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trlProps/ctrlProp1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trlProps/ctrlProp2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trlProps/ctrlProp3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trlProps/ctrlProp4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.sharepoint.com/teams/MoodMarketModel/Shared Documents/Brute Force/"/>
    </mc:Choice>
  </mc:AlternateContent>
  <xr:revisionPtr revIDLastSave="176" documentId="11_291232840D91A94BE442D204CF5686E0DE20D68A" xr6:coauthVersionLast="41" xr6:coauthVersionMax="41" xr10:uidLastSave="{DB094D3A-A944-42B6-B028-830F8FE8C17B}"/>
  <bookViews>
    <workbookView xWindow="-120" yWindow="-120" windowWidth="30960" windowHeight="16920" tabRatio="979" firstSheet="26" activeTab="43" xr2:uid="{00000000-000D-0000-FFFF-FFFF00000000}"/>
  </bookViews>
  <sheets>
    <sheet name="Efficacy" sheetId="9" r:id="rId1"/>
    <sheet name="UK-Efficacy" sheetId="57" r:id="rId2"/>
    <sheet name="ES-Efficacy" sheetId="51" r:id="rId3"/>
    <sheet name="IT-Efficacy" sheetId="46" r:id="rId4"/>
    <sheet name="DE-Efficacy" sheetId="34" r:id="rId5"/>
    <sheet name="FR-Efficacy" sheetId="40" r:id="rId6"/>
    <sheet name="S&amp;T" sheetId="10" r:id="rId7"/>
    <sheet name="FR-S&amp;T" sheetId="41" r:id="rId8"/>
    <sheet name="DE-S&amp;T" sheetId="35" r:id="rId9"/>
    <sheet name="UK-S&amp;T" sheetId="58" r:id="rId10"/>
    <sheet name="IT-S&amp;T" sheetId="47" r:id="rId11"/>
    <sheet name="ES-S&amp;T" sheetId="52" r:id="rId12"/>
    <sheet name="Delivery" sheetId="11" r:id="rId13"/>
    <sheet name="FR-Delivery" sheetId="42" r:id="rId14"/>
    <sheet name="ES-Delivery" sheetId="53" r:id="rId15"/>
    <sheet name="UK-Delivery" sheetId="59" r:id="rId16"/>
    <sheet name="DE-Delivery" sheetId="36" r:id="rId17"/>
    <sheet name="IT-Delivery" sheetId="48" r:id="rId18"/>
    <sheet name="Barrier" sheetId="12" r:id="rId19"/>
    <sheet name="FR-Barrier" sheetId="43" r:id="rId20"/>
    <sheet name="IT-Barrier" sheetId="49" r:id="rId21"/>
    <sheet name="UK-Barrier" sheetId="60" r:id="rId22"/>
    <sheet name="ES-Barrier" sheetId="54" r:id="rId23"/>
    <sheet name="DE-Barrier" sheetId="37" r:id="rId24"/>
    <sheet name="DE-Efficacy Acceptability" sheetId="38" r:id="rId25"/>
    <sheet name="UK-Efficacy Acceptability" sheetId="61" r:id="rId26"/>
    <sheet name="FR-Efficacy Acceptability" sheetId="44" r:id="rId27"/>
    <sheet name="ES-Efficacy Acceptability" sheetId="55" r:id="rId28"/>
    <sheet name="IT-Efficacy Acceptability" sheetId="50" r:id="rId29"/>
    <sheet name="Lookup" sheetId="45" state="hidden" r:id="rId30"/>
    <sheet name="AverageScores" sheetId="62" state="hidden" r:id="rId31"/>
    <sheet name="ScoreDifferencesPivot" sheetId="65" state="hidden" r:id="rId32"/>
    <sheet name="ScoreDifferences" sheetId="63" state="hidden" r:id="rId33"/>
    <sheet name="Psych Co-Prescription Data" sheetId="27" state="hidden" r:id="rId34"/>
    <sheet name="EU Adj" sheetId="33" state="hidden" r:id="rId35"/>
    <sheet name="Assumptions" sheetId="23" state="hidden" r:id="rId36"/>
    <sheet name="SPRAVATO Assumptions" sheetId="22" state="hidden" r:id="rId37"/>
    <sheet name="Unique Asset List" sheetId="20" r:id="rId38"/>
    <sheet name="Lookups" sheetId="66" r:id="rId39"/>
    <sheet name="Launch Scenarios" sheetId="25" state="hidden" r:id="rId40"/>
    <sheet name="PTRS" sheetId="19" r:id="rId41"/>
    <sheet name="Conjoint" sheetId="8" r:id="rId42"/>
    <sheet name="Efficacy Acceptability" sheetId="13" r:id="rId43"/>
    <sheet name="Simulation" sheetId="7" r:id="rId44"/>
    <sheet name="Sheet" sheetId="56" state="hidden" r:id="rId45"/>
    <sheet name="UK" sheetId="30" state="hidden" r:id="rId46"/>
    <sheet name="IT" sheetId="28" state="hidden" r:id="rId47"/>
    <sheet name="ES" sheetId="29" state="hidden" r:id="rId48"/>
    <sheet name="FR" sheetId="32" state="hidden" r:id="rId49"/>
    <sheet name="DE" sheetId="31" state="hidden" r:id="rId50"/>
    <sheet name="7" sheetId="21" r:id="rId51"/>
    <sheet name="6" sheetId="6" r:id="rId52"/>
    <sheet name="5" sheetId="5" r:id="rId53"/>
    <sheet name="4" sheetId="4" r:id="rId54"/>
    <sheet name="3" sheetId="3" r:id="rId55"/>
    <sheet name="2" sheetId="2" r:id="rId56"/>
    <sheet name="1" sheetId="1" r:id="rId57"/>
  </sheets>
  <functionGroups builtInGroupCount="19"/>
  <externalReferences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localSheetId="55" hidden="1">128</definedName>
    <definedName name="_AtRisk_SimSetting_ReportOptionReportSelection" hidden="1">768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768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Barrier!$D$10:$H$51</definedName>
    <definedName name="_B1G5">Barrier!$J$10:$N$51</definedName>
    <definedName name="_B2">Barrier!$D$53:$H$97</definedName>
    <definedName name="_B3">Barrier!$D$99:$H$141</definedName>
    <definedName name="_CompoundList">'Unique Asset List'!$B$4:$B$59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DEB1" localSheetId="29">'DE-Barrier'!$D$8:$H$74</definedName>
    <definedName name="_DEB1">'DE-Barrier'!$D$8:$H$74</definedName>
    <definedName name="_DEB2" localSheetId="29">'DE-Barrier'!$D$75:$H$141</definedName>
    <definedName name="_DEB2">'DE-Barrier'!$D$75:$H$141</definedName>
    <definedName name="_DEB3" localSheetId="29">'DE-Barrier'!$D$142:$H$208</definedName>
    <definedName name="_DEB3">'DE-Barrier'!$D$142:$H$208</definedName>
    <definedName name="_DED1" localSheetId="29">'DE-Delivery'!$D$8:$H$74</definedName>
    <definedName name="_DED1">'DE-Delivery'!$D$8:$H$74</definedName>
    <definedName name="_DED2" localSheetId="29">'DE-Delivery'!$D$75:$H$141</definedName>
    <definedName name="_DED2">'DE-Delivery'!$D$75:$H$141</definedName>
    <definedName name="_DED3" localSheetId="29">'DE-Delivery'!$D$142:$H$208</definedName>
    <definedName name="_DED3">'DE-Delivery'!$D$142:$H$208</definedName>
    <definedName name="_DED4" localSheetId="29">'DE-Delivery'!$D$209:$H$275</definedName>
    <definedName name="_DED4">'DE-Delivery'!$D$209:$H$275</definedName>
    <definedName name="_DEE1" localSheetId="29">'DE-Efficacy'!$D$8:$H$74</definedName>
    <definedName name="_DEE1">'DE-Efficacy'!$D$8:$H$74</definedName>
    <definedName name="_DEE2" localSheetId="29">'DE-Efficacy'!$D$75:$H$141</definedName>
    <definedName name="_DEE2">'DE-Efficacy'!$D$75:$H$141</definedName>
    <definedName name="_DEE3" localSheetId="29">'DE-Efficacy'!$D$142:$H$208</definedName>
    <definedName name="_DEE3">'DE-Efficacy'!$D$142:$H$208</definedName>
    <definedName name="_DEE4" localSheetId="29">'DE-Efficacy'!$D$209:$H$275</definedName>
    <definedName name="_DEE4">'DE-Efficacy'!$D$209:$H$275</definedName>
    <definedName name="_DEE5" localSheetId="29">'DE-Efficacy'!$D$276:$H$342</definedName>
    <definedName name="_DEE5">'DE-Efficacy'!$D$276:$H$342</definedName>
    <definedName name="_DEE6" localSheetId="29">'DE-Efficacy'!$D$343:$H$409</definedName>
    <definedName name="_DEE6">'DE-Efficacy'!$D$343:$H$409</definedName>
    <definedName name="_DEE7" localSheetId="29">'DE-Efficacy'!$D$410:$H$476</definedName>
    <definedName name="_DEE7">'DE-Efficacy'!$D$410:$H$476</definedName>
    <definedName name="_DEE8" localSheetId="29">'DE-Efficacy'!$D$477:$H$543</definedName>
    <definedName name="_DEE8">'DE-Efficacy'!$D$477:$H$543</definedName>
    <definedName name="_DES1" localSheetId="29">'DE-S&amp;T'!$D$8:$H$74</definedName>
    <definedName name="_DES1">'DE-S&amp;T'!$D$8:$H$74</definedName>
    <definedName name="_DES2" localSheetId="29">'DE-S&amp;T'!$D$75:$H$141</definedName>
    <definedName name="_DES2">'DE-S&amp;T'!$D$75:$H$141</definedName>
    <definedName name="_DES3" localSheetId="29">'DE-S&amp;T'!$D$142:$H$208</definedName>
    <definedName name="_DES3">'DE-S&amp;T'!$D$142:$H$208</definedName>
    <definedName name="_DES4" localSheetId="29">'DE-S&amp;T'!$D$209:$H$275</definedName>
    <definedName name="_DES4">'DE-S&amp;T'!$D$209:$H$275</definedName>
    <definedName name="_DES5" localSheetId="29">'DE-S&amp;T'!$D$276:$H$342</definedName>
    <definedName name="_DES5">'DE-S&amp;T'!$D$276:$H$342</definedName>
    <definedName name="_DES6" localSheetId="29">'DE-S&amp;T'!$D$343:$H$409</definedName>
    <definedName name="_DES6">'DE-S&amp;T'!$D$343:$H$409</definedName>
    <definedName name="_DES7" localSheetId="29">'DE-S&amp;T'!$D$410:$H$476</definedName>
    <definedName name="_DES7">'DE-S&amp;T'!$D$410:$H$476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ESB1">'ES-Barrier'!$D$8:$H$74</definedName>
    <definedName name="_ESB2">'ES-Barrier'!$D$75:$H$141</definedName>
    <definedName name="_ESB3">'ES-Barrier'!$D$142:$H$208</definedName>
    <definedName name="_ESD1">'ES-Delivery'!$D$8:$H$74</definedName>
    <definedName name="_ESD2">'ES-Delivery'!$D$75:$H$141</definedName>
    <definedName name="_ESD3">'ES-Delivery'!$D$142:$H$208</definedName>
    <definedName name="_ESD4">'ES-Delivery'!$D$209:$H$275</definedName>
    <definedName name="_ESE1">'ES-Efficacy'!$D$8:$H$74</definedName>
    <definedName name="_ESE2">'ES-Efficacy'!$D$75:$H$141</definedName>
    <definedName name="_ESE3">'ES-Efficacy'!$D$142:$H$208</definedName>
    <definedName name="_ESE4">'ES-Efficacy'!$D$209:$H$275</definedName>
    <definedName name="_ESE5">'ES-Efficacy'!$D$276:$H$342</definedName>
    <definedName name="_ESE6">'ES-Efficacy'!$D$343:$H$409</definedName>
    <definedName name="_ESE7">'ES-Efficacy'!$D$410:$H$476</definedName>
    <definedName name="_ESE8">'ES-Efficacy'!$D$477:$H$543</definedName>
    <definedName name="_ESS1">'ES-S&amp;T'!$D$8:$H$74</definedName>
    <definedName name="_ESS2">'ES-S&amp;T'!$D$75:$H$141</definedName>
    <definedName name="_ESS3">'ES-S&amp;T'!$D$142:$H$208</definedName>
    <definedName name="_ESS4">'ES-S&amp;T'!$D$209:$H$275</definedName>
    <definedName name="_ESS5">'ES-S&amp;T'!$D$276:$H$342</definedName>
    <definedName name="_ESS6">'ES-S&amp;T'!$D$343:$H$409</definedName>
    <definedName name="_ESS7">'ES-S&amp;T'!$D$410:$H$476</definedName>
    <definedName name="_xlnm._FilterDatabase" localSheetId="56" hidden="1">'1'!$A$8:$DY$37</definedName>
    <definedName name="_xlnm._FilterDatabase" localSheetId="55" hidden="1">'2'!$A$8:$BH$42</definedName>
    <definedName name="_xlnm._FilterDatabase" localSheetId="54" hidden="1">'3'!$A$8:$BH$42</definedName>
    <definedName name="_xlnm._FilterDatabase" localSheetId="53" hidden="1">'4'!$A$8:$BH$35</definedName>
    <definedName name="_xlnm._FilterDatabase" localSheetId="52" hidden="1">'5'!$A$8:$BH$42</definedName>
    <definedName name="_xlnm._FilterDatabase" localSheetId="51" hidden="1">'6'!$A$8:$BH$42</definedName>
    <definedName name="_xlnm._FilterDatabase" localSheetId="50" hidden="1">'7'!$A$8:$DA$32</definedName>
    <definedName name="_xlnm._FilterDatabase" localSheetId="30" hidden="1">AverageScores!$A$1:$GR$73</definedName>
    <definedName name="_xlnm._FilterDatabase" localSheetId="42" hidden="1">'Efficacy Acceptability'!$B$2:$K$52</definedName>
    <definedName name="_xlnm._FilterDatabase" localSheetId="33" hidden="1">'Psych Co-Prescription Data'!$A$1:$H$681</definedName>
    <definedName name="_xlnm._FilterDatabase" localSheetId="44" hidden="1">Sheet!$A$1:$O$140</definedName>
    <definedName name="_xlnm._FilterDatabase" localSheetId="37" hidden="1">'Unique Asset List'!$B$3:$DA$59</definedName>
    <definedName name="_FRB1">'FR-Barrier'!$D$8:$H$74</definedName>
    <definedName name="_FRB2">'FR-Barrier'!$D$75:$H$141</definedName>
    <definedName name="_FRB3">'FR-Barrier'!$D$142:$H$208</definedName>
    <definedName name="_FRD1">'FR-Delivery'!$D$8:$H$74</definedName>
    <definedName name="_FRD2">'FR-Delivery'!$D$75:$H$141</definedName>
    <definedName name="_FRD3">'FR-Delivery'!$D$142:$H$208</definedName>
    <definedName name="_FRD4">'FR-Delivery'!$D$209:$H$275</definedName>
    <definedName name="_FRE1">'FR-Efficacy'!$D$8:$H$74</definedName>
    <definedName name="_FRE2">'FR-Efficacy'!$D$75:$H$141</definedName>
    <definedName name="_FRE3">'FR-Efficacy'!$D$142:$H$208</definedName>
    <definedName name="_FRE4">'FR-Efficacy'!$D$209:$H$275</definedName>
    <definedName name="_FRE5">'FR-Efficacy'!$D$276:$H$342</definedName>
    <definedName name="_FRE6">'FR-Efficacy'!$D$343:$H$409</definedName>
    <definedName name="_FRE7">'FR-Efficacy'!$D$410:$H$476</definedName>
    <definedName name="_FRE8">'FR-Efficacy'!$D$477:$H$543</definedName>
    <definedName name="_FRS1">'FR-S&amp;T'!$D$8:$H$74</definedName>
    <definedName name="_FRS2">'FR-S&amp;T'!$D$75:$H$141</definedName>
    <definedName name="_FRS3">'FR-S&amp;T'!$D$142:$H$208</definedName>
    <definedName name="_FRS4">'FR-S&amp;T'!$D$209:$H$275</definedName>
    <definedName name="_FRS5">'FR-S&amp;T'!$D$276:$H$342</definedName>
    <definedName name="_FRS6">'FR-S&amp;T'!$D$343:$H$409</definedName>
    <definedName name="_FRS7">'FR-S&amp;T'!$D$410:$H$476</definedName>
    <definedName name="_ITB1">'IT-Barrier'!$D$8:$H$74</definedName>
    <definedName name="_ITB2">'IT-Barrier'!$D$75:$H$141</definedName>
    <definedName name="_ITB3">'IT-Barrier'!$D$142:$H$208</definedName>
    <definedName name="_ITD1">'IT-Delivery'!$D$8:$H$74</definedName>
    <definedName name="_ITD2">'IT-Delivery'!$D$75:$H$141</definedName>
    <definedName name="_ITD3">'IT-Delivery'!$D$142:$H$208</definedName>
    <definedName name="_ITD4">'IT-Delivery'!$D$209:$H$275</definedName>
    <definedName name="_ITE1">'IT-Efficacy'!$D$8:$H$74</definedName>
    <definedName name="_ITE2">'IT-Efficacy'!$D$75:$H$141</definedName>
    <definedName name="_ITE3">'IT-Efficacy'!$D$142:$H$208</definedName>
    <definedName name="_ITE4">'IT-Efficacy'!$D$209:$H$275</definedName>
    <definedName name="_ITE5">'IT-Efficacy'!$D$276:$H$342</definedName>
    <definedName name="_ITE6">'IT-Efficacy'!$D$343:$H$409</definedName>
    <definedName name="_ITE7">'IT-Efficacy'!$D$410:$H$476</definedName>
    <definedName name="_ITE8">'IT-Efficacy'!$D$477:$H$543</definedName>
    <definedName name="_ITS1">'IT-S&amp;T'!$D$8:$H$74</definedName>
    <definedName name="_ITS2">'IT-S&amp;T'!$D$75:$H$141</definedName>
    <definedName name="_ITS3">'IT-S&amp;T'!$D$142:$H$208</definedName>
    <definedName name="_ITS4">'IT-S&amp;T'!$D$209:$H$275</definedName>
    <definedName name="_ITS5">'IT-S&amp;T'!$D$276:$H$342</definedName>
    <definedName name="_ITS6">'IT-S&amp;T'!$D$343:$H$409</definedName>
    <definedName name="_ITS7">'IT-S&amp;T'!$D$410:$H$476</definedName>
    <definedName name="_JPB1">'[1]JP-Barrier'!$D$8:$H$74</definedName>
    <definedName name="_JPB2">'[1]JP-Barrier'!$D$75:$H$141</definedName>
    <definedName name="_JPB3">'[1]JP-Barrier'!$D$142:$H$208</definedName>
    <definedName name="_JPD1">'[2]JP-Delivery'!$D$8:$H$74</definedName>
    <definedName name="_JPD2">'[2]JP-Delivery'!$D$75:$H$141</definedName>
    <definedName name="_JPD3">'[2]JP-Delivery'!$D$142:$H$208</definedName>
    <definedName name="_JPD4">'[2]JP-Delivery'!$D$209:$H$275</definedName>
    <definedName name="_JPE1">'[3]JP-Efficacy'!$D$8:$H$74</definedName>
    <definedName name="_JPE2">'[3]JP-Efficacy'!$D$75:$H$141</definedName>
    <definedName name="_JPE3">'[3]JP-Efficacy'!$D$142:$H$208</definedName>
    <definedName name="_JPE4">'[3]JP-Efficacy'!$D$209:$H$275</definedName>
    <definedName name="_JPE5">'[3]JP-Efficacy'!$D$276:$H$342</definedName>
    <definedName name="_JPE6">'[3]JP-Efficacy'!$D$343:$H$409</definedName>
    <definedName name="_JPE7">'[3]JP-Efficacy'!$D$410:$H$476</definedName>
    <definedName name="_JPE8">'[3]JP-Efficacy'!$D$477:$H$543</definedName>
    <definedName name="_JPS1">'[4]JP-S&amp;T'!$D$8:$H$74</definedName>
    <definedName name="_JPS2">'[4]JP-S&amp;T'!$D$75:$H$141</definedName>
    <definedName name="_JPS3">'[4]JP-S&amp;T'!$D$142:$H$208</definedName>
    <definedName name="_JPS4">'[4]JP-S&amp;T'!$D$209:$H$275</definedName>
    <definedName name="_JPS5">'[4]JP-S&amp;T'!$D$276:$H$342</definedName>
    <definedName name="_JPS6">'[4]JP-S&amp;T'!$D$343:$H$409</definedName>
    <definedName name="_JPS7">'[4]JP-S&amp;T'!$D$410:$H$476</definedName>
    <definedName name="_OrderEntry" localSheetId="55" hidden="1">'2'!$C$3</definedName>
    <definedName name="_OrderEntry" localSheetId="54" hidden="1">'3'!$C$3</definedName>
    <definedName name="_OrderEntry" localSheetId="53" hidden="1">'4'!$C$3</definedName>
    <definedName name="_OrderEntry" localSheetId="52" hidden="1">'5'!$C$3</definedName>
    <definedName name="_OrderEntry" localSheetId="51" hidden="1">'6'!$C$3</definedName>
    <definedName name="_OrderEntry" localSheetId="50" hidden="1">'7'!$C$3</definedName>
    <definedName name="_OrderEntry" localSheetId="18" hidden="1">[5]US!$C$3</definedName>
    <definedName name="_OrderEntry" localSheetId="23" hidden="1">[5]US!$C$3</definedName>
    <definedName name="_OrderEntry" localSheetId="42" hidden="1">[5]US!$C$3</definedName>
    <definedName name="_OrderEntry" localSheetId="22" hidden="1">[5]US!$C$3</definedName>
    <definedName name="_OrderEntry" localSheetId="19" hidden="1">[5]US!$C$3</definedName>
    <definedName name="_OrderEntry" localSheetId="20" hidden="1">[5]US!$C$3</definedName>
    <definedName name="_OrderEntry" localSheetId="40" hidden="1">[5]US!$C$3</definedName>
    <definedName name="_OrderEntry" localSheetId="43" hidden="1">[6]Assets!$C$3</definedName>
    <definedName name="_OrderEntry" localSheetId="21" hidden="1">[5]US!$C$3</definedName>
    <definedName name="_OrderEntry" hidden="1">'1'!$C$3</definedName>
    <definedName name="_PatientTABLE">[7]Data!$C$7:$DB$76</definedName>
    <definedName name="_pe" localSheetId="55" hidden="1">'2'!$X$1</definedName>
    <definedName name="_pe" localSheetId="54" hidden="1">'3'!$X$1</definedName>
    <definedName name="_pe" localSheetId="53" hidden="1">'4'!$X$1</definedName>
    <definedName name="_pe" localSheetId="52" hidden="1">'5'!$X$1</definedName>
    <definedName name="_pe" localSheetId="51" hidden="1">'6'!$X$1</definedName>
    <definedName name="_pe" localSheetId="50" hidden="1">'7'!$X$1</definedName>
    <definedName name="_pe" localSheetId="18" hidden="1">[5]US!$X$1</definedName>
    <definedName name="_pe" localSheetId="23" hidden="1">[5]US!$X$1</definedName>
    <definedName name="_pe" localSheetId="42" hidden="1">[5]US!$X$1</definedName>
    <definedName name="_pe" localSheetId="22" hidden="1">[5]US!$X$1</definedName>
    <definedName name="_pe" localSheetId="19" hidden="1">[5]US!$X$1</definedName>
    <definedName name="_pe" localSheetId="20" hidden="1">[5]US!$X$1</definedName>
    <definedName name="_pe" localSheetId="40" hidden="1">[5]US!$X$1</definedName>
    <definedName name="_pe" localSheetId="43" hidden="1">[6]Assets!$Z$1</definedName>
    <definedName name="_pe" localSheetId="21" hidden="1">[5]US!$X$1</definedName>
    <definedName name="_pe" hidden="1">'1'!$X$1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_TABLE1ROWKEY">[7]Data!$B$7:$B$76</definedName>
    <definedName name="_TABLEATTR">[7]Data!$C$4:$DB$4</definedName>
    <definedName name="_UKB1">'UK-Barrier'!$D$8:$H$74</definedName>
    <definedName name="_UKB2">'UK-Barrier'!$D$75:$H$141</definedName>
    <definedName name="_UKB3">'UK-Barrier'!$D$142:$H$208</definedName>
    <definedName name="_UKD1">'UK-Delivery'!$D$8:$H$74</definedName>
    <definedName name="_UKD2">'UK-Delivery'!$D$75:$H$141</definedName>
    <definedName name="_UKD3">'UK-Delivery'!$D$142:$H$208</definedName>
    <definedName name="_UKD4">'UK-Delivery'!$D$209:$H$275</definedName>
    <definedName name="_UKE1">'UK-Efficacy'!$D$8:$H$74</definedName>
    <definedName name="_UKE2">'UK-Efficacy'!$D$75:$H$141</definedName>
    <definedName name="_UKE3">'UK-Efficacy'!$D$142:$H$208</definedName>
    <definedName name="_UKE4">'UK-Efficacy'!$D$209:$H$275</definedName>
    <definedName name="_UKE5">'UK-Efficacy'!$D$276:$H$342</definedName>
    <definedName name="_UKE6">'UK-Efficacy'!$D$343:$H$409</definedName>
    <definedName name="_UKE7">'UK-Efficacy'!$D$410:$H$476</definedName>
    <definedName name="_UKE8">'UK-Efficacy'!$D$477:$H$543</definedName>
    <definedName name="_UKS1">'UK-S&amp;T'!$D$8:$H$74</definedName>
    <definedName name="_UKS2">'UK-S&amp;T'!$D$75:$H$141</definedName>
    <definedName name="_UKS3">'UK-S&amp;T'!$D$142:$H$208</definedName>
    <definedName name="_UKS4">'UK-S&amp;T'!$D$209:$H$275</definedName>
    <definedName name="_UKS5">'UK-S&amp;T'!$D$276:$H$342</definedName>
    <definedName name="_UKS6">'UK-S&amp;T'!$D$343:$H$409</definedName>
    <definedName name="_UKS7">'UK-S&amp;T'!$D$410:$H$476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56" hidden="1">#REF!</definedName>
    <definedName name="OptimizationAdjustableCellAddresses" localSheetId="55" hidden="1">#REF!</definedName>
    <definedName name="OptimizationAdjustableCellAddresses" localSheetId="54" hidden="1">#REF!</definedName>
    <definedName name="OptimizationAdjustableCellAddresses" localSheetId="53" hidden="1">#REF!</definedName>
    <definedName name="OptimizationAdjustableCellAddresses" localSheetId="52" hidden="1">#REF!</definedName>
    <definedName name="OptimizationAdjustableCellAddresses" localSheetId="51" hidden="1">#REF!</definedName>
    <definedName name="OptimizationAdjustableCellAddresses" localSheetId="50" hidden="1">#REF!</definedName>
    <definedName name="OptimizationAdjustableCellAddresses" localSheetId="35" hidden="1">#REF!</definedName>
    <definedName name="OptimizationAdjustableCellAddresses" localSheetId="18" hidden="1">#REF!</definedName>
    <definedName name="OptimizationAdjustableCellAddresses" localSheetId="23" hidden="1">#REF!</definedName>
    <definedName name="OptimizationAdjustableCellAddresses" localSheetId="16" hidden="1">#REF!</definedName>
    <definedName name="OptimizationAdjustableCellAddresses" localSheetId="4" hidden="1">#REF!</definedName>
    <definedName name="OptimizationAdjustableCellAddresses" localSheetId="12" hidden="1">#REF!</definedName>
    <definedName name="OptimizationAdjustableCellAddresses" localSheetId="8" hidden="1">#REF!</definedName>
    <definedName name="OptimizationAdjustableCellAddresses" localSheetId="22" hidden="1">#REF!</definedName>
    <definedName name="OptimizationAdjustableCellAddresses" localSheetId="14" hidden="1">#REF!</definedName>
    <definedName name="OptimizationAdjustableCellAddresses" localSheetId="2" hidden="1">#REF!</definedName>
    <definedName name="OptimizationAdjustableCellAddresses" localSheetId="11" hidden="1">#REF!</definedName>
    <definedName name="OptimizationAdjustableCellAddresses" localSheetId="19" hidden="1">#REF!</definedName>
    <definedName name="OptimizationAdjustableCellAddresses" localSheetId="13" hidden="1">#REF!</definedName>
    <definedName name="OptimizationAdjustableCellAddresses" localSheetId="5" hidden="1">#REF!</definedName>
    <definedName name="OptimizationAdjustableCellAddresses" localSheetId="7" hidden="1">#REF!</definedName>
    <definedName name="OptimizationAdjustableCellAddresses" localSheetId="20" hidden="1">#REF!</definedName>
    <definedName name="OptimizationAdjustableCellAddresses" localSheetId="17" hidden="1">#REF!</definedName>
    <definedName name="OptimizationAdjustableCellAddresses" localSheetId="3" hidden="1">#REF!</definedName>
    <definedName name="OptimizationAdjustableCellAddresses" localSheetId="10" hidden="1">#REF!</definedName>
    <definedName name="OptimizationAdjustableCellAddresses" localSheetId="29" hidden="1">#REF!</definedName>
    <definedName name="OptimizationAdjustableCellAddresses" localSheetId="40" hidden="1">#REF!</definedName>
    <definedName name="OptimizationAdjustableCellAddresses" localSheetId="6" hidden="1">#REF!</definedName>
    <definedName name="OptimizationAdjustableCellAddresses" localSheetId="43" hidden="1">#REF!</definedName>
    <definedName name="OptimizationAdjustableCellAddresses" localSheetId="21" hidden="1">#REF!</definedName>
    <definedName name="OptimizationAdjustableCellAddresses" localSheetId="15" hidden="1">#REF!</definedName>
    <definedName name="OptimizationAdjustableCellAddresses" localSheetId="1" hidden="1">#REF!</definedName>
    <definedName name="OptimizationAdjustableCellAddresses" localSheetId="9" hidden="1">#REF!</definedName>
    <definedName name="OptimizationAdjustableCellAddresses" localSheetId="37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40" hidden="1">"$Q$47"</definedName>
    <definedName name="RiskSelectedCell" hidden="1">"$AQ$4"</definedName>
    <definedName name="RiskSelectedCell_1" hidden="1">"$D$5"</definedName>
    <definedName name="RiskSelectedNameCell1" localSheetId="40" hidden="1">"$P$47"</definedName>
    <definedName name="RiskSelectedNameCell1" hidden="1">"$B$4"</definedName>
    <definedName name="RiskSelectedNameCell2" localSheetId="40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91029"/>
  <pivotCaches>
    <pivotCache cacheId="0" r:id="rId6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7" l="1"/>
  <c r="G14" i="7"/>
  <c r="F14" i="7"/>
  <c r="E14" i="7"/>
  <c r="D14" i="7"/>
  <c r="C14" i="7"/>
  <c r="B14" i="7"/>
  <c r="H12" i="7"/>
  <c r="G12" i="7"/>
  <c r="F12" i="7"/>
  <c r="E12" i="7"/>
  <c r="D12" i="7"/>
  <c r="C12" i="7"/>
  <c r="B12" i="7"/>
  <c r="H10" i="7"/>
  <c r="G10" i="7"/>
  <c r="F10" i="7"/>
  <c r="E10" i="7"/>
  <c r="D10" i="7"/>
  <c r="C10" i="7"/>
  <c r="B10" i="7"/>
  <c r="H8" i="7"/>
  <c r="G8" i="7"/>
  <c r="F8" i="7"/>
  <c r="E8" i="7"/>
  <c r="D8" i="7"/>
  <c r="C8" i="7"/>
  <c r="B8" i="7"/>
  <c r="BD32" i="21" l="1"/>
  <c r="BD31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D9" i="21"/>
  <c r="BD42" i="6"/>
  <c r="BD41" i="6"/>
  <c r="BD40" i="6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D13" i="6"/>
  <c r="BD12" i="6"/>
  <c r="BD11" i="6"/>
  <c r="BD10" i="6"/>
  <c r="BD9" i="6"/>
  <c r="BD36" i="5"/>
  <c r="BD37" i="5"/>
  <c r="BD38" i="5"/>
  <c r="BD39" i="5"/>
  <c r="BD40" i="5"/>
  <c r="BD41" i="5"/>
  <c r="BD42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35" i="4"/>
  <c r="BD34" i="4"/>
  <c r="BD33" i="4"/>
  <c r="BD32" i="4"/>
  <c r="BD31" i="4"/>
  <c r="BD30" i="4"/>
  <c r="BD29" i="4"/>
  <c r="BD28" i="4"/>
  <c r="BD27" i="4"/>
  <c r="BD26" i="4"/>
  <c r="BD25" i="4"/>
  <c r="BD24" i="4"/>
  <c r="BD23" i="4"/>
  <c r="BD22" i="4"/>
  <c r="BD21" i="4"/>
  <c r="BD20" i="4"/>
  <c r="BD19" i="4"/>
  <c r="BD18" i="4"/>
  <c r="BD17" i="4"/>
  <c r="BD16" i="4"/>
  <c r="BD15" i="4"/>
  <c r="BD14" i="4"/>
  <c r="BD13" i="4"/>
  <c r="BD12" i="4"/>
  <c r="BD11" i="4"/>
  <c r="BD10" i="4"/>
  <c r="BD9" i="4"/>
  <c r="BD38" i="2"/>
  <c r="BD39" i="2"/>
  <c r="BD40" i="2"/>
  <c r="BD41" i="2"/>
  <c r="BD42" i="2"/>
  <c r="BD38" i="3"/>
  <c r="BD39" i="3"/>
  <c r="BD40" i="3"/>
  <c r="BD41" i="3"/>
  <c r="BD42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F3" i="66" l="1"/>
  <c r="F4" i="66" s="1"/>
  <c r="F5" i="66" s="1"/>
  <c r="F6" i="66" s="1"/>
  <c r="F7" i="66" s="1"/>
  <c r="F8" i="66" s="1"/>
  <c r="F9" i="66" s="1"/>
  <c r="F10" i="66" s="1"/>
  <c r="F11" i="66" s="1"/>
  <c r="F12" i="66" s="1"/>
  <c r="F13" i="66" s="1"/>
  <c r="F14" i="66" s="1"/>
  <c r="F15" i="66" s="1"/>
  <c r="F16" i="66" s="1"/>
  <c r="F17" i="66" s="1"/>
  <c r="F18" i="66" s="1"/>
  <c r="F19" i="66" s="1"/>
  <c r="F20" i="66" s="1"/>
  <c r="F21" i="66" s="1"/>
  <c r="F22" i="66" s="1"/>
  <c r="F23" i="66" s="1"/>
  <c r="F24" i="66" s="1"/>
  <c r="F25" i="66" s="1"/>
  <c r="F26" i="66" s="1"/>
  <c r="F35" i="2" l="1"/>
  <c r="W35" i="2"/>
  <c r="Y35" i="2"/>
  <c r="Z35" i="2"/>
  <c r="AA35" i="2"/>
  <c r="AE35" i="2"/>
  <c r="AF35" i="2"/>
  <c r="AG35" i="2"/>
  <c r="AH35" i="2"/>
  <c r="AJ35" i="2"/>
  <c r="AK35" i="2"/>
  <c r="AR35" i="2"/>
  <c r="D4" i="66" l="1"/>
  <c r="D5" i="66" s="1"/>
  <c r="D6" i="66" s="1"/>
  <c r="D7" i="66" s="1"/>
  <c r="D8" i="66" s="1"/>
  <c r="D9" i="66" s="1"/>
  <c r="D10" i="66" s="1"/>
  <c r="D11" i="66" s="1"/>
  <c r="D12" i="66" s="1"/>
  <c r="D13" i="66" s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D55" i="66" s="1"/>
  <c r="D56" i="66" s="1"/>
  <c r="D57" i="66" s="1"/>
  <c r="D58" i="66" s="1"/>
  <c r="D59" i="66" s="1"/>
  <c r="D60" i="66" s="1"/>
  <c r="D61" i="66" s="1"/>
  <c r="D62" i="66" s="1"/>
  <c r="D63" i="66" s="1"/>
  <c r="D64" i="66" s="1"/>
  <c r="D65" i="66" s="1"/>
  <c r="D66" i="66" s="1"/>
  <c r="D67" i="66" s="1"/>
  <c r="D68" i="66" s="1"/>
  <c r="D69" i="66" s="1"/>
  <c r="D70" i="66" s="1"/>
  <c r="D71" i="66" s="1"/>
  <c r="D72" i="66" s="1"/>
  <c r="D73" i="66" s="1"/>
  <c r="D3" i="66"/>
  <c r="K58" i="20" l="1"/>
  <c r="O58" i="20"/>
  <c r="P58" i="20"/>
  <c r="Q58" i="20"/>
  <c r="S58" i="20"/>
  <c r="T58" i="20"/>
  <c r="U58" i="20"/>
  <c r="V58" i="20"/>
  <c r="X58" i="20"/>
  <c r="Y58" i="20"/>
  <c r="Z58" i="20"/>
  <c r="AA58" i="20"/>
  <c r="AB58" i="20"/>
  <c r="AD58" i="20"/>
  <c r="AE58" i="20" s="1"/>
  <c r="AF58" i="20"/>
  <c r="AH58" i="20"/>
  <c r="BC58" i="20" s="1"/>
  <c r="AL58" i="20"/>
  <c r="AN58" i="20"/>
  <c r="AO58" i="20"/>
  <c r="AP58" i="20"/>
  <c r="BJ58" i="20"/>
  <c r="AM58" i="20" l="1"/>
  <c r="AI58" i="20"/>
  <c r="AG58" i="20"/>
  <c r="AS17" i="21" l="1"/>
  <c r="AS27" i="6"/>
  <c r="AS27" i="5"/>
  <c r="AS20" i="4"/>
  <c r="AS27" i="3"/>
  <c r="AS27" i="2"/>
  <c r="AS24" i="1"/>
  <c r="V35" i="5" l="1"/>
  <c r="V28" i="4"/>
  <c r="V29" i="2"/>
  <c r="V35" i="2" s="1"/>
  <c r="V29" i="3"/>
  <c r="V35" i="3" s="1"/>
  <c r="V29" i="6"/>
  <c r="V35" i="6" s="1"/>
  <c r="V19" i="21"/>
  <c r="V25" i="21" s="1"/>
  <c r="M36" i="3" l="1"/>
  <c r="M29" i="4" l="1"/>
  <c r="M36" i="5" l="1"/>
  <c r="M36" i="6"/>
  <c r="C2" i="7" l="1"/>
  <c r="G2" i="7"/>
  <c r="E2" i="7"/>
  <c r="F2" i="7"/>
  <c r="D2" i="7" l="1"/>
  <c r="AL17" i="30"/>
  <c r="AM29" i="30"/>
  <c r="AN17" i="30"/>
  <c r="AL14" i="30"/>
  <c r="AN13" i="30"/>
  <c r="AN14" i="30" s="1"/>
  <c r="N10" i="30"/>
  <c r="N9" i="30"/>
  <c r="N8" i="30"/>
  <c r="N7" i="30"/>
  <c r="N6" i="30"/>
  <c r="AM29" i="28"/>
  <c r="AN17" i="28"/>
  <c r="AL17" i="28"/>
  <c r="AL14" i="28"/>
  <c r="AN13" i="28"/>
  <c r="AN14" i="28" s="1"/>
  <c r="AN17" i="29"/>
  <c r="AL17" i="29"/>
  <c r="AM29" i="29"/>
  <c r="AL14" i="29"/>
  <c r="AL23" i="29" s="1"/>
  <c r="AN13" i="29"/>
  <c r="AN14" i="29" s="1"/>
  <c r="AL23" i="30" l="1"/>
  <c r="AN23" i="30"/>
  <c r="AL23" i="28"/>
  <c r="AN23" i="28"/>
  <c r="AN23" i="29"/>
  <c r="AM31" i="29" s="1"/>
  <c r="AM31" i="30" l="1"/>
  <c r="AM26" i="30"/>
  <c r="AM31" i="28"/>
  <c r="AM26" i="28"/>
  <c r="AM26" i="29"/>
  <c r="M26" i="21" l="1"/>
  <c r="AK35" i="4"/>
  <c r="AJ35" i="4"/>
  <c r="AH35" i="4"/>
  <c r="AG35" i="4"/>
  <c r="AF35" i="4"/>
  <c r="AE35" i="4"/>
  <c r="AK34" i="4"/>
  <c r="AJ34" i="4"/>
  <c r="AH34" i="4"/>
  <c r="AG34" i="4"/>
  <c r="AF34" i="4"/>
  <c r="AE34" i="4"/>
  <c r="AK33" i="4"/>
  <c r="AJ33" i="4"/>
  <c r="AH33" i="4"/>
  <c r="AG33" i="4"/>
  <c r="AF33" i="4"/>
  <c r="AE33" i="4"/>
  <c r="AK32" i="4"/>
  <c r="AJ32" i="4"/>
  <c r="AH32" i="4"/>
  <c r="AG32" i="4"/>
  <c r="AF32" i="4"/>
  <c r="AE32" i="4"/>
  <c r="AK31" i="4"/>
  <c r="AJ31" i="4"/>
  <c r="AH31" i="4"/>
  <c r="AG31" i="4"/>
  <c r="AF31" i="4"/>
  <c r="AE31" i="4"/>
  <c r="AK30" i="4"/>
  <c r="AJ30" i="4"/>
  <c r="AH30" i="4"/>
  <c r="AG30" i="4"/>
  <c r="AF30" i="4"/>
  <c r="AE30" i="4"/>
  <c r="AK29" i="4"/>
  <c r="AJ29" i="4"/>
  <c r="AH29" i="4"/>
  <c r="AG29" i="4"/>
  <c r="AF29" i="4"/>
  <c r="AE29" i="4"/>
  <c r="AK28" i="4"/>
  <c r="AJ28" i="4"/>
  <c r="AH28" i="4"/>
  <c r="AG28" i="4"/>
  <c r="AF28" i="4"/>
  <c r="AE28" i="4"/>
  <c r="AK27" i="4"/>
  <c r="AJ27" i="4"/>
  <c r="AH27" i="4"/>
  <c r="AG27" i="4"/>
  <c r="AF27" i="4"/>
  <c r="AE27" i="4"/>
  <c r="AK26" i="4"/>
  <c r="AJ26" i="4"/>
  <c r="AH26" i="4"/>
  <c r="AG26" i="4"/>
  <c r="AF26" i="4"/>
  <c r="AE26" i="4"/>
  <c r="AK25" i="4"/>
  <c r="AJ25" i="4"/>
  <c r="AH25" i="4"/>
  <c r="AG25" i="4"/>
  <c r="AF25" i="4"/>
  <c r="AE25" i="4"/>
  <c r="AK24" i="4"/>
  <c r="AJ24" i="4"/>
  <c r="AH24" i="4"/>
  <c r="AG24" i="4"/>
  <c r="AF24" i="4"/>
  <c r="AE24" i="4"/>
  <c r="AK23" i="4"/>
  <c r="AJ23" i="4"/>
  <c r="AH23" i="4"/>
  <c r="AG23" i="4"/>
  <c r="AF23" i="4"/>
  <c r="AE23" i="4"/>
  <c r="AK22" i="4"/>
  <c r="AJ22" i="4"/>
  <c r="AH22" i="4"/>
  <c r="AG22" i="4"/>
  <c r="AF22" i="4"/>
  <c r="AE22" i="4"/>
  <c r="AK21" i="4"/>
  <c r="AJ21" i="4"/>
  <c r="AH21" i="4"/>
  <c r="AG21" i="4"/>
  <c r="AF21" i="4"/>
  <c r="AE21" i="4"/>
  <c r="AK20" i="4"/>
  <c r="AJ20" i="4"/>
  <c r="AH20" i="4"/>
  <c r="AG20" i="4"/>
  <c r="AF20" i="4"/>
  <c r="AE20" i="4"/>
  <c r="AK19" i="4"/>
  <c r="AJ19" i="4"/>
  <c r="AH19" i="4"/>
  <c r="AG19" i="4"/>
  <c r="AF19" i="4"/>
  <c r="AE19" i="4"/>
  <c r="AK18" i="4"/>
  <c r="AJ18" i="4"/>
  <c r="AH18" i="4"/>
  <c r="AG18" i="4"/>
  <c r="AF18" i="4"/>
  <c r="AE18" i="4"/>
  <c r="AK17" i="4"/>
  <c r="AJ17" i="4"/>
  <c r="AH17" i="4"/>
  <c r="AG17" i="4"/>
  <c r="AF17" i="4"/>
  <c r="AE17" i="4"/>
  <c r="AK16" i="4"/>
  <c r="AJ16" i="4"/>
  <c r="AH16" i="4"/>
  <c r="AG16" i="4"/>
  <c r="AF16" i="4"/>
  <c r="AE16" i="4"/>
  <c r="AK15" i="4"/>
  <c r="AJ15" i="4"/>
  <c r="AH15" i="4"/>
  <c r="AG15" i="4"/>
  <c r="AF15" i="4"/>
  <c r="AE15" i="4"/>
  <c r="AK14" i="4"/>
  <c r="AJ14" i="4"/>
  <c r="AK13" i="4"/>
  <c r="AJ13" i="4"/>
  <c r="AH13" i="4"/>
  <c r="AG13" i="4"/>
  <c r="AF13" i="4"/>
  <c r="AE13" i="4"/>
  <c r="AK12" i="4"/>
  <c r="AJ12" i="4"/>
  <c r="AH12" i="4"/>
  <c r="AG12" i="4"/>
  <c r="AF12" i="4"/>
  <c r="AE12" i="4"/>
  <c r="AK11" i="4"/>
  <c r="AJ11" i="4"/>
  <c r="AH11" i="4"/>
  <c r="AG11" i="4"/>
  <c r="AF11" i="4"/>
  <c r="AE11" i="4"/>
  <c r="AK10" i="4"/>
  <c r="AJ10" i="4"/>
  <c r="AH10" i="4"/>
  <c r="AG10" i="4"/>
  <c r="AF10" i="4"/>
  <c r="AE10" i="4"/>
  <c r="AR9" i="4"/>
  <c r="AR10" i="4"/>
  <c r="AR11" i="4"/>
  <c r="AR12" i="4"/>
  <c r="AR13" i="4"/>
  <c r="AK9" i="4"/>
  <c r="AJ9" i="4"/>
  <c r="AH9" i="4"/>
  <c r="AG9" i="4"/>
  <c r="AF9" i="4"/>
  <c r="AE9" i="4"/>
  <c r="AA35" i="4"/>
  <c r="AA34" i="4"/>
  <c r="AA33" i="4"/>
  <c r="AA32" i="4"/>
  <c r="AA31" i="4"/>
  <c r="AA30" i="4"/>
  <c r="AA29" i="4"/>
  <c r="Z29" i="4"/>
  <c r="AA28" i="4"/>
  <c r="Z28" i="4"/>
  <c r="AA27" i="4"/>
  <c r="Z27" i="4"/>
  <c r="AA26" i="4"/>
  <c r="Z26" i="4"/>
  <c r="AA25" i="4"/>
  <c r="Z25" i="4"/>
  <c r="AA24" i="4"/>
  <c r="Z24" i="4"/>
  <c r="AA23" i="4"/>
  <c r="Z23" i="4"/>
  <c r="AA22" i="4"/>
  <c r="Z22" i="4"/>
  <c r="AA21" i="4"/>
  <c r="Z21" i="4"/>
  <c r="AA20" i="4"/>
  <c r="AA19" i="4"/>
  <c r="Z19" i="4"/>
  <c r="AA18" i="4"/>
  <c r="Z18" i="4"/>
  <c r="AA17" i="4"/>
  <c r="Z17" i="4"/>
  <c r="AA16" i="4"/>
  <c r="Z16" i="4"/>
  <c r="AA15" i="4"/>
  <c r="Z15" i="4"/>
  <c r="AA14" i="4"/>
  <c r="Z14" i="4"/>
  <c r="AA13" i="4"/>
  <c r="Z13" i="4"/>
  <c r="AA12" i="4"/>
  <c r="Z12" i="4"/>
  <c r="AA10" i="4"/>
  <c r="Z10" i="4"/>
  <c r="Y13" i="4"/>
  <c r="Y12" i="4"/>
  <c r="Y11" i="4"/>
  <c r="Y10" i="4"/>
  <c r="Y9" i="4"/>
  <c r="X13" i="4"/>
  <c r="X12" i="4"/>
  <c r="X11" i="4"/>
  <c r="X10" i="4"/>
  <c r="X9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A9" i="4"/>
  <c r="A10" i="4"/>
  <c r="A11" i="4"/>
  <c r="A12" i="4"/>
  <c r="A13" i="4"/>
  <c r="AM10" i="4" l="1"/>
  <c r="AM12" i="4"/>
  <c r="AM13" i="4"/>
  <c r="AM11" i="4"/>
  <c r="AM9" i="4"/>
  <c r="A24" i="4"/>
  <c r="F24" i="4"/>
  <c r="AR24" i="4"/>
  <c r="FV1" i="62" l="1"/>
  <c r="FU72" i="62"/>
  <c r="FT72" i="62"/>
  <c r="FS72" i="62"/>
  <c r="FR72" i="62"/>
  <c r="FQ72" i="62"/>
  <c r="FP72" i="62"/>
  <c r="FO72" i="62"/>
  <c r="FN72" i="62"/>
  <c r="FM72" i="62"/>
  <c r="FL72" i="62"/>
  <c r="FK72" i="62"/>
  <c r="FJ72" i="62"/>
  <c r="FI72" i="62"/>
  <c r="FH72" i="62"/>
  <c r="FG72" i="62"/>
  <c r="FF72" i="62"/>
  <c r="FE72" i="62"/>
  <c r="FD72" i="62"/>
  <c r="FC72" i="62"/>
  <c r="FB72" i="62"/>
  <c r="FA72" i="62"/>
  <c r="EZ72" i="62"/>
  <c r="FU71" i="62"/>
  <c r="FT71" i="62"/>
  <c r="FS71" i="62"/>
  <c r="FR71" i="62"/>
  <c r="FQ71" i="62"/>
  <c r="FP71" i="62"/>
  <c r="FO71" i="62"/>
  <c r="FN71" i="62"/>
  <c r="FM71" i="62"/>
  <c r="FL71" i="62"/>
  <c r="FK71" i="62"/>
  <c r="FJ71" i="62"/>
  <c r="FI71" i="62"/>
  <c r="FH71" i="62"/>
  <c r="FG71" i="62"/>
  <c r="FF71" i="62"/>
  <c r="FE71" i="62"/>
  <c r="FD71" i="62"/>
  <c r="FC71" i="62"/>
  <c r="FB71" i="62"/>
  <c r="FA71" i="62"/>
  <c r="EZ71" i="62"/>
  <c r="FU70" i="62"/>
  <c r="FT70" i="62"/>
  <c r="FS70" i="62"/>
  <c r="FR70" i="62"/>
  <c r="FQ70" i="62"/>
  <c r="FP70" i="62"/>
  <c r="FO70" i="62"/>
  <c r="FN70" i="62"/>
  <c r="FM70" i="62"/>
  <c r="FL70" i="62"/>
  <c r="FK70" i="62"/>
  <c r="FJ70" i="62"/>
  <c r="FI70" i="62"/>
  <c r="FH70" i="62"/>
  <c r="FG70" i="62"/>
  <c r="FF70" i="62"/>
  <c r="FE70" i="62"/>
  <c r="FD70" i="62"/>
  <c r="FC70" i="62"/>
  <c r="FB70" i="62"/>
  <c r="FA70" i="62"/>
  <c r="EZ70" i="62"/>
  <c r="FU69" i="62"/>
  <c r="FT69" i="62"/>
  <c r="FS69" i="62"/>
  <c r="FR69" i="62"/>
  <c r="FQ69" i="62"/>
  <c r="FP69" i="62"/>
  <c r="FO69" i="62"/>
  <c r="FN69" i="62"/>
  <c r="FM69" i="62"/>
  <c r="FL69" i="62"/>
  <c r="FK69" i="62"/>
  <c r="FJ69" i="62"/>
  <c r="FI69" i="62"/>
  <c r="FH69" i="62"/>
  <c r="FG69" i="62"/>
  <c r="FF69" i="62"/>
  <c r="FE69" i="62"/>
  <c r="FD69" i="62"/>
  <c r="FC69" i="62"/>
  <c r="FB69" i="62"/>
  <c r="FA69" i="62"/>
  <c r="EZ69" i="62"/>
  <c r="FU68" i="62"/>
  <c r="FT68" i="62"/>
  <c r="FS68" i="62"/>
  <c r="FR68" i="62"/>
  <c r="FQ68" i="62"/>
  <c r="FP68" i="62"/>
  <c r="FO68" i="62"/>
  <c r="FN68" i="62"/>
  <c r="FM68" i="62"/>
  <c r="FL68" i="62"/>
  <c r="FK68" i="62"/>
  <c r="FJ68" i="62"/>
  <c r="FI68" i="62"/>
  <c r="FH68" i="62"/>
  <c r="FG68" i="62"/>
  <c r="FF68" i="62"/>
  <c r="FE68" i="62"/>
  <c r="FD68" i="62"/>
  <c r="FC68" i="62"/>
  <c r="FB68" i="62"/>
  <c r="FA68" i="62"/>
  <c r="EZ68" i="62"/>
  <c r="FU67" i="62"/>
  <c r="FT67" i="62"/>
  <c r="FS67" i="62"/>
  <c r="FR67" i="62"/>
  <c r="FQ67" i="62"/>
  <c r="FP67" i="62"/>
  <c r="FO67" i="62"/>
  <c r="FN67" i="62"/>
  <c r="FM67" i="62"/>
  <c r="FL67" i="62"/>
  <c r="FK67" i="62"/>
  <c r="FJ67" i="62"/>
  <c r="FI67" i="62"/>
  <c r="FH67" i="62"/>
  <c r="FG67" i="62"/>
  <c r="FF67" i="62"/>
  <c r="FE67" i="62"/>
  <c r="FD67" i="62"/>
  <c r="FC67" i="62"/>
  <c r="FB67" i="62"/>
  <c r="FA67" i="62"/>
  <c r="EZ67" i="62"/>
  <c r="FU66" i="62"/>
  <c r="FT66" i="62"/>
  <c r="FS66" i="62"/>
  <c r="FR66" i="62"/>
  <c r="FQ66" i="62"/>
  <c r="FP66" i="62"/>
  <c r="FO66" i="62"/>
  <c r="FN66" i="62"/>
  <c r="FM66" i="62"/>
  <c r="FL66" i="62"/>
  <c r="FK66" i="62"/>
  <c r="FJ66" i="62"/>
  <c r="FI66" i="62"/>
  <c r="FH66" i="62"/>
  <c r="FG66" i="62"/>
  <c r="FF66" i="62"/>
  <c r="FE66" i="62"/>
  <c r="FD66" i="62"/>
  <c r="FC66" i="62"/>
  <c r="FB66" i="62"/>
  <c r="FA66" i="62"/>
  <c r="EZ66" i="62"/>
  <c r="FU65" i="62"/>
  <c r="FT65" i="62"/>
  <c r="FS65" i="62"/>
  <c r="FR65" i="62"/>
  <c r="FQ65" i="62"/>
  <c r="FP65" i="62"/>
  <c r="FO65" i="62"/>
  <c r="FN65" i="62"/>
  <c r="FM65" i="62"/>
  <c r="FL65" i="62"/>
  <c r="FK65" i="62"/>
  <c r="FJ65" i="62"/>
  <c r="FI65" i="62"/>
  <c r="FH65" i="62"/>
  <c r="FG65" i="62"/>
  <c r="FF65" i="62"/>
  <c r="FE65" i="62"/>
  <c r="FD65" i="62"/>
  <c r="FC65" i="62"/>
  <c r="FB65" i="62"/>
  <c r="FA65" i="62"/>
  <c r="EZ65" i="62"/>
  <c r="FU64" i="62"/>
  <c r="FT64" i="62"/>
  <c r="FS64" i="62"/>
  <c r="FR64" i="62"/>
  <c r="FQ64" i="62"/>
  <c r="FP64" i="62"/>
  <c r="FO64" i="62"/>
  <c r="FN64" i="62"/>
  <c r="FM64" i="62"/>
  <c r="FL64" i="62"/>
  <c r="FK64" i="62"/>
  <c r="FJ64" i="62"/>
  <c r="FI64" i="62"/>
  <c r="FH64" i="62"/>
  <c r="FG64" i="62"/>
  <c r="FF64" i="62"/>
  <c r="FE64" i="62"/>
  <c r="FD64" i="62"/>
  <c r="FC64" i="62"/>
  <c r="FB64" i="62"/>
  <c r="FA64" i="62"/>
  <c r="EZ64" i="62"/>
  <c r="FU63" i="62"/>
  <c r="FT63" i="62"/>
  <c r="FS63" i="62"/>
  <c r="FR63" i="62"/>
  <c r="FQ63" i="62"/>
  <c r="FP63" i="62"/>
  <c r="FO63" i="62"/>
  <c r="FN63" i="62"/>
  <c r="FM63" i="62"/>
  <c r="FL63" i="62"/>
  <c r="FK63" i="62"/>
  <c r="FJ63" i="62"/>
  <c r="FI63" i="62"/>
  <c r="FH63" i="62"/>
  <c r="FG63" i="62"/>
  <c r="FF63" i="62"/>
  <c r="FE63" i="62"/>
  <c r="FD63" i="62"/>
  <c r="FC63" i="62"/>
  <c r="FB63" i="62"/>
  <c r="FA63" i="62"/>
  <c r="EZ63" i="62"/>
  <c r="FU62" i="62"/>
  <c r="FT62" i="62"/>
  <c r="FS62" i="62"/>
  <c r="FR62" i="62"/>
  <c r="FQ62" i="62"/>
  <c r="FP62" i="62"/>
  <c r="FO62" i="62"/>
  <c r="FN62" i="62"/>
  <c r="FM62" i="62"/>
  <c r="FL62" i="62"/>
  <c r="FK62" i="62"/>
  <c r="FJ62" i="62"/>
  <c r="FI62" i="62"/>
  <c r="FH62" i="62"/>
  <c r="FG62" i="62"/>
  <c r="FF62" i="62"/>
  <c r="FE62" i="62"/>
  <c r="FD62" i="62"/>
  <c r="FC62" i="62"/>
  <c r="FB62" i="62"/>
  <c r="FA62" i="62"/>
  <c r="EZ62" i="62"/>
  <c r="FU61" i="62"/>
  <c r="FT61" i="62"/>
  <c r="FS61" i="62"/>
  <c r="FR61" i="62"/>
  <c r="FQ61" i="62"/>
  <c r="FP61" i="62"/>
  <c r="FO61" i="62"/>
  <c r="FN61" i="62"/>
  <c r="FM61" i="62"/>
  <c r="FL61" i="62"/>
  <c r="FK61" i="62"/>
  <c r="FJ61" i="62"/>
  <c r="FI61" i="62"/>
  <c r="FH61" i="62"/>
  <c r="FG61" i="62"/>
  <c r="FF61" i="62"/>
  <c r="FE61" i="62"/>
  <c r="FD61" i="62"/>
  <c r="FC61" i="62"/>
  <c r="FB61" i="62"/>
  <c r="FA61" i="62"/>
  <c r="EZ61" i="62"/>
  <c r="FU60" i="62"/>
  <c r="FT60" i="62"/>
  <c r="FS60" i="62"/>
  <c r="FR60" i="62"/>
  <c r="FQ60" i="62"/>
  <c r="FP60" i="62"/>
  <c r="FO60" i="62"/>
  <c r="FN60" i="62"/>
  <c r="FM60" i="62"/>
  <c r="FL60" i="62"/>
  <c r="FK60" i="62"/>
  <c r="FJ60" i="62"/>
  <c r="FI60" i="62"/>
  <c r="FH60" i="62"/>
  <c r="FG60" i="62"/>
  <c r="FF60" i="62"/>
  <c r="FE60" i="62"/>
  <c r="FD60" i="62"/>
  <c r="FC60" i="62"/>
  <c r="FB60" i="62"/>
  <c r="FA60" i="62"/>
  <c r="EZ60" i="62"/>
  <c r="FU59" i="62"/>
  <c r="FT59" i="62"/>
  <c r="FS59" i="62"/>
  <c r="FR59" i="62"/>
  <c r="FQ59" i="62"/>
  <c r="FP59" i="62"/>
  <c r="FO59" i="62"/>
  <c r="FN59" i="62"/>
  <c r="FM59" i="62"/>
  <c r="FL59" i="62"/>
  <c r="FK59" i="62"/>
  <c r="FJ59" i="62"/>
  <c r="FI59" i="62"/>
  <c r="FH59" i="62"/>
  <c r="FG59" i="62"/>
  <c r="FF59" i="62"/>
  <c r="FE59" i="62"/>
  <c r="FD59" i="62"/>
  <c r="FC59" i="62"/>
  <c r="FB59" i="62"/>
  <c r="FA59" i="62"/>
  <c r="EZ59" i="62"/>
  <c r="FU58" i="62"/>
  <c r="FT58" i="62"/>
  <c r="FS58" i="62"/>
  <c r="FR58" i="62"/>
  <c r="FQ58" i="62"/>
  <c r="FP58" i="62"/>
  <c r="FO58" i="62"/>
  <c r="FN58" i="62"/>
  <c r="FM58" i="62"/>
  <c r="FL58" i="62"/>
  <c r="FK58" i="62"/>
  <c r="FJ58" i="62"/>
  <c r="FI58" i="62"/>
  <c r="FH58" i="62"/>
  <c r="FG58" i="62"/>
  <c r="FF58" i="62"/>
  <c r="FE58" i="62"/>
  <c r="FD58" i="62"/>
  <c r="FC58" i="62"/>
  <c r="FB58" i="62"/>
  <c r="FA58" i="62"/>
  <c r="EZ58" i="62"/>
  <c r="FU57" i="62"/>
  <c r="FT57" i="62"/>
  <c r="FS57" i="62"/>
  <c r="FR57" i="62"/>
  <c r="FQ57" i="62"/>
  <c r="FP57" i="62"/>
  <c r="FO57" i="62"/>
  <c r="FN57" i="62"/>
  <c r="FM57" i="62"/>
  <c r="FL57" i="62"/>
  <c r="FK57" i="62"/>
  <c r="FJ57" i="62"/>
  <c r="FI57" i="62"/>
  <c r="FH57" i="62"/>
  <c r="FG57" i="62"/>
  <c r="FF57" i="62"/>
  <c r="FE57" i="62"/>
  <c r="FD57" i="62"/>
  <c r="FC57" i="62"/>
  <c r="FB57" i="62"/>
  <c r="FA57" i="62"/>
  <c r="EZ57" i="62"/>
  <c r="FU56" i="62"/>
  <c r="FT56" i="62"/>
  <c r="FS56" i="62"/>
  <c r="FR56" i="62"/>
  <c r="FQ56" i="62"/>
  <c r="FP56" i="62"/>
  <c r="FO56" i="62"/>
  <c r="FN56" i="62"/>
  <c r="FM56" i="62"/>
  <c r="FL56" i="62"/>
  <c r="FK56" i="62"/>
  <c r="FJ56" i="62"/>
  <c r="FI56" i="62"/>
  <c r="FH56" i="62"/>
  <c r="FG56" i="62"/>
  <c r="FF56" i="62"/>
  <c r="FE56" i="62"/>
  <c r="FD56" i="62"/>
  <c r="FC56" i="62"/>
  <c r="FB56" i="62"/>
  <c r="FA56" i="62"/>
  <c r="EZ56" i="62"/>
  <c r="FU55" i="62"/>
  <c r="FT55" i="62"/>
  <c r="FS55" i="62"/>
  <c r="FR55" i="62"/>
  <c r="FQ55" i="62"/>
  <c r="FP55" i="62"/>
  <c r="FO55" i="62"/>
  <c r="FN55" i="62"/>
  <c r="FM55" i="62"/>
  <c r="FL55" i="62"/>
  <c r="FK55" i="62"/>
  <c r="FJ55" i="62"/>
  <c r="FI55" i="62"/>
  <c r="FH55" i="62"/>
  <c r="FG55" i="62"/>
  <c r="FF55" i="62"/>
  <c r="FE55" i="62"/>
  <c r="FD55" i="62"/>
  <c r="FC55" i="62"/>
  <c r="FB55" i="62"/>
  <c r="FA55" i="62"/>
  <c r="EZ55" i="62"/>
  <c r="FU54" i="62"/>
  <c r="FT54" i="62"/>
  <c r="FS54" i="62"/>
  <c r="FR54" i="62"/>
  <c r="FQ54" i="62"/>
  <c r="FP54" i="62"/>
  <c r="FO54" i="62"/>
  <c r="FN54" i="62"/>
  <c r="FM54" i="62"/>
  <c r="FL54" i="62"/>
  <c r="FK54" i="62"/>
  <c r="FJ54" i="62"/>
  <c r="FI54" i="62"/>
  <c r="FH54" i="62"/>
  <c r="FG54" i="62"/>
  <c r="FF54" i="62"/>
  <c r="FE54" i="62"/>
  <c r="FD54" i="62"/>
  <c r="FC54" i="62"/>
  <c r="FB54" i="62"/>
  <c r="FA54" i="62"/>
  <c r="EZ54" i="62"/>
  <c r="FU53" i="62"/>
  <c r="FT53" i="62"/>
  <c r="FS53" i="62"/>
  <c r="FR53" i="62"/>
  <c r="FQ53" i="62"/>
  <c r="FP53" i="62"/>
  <c r="FO53" i="62"/>
  <c r="FN53" i="62"/>
  <c r="FM53" i="62"/>
  <c r="FL53" i="62"/>
  <c r="FK53" i="62"/>
  <c r="FJ53" i="62"/>
  <c r="FI53" i="62"/>
  <c r="FH53" i="62"/>
  <c r="FG53" i="62"/>
  <c r="FF53" i="62"/>
  <c r="FE53" i="62"/>
  <c r="FD53" i="62"/>
  <c r="FC53" i="62"/>
  <c r="FB53" i="62"/>
  <c r="FA53" i="62"/>
  <c r="EZ53" i="62"/>
  <c r="EZ1" i="62"/>
  <c r="EY73" i="62"/>
  <c r="EX73" i="62"/>
  <c r="EW73" i="62"/>
  <c r="EV73" i="62"/>
  <c r="EU73" i="62"/>
  <c r="ET73" i="62"/>
  <c r="ES73" i="62"/>
  <c r="ER73" i="62"/>
  <c r="EQ73" i="62"/>
  <c r="EP73" i="62"/>
  <c r="EO73" i="62"/>
  <c r="EN73" i="62"/>
  <c r="EM73" i="62"/>
  <c r="EL73" i="62"/>
  <c r="EK73" i="62"/>
  <c r="EJ73" i="62"/>
  <c r="EI73" i="62"/>
  <c r="EH73" i="62"/>
  <c r="EG73" i="62"/>
  <c r="EF73" i="62"/>
  <c r="EE73" i="62"/>
  <c r="ED73" i="62"/>
  <c r="EY72" i="62"/>
  <c r="EX72" i="62"/>
  <c r="EW72" i="62"/>
  <c r="EV72" i="62"/>
  <c r="EU72" i="62"/>
  <c r="ET72" i="62"/>
  <c r="ES72" i="62"/>
  <c r="ER72" i="62"/>
  <c r="EQ72" i="62"/>
  <c r="EP72" i="62"/>
  <c r="EO72" i="62"/>
  <c r="EN72" i="62"/>
  <c r="EM72" i="62"/>
  <c r="EL72" i="62"/>
  <c r="EK72" i="62"/>
  <c r="EJ72" i="62"/>
  <c r="EI72" i="62"/>
  <c r="EH72" i="62"/>
  <c r="EG72" i="62"/>
  <c r="EF72" i="62"/>
  <c r="EE72" i="62"/>
  <c r="ED72" i="62"/>
  <c r="EY71" i="62"/>
  <c r="EX71" i="62"/>
  <c r="EW71" i="62"/>
  <c r="EV71" i="62"/>
  <c r="EU71" i="62"/>
  <c r="ET71" i="62"/>
  <c r="ES71" i="62"/>
  <c r="ER71" i="62"/>
  <c r="EQ71" i="62"/>
  <c r="EP71" i="62"/>
  <c r="EO71" i="62"/>
  <c r="EN71" i="62"/>
  <c r="EM71" i="62"/>
  <c r="EL71" i="62"/>
  <c r="EK71" i="62"/>
  <c r="EJ71" i="62"/>
  <c r="EI71" i="62"/>
  <c r="EH71" i="62"/>
  <c r="EG71" i="62"/>
  <c r="EF71" i="62"/>
  <c r="EE71" i="62"/>
  <c r="ED71" i="62"/>
  <c r="EY70" i="62"/>
  <c r="EX70" i="62"/>
  <c r="EW70" i="62"/>
  <c r="EV70" i="62"/>
  <c r="EU70" i="62"/>
  <c r="ET70" i="62"/>
  <c r="ES70" i="62"/>
  <c r="ER70" i="62"/>
  <c r="EQ70" i="62"/>
  <c r="EP70" i="62"/>
  <c r="EO70" i="62"/>
  <c r="EN70" i="62"/>
  <c r="EM70" i="62"/>
  <c r="EL70" i="62"/>
  <c r="EK70" i="62"/>
  <c r="EJ70" i="62"/>
  <c r="EI70" i="62"/>
  <c r="EH70" i="62"/>
  <c r="EG70" i="62"/>
  <c r="EF70" i="62"/>
  <c r="EE70" i="62"/>
  <c r="ED70" i="62"/>
  <c r="EY69" i="62"/>
  <c r="EX69" i="62"/>
  <c r="EW69" i="62"/>
  <c r="EV69" i="62"/>
  <c r="EU69" i="62"/>
  <c r="ET69" i="62"/>
  <c r="ES69" i="62"/>
  <c r="ER69" i="62"/>
  <c r="EQ69" i="62"/>
  <c r="EP69" i="62"/>
  <c r="EO69" i="62"/>
  <c r="EN69" i="62"/>
  <c r="EM69" i="62"/>
  <c r="EL69" i="62"/>
  <c r="EK69" i="62"/>
  <c r="EJ69" i="62"/>
  <c r="EI69" i="62"/>
  <c r="EH69" i="62"/>
  <c r="EG69" i="62"/>
  <c r="EF69" i="62"/>
  <c r="EE69" i="62"/>
  <c r="ED69" i="62"/>
  <c r="EY68" i="62"/>
  <c r="EX68" i="62"/>
  <c r="EW68" i="62"/>
  <c r="EV68" i="62"/>
  <c r="EU68" i="62"/>
  <c r="ET68" i="62"/>
  <c r="ES68" i="62"/>
  <c r="ER68" i="62"/>
  <c r="EQ68" i="62"/>
  <c r="EP68" i="62"/>
  <c r="EO68" i="62"/>
  <c r="EN68" i="62"/>
  <c r="EM68" i="62"/>
  <c r="EL68" i="62"/>
  <c r="EK68" i="62"/>
  <c r="EJ68" i="62"/>
  <c r="EI68" i="62"/>
  <c r="EH68" i="62"/>
  <c r="EG68" i="62"/>
  <c r="EF68" i="62"/>
  <c r="EE68" i="62"/>
  <c r="ED68" i="62"/>
  <c r="EY67" i="62"/>
  <c r="EX67" i="62"/>
  <c r="EW67" i="62"/>
  <c r="EV67" i="62"/>
  <c r="EU67" i="62"/>
  <c r="ET67" i="62"/>
  <c r="ES67" i="62"/>
  <c r="ER67" i="62"/>
  <c r="EQ67" i="62"/>
  <c r="EP67" i="62"/>
  <c r="EO67" i="62"/>
  <c r="EN67" i="62"/>
  <c r="EM67" i="62"/>
  <c r="EL67" i="62"/>
  <c r="EK67" i="62"/>
  <c r="EJ67" i="62"/>
  <c r="EI67" i="62"/>
  <c r="EH67" i="62"/>
  <c r="EG67" i="62"/>
  <c r="EF67" i="62"/>
  <c r="EE67" i="62"/>
  <c r="ED67" i="62"/>
  <c r="EY66" i="62"/>
  <c r="EX66" i="62"/>
  <c r="EW66" i="62"/>
  <c r="EV66" i="62"/>
  <c r="EU66" i="62"/>
  <c r="ET66" i="62"/>
  <c r="ES66" i="62"/>
  <c r="ER66" i="62"/>
  <c r="EQ66" i="62"/>
  <c r="EP66" i="62"/>
  <c r="EO66" i="62"/>
  <c r="EN66" i="62"/>
  <c r="EM66" i="62"/>
  <c r="EL66" i="62"/>
  <c r="EK66" i="62"/>
  <c r="EJ66" i="62"/>
  <c r="EI66" i="62"/>
  <c r="EH66" i="62"/>
  <c r="EG66" i="62"/>
  <c r="EF66" i="62"/>
  <c r="EE66" i="62"/>
  <c r="ED66" i="62"/>
  <c r="EY65" i="62"/>
  <c r="EX65" i="62"/>
  <c r="EW65" i="62"/>
  <c r="EV65" i="62"/>
  <c r="EU65" i="62"/>
  <c r="ET65" i="62"/>
  <c r="ES65" i="62"/>
  <c r="ER65" i="62"/>
  <c r="EQ65" i="62"/>
  <c r="EP65" i="62"/>
  <c r="EO65" i="62"/>
  <c r="EN65" i="62"/>
  <c r="EM65" i="62"/>
  <c r="EL65" i="62"/>
  <c r="EK65" i="62"/>
  <c r="EJ65" i="62"/>
  <c r="EI65" i="62"/>
  <c r="EH65" i="62"/>
  <c r="EG65" i="62"/>
  <c r="EF65" i="62"/>
  <c r="EE65" i="62"/>
  <c r="ED65" i="62"/>
  <c r="EY64" i="62"/>
  <c r="EX64" i="62"/>
  <c r="EW64" i="62"/>
  <c r="EV64" i="62"/>
  <c r="EU64" i="62"/>
  <c r="ET64" i="62"/>
  <c r="ES64" i="62"/>
  <c r="ER64" i="62"/>
  <c r="EQ64" i="62"/>
  <c r="EP64" i="62"/>
  <c r="EO64" i="62"/>
  <c r="EN64" i="62"/>
  <c r="EM64" i="62"/>
  <c r="EL64" i="62"/>
  <c r="EK64" i="62"/>
  <c r="EJ64" i="62"/>
  <c r="EI64" i="62"/>
  <c r="EH64" i="62"/>
  <c r="EG64" i="62"/>
  <c r="EF64" i="62"/>
  <c r="EE64" i="62"/>
  <c r="ED64" i="62"/>
  <c r="EY63" i="62"/>
  <c r="EX63" i="62"/>
  <c r="EW63" i="62"/>
  <c r="EV63" i="62"/>
  <c r="EU63" i="62"/>
  <c r="ET63" i="62"/>
  <c r="ES63" i="62"/>
  <c r="ER63" i="62"/>
  <c r="EQ63" i="62"/>
  <c r="EP63" i="62"/>
  <c r="EO63" i="62"/>
  <c r="EN63" i="62"/>
  <c r="EM63" i="62"/>
  <c r="EL63" i="62"/>
  <c r="EK63" i="62"/>
  <c r="EJ63" i="62"/>
  <c r="EI63" i="62"/>
  <c r="EH63" i="62"/>
  <c r="EG63" i="62"/>
  <c r="EF63" i="62"/>
  <c r="EE63" i="62"/>
  <c r="ED63" i="62"/>
  <c r="EY62" i="62"/>
  <c r="EX62" i="62"/>
  <c r="EW62" i="62"/>
  <c r="EV62" i="62"/>
  <c r="EU62" i="62"/>
  <c r="ET62" i="62"/>
  <c r="ES62" i="62"/>
  <c r="ER62" i="62"/>
  <c r="EQ62" i="62"/>
  <c r="EP62" i="62"/>
  <c r="EO62" i="62"/>
  <c r="EN62" i="62"/>
  <c r="EM62" i="62"/>
  <c r="EL62" i="62"/>
  <c r="EK62" i="62"/>
  <c r="EJ62" i="62"/>
  <c r="EI62" i="62"/>
  <c r="EH62" i="62"/>
  <c r="EG62" i="62"/>
  <c r="EF62" i="62"/>
  <c r="EE62" i="62"/>
  <c r="ED62" i="62"/>
  <c r="EY61" i="62"/>
  <c r="EX61" i="62"/>
  <c r="EW61" i="62"/>
  <c r="EV61" i="62"/>
  <c r="EU61" i="62"/>
  <c r="ET61" i="62"/>
  <c r="ES61" i="62"/>
  <c r="ER61" i="62"/>
  <c r="EQ61" i="62"/>
  <c r="EP61" i="62"/>
  <c r="EO61" i="62"/>
  <c r="EN61" i="62"/>
  <c r="EM61" i="62"/>
  <c r="EL61" i="62"/>
  <c r="EK61" i="62"/>
  <c r="EJ61" i="62"/>
  <c r="EI61" i="62"/>
  <c r="EH61" i="62"/>
  <c r="EG61" i="62"/>
  <c r="EF61" i="62"/>
  <c r="EE61" i="62"/>
  <c r="ED61" i="62"/>
  <c r="EY60" i="62"/>
  <c r="EX60" i="62"/>
  <c r="EW60" i="62"/>
  <c r="EV60" i="62"/>
  <c r="EU60" i="62"/>
  <c r="ET60" i="62"/>
  <c r="ES60" i="62"/>
  <c r="ER60" i="62"/>
  <c r="EQ60" i="62"/>
  <c r="EP60" i="62"/>
  <c r="EO60" i="62"/>
  <c r="EN60" i="62"/>
  <c r="EM60" i="62"/>
  <c r="EL60" i="62"/>
  <c r="EK60" i="62"/>
  <c r="EJ60" i="62"/>
  <c r="EI60" i="62"/>
  <c r="EH60" i="62"/>
  <c r="EG60" i="62"/>
  <c r="EF60" i="62"/>
  <c r="EE60" i="62"/>
  <c r="ED60" i="62"/>
  <c r="EY59" i="62"/>
  <c r="EX59" i="62"/>
  <c r="EW59" i="62"/>
  <c r="EV59" i="62"/>
  <c r="EU59" i="62"/>
  <c r="ET59" i="62"/>
  <c r="ES59" i="62"/>
  <c r="ER59" i="62"/>
  <c r="EQ59" i="62"/>
  <c r="EP59" i="62"/>
  <c r="EO59" i="62"/>
  <c r="EN59" i="62"/>
  <c r="EM59" i="62"/>
  <c r="EL59" i="62"/>
  <c r="EK59" i="62"/>
  <c r="EJ59" i="62"/>
  <c r="EI59" i="62"/>
  <c r="EH59" i="62"/>
  <c r="EG59" i="62"/>
  <c r="EF59" i="62"/>
  <c r="EE59" i="62"/>
  <c r="ED59" i="62"/>
  <c r="EY58" i="62"/>
  <c r="EX58" i="62"/>
  <c r="EW58" i="62"/>
  <c r="EV58" i="62"/>
  <c r="EU58" i="62"/>
  <c r="ET58" i="62"/>
  <c r="ES58" i="62"/>
  <c r="ER58" i="62"/>
  <c r="EQ58" i="62"/>
  <c r="EP58" i="62"/>
  <c r="EO58" i="62"/>
  <c r="EN58" i="62"/>
  <c r="EM58" i="62"/>
  <c r="EL58" i="62"/>
  <c r="EK58" i="62"/>
  <c r="EJ58" i="62"/>
  <c r="EI58" i="62"/>
  <c r="EH58" i="62"/>
  <c r="EG58" i="62"/>
  <c r="EF58" i="62"/>
  <c r="EE58" i="62"/>
  <c r="ED58" i="62"/>
  <c r="EY57" i="62"/>
  <c r="EX57" i="62"/>
  <c r="EW57" i="62"/>
  <c r="EV57" i="62"/>
  <c r="EU57" i="62"/>
  <c r="ET57" i="62"/>
  <c r="ES57" i="62"/>
  <c r="ER57" i="62"/>
  <c r="EQ57" i="62"/>
  <c r="EP57" i="62"/>
  <c r="EO57" i="62"/>
  <c r="EN57" i="62"/>
  <c r="EM57" i="62"/>
  <c r="EL57" i="62"/>
  <c r="EK57" i="62"/>
  <c r="EJ57" i="62"/>
  <c r="EI57" i="62"/>
  <c r="EH57" i="62"/>
  <c r="EG57" i="62"/>
  <c r="EF57" i="62"/>
  <c r="EE57" i="62"/>
  <c r="ED57" i="62"/>
  <c r="EY56" i="62"/>
  <c r="EX56" i="62"/>
  <c r="EW56" i="62"/>
  <c r="EV56" i="62"/>
  <c r="EU56" i="62"/>
  <c r="ET56" i="62"/>
  <c r="ES56" i="62"/>
  <c r="ER56" i="62"/>
  <c r="EQ56" i="62"/>
  <c r="EP56" i="62"/>
  <c r="EO56" i="62"/>
  <c r="EN56" i="62"/>
  <c r="EM56" i="62"/>
  <c r="EL56" i="62"/>
  <c r="EK56" i="62"/>
  <c r="EJ56" i="62"/>
  <c r="EI56" i="62"/>
  <c r="EH56" i="62"/>
  <c r="EG56" i="62"/>
  <c r="EF56" i="62"/>
  <c r="EE56" i="62"/>
  <c r="ED56" i="62"/>
  <c r="EY55" i="62"/>
  <c r="EX55" i="62"/>
  <c r="EW55" i="62"/>
  <c r="EV55" i="62"/>
  <c r="EU55" i="62"/>
  <c r="ET55" i="62"/>
  <c r="ES55" i="62"/>
  <c r="ER55" i="62"/>
  <c r="EQ55" i="62"/>
  <c r="EP55" i="62"/>
  <c r="EO55" i="62"/>
  <c r="EN55" i="62"/>
  <c r="EM55" i="62"/>
  <c r="EL55" i="62"/>
  <c r="EK55" i="62"/>
  <c r="EJ55" i="62"/>
  <c r="EI55" i="62"/>
  <c r="EH55" i="62"/>
  <c r="EG55" i="62"/>
  <c r="EF55" i="62"/>
  <c r="EE55" i="62"/>
  <c r="ED55" i="62"/>
  <c r="EY54" i="62"/>
  <c r="EX54" i="62"/>
  <c r="EW54" i="62"/>
  <c r="EV54" i="62"/>
  <c r="EU54" i="62"/>
  <c r="ET54" i="62"/>
  <c r="ES54" i="62"/>
  <c r="ER54" i="62"/>
  <c r="EQ54" i="62"/>
  <c r="EP54" i="62"/>
  <c r="EO54" i="62"/>
  <c r="EN54" i="62"/>
  <c r="EM54" i="62"/>
  <c r="EL54" i="62"/>
  <c r="EK54" i="62"/>
  <c r="EJ54" i="62"/>
  <c r="EI54" i="62"/>
  <c r="EH54" i="62"/>
  <c r="EG54" i="62"/>
  <c r="EF54" i="62"/>
  <c r="EE54" i="62"/>
  <c r="ED54" i="62"/>
  <c r="EY53" i="62"/>
  <c r="EX53" i="62"/>
  <c r="EW53" i="62"/>
  <c r="EV53" i="62"/>
  <c r="EU53" i="62"/>
  <c r="ET53" i="62"/>
  <c r="ES53" i="62"/>
  <c r="ER53" i="62"/>
  <c r="EQ53" i="62"/>
  <c r="EP53" i="62"/>
  <c r="EO53" i="62"/>
  <c r="EN53" i="62"/>
  <c r="EM53" i="62"/>
  <c r="EL53" i="62"/>
  <c r="EK53" i="62"/>
  <c r="EJ53" i="62"/>
  <c r="EI53" i="62"/>
  <c r="EH53" i="62"/>
  <c r="EG53" i="62"/>
  <c r="EF53" i="62"/>
  <c r="EE53" i="62"/>
  <c r="ED53" i="62"/>
  <c r="ED1" i="62"/>
  <c r="DH1" i="62"/>
  <c r="DG52" i="62"/>
  <c r="DF52" i="62"/>
  <c r="DE52" i="62"/>
  <c r="DD52" i="62"/>
  <c r="DC52" i="62"/>
  <c r="DB52" i="62"/>
  <c r="DA52" i="62"/>
  <c r="CZ52" i="62"/>
  <c r="CY52" i="62"/>
  <c r="CX52" i="62"/>
  <c r="CW52" i="62"/>
  <c r="CV52" i="62"/>
  <c r="CU52" i="62"/>
  <c r="CT52" i="62"/>
  <c r="CS52" i="62"/>
  <c r="CR52" i="62"/>
  <c r="CQ52" i="62"/>
  <c r="CP52" i="62"/>
  <c r="CO52" i="62"/>
  <c r="CN52" i="62"/>
  <c r="CM52" i="62"/>
  <c r="CL52" i="62"/>
  <c r="DG51" i="62"/>
  <c r="GQ51" i="62" s="1"/>
  <c r="DF51" i="62"/>
  <c r="GP51" i="62" s="1"/>
  <c r="DE51" i="62"/>
  <c r="GO51" i="62" s="1"/>
  <c r="DD51" i="62"/>
  <c r="GN51" i="62" s="1"/>
  <c r="DC51" i="62"/>
  <c r="GM51" i="62" s="1"/>
  <c r="DB51" i="62"/>
  <c r="GL51" i="62" s="1"/>
  <c r="DA51" i="62"/>
  <c r="GK51" i="62" s="1"/>
  <c r="CZ51" i="62"/>
  <c r="GJ51" i="62" s="1"/>
  <c r="CY51" i="62"/>
  <c r="GI51" i="62" s="1"/>
  <c r="CX51" i="62"/>
  <c r="GH51" i="62" s="1"/>
  <c r="CW51" i="62"/>
  <c r="GG51" i="62" s="1"/>
  <c r="CV51" i="62"/>
  <c r="GF51" i="62" s="1"/>
  <c r="CU51" i="62"/>
  <c r="GE51" i="62" s="1"/>
  <c r="CT51" i="62"/>
  <c r="GD51" i="62" s="1"/>
  <c r="CS51" i="62"/>
  <c r="GC51" i="62" s="1"/>
  <c r="CR51" i="62"/>
  <c r="GB51" i="62" s="1"/>
  <c r="CQ51" i="62"/>
  <c r="GA51" i="62" s="1"/>
  <c r="CP51" i="62"/>
  <c r="FZ51" i="62" s="1"/>
  <c r="CO51" i="62"/>
  <c r="FY51" i="62" s="1"/>
  <c r="CN51" i="62"/>
  <c r="FX51" i="62" s="1"/>
  <c r="CM51" i="62"/>
  <c r="FW51" i="62" s="1"/>
  <c r="CL51" i="62"/>
  <c r="FV51" i="62" s="1"/>
  <c r="DG50" i="62"/>
  <c r="GQ50" i="62" s="1"/>
  <c r="DF50" i="62"/>
  <c r="GP50" i="62" s="1"/>
  <c r="DE50" i="62"/>
  <c r="GO50" i="62" s="1"/>
  <c r="DD50" i="62"/>
  <c r="GN50" i="62" s="1"/>
  <c r="DC50" i="62"/>
  <c r="GM50" i="62" s="1"/>
  <c r="DB50" i="62"/>
  <c r="GL50" i="62" s="1"/>
  <c r="DA50" i="62"/>
  <c r="GK50" i="62" s="1"/>
  <c r="CZ50" i="62"/>
  <c r="GJ50" i="62" s="1"/>
  <c r="CY50" i="62"/>
  <c r="GI50" i="62" s="1"/>
  <c r="CX50" i="62"/>
  <c r="GH50" i="62" s="1"/>
  <c r="CW50" i="62"/>
  <c r="GG50" i="62" s="1"/>
  <c r="CV50" i="62"/>
  <c r="GF50" i="62" s="1"/>
  <c r="CU50" i="62"/>
  <c r="GE50" i="62" s="1"/>
  <c r="CT50" i="62"/>
  <c r="GD50" i="62" s="1"/>
  <c r="CS50" i="62"/>
  <c r="GC50" i="62" s="1"/>
  <c r="CR50" i="62"/>
  <c r="GB50" i="62" s="1"/>
  <c r="CQ50" i="62"/>
  <c r="GA50" i="62" s="1"/>
  <c r="CP50" i="62"/>
  <c r="FZ50" i="62" s="1"/>
  <c r="CO50" i="62"/>
  <c r="FY50" i="62" s="1"/>
  <c r="CN50" i="62"/>
  <c r="FX50" i="62" s="1"/>
  <c r="CM50" i="62"/>
  <c r="FW50" i="62" s="1"/>
  <c r="CL50" i="62"/>
  <c r="FV50" i="62" s="1"/>
  <c r="DG49" i="62"/>
  <c r="GQ49" i="62" s="1"/>
  <c r="DF49" i="62"/>
  <c r="GP49" i="62" s="1"/>
  <c r="DE49" i="62"/>
  <c r="GO49" i="62" s="1"/>
  <c r="DD49" i="62"/>
  <c r="GN49" i="62" s="1"/>
  <c r="DC49" i="62"/>
  <c r="GM49" i="62" s="1"/>
  <c r="DB49" i="62"/>
  <c r="GL49" i="62" s="1"/>
  <c r="DA49" i="62"/>
  <c r="GK49" i="62" s="1"/>
  <c r="CZ49" i="62"/>
  <c r="GJ49" i="62" s="1"/>
  <c r="CY49" i="62"/>
  <c r="GI49" i="62" s="1"/>
  <c r="CX49" i="62"/>
  <c r="GH49" i="62" s="1"/>
  <c r="CW49" i="62"/>
  <c r="GG49" i="62" s="1"/>
  <c r="CV49" i="62"/>
  <c r="GF49" i="62" s="1"/>
  <c r="CU49" i="62"/>
  <c r="GE49" i="62" s="1"/>
  <c r="CT49" i="62"/>
  <c r="GD49" i="62" s="1"/>
  <c r="CS49" i="62"/>
  <c r="GC49" i="62" s="1"/>
  <c r="CR49" i="62"/>
  <c r="GB49" i="62" s="1"/>
  <c r="CQ49" i="62"/>
  <c r="GA49" i="62" s="1"/>
  <c r="CP49" i="62"/>
  <c r="FZ49" i="62" s="1"/>
  <c r="CO49" i="62"/>
  <c r="FY49" i="62" s="1"/>
  <c r="CN49" i="62"/>
  <c r="FX49" i="62" s="1"/>
  <c r="CM49" i="62"/>
  <c r="FW49" i="62" s="1"/>
  <c r="CL49" i="62"/>
  <c r="FV49" i="62" s="1"/>
  <c r="DG42" i="62"/>
  <c r="GQ42" i="62" s="1"/>
  <c r="DF42" i="62"/>
  <c r="GP42" i="62" s="1"/>
  <c r="DE42" i="62"/>
  <c r="GO42" i="62" s="1"/>
  <c r="DD42" i="62"/>
  <c r="GN42" i="62" s="1"/>
  <c r="DC42" i="62"/>
  <c r="GM42" i="62" s="1"/>
  <c r="DB42" i="62"/>
  <c r="GL42" i="62" s="1"/>
  <c r="DA42" i="62"/>
  <c r="GK42" i="62" s="1"/>
  <c r="CZ42" i="62"/>
  <c r="GJ42" i="62" s="1"/>
  <c r="CY42" i="62"/>
  <c r="GI42" i="62" s="1"/>
  <c r="CX42" i="62"/>
  <c r="GH42" i="62" s="1"/>
  <c r="CW42" i="62"/>
  <c r="GG42" i="62" s="1"/>
  <c r="CV42" i="62"/>
  <c r="GF42" i="62" s="1"/>
  <c r="CU42" i="62"/>
  <c r="GE42" i="62" s="1"/>
  <c r="CT42" i="62"/>
  <c r="GD42" i="62" s="1"/>
  <c r="CS42" i="62"/>
  <c r="GC42" i="62" s="1"/>
  <c r="CR42" i="62"/>
  <c r="GB42" i="62" s="1"/>
  <c r="CQ42" i="62"/>
  <c r="GA42" i="62" s="1"/>
  <c r="CP42" i="62"/>
  <c r="FZ42" i="62" s="1"/>
  <c r="CO42" i="62"/>
  <c r="FY42" i="62" s="1"/>
  <c r="CN42" i="62"/>
  <c r="FX42" i="62" s="1"/>
  <c r="CM42" i="62"/>
  <c r="FW42" i="62" s="1"/>
  <c r="CL42" i="62"/>
  <c r="FV42" i="62" s="1"/>
  <c r="DG38" i="62"/>
  <c r="GQ38" i="62" s="1"/>
  <c r="DF38" i="62"/>
  <c r="GP38" i="62" s="1"/>
  <c r="DE38" i="62"/>
  <c r="GO38" i="62" s="1"/>
  <c r="DD38" i="62"/>
  <c r="GN38" i="62" s="1"/>
  <c r="DC38" i="62"/>
  <c r="GM38" i="62" s="1"/>
  <c r="DB38" i="62"/>
  <c r="GL38" i="62" s="1"/>
  <c r="DA38" i="62"/>
  <c r="GK38" i="62" s="1"/>
  <c r="CZ38" i="62"/>
  <c r="GJ38" i="62" s="1"/>
  <c r="CY38" i="62"/>
  <c r="GI38" i="62" s="1"/>
  <c r="CX38" i="62"/>
  <c r="GH38" i="62" s="1"/>
  <c r="CW38" i="62"/>
  <c r="GG38" i="62" s="1"/>
  <c r="CV38" i="62"/>
  <c r="GF38" i="62" s="1"/>
  <c r="CU38" i="62"/>
  <c r="GE38" i="62" s="1"/>
  <c r="CT38" i="62"/>
  <c r="GD38" i="62" s="1"/>
  <c r="CS38" i="62"/>
  <c r="GC38" i="62" s="1"/>
  <c r="CR38" i="62"/>
  <c r="GB38" i="62" s="1"/>
  <c r="CQ38" i="62"/>
  <c r="GA38" i="62" s="1"/>
  <c r="CP38" i="62"/>
  <c r="FZ38" i="62" s="1"/>
  <c r="CO38" i="62"/>
  <c r="FY38" i="62" s="1"/>
  <c r="CN38" i="62"/>
  <c r="FX38" i="62" s="1"/>
  <c r="CM38" i="62"/>
  <c r="FW38" i="62" s="1"/>
  <c r="CL38" i="62"/>
  <c r="FV38" i="62" s="1"/>
  <c r="DG37" i="62"/>
  <c r="GQ37" i="62" s="1"/>
  <c r="DF37" i="62"/>
  <c r="GP37" i="62" s="1"/>
  <c r="DE37" i="62"/>
  <c r="GO37" i="62" s="1"/>
  <c r="DD37" i="62"/>
  <c r="GN37" i="62" s="1"/>
  <c r="DC37" i="62"/>
  <c r="GM37" i="62" s="1"/>
  <c r="DB37" i="62"/>
  <c r="GL37" i="62" s="1"/>
  <c r="DA37" i="62"/>
  <c r="GK37" i="62" s="1"/>
  <c r="CZ37" i="62"/>
  <c r="GJ37" i="62" s="1"/>
  <c r="CY37" i="62"/>
  <c r="GI37" i="62" s="1"/>
  <c r="CX37" i="62"/>
  <c r="GH37" i="62" s="1"/>
  <c r="CW37" i="62"/>
  <c r="GG37" i="62" s="1"/>
  <c r="CV37" i="62"/>
  <c r="GF37" i="62" s="1"/>
  <c r="CU37" i="62"/>
  <c r="GE37" i="62" s="1"/>
  <c r="CT37" i="62"/>
  <c r="GD37" i="62" s="1"/>
  <c r="CS37" i="62"/>
  <c r="GC37" i="62" s="1"/>
  <c r="CR37" i="62"/>
  <c r="GB37" i="62" s="1"/>
  <c r="CQ37" i="62"/>
  <c r="GA37" i="62" s="1"/>
  <c r="CP37" i="62"/>
  <c r="FZ37" i="62" s="1"/>
  <c r="CO37" i="62"/>
  <c r="FY37" i="62" s="1"/>
  <c r="CN37" i="62"/>
  <c r="FX37" i="62" s="1"/>
  <c r="CM37" i="62"/>
  <c r="FW37" i="62" s="1"/>
  <c r="CL37" i="62"/>
  <c r="FV37" i="62" s="1"/>
  <c r="DG36" i="62"/>
  <c r="GQ36" i="62" s="1"/>
  <c r="DF36" i="62"/>
  <c r="GP36" i="62" s="1"/>
  <c r="DE36" i="62"/>
  <c r="GO36" i="62" s="1"/>
  <c r="DD36" i="62"/>
  <c r="GN36" i="62" s="1"/>
  <c r="DC36" i="62"/>
  <c r="GM36" i="62" s="1"/>
  <c r="DB36" i="62"/>
  <c r="GL36" i="62" s="1"/>
  <c r="DA36" i="62"/>
  <c r="GK36" i="62" s="1"/>
  <c r="CZ36" i="62"/>
  <c r="GJ36" i="62" s="1"/>
  <c r="CY36" i="62"/>
  <c r="GI36" i="62" s="1"/>
  <c r="CX36" i="62"/>
  <c r="GH36" i="62" s="1"/>
  <c r="CW36" i="62"/>
  <c r="GG36" i="62" s="1"/>
  <c r="CV36" i="62"/>
  <c r="GF36" i="62" s="1"/>
  <c r="CU36" i="62"/>
  <c r="GE36" i="62" s="1"/>
  <c r="CT36" i="62"/>
  <c r="GD36" i="62" s="1"/>
  <c r="CS36" i="62"/>
  <c r="GC36" i="62" s="1"/>
  <c r="CR36" i="62"/>
  <c r="GB36" i="62" s="1"/>
  <c r="CQ36" i="62"/>
  <c r="GA36" i="62" s="1"/>
  <c r="CP36" i="62"/>
  <c r="FZ36" i="62" s="1"/>
  <c r="CO36" i="62"/>
  <c r="FY36" i="62" s="1"/>
  <c r="CN36" i="62"/>
  <c r="FX36" i="62" s="1"/>
  <c r="CM36" i="62"/>
  <c r="FW36" i="62" s="1"/>
  <c r="CL36" i="62"/>
  <c r="FV36" i="62" s="1"/>
  <c r="DG35" i="62"/>
  <c r="GQ35" i="62" s="1"/>
  <c r="DF35" i="62"/>
  <c r="GP35" i="62" s="1"/>
  <c r="DE35" i="62"/>
  <c r="GO35" i="62" s="1"/>
  <c r="DD35" i="62"/>
  <c r="GN35" i="62" s="1"/>
  <c r="DC35" i="62"/>
  <c r="GM35" i="62" s="1"/>
  <c r="DB35" i="62"/>
  <c r="GL35" i="62" s="1"/>
  <c r="DA35" i="62"/>
  <c r="GK35" i="62" s="1"/>
  <c r="CZ35" i="62"/>
  <c r="GJ35" i="62" s="1"/>
  <c r="CY35" i="62"/>
  <c r="GI35" i="62" s="1"/>
  <c r="CX35" i="62"/>
  <c r="GH35" i="62" s="1"/>
  <c r="CW35" i="62"/>
  <c r="GG35" i="62" s="1"/>
  <c r="CV35" i="62"/>
  <c r="GF35" i="62" s="1"/>
  <c r="CU35" i="62"/>
  <c r="GE35" i="62" s="1"/>
  <c r="CT35" i="62"/>
  <c r="GD35" i="62" s="1"/>
  <c r="CS35" i="62"/>
  <c r="GC35" i="62" s="1"/>
  <c r="CR35" i="62"/>
  <c r="GB35" i="62" s="1"/>
  <c r="CQ35" i="62"/>
  <c r="GA35" i="62" s="1"/>
  <c r="CP35" i="62"/>
  <c r="FZ35" i="62" s="1"/>
  <c r="CO35" i="62"/>
  <c r="FY35" i="62" s="1"/>
  <c r="CN35" i="62"/>
  <c r="FX35" i="62" s="1"/>
  <c r="CM35" i="62"/>
  <c r="FW35" i="62" s="1"/>
  <c r="CL35" i="62"/>
  <c r="FV35" i="62" s="1"/>
  <c r="DG34" i="62"/>
  <c r="GQ34" i="62" s="1"/>
  <c r="DF34" i="62"/>
  <c r="GP34" i="62" s="1"/>
  <c r="DE34" i="62"/>
  <c r="GO34" i="62" s="1"/>
  <c r="DD34" i="62"/>
  <c r="GN34" i="62" s="1"/>
  <c r="DC34" i="62"/>
  <c r="GM34" i="62" s="1"/>
  <c r="DB34" i="62"/>
  <c r="GL34" i="62" s="1"/>
  <c r="DA34" i="62"/>
  <c r="GK34" i="62" s="1"/>
  <c r="CZ34" i="62"/>
  <c r="GJ34" i="62" s="1"/>
  <c r="CY34" i="62"/>
  <c r="GI34" i="62" s="1"/>
  <c r="CX34" i="62"/>
  <c r="GH34" i="62" s="1"/>
  <c r="CW34" i="62"/>
  <c r="GG34" i="62" s="1"/>
  <c r="CV34" i="62"/>
  <c r="GF34" i="62" s="1"/>
  <c r="CU34" i="62"/>
  <c r="GE34" i="62" s="1"/>
  <c r="CT34" i="62"/>
  <c r="GD34" i="62" s="1"/>
  <c r="CS34" i="62"/>
  <c r="GC34" i="62" s="1"/>
  <c r="CR34" i="62"/>
  <c r="GB34" i="62" s="1"/>
  <c r="CQ34" i="62"/>
  <c r="GA34" i="62" s="1"/>
  <c r="CP34" i="62"/>
  <c r="FZ34" i="62" s="1"/>
  <c r="CO34" i="62"/>
  <c r="FY34" i="62" s="1"/>
  <c r="CN34" i="62"/>
  <c r="FX34" i="62" s="1"/>
  <c r="CM34" i="62"/>
  <c r="FW34" i="62" s="1"/>
  <c r="CL34" i="62"/>
  <c r="FV34" i="62" s="1"/>
  <c r="DG33" i="62"/>
  <c r="GQ33" i="62" s="1"/>
  <c r="DF33" i="62"/>
  <c r="GP33" i="62" s="1"/>
  <c r="DE33" i="62"/>
  <c r="GO33" i="62" s="1"/>
  <c r="DD33" i="62"/>
  <c r="GN33" i="62" s="1"/>
  <c r="DC33" i="62"/>
  <c r="GM33" i="62" s="1"/>
  <c r="DB33" i="62"/>
  <c r="GL33" i="62" s="1"/>
  <c r="DA33" i="62"/>
  <c r="GK33" i="62" s="1"/>
  <c r="CZ33" i="62"/>
  <c r="GJ33" i="62" s="1"/>
  <c r="CY33" i="62"/>
  <c r="GI33" i="62" s="1"/>
  <c r="CX33" i="62"/>
  <c r="GH33" i="62" s="1"/>
  <c r="CW33" i="62"/>
  <c r="GG33" i="62" s="1"/>
  <c r="CV33" i="62"/>
  <c r="GF33" i="62" s="1"/>
  <c r="CU33" i="62"/>
  <c r="GE33" i="62" s="1"/>
  <c r="CT33" i="62"/>
  <c r="GD33" i="62" s="1"/>
  <c r="CS33" i="62"/>
  <c r="GC33" i="62" s="1"/>
  <c r="CR33" i="62"/>
  <c r="GB33" i="62" s="1"/>
  <c r="CQ33" i="62"/>
  <c r="GA33" i="62" s="1"/>
  <c r="CP33" i="62"/>
  <c r="FZ33" i="62" s="1"/>
  <c r="CO33" i="62"/>
  <c r="FY33" i="62" s="1"/>
  <c r="CN33" i="62"/>
  <c r="FX33" i="62" s="1"/>
  <c r="CM33" i="62"/>
  <c r="FW33" i="62" s="1"/>
  <c r="CL33" i="62"/>
  <c r="FV33" i="62" s="1"/>
  <c r="DG31" i="62"/>
  <c r="GQ31" i="62" s="1"/>
  <c r="DF31" i="62"/>
  <c r="GP31" i="62" s="1"/>
  <c r="DE31" i="62"/>
  <c r="GO31" i="62" s="1"/>
  <c r="DD31" i="62"/>
  <c r="GN31" i="62" s="1"/>
  <c r="DC31" i="62"/>
  <c r="GM31" i="62" s="1"/>
  <c r="DB31" i="62"/>
  <c r="GL31" i="62" s="1"/>
  <c r="DA31" i="62"/>
  <c r="GK31" i="62" s="1"/>
  <c r="CZ31" i="62"/>
  <c r="GJ31" i="62" s="1"/>
  <c r="CY31" i="62"/>
  <c r="GI31" i="62" s="1"/>
  <c r="CX31" i="62"/>
  <c r="GH31" i="62" s="1"/>
  <c r="CW31" i="62"/>
  <c r="GG31" i="62" s="1"/>
  <c r="CV31" i="62"/>
  <c r="GF31" i="62" s="1"/>
  <c r="CU31" i="62"/>
  <c r="GE31" i="62" s="1"/>
  <c r="CT31" i="62"/>
  <c r="GD31" i="62" s="1"/>
  <c r="CS31" i="62"/>
  <c r="GC31" i="62" s="1"/>
  <c r="CR31" i="62"/>
  <c r="GB31" i="62" s="1"/>
  <c r="CQ31" i="62"/>
  <c r="GA31" i="62" s="1"/>
  <c r="CP31" i="62"/>
  <c r="FZ31" i="62" s="1"/>
  <c r="CO31" i="62"/>
  <c r="FY31" i="62" s="1"/>
  <c r="CN31" i="62"/>
  <c r="FX31" i="62" s="1"/>
  <c r="CM31" i="62"/>
  <c r="FW31" i="62" s="1"/>
  <c r="CL31" i="62"/>
  <c r="FV31" i="62" s="1"/>
  <c r="DG29" i="62"/>
  <c r="GQ29" i="62" s="1"/>
  <c r="DF29" i="62"/>
  <c r="GP29" i="62" s="1"/>
  <c r="DE29" i="62"/>
  <c r="GO29" i="62" s="1"/>
  <c r="DD29" i="62"/>
  <c r="GN29" i="62" s="1"/>
  <c r="DC29" i="62"/>
  <c r="GM29" i="62" s="1"/>
  <c r="DB29" i="62"/>
  <c r="GL29" i="62" s="1"/>
  <c r="DA29" i="62"/>
  <c r="GK29" i="62" s="1"/>
  <c r="CZ29" i="62"/>
  <c r="GJ29" i="62" s="1"/>
  <c r="CY29" i="62"/>
  <c r="GI29" i="62" s="1"/>
  <c r="CX29" i="62"/>
  <c r="GH29" i="62" s="1"/>
  <c r="CW29" i="62"/>
  <c r="GG29" i="62" s="1"/>
  <c r="CV29" i="62"/>
  <c r="GF29" i="62" s="1"/>
  <c r="CU29" i="62"/>
  <c r="GE29" i="62" s="1"/>
  <c r="CT29" i="62"/>
  <c r="GD29" i="62" s="1"/>
  <c r="CS29" i="62"/>
  <c r="GC29" i="62" s="1"/>
  <c r="CR29" i="62"/>
  <c r="GB29" i="62" s="1"/>
  <c r="CQ29" i="62"/>
  <c r="GA29" i="62" s="1"/>
  <c r="CP29" i="62"/>
  <c r="FZ29" i="62" s="1"/>
  <c r="CO29" i="62"/>
  <c r="FY29" i="62" s="1"/>
  <c r="CN29" i="62"/>
  <c r="FX29" i="62" s="1"/>
  <c r="CM29" i="62"/>
  <c r="FW29" i="62" s="1"/>
  <c r="CL29" i="62"/>
  <c r="FV29" i="62" s="1"/>
  <c r="DG28" i="62"/>
  <c r="GQ28" i="62" s="1"/>
  <c r="DF28" i="62"/>
  <c r="GP28" i="62" s="1"/>
  <c r="DE28" i="62"/>
  <c r="GO28" i="62" s="1"/>
  <c r="DD28" i="62"/>
  <c r="GN28" i="62" s="1"/>
  <c r="DC28" i="62"/>
  <c r="GM28" i="62" s="1"/>
  <c r="DB28" i="62"/>
  <c r="GL28" i="62" s="1"/>
  <c r="DA28" i="62"/>
  <c r="GK28" i="62" s="1"/>
  <c r="CZ28" i="62"/>
  <c r="GJ28" i="62" s="1"/>
  <c r="CY28" i="62"/>
  <c r="GI28" i="62" s="1"/>
  <c r="CX28" i="62"/>
  <c r="GH28" i="62" s="1"/>
  <c r="CW28" i="62"/>
  <c r="GG28" i="62" s="1"/>
  <c r="CV28" i="62"/>
  <c r="GF28" i="62" s="1"/>
  <c r="CU28" i="62"/>
  <c r="GE28" i="62" s="1"/>
  <c r="CT28" i="62"/>
  <c r="GD28" i="62" s="1"/>
  <c r="CS28" i="62"/>
  <c r="GC28" i="62" s="1"/>
  <c r="CR28" i="62"/>
  <c r="GB28" i="62" s="1"/>
  <c r="CQ28" i="62"/>
  <c r="GA28" i="62" s="1"/>
  <c r="CP28" i="62"/>
  <c r="FZ28" i="62" s="1"/>
  <c r="CO28" i="62"/>
  <c r="FY28" i="62" s="1"/>
  <c r="CN28" i="62"/>
  <c r="FX28" i="62" s="1"/>
  <c r="CM28" i="62"/>
  <c r="FW28" i="62" s="1"/>
  <c r="CL28" i="62"/>
  <c r="FV28" i="62" s="1"/>
  <c r="DG27" i="62"/>
  <c r="GQ27" i="62" s="1"/>
  <c r="DF27" i="62"/>
  <c r="GP27" i="62" s="1"/>
  <c r="DE27" i="62"/>
  <c r="GO27" i="62" s="1"/>
  <c r="DD27" i="62"/>
  <c r="GN27" i="62" s="1"/>
  <c r="DC27" i="62"/>
  <c r="GM27" i="62" s="1"/>
  <c r="DB27" i="62"/>
  <c r="GL27" i="62" s="1"/>
  <c r="DA27" i="62"/>
  <c r="GK27" i="62" s="1"/>
  <c r="CZ27" i="62"/>
  <c r="GJ27" i="62" s="1"/>
  <c r="CY27" i="62"/>
  <c r="GI27" i="62" s="1"/>
  <c r="CX27" i="62"/>
  <c r="GH27" i="62" s="1"/>
  <c r="CW27" i="62"/>
  <c r="GG27" i="62" s="1"/>
  <c r="CV27" i="62"/>
  <c r="GF27" i="62" s="1"/>
  <c r="CU27" i="62"/>
  <c r="GE27" i="62" s="1"/>
  <c r="CT27" i="62"/>
  <c r="GD27" i="62" s="1"/>
  <c r="CS27" i="62"/>
  <c r="GC27" i="62" s="1"/>
  <c r="CR27" i="62"/>
  <c r="GB27" i="62" s="1"/>
  <c r="CQ27" i="62"/>
  <c r="GA27" i="62" s="1"/>
  <c r="CP27" i="62"/>
  <c r="FZ27" i="62" s="1"/>
  <c r="CO27" i="62"/>
  <c r="FY27" i="62" s="1"/>
  <c r="CN27" i="62"/>
  <c r="FX27" i="62" s="1"/>
  <c r="CM27" i="62"/>
  <c r="FW27" i="62" s="1"/>
  <c r="CL27" i="62"/>
  <c r="FV27" i="62" s="1"/>
  <c r="DG26" i="62"/>
  <c r="GQ26" i="62" s="1"/>
  <c r="DF26" i="62"/>
  <c r="GP26" i="62" s="1"/>
  <c r="DE26" i="62"/>
  <c r="GO26" i="62" s="1"/>
  <c r="DD26" i="62"/>
  <c r="GN26" i="62" s="1"/>
  <c r="DC26" i="62"/>
  <c r="GM26" i="62" s="1"/>
  <c r="DB26" i="62"/>
  <c r="GL26" i="62" s="1"/>
  <c r="DA26" i="62"/>
  <c r="GK26" i="62" s="1"/>
  <c r="CZ26" i="62"/>
  <c r="GJ26" i="62" s="1"/>
  <c r="CY26" i="62"/>
  <c r="GI26" i="62" s="1"/>
  <c r="CX26" i="62"/>
  <c r="GH26" i="62" s="1"/>
  <c r="CW26" i="62"/>
  <c r="GG26" i="62" s="1"/>
  <c r="CV26" i="62"/>
  <c r="GF26" i="62" s="1"/>
  <c r="CU26" i="62"/>
  <c r="GE26" i="62" s="1"/>
  <c r="CT26" i="62"/>
  <c r="GD26" i="62" s="1"/>
  <c r="CS26" i="62"/>
  <c r="GC26" i="62" s="1"/>
  <c r="CR26" i="62"/>
  <c r="GB26" i="62" s="1"/>
  <c r="CQ26" i="62"/>
  <c r="GA26" i="62" s="1"/>
  <c r="CP26" i="62"/>
  <c r="FZ26" i="62" s="1"/>
  <c r="CO26" i="62"/>
  <c r="FY26" i="62" s="1"/>
  <c r="CN26" i="62"/>
  <c r="FX26" i="62" s="1"/>
  <c r="CM26" i="62"/>
  <c r="FW26" i="62" s="1"/>
  <c r="CL26" i="62"/>
  <c r="FV26" i="62" s="1"/>
  <c r="DG25" i="62"/>
  <c r="GQ25" i="62" s="1"/>
  <c r="DF25" i="62"/>
  <c r="GP25" i="62" s="1"/>
  <c r="DE25" i="62"/>
  <c r="GO25" i="62" s="1"/>
  <c r="DD25" i="62"/>
  <c r="GN25" i="62" s="1"/>
  <c r="DC25" i="62"/>
  <c r="GM25" i="62" s="1"/>
  <c r="DB25" i="62"/>
  <c r="GL25" i="62" s="1"/>
  <c r="DA25" i="62"/>
  <c r="GK25" i="62" s="1"/>
  <c r="CZ25" i="62"/>
  <c r="GJ25" i="62" s="1"/>
  <c r="CY25" i="62"/>
  <c r="GI25" i="62" s="1"/>
  <c r="CX25" i="62"/>
  <c r="GH25" i="62" s="1"/>
  <c r="CW25" i="62"/>
  <c r="GG25" i="62" s="1"/>
  <c r="CV25" i="62"/>
  <c r="GF25" i="62" s="1"/>
  <c r="CU25" i="62"/>
  <c r="GE25" i="62" s="1"/>
  <c r="CT25" i="62"/>
  <c r="GD25" i="62" s="1"/>
  <c r="CS25" i="62"/>
  <c r="GC25" i="62" s="1"/>
  <c r="CR25" i="62"/>
  <c r="GB25" i="62" s="1"/>
  <c r="CQ25" i="62"/>
  <c r="GA25" i="62" s="1"/>
  <c r="CP25" i="62"/>
  <c r="FZ25" i="62" s="1"/>
  <c r="CO25" i="62"/>
  <c r="FY25" i="62" s="1"/>
  <c r="CN25" i="62"/>
  <c r="FX25" i="62" s="1"/>
  <c r="CM25" i="62"/>
  <c r="FW25" i="62" s="1"/>
  <c r="CL25" i="62"/>
  <c r="FV25" i="62" s="1"/>
  <c r="DG24" i="62"/>
  <c r="GQ24" i="62" s="1"/>
  <c r="DF24" i="62"/>
  <c r="GP24" i="62" s="1"/>
  <c r="DE24" i="62"/>
  <c r="GO24" i="62" s="1"/>
  <c r="DD24" i="62"/>
  <c r="GN24" i="62" s="1"/>
  <c r="DC24" i="62"/>
  <c r="GM24" i="62" s="1"/>
  <c r="DB24" i="62"/>
  <c r="GL24" i="62" s="1"/>
  <c r="DA24" i="62"/>
  <c r="GK24" i="62" s="1"/>
  <c r="CZ24" i="62"/>
  <c r="GJ24" i="62" s="1"/>
  <c r="CY24" i="62"/>
  <c r="GI24" i="62" s="1"/>
  <c r="CX24" i="62"/>
  <c r="GH24" i="62" s="1"/>
  <c r="CW24" i="62"/>
  <c r="GG24" i="62" s="1"/>
  <c r="CV24" i="62"/>
  <c r="GF24" i="62" s="1"/>
  <c r="CU24" i="62"/>
  <c r="GE24" i="62" s="1"/>
  <c r="CT24" i="62"/>
  <c r="GD24" i="62" s="1"/>
  <c r="CS24" i="62"/>
  <c r="GC24" i="62" s="1"/>
  <c r="CR24" i="62"/>
  <c r="GB24" i="62" s="1"/>
  <c r="CQ24" i="62"/>
  <c r="GA24" i="62" s="1"/>
  <c r="CP24" i="62"/>
  <c r="FZ24" i="62" s="1"/>
  <c r="CO24" i="62"/>
  <c r="FY24" i="62" s="1"/>
  <c r="CN24" i="62"/>
  <c r="FX24" i="62" s="1"/>
  <c r="CM24" i="62"/>
  <c r="FW24" i="62" s="1"/>
  <c r="CL24" i="62"/>
  <c r="FV24" i="62" s="1"/>
  <c r="DG21" i="62"/>
  <c r="GQ21" i="62" s="1"/>
  <c r="DF21" i="62"/>
  <c r="GP21" i="62" s="1"/>
  <c r="DE21" i="62"/>
  <c r="GO21" i="62" s="1"/>
  <c r="DD21" i="62"/>
  <c r="GN21" i="62" s="1"/>
  <c r="DC21" i="62"/>
  <c r="GM21" i="62" s="1"/>
  <c r="DB21" i="62"/>
  <c r="GL21" i="62" s="1"/>
  <c r="DA21" i="62"/>
  <c r="GK21" i="62" s="1"/>
  <c r="CZ21" i="62"/>
  <c r="GJ21" i="62" s="1"/>
  <c r="CY21" i="62"/>
  <c r="GI21" i="62" s="1"/>
  <c r="CX21" i="62"/>
  <c r="GH21" i="62" s="1"/>
  <c r="CW21" i="62"/>
  <c r="GG21" i="62" s="1"/>
  <c r="CV21" i="62"/>
  <c r="GF21" i="62" s="1"/>
  <c r="CU21" i="62"/>
  <c r="GE21" i="62" s="1"/>
  <c r="CT21" i="62"/>
  <c r="GD21" i="62" s="1"/>
  <c r="CS21" i="62"/>
  <c r="GC21" i="62" s="1"/>
  <c r="CR21" i="62"/>
  <c r="GB21" i="62" s="1"/>
  <c r="CQ21" i="62"/>
  <c r="GA21" i="62" s="1"/>
  <c r="CP21" i="62"/>
  <c r="FZ21" i="62" s="1"/>
  <c r="CO21" i="62"/>
  <c r="FY21" i="62" s="1"/>
  <c r="CN21" i="62"/>
  <c r="FX21" i="62" s="1"/>
  <c r="CM21" i="62"/>
  <c r="FW21" i="62" s="1"/>
  <c r="CL21" i="62"/>
  <c r="FV21" i="62" s="1"/>
  <c r="DG16" i="62"/>
  <c r="GQ16" i="62" s="1"/>
  <c r="DF16" i="62"/>
  <c r="GP16" i="62" s="1"/>
  <c r="DE16" i="62"/>
  <c r="GO16" i="62" s="1"/>
  <c r="DD16" i="62"/>
  <c r="GN16" i="62" s="1"/>
  <c r="DC16" i="62"/>
  <c r="GM16" i="62" s="1"/>
  <c r="DB16" i="62"/>
  <c r="GL16" i="62" s="1"/>
  <c r="DA16" i="62"/>
  <c r="GK16" i="62" s="1"/>
  <c r="CZ16" i="62"/>
  <c r="GJ16" i="62" s="1"/>
  <c r="CY16" i="62"/>
  <c r="GI16" i="62" s="1"/>
  <c r="CX16" i="62"/>
  <c r="GH16" i="62" s="1"/>
  <c r="CW16" i="62"/>
  <c r="GG16" i="62" s="1"/>
  <c r="CV16" i="62"/>
  <c r="GF16" i="62" s="1"/>
  <c r="CU16" i="62"/>
  <c r="GE16" i="62" s="1"/>
  <c r="CT16" i="62"/>
  <c r="GD16" i="62" s="1"/>
  <c r="CS16" i="62"/>
  <c r="GC16" i="62" s="1"/>
  <c r="CR16" i="62"/>
  <c r="GB16" i="62" s="1"/>
  <c r="CQ16" i="62"/>
  <c r="GA16" i="62" s="1"/>
  <c r="CP16" i="62"/>
  <c r="FZ16" i="62" s="1"/>
  <c r="CO16" i="62"/>
  <c r="FY16" i="62" s="1"/>
  <c r="CN16" i="62"/>
  <c r="FX16" i="62" s="1"/>
  <c r="CM16" i="62"/>
  <c r="FW16" i="62" s="1"/>
  <c r="CL16" i="62"/>
  <c r="FV16" i="62" s="1"/>
  <c r="DG15" i="62"/>
  <c r="GQ15" i="62" s="1"/>
  <c r="DF15" i="62"/>
  <c r="GP15" i="62" s="1"/>
  <c r="DE15" i="62"/>
  <c r="GO15" i="62" s="1"/>
  <c r="DD15" i="62"/>
  <c r="GN15" i="62" s="1"/>
  <c r="DC15" i="62"/>
  <c r="GM15" i="62" s="1"/>
  <c r="DB15" i="62"/>
  <c r="GL15" i="62" s="1"/>
  <c r="DA15" i="62"/>
  <c r="GK15" i="62" s="1"/>
  <c r="CZ15" i="62"/>
  <c r="GJ15" i="62" s="1"/>
  <c r="CY15" i="62"/>
  <c r="GI15" i="62" s="1"/>
  <c r="CX15" i="62"/>
  <c r="GH15" i="62" s="1"/>
  <c r="CW15" i="62"/>
  <c r="GG15" i="62" s="1"/>
  <c r="CV15" i="62"/>
  <c r="GF15" i="62" s="1"/>
  <c r="CU15" i="62"/>
  <c r="GE15" i="62" s="1"/>
  <c r="CT15" i="62"/>
  <c r="GD15" i="62" s="1"/>
  <c r="CS15" i="62"/>
  <c r="GC15" i="62" s="1"/>
  <c r="CR15" i="62"/>
  <c r="GB15" i="62" s="1"/>
  <c r="CQ15" i="62"/>
  <c r="GA15" i="62" s="1"/>
  <c r="CP15" i="62"/>
  <c r="FZ15" i="62" s="1"/>
  <c r="CO15" i="62"/>
  <c r="FY15" i="62" s="1"/>
  <c r="CN15" i="62"/>
  <c r="FX15" i="62" s="1"/>
  <c r="CM15" i="62"/>
  <c r="FW15" i="62" s="1"/>
  <c r="CL15" i="62"/>
  <c r="FV15" i="62" s="1"/>
  <c r="DG13" i="62"/>
  <c r="GQ13" i="62" s="1"/>
  <c r="DF13" i="62"/>
  <c r="GP13" i="62" s="1"/>
  <c r="DE13" i="62"/>
  <c r="GO13" i="62" s="1"/>
  <c r="DD13" i="62"/>
  <c r="GN13" i="62" s="1"/>
  <c r="DC13" i="62"/>
  <c r="GM13" i="62" s="1"/>
  <c r="DB13" i="62"/>
  <c r="GL13" i="62" s="1"/>
  <c r="DA13" i="62"/>
  <c r="GK13" i="62" s="1"/>
  <c r="CZ13" i="62"/>
  <c r="GJ13" i="62" s="1"/>
  <c r="CY13" i="62"/>
  <c r="GI13" i="62" s="1"/>
  <c r="CX13" i="62"/>
  <c r="GH13" i="62" s="1"/>
  <c r="CW13" i="62"/>
  <c r="GG13" i="62" s="1"/>
  <c r="CV13" i="62"/>
  <c r="GF13" i="62" s="1"/>
  <c r="CU13" i="62"/>
  <c r="GE13" i="62" s="1"/>
  <c r="CT13" i="62"/>
  <c r="GD13" i="62" s="1"/>
  <c r="CS13" i="62"/>
  <c r="GC13" i="62" s="1"/>
  <c r="CR13" i="62"/>
  <c r="GB13" i="62" s="1"/>
  <c r="CQ13" i="62"/>
  <c r="GA13" i="62" s="1"/>
  <c r="CP13" i="62"/>
  <c r="FZ13" i="62" s="1"/>
  <c r="CO13" i="62"/>
  <c r="FY13" i="62" s="1"/>
  <c r="CN13" i="62"/>
  <c r="FX13" i="62" s="1"/>
  <c r="CM13" i="62"/>
  <c r="FW13" i="62" s="1"/>
  <c r="CL13" i="62"/>
  <c r="FV13" i="62" s="1"/>
  <c r="CK52" i="62"/>
  <c r="FU52" i="62" s="1"/>
  <c r="CJ52" i="62"/>
  <c r="FT52" i="62" s="1"/>
  <c r="CI52" i="62"/>
  <c r="FS52" i="62" s="1"/>
  <c r="CH52" i="62"/>
  <c r="FR52" i="62" s="1"/>
  <c r="CG52" i="62"/>
  <c r="FQ52" i="62" s="1"/>
  <c r="CF52" i="62"/>
  <c r="FP52" i="62" s="1"/>
  <c r="CE52" i="62"/>
  <c r="FO52" i="62" s="1"/>
  <c r="CD52" i="62"/>
  <c r="FN52" i="62" s="1"/>
  <c r="CC52" i="62"/>
  <c r="FM52" i="62" s="1"/>
  <c r="CB52" i="62"/>
  <c r="FL52" i="62" s="1"/>
  <c r="CA52" i="62"/>
  <c r="FK52" i="62" s="1"/>
  <c r="BZ52" i="62"/>
  <c r="FJ52" i="62" s="1"/>
  <c r="BY52" i="62"/>
  <c r="FI52" i="62" s="1"/>
  <c r="BX52" i="62"/>
  <c r="FH52" i="62" s="1"/>
  <c r="BW52" i="62"/>
  <c r="FG52" i="62" s="1"/>
  <c r="BV52" i="62"/>
  <c r="FF52" i="62" s="1"/>
  <c r="BU52" i="62"/>
  <c r="FE52" i="62" s="1"/>
  <c r="BT52" i="62"/>
  <c r="FD52" i="62" s="1"/>
  <c r="BS52" i="62"/>
  <c r="FC52" i="62" s="1"/>
  <c r="BR52" i="62"/>
  <c r="FB52" i="62" s="1"/>
  <c r="BQ52" i="62"/>
  <c r="FA52" i="62" s="1"/>
  <c r="BP52" i="62"/>
  <c r="EZ52" i="62" s="1"/>
  <c r="CK50" i="62"/>
  <c r="FU50" i="62" s="1"/>
  <c r="CJ50" i="62"/>
  <c r="FT50" i="62" s="1"/>
  <c r="CI50" i="62"/>
  <c r="FS50" i="62" s="1"/>
  <c r="CH50" i="62"/>
  <c r="FR50" i="62" s="1"/>
  <c r="CG50" i="62"/>
  <c r="FQ50" i="62" s="1"/>
  <c r="CF50" i="62"/>
  <c r="FP50" i="62" s="1"/>
  <c r="CE50" i="62"/>
  <c r="FO50" i="62" s="1"/>
  <c r="CD50" i="62"/>
  <c r="FN50" i="62" s="1"/>
  <c r="CC50" i="62"/>
  <c r="FM50" i="62" s="1"/>
  <c r="CB50" i="62"/>
  <c r="FL50" i="62" s="1"/>
  <c r="CA50" i="62"/>
  <c r="FK50" i="62" s="1"/>
  <c r="BZ50" i="62"/>
  <c r="FJ50" i="62" s="1"/>
  <c r="BY50" i="62"/>
  <c r="FI50" i="62" s="1"/>
  <c r="BX50" i="62"/>
  <c r="FH50" i="62" s="1"/>
  <c r="BW50" i="62"/>
  <c r="FG50" i="62" s="1"/>
  <c r="BV50" i="62"/>
  <c r="FF50" i="62" s="1"/>
  <c r="BU50" i="62"/>
  <c r="FE50" i="62" s="1"/>
  <c r="BT50" i="62"/>
  <c r="FD50" i="62" s="1"/>
  <c r="BS50" i="62"/>
  <c r="FC50" i="62" s="1"/>
  <c r="BR50" i="62"/>
  <c r="FB50" i="62" s="1"/>
  <c r="BQ50" i="62"/>
  <c r="FA50" i="62" s="1"/>
  <c r="BP50" i="62"/>
  <c r="EZ50" i="62" s="1"/>
  <c r="CK49" i="62"/>
  <c r="FU49" i="62" s="1"/>
  <c r="CJ49" i="62"/>
  <c r="FT49" i="62" s="1"/>
  <c r="CI49" i="62"/>
  <c r="FS49" i="62" s="1"/>
  <c r="CH49" i="62"/>
  <c r="FR49" i="62" s="1"/>
  <c r="CG49" i="62"/>
  <c r="FQ49" i="62" s="1"/>
  <c r="CF49" i="62"/>
  <c r="FP49" i="62" s="1"/>
  <c r="CE49" i="62"/>
  <c r="FO49" i="62" s="1"/>
  <c r="CD49" i="62"/>
  <c r="FN49" i="62" s="1"/>
  <c r="CC49" i="62"/>
  <c r="FM49" i="62" s="1"/>
  <c r="CB49" i="62"/>
  <c r="FL49" i="62" s="1"/>
  <c r="CA49" i="62"/>
  <c r="FK49" i="62" s="1"/>
  <c r="BZ49" i="62"/>
  <c r="FJ49" i="62" s="1"/>
  <c r="BY49" i="62"/>
  <c r="FI49" i="62" s="1"/>
  <c r="BX49" i="62"/>
  <c r="FH49" i="62" s="1"/>
  <c r="BW49" i="62"/>
  <c r="FG49" i="62" s="1"/>
  <c r="BV49" i="62"/>
  <c r="FF49" i="62" s="1"/>
  <c r="BU49" i="62"/>
  <c r="FE49" i="62" s="1"/>
  <c r="BT49" i="62"/>
  <c r="FD49" i="62" s="1"/>
  <c r="BS49" i="62"/>
  <c r="FC49" i="62" s="1"/>
  <c r="BR49" i="62"/>
  <c r="FB49" i="62" s="1"/>
  <c r="BQ49" i="62"/>
  <c r="FA49" i="62" s="1"/>
  <c r="BP49" i="62"/>
  <c r="EZ49" i="62" s="1"/>
  <c r="CK41" i="62"/>
  <c r="FU41" i="62" s="1"/>
  <c r="CJ41" i="62"/>
  <c r="FT41" i="62" s="1"/>
  <c r="CI41" i="62"/>
  <c r="FS41" i="62" s="1"/>
  <c r="CH41" i="62"/>
  <c r="FR41" i="62" s="1"/>
  <c r="CG41" i="62"/>
  <c r="FQ41" i="62" s="1"/>
  <c r="CF41" i="62"/>
  <c r="FP41" i="62" s="1"/>
  <c r="CE41" i="62"/>
  <c r="FO41" i="62" s="1"/>
  <c r="CD41" i="62"/>
  <c r="FN41" i="62" s="1"/>
  <c r="CC41" i="62"/>
  <c r="FM41" i="62" s="1"/>
  <c r="CB41" i="62"/>
  <c r="FL41" i="62" s="1"/>
  <c r="CA41" i="62"/>
  <c r="FK41" i="62" s="1"/>
  <c r="BZ41" i="62"/>
  <c r="FJ41" i="62" s="1"/>
  <c r="BY41" i="62"/>
  <c r="FI41" i="62" s="1"/>
  <c r="BX41" i="62"/>
  <c r="FH41" i="62" s="1"/>
  <c r="BW41" i="62"/>
  <c r="FG41" i="62" s="1"/>
  <c r="BV41" i="62"/>
  <c r="FF41" i="62" s="1"/>
  <c r="BU41" i="62"/>
  <c r="FE41" i="62" s="1"/>
  <c r="BT41" i="62"/>
  <c r="FD41" i="62" s="1"/>
  <c r="BS41" i="62"/>
  <c r="FC41" i="62" s="1"/>
  <c r="BR41" i="62"/>
  <c r="FB41" i="62" s="1"/>
  <c r="BQ41" i="62"/>
  <c r="FA41" i="62" s="1"/>
  <c r="BP41" i="62"/>
  <c r="EZ41" i="62" s="1"/>
  <c r="CK39" i="62"/>
  <c r="FU39" i="62" s="1"/>
  <c r="CJ39" i="62"/>
  <c r="FT39" i="62" s="1"/>
  <c r="CI39" i="62"/>
  <c r="FS39" i="62" s="1"/>
  <c r="CH39" i="62"/>
  <c r="FR39" i="62" s="1"/>
  <c r="CG39" i="62"/>
  <c r="FQ39" i="62" s="1"/>
  <c r="CF39" i="62"/>
  <c r="FP39" i="62" s="1"/>
  <c r="CE39" i="62"/>
  <c r="FO39" i="62" s="1"/>
  <c r="CD39" i="62"/>
  <c r="FN39" i="62" s="1"/>
  <c r="CC39" i="62"/>
  <c r="FM39" i="62" s="1"/>
  <c r="CB39" i="62"/>
  <c r="FL39" i="62" s="1"/>
  <c r="CA39" i="62"/>
  <c r="FK39" i="62" s="1"/>
  <c r="BZ39" i="62"/>
  <c r="FJ39" i="62" s="1"/>
  <c r="BY39" i="62"/>
  <c r="FI39" i="62" s="1"/>
  <c r="BX39" i="62"/>
  <c r="FH39" i="62" s="1"/>
  <c r="BW39" i="62"/>
  <c r="FG39" i="62" s="1"/>
  <c r="BV39" i="62"/>
  <c r="FF39" i="62" s="1"/>
  <c r="BU39" i="62"/>
  <c r="FE39" i="62" s="1"/>
  <c r="BT39" i="62"/>
  <c r="FD39" i="62" s="1"/>
  <c r="BS39" i="62"/>
  <c r="FC39" i="62" s="1"/>
  <c r="BR39" i="62"/>
  <c r="FB39" i="62" s="1"/>
  <c r="BQ39" i="62"/>
  <c r="FA39" i="62" s="1"/>
  <c r="BP39" i="62"/>
  <c r="EZ39" i="62" s="1"/>
  <c r="CK38" i="62"/>
  <c r="FU38" i="62" s="1"/>
  <c r="CJ38" i="62"/>
  <c r="FT38" i="62" s="1"/>
  <c r="CI38" i="62"/>
  <c r="FS38" i="62" s="1"/>
  <c r="CH38" i="62"/>
  <c r="FR38" i="62" s="1"/>
  <c r="CG38" i="62"/>
  <c r="FQ38" i="62" s="1"/>
  <c r="CF38" i="62"/>
  <c r="FP38" i="62" s="1"/>
  <c r="CE38" i="62"/>
  <c r="FO38" i="62" s="1"/>
  <c r="CD38" i="62"/>
  <c r="FN38" i="62" s="1"/>
  <c r="CC38" i="62"/>
  <c r="FM38" i="62" s="1"/>
  <c r="CB38" i="62"/>
  <c r="FL38" i="62" s="1"/>
  <c r="CA38" i="62"/>
  <c r="FK38" i="62" s="1"/>
  <c r="BZ38" i="62"/>
  <c r="FJ38" i="62" s="1"/>
  <c r="BY38" i="62"/>
  <c r="FI38" i="62" s="1"/>
  <c r="BX38" i="62"/>
  <c r="FH38" i="62" s="1"/>
  <c r="BW38" i="62"/>
  <c r="FG38" i="62" s="1"/>
  <c r="BV38" i="62"/>
  <c r="FF38" i="62" s="1"/>
  <c r="BU38" i="62"/>
  <c r="FE38" i="62" s="1"/>
  <c r="BT38" i="62"/>
  <c r="FD38" i="62" s="1"/>
  <c r="BS38" i="62"/>
  <c r="FC38" i="62" s="1"/>
  <c r="BR38" i="62"/>
  <c r="FB38" i="62" s="1"/>
  <c r="BQ38" i="62"/>
  <c r="FA38" i="62" s="1"/>
  <c r="BP38" i="62"/>
  <c r="EZ38" i="62" s="1"/>
  <c r="CK37" i="62"/>
  <c r="FU37" i="62" s="1"/>
  <c r="CJ37" i="62"/>
  <c r="FT37" i="62" s="1"/>
  <c r="CI37" i="62"/>
  <c r="FS37" i="62" s="1"/>
  <c r="CH37" i="62"/>
  <c r="FR37" i="62" s="1"/>
  <c r="CG37" i="62"/>
  <c r="FQ37" i="62" s="1"/>
  <c r="CF37" i="62"/>
  <c r="FP37" i="62" s="1"/>
  <c r="CE37" i="62"/>
  <c r="FO37" i="62" s="1"/>
  <c r="CD37" i="62"/>
  <c r="FN37" i="62" s="1"/>
  <c r="CC37" i="62"/>
  <c r="FM37" i="62" s="1"/>
  <c r="CB37" i="62"/>
  <c r="FL37" i="62" s="1"/>
  <c r="CA37" i="62"/>
  <c r="FK37" i="62" s="1"/>
  <c r="BZ37" i="62"/>
  <c r="FJ37" i="62" s="1"/>
  <c r="BY37" i="62"/>
  <c r="FI37" i="62" s="1"/>
  <c r="BX37" i="62"/>
  <c r="FH37" i="62" s="1"/>
  <c r="BW37" i="62"/>
  <c r="FG37" i="62" s="1"/>
  <c r="BV37" i="62"/>
  <c r="FF37" i="62" s="1"/>
  <c r="BU37" i="62"/>
  <c r="FE37" i="62" s="1"/>
  <c r="BT37" i="62"/>
  <c r="FD37" i="62" s="1"/>
  <c r="BS37" i="62"/>
  <c r="FC37" i="62" s="1"/>
  <c r="BR37" i="62"/>
  <c r="FB37" i="62" s="1"/>
  <c r="BQ37" i="62"/>
  <c r="FA37" i="62" s="1"/>
  <c r="BP37" i="62"/>
  <c r="EZ37" i="62" s="1"/>
  <c r="CK36" i="62"/>
  <c r="FU36" i="62" s="1"/>
  <c r="CJ36" i="62"/>
  <c r="FT36" i="62" s="1"/>
  <c r="CI36" i="62"/>
  <c r="FS36" i="62" s="1"/>
  <c r="CH36" i="62"/>
  <c r="FR36" i="62" s="1"/>
  <c r="CG36" i="62"/>
  <c r="FQ36" i="62" s="1"/>
  <c r="CF36" i="62"/>
  <c r="FP36" i="62" s="1"/>
  <c r="CE36" i="62"/>
  <c r="FO36" i="62" s="1"/>
  <c r="CD36" i="62"/>
  <c r="FN36" i="62" s="1"/>
  <c r="CC36" i="62"/>
  <c r="FM36" i="62" s="1"/>
  <c r="CB36" i="62"/>
  <c r="FL36" i="62" s="1"/>
  <c r="CA36" i="62"/>
  <c r="FK36" i="62" s="1"/>
  <c r="BZ36" i="62"/>
  <c r="FJ36" i="62" s="1"/>
  <c r="BY36" i="62"/>
  <c r="FI36" i="62" s="1"/>
  <c r="BX36" i="62"/>
  <c r="FH36" i="62" s="1"/>
  <c r="BW36" i="62"/>
  <c r="FG36" i="62" s="1"/>
  <c r="BV36" i="62"/>
  <c r="FF36" i="62" s="1"/>
  <c r="BU36" i="62"/>
  <c r="FE36" i="62" s="1"/>
  <c r="BT36" i="62"/>
  <c r="FD36" i="62" s="1"/>
  <c r="BS36" i="62"/>
  <c r="FC36" i="62" s="1"/>
  <c r="BR36" i="62"/>
  <c r="FB36" i="62" s="1"/>
  <c r="BQ36" i="62"/>
  <c r="FA36" i="62" s="1"/>
  <c r="BP36" i="62"/>
  <c r="EZ36" i="62" s="1"/>
  <c r="CK35" i="62"/>
  <c r="FU35" i="62" s="1"/>
  <c r="CJ35" i="62"/>
  <c r="FT35" i="62" s="1"/>
  <c r="CI35" i="62"/>
  <c r="FS35" i="62" s="1"/>
  <c r="CH35" i="62"/>
  <c r="FR35" i="62" s="1"/>
  <c r="CG35" i="62"/>
  <c r="FQ35" i="62" s="1"/>
  <c r="CF35" i="62"/>
  <c r="FP35" i="62" s="1"/>
  <c r="CE35" i="62"/>
  <c r="FO35" i="62" s="1"/>
  <c r="CD35" i="62"/>
  <c r="FN35" i="62" s="1"/>
  <c r="CC35" i="62"/>
  <c r="FM35" i="62" s="1"/>
  <c r="CB35" i="62"/>
  <c r="FL35" i="62" s="1"/>
  <c r="CA35" i="62"/>
  <c r="FK35" i="62" s="1"/>
  <c r="BZ35" i="62"/>
  <c r="FJ35" i="62" s="1"/>
  <c r="BY35" i="62"/>
  <c r="FI35" i="62" s="1"/>
  <c r="BX35" i="62"/>
  <c r="FH35" i="62" s="1"/>
  <c r="BW35" i="62"/>
  <c r="FG35" i="62" s="1"/>
  <c r="BV35" i="62"/>
  <c r="FF35" i="62" s="1"/>
  <c r="BU35" i="62"/>
  <c r="FE35" i="62" s="1"/>
  <c r="BT35" i="62"/>
  <c r="FD35" i="62" s="1"/>
  <c r="BS35" i="62"/>
  <c r="FC35" i="62" s="1"/>
  <c r="BR35" i="62"/>
  <c r="FB35" i="62" s="1"/>
  <c r="BQ35" i="62"/>
  <c r="FA35" i="62" s="1"/>
  <c r="BP35" i="62"/>
  <c r="EZ35" i="62" s="1"/>
  <c r="CK34" i="62"/>
  <c r="FU34" i="62" s="1"/>
  <c r="CJ34" i="62"/>
  <c r="FT34" i="62" s="1"/>
  <c r="CI34" i="62"/>
  <c r="FS34" i="62" s="1"/>
  <c r="CH34" i="62"/>
  <c r="FR34" i="62" s="1"/>
  <c r="CG34" i="62"/>
  <c r="FQ34" i="62" s="1"/>
  <c r="CF34" i="62"/>
  <c r="FP34" i="62" s="1"/>
  <c r="CE34" i="62"/>
  <c r="FO34" i="62" s="1"/>
  <c r="CD34" i="62"/>
  <c r="FN34" i="62" s="1"/>
  <c r="CC34" i="62"/>
  <c r="FM34" i="62" s="1"/>
  <c r="CB34" i="62"/>
  <c r="FL34" i="62" s="1"/>
  <c r="CA34" i="62"/>
  <c r="FK34" i="62" s="1"/>
  <c r="BZ34" i="62"/>
  <c r="FJ34" i="62" s="1"/>
  <c r="BY34" i="62"/>
  <c r="FI34" i="62" s="1"/>
  <c r="BX34" i="62"/>
  <c r="FH34" i="62" s="1"/>
  <c r="BW34" i="62"/>
  <c r="FG34" i="62" s="1"/>
  <c r="BV34" i="62"/>
  <c r="FF34" i="62" s="1"/>
  <c r="BU34" i="62"/>
  <c r="FE34" i="62" s="1"/>
  <c r="BT34" i="62"/>
  <c r="FD34" i="62" s="1"/>
  <c r="BS34" i="62"/>
  <c r="FC34" i="62" s="1"/>
  <c r="BR34" i="62"/>
  <c r="FB34" i="62" s="1"/>
  <c r="BQ34" i="62"/>
  <c r="FA34" i="62" s="1"/>
  <c r="BP34" i="62"/>
  <c r="EZ34" i="62" s="1"/>
  <c r="CK33" i="62"/>
  <c r="FU33" i="62" s="1"/>
  <c r="CJ33" i="62"/>
  <c r="FT33" i="62" s="1"/>
  <c r="CI33" i="62"/>
  <c r="FS33" i="62" s="1"/>
  <c r="CH33" i="62"/>
  <c r="FR33" i="62" s="1"/>
  <c r="CG33" i="62"/>
  <c r="FQ33" i="62" s="1"/>
  <c r="CF33" i="62"/>
  <c r="FP33" i="62" s="1"/>
  <c r="CE33" i="62"/>
  <c r="FO33" i="62" s="1"/>
  <c r="CD33" i="62"/>
  <c r="FN33" i="62" s="1"/>
  <c r="CC33" i="62"/>
  <c r="FM33" i="62" s="1"/>
  <c r="CB33" i="62"/>
  <c r="FL33" i="62" s="1"/>
  <c r="CA33" i="62"/>
  <c r="FK33" i="62" s="1"/>
  <c r="BZ33" i="62"/>
  <c r="FJ33" i="62" s="1"/>
  <c r="BY33" i="62"/>
  <c r="FI33" i="62" s="1"/>
  <c r="BX33" i="62"/>
  <c r="FH33" i="62" s="1"/>
  <c r="BW33" i="62"/>
  <c r="FG33" i="62" s="1"/>
  <c r="BV33" i="62"/>
  <c r="FF33" i="62" s="1"/>
  <c r="BU33" i="62"/>
  <c r="FE33" i="62" s="1"/>
  <c r="BT33" i="62"/>
  <c r="FD33" i="62" s="1"/>
  <c r="BS33" i="62"/>
  <c r="FC33" i="62" s="1"/>
  <c r="BR33" i="62"/>
  <c r="FB33" i="62" s="1"/>
  <c r="BQ33" i="62"/>
  <c r="FA33" i="62" s="1"/>
  <c r="BP33" i="62"/>
  <c r="EZ33" i="62" s="1"/>
  <c r="CK29" i="62"/>
  <c r="FU29" i="62" s="1"/>
  <c r="CJ29" i="62"/>
  <c r="FT29" i="62" s="1"/>
  <c r="CI29" i="62"/>
  <c r="FS29" i="62" s="1"/>
  <c r="CH29" i="62"/>
  <c r="FR29" i="62" s="1"/>
  <c r="CG29" i="62"/>
  <c r="FQ29" i="62" s="1"/>
  <c r="CF29" i="62"/>
  <c r="FP29" i="62" s="1"/>
  <c r="CE29" i="62"/>
  <c r="FO29" i="62" s="1"/>
  <c r="CD29" i="62"/>
  <c r="FN29" i="62" s="1"/>
  <c r="CC29" i="62"/>
  <c r="FM29" i="62" s="1"/>
  <c r="CB29" i="62"/>
  <c r="FL29" i="62" s="1"/>
  <c r="CA29" i="62"/>
  <c r="FK29" i="62" s="1"/>
  <c r="BZ29" i="62"/>
  <c r="FJ29" i="62" s="1"/>
  <c r="BY29" i="62"/>
  <c r="FI29" i="62" s="1"/>
  <c r="BX29" i="62"/>
  <c r="FH29" i="62" s="1"/>
  <c r="BW29" i="62"/>
  <c r="FG29" i="62" s="1"/>
  <c r="BV29" i="62"/>
  <c r="FF29" i="62" s="1"/>
  <c r="BU29" i="62"/>
  <c r="FE29" i="62" s="1"/>
  <c r="BT29" i="62"/>
  <c r="FD29" i="62" s="1"/>
  <c r="BS29" i="62"/>
  <c r="FC29" i="62" s="1"/>
  <c r="BR29" i="62"/>
  <c r="FB29" i="62" s="1"/>
  <c r="BQ29" i="62"/>
  <c r="FA29" i="62" s="1"/>
  <c r="BP29" i="62"/>
  <c r="EZ29" i="62" s="1"/>
  <c r="CK28" i="62"/>
  <c r="FU28" i="62" s="1"/>
  <c r="CJ28" i="62"/>
  <c r="FT28" i="62" s="1"/>
  <c r="CI28" i="62"/>
  <c r="FS28" i="62" s="1"/>
  <c r="CH28" i="62"/>
  <c r="FR28" i="62" s="1"/>
  <c r="CG28" i="62"/>
  <c r="FQ28" i="62" s="1"/>
  <c r="CF28" i="62"/>
  <c r="FP28" i="62" s="1"/>
  <c r="CE28" i="62"/>
  <c r="FO28" i="62" s="1"/>
  <c r="CD28" i="62"/>
  <c r="FN28" i="62" s="1"/>
  <c r="CC28" i="62"/>
  <c r="FM28" i="62" s="1"/>
  <c r="CB28" i="62"/>
  <c r="FL28" i="62" s="1"/>
  <c r="CA28" i="62"/>
  <c r="FK28" i="62" s="1"/>
  <c r="BZ28" i="62"/>
  <c r="FJ28" i="62" s="1"/>
  <c r="BY28" i="62"/>
  <c r="FI28" i="62" s="1"/>
  <c r="BX28" i="62"/>
  <c r="FH28" i="62" s="1"/>
  <c r="BW28" i="62"/>
  <c r="FG28" i="62" s="1"/>
  <c r="BV28" i="62"/>
  <c r="FF28" i="62" s="1"/>
  <c r="BU28" i="62"/>
  <c r="FE28" i="62" s="1"/>
  <c r="BT28" i="62"/>
  <c r="FD28" i="62" s="1"/>
  <c r="BS28" i="62"/>
  <c r="FC28" i="62" s="1"/>
  <c r="BR28" i="62"/>
  <c r="FB28" i="62" s="1"/>
  <c r="BQ28" i="62"/>
  <c r="FA28" i="62" s="1"/>
  <c r="BP28" i="62"/>
  <c r="EZ28" i="62" s="1"/>
  <c r="CK27" i="62"/>
  <c r="FU27" i="62" s="1"/>
  <c r="CJ27" i="62"/>
  <c r="FT27" i="62" s="1"/>
  <c r="CI27" i="62"/>
  <c r="FS27" i="62" s="1"/>
  <c r="CH27" i="62"/>
  <c r="FR27" i="62" s="1"/>
  <c r="CG27" i="62"/>
  <c r="FQ27" i="62" s="1"/>
  <c r="CF27" i="62"/>
  <c r="FP27" i="62" s="1"/>
  <c r="CE27" i="62"/>
  <c r="FO27" i="62" s="1"/>
  <c r="CD27" i="62"/>
  <c r="FN27" i="62" s="1"/>
  <c r="CC27" i="62"/>
  <c r="FM27" i="62" s="1"/>
  <c r="CB27" i="62"/>
  <c r="FL27" i="62" s="1"/>
  <c r="CA27" i="62"/>
  <c r="FK27" i="62" s="1"/>
  <c r="BZ27" i="62"/>
  <c r="FJ27" i="62" s="1"/>
  <c r="BY27" i="62"/>
  <c r="FI27" i="62" s="1"/>
  <c r="BX27" i="62"/>
  <c r="FH27" i="62" s="1"/>
  <c r="BW27" i="62"/>
  <c r="FG27" i="62" s="1"/>
  <c r="BV27" i="62"/>
  <c r="FF27" i="62" s="1"/>
  <c r="BU27" i="62"/>
  <c r="FE27" i="62" s="1"/>
  <c r="BT27" i="62"/>
  <c r="FD27" i="62" s="1"/>
  <c r="BS27" i="62"/>
  <c r="FC27" i="62" s="1"/>
  <c r="BR27" i="62"/>
  <c r="FB27" i="62" s="1"/>
  <c r="BQ27" i="62"/>
  <c r="FA27" i="62" s="1"/>
  <c r="BP27" i="62"/>
  <c r="EZ27" i="62" s="1"/>
  <c r="CK26" i="62"/>
  <c r="FU26" i="62" s="1"/>
  <c r="CJ26" i="62"/>
  <c r="FT26" i="62" s="1"/>
  <c r="CI26" i="62"/>
  <c r="FS26" i="62" s="1"/>
  <c r="CH26" i="62"/>
  <c r="FR26" i="62" s="1"/>
  <c r="CG26" i="62"/>
  <c r="FQ26" i="62" s="1"/>
  <c r="CF26" i="62"/>
  <c r="FP26" i="62" s="1"/>
  <c r="CE26" i="62"/>
  <c r="FO26" i="62" s="1"/>
  <c r="CD26" i="62"/>
  <c r="FN26" i="62" s="1"/>
  <c r="CC26" i="62"/>
  <c r="FM26" i="62" s="1"/>
  <c r="CB26" i="62"/>
  <c r="FL26" i="62" s="1"/>
  <c r="CA26" i="62"/>
  <c r="FK26" i="62" s="1"/>
  <c r="BZ26" i="62"/>
  <c r="FJ26" i="62" s="1"/>
  <c r="BY26" i="62"/>
  <c r="FI26" i="62" s="1"/>
  <c r="BX26" i="62"/>
  <c r="FH26" i="62" s="1"/>
  <c r="BW26" i="62"/>
  <c r="FG26" i="62" s="1"/>
  <c r="BV26" i="62"/>
  <c r="FF26" i="62" s="1"/>
  <c r="BU26" i="62"/>
  <c r="FE26" i="62" s="1"/>
  <c r="BT26" i="62"/>
  <c r="FD26" i="62" s="1"/>
  <c r="BS26" i="62"/>
  <c r="FC26" i="62" s="1"/>
  <c r="BR26" i="62"/>
  <c r="FB26" i="62" s="1"/>
  <c r="BQ26" i="62"/>
  <c r="FA26" i="62" s="1"/>
  <c r="BP26" i="62"/>
  <c r="EZ26" i="62" s="1"/>
  <c r="CK25" i="62"/>
  <c r="FU25" i="62" s="1"/>
  <c r="CJ25" i="62"/>
  <c r="FT25" i="62" s="1"/>
  <c r="CI25" i="62"/>
  <c r="FS25" i="62" s="1"/>
  <c r="CH25" i="62"/>
  <c r="FR25" i="62" s="1"/>
  <c r="CG25" i="62"/>
  <c r="FQ25" i="62" s="1"/>
  <c r="CF25" i="62"/>
  <c r="FP25" i="62" s="1"/>
  <c r="CE25" i="62"/>
  <c r="FO25" i="62" s="1"/>
  <c r="CD25" i="62"/>
  <c r="FN25" i="62" s="1"/>
  <c r="CC25" i="62"/>
  <c r="FM25" i="62" s="1"/>
  <c r="CB25" i="62"/>
  <c r="FL25" i="62" s="1"/>
  <c r="CA25" i="62"/>
  <c r="FK25" i="62" s="1"/>
  <c r="BZ25" i="62"/>
  <c r="FJ25" i="62" s="1"/>
  <c r="BY25" i="62"/>
  <c r="FI25" i="62" s="1"/>
  <c r="BX25" i="62"/>
  <c r="FH25" i="62" s="1"/>
  <c r="BW25" i="62"/>
  <c r="FG25" i="62" s="1"/>
  <c r="BV25" i="62"/>
  <c r="FF25" i="62" s="1"/>
  <c r="BU25" i="62"/>
  <c r="FE25" i="62" s="1"/>
  <c r="BT25" i="62"/>
  <c r="FD25" i="62" s="1"/>
  <c r="BS25" i="62"/>
  <c r="FC25" i="62" s="1"/>
  <c r="BR25" i="62"/>
  <c r="FB25" i="62" s="1"/>
  <c r="BQ25" i="62"/>
  <c r="FA25" i="62" s="1"/>
  <c r="BP25" i="62"/>
  <c r="EZ25" i="62" s="1"/>
  <c r="CK24" i="62"/>
  <c r="FU24" i="62" s="1"/>
  <c r="CJ24" i="62"/>
  <c r="FT24" i="62" s="1"/>
  <c r="CI24" i="62"/>
  <c r="FS24" i="62" s="1"/>
  <c r="CH24" i="62"/>
  <c r="FR24" i="62" s="1"/>
  <c r="CG24" i="62"/>
  <c r="FQ24" i="62" s="1"/>
  <c r="CF24" i="62"/>
  <c r="FP24" i="62" s="1"/>
  <c r="CE24" i="62"/>
  <c r="FO24" i="62" s="1"/>
  <c r="CD24" i="62"/>
  <c r="FN24" i="62" s="1"/>
  <c r="CC24" i="62"/>
  <c r="FM24" i="62" s="1"/>
  <c r="CB24" i="62"/>
  <c r="FL24" i="62" s="1"/>
  <c r="CA24" i="62"/>
  <c r="FK24" i="62" s="1"/>
  <c r="BZ24" i="62"/>
  <c r="FJ24" i="62" s="1"/>
  <c r="BY24" i="62"/>
  <c r="FI24" i="62" s="1"/>
  <c r="BX24" i="62"/>
  <c r="FH24" i="62" s="1"/>
  <c r="BW24" i="62"/>
  <c r="FG24" i="62" s="1"/>
  <c r="BV24" i="62"/>
  <c r="FF24" i="62" s="1"/>
  <c r="BU24" i="62"/>
  <c r="FE24" i="62" s="1"/>
  <c r="BT24" i="62"/>
  <c r="FD24" i="62" s="1"/>
  <c r="BS24" i="62"/>
  <c r="FC24" i="62" s="1"/>
  <c r="BR24" i="62"/>
  <c r="FB24" i="62" s="1"/>
  <c r="BQ24" i="62"/>
  <c r="FA24" i="62" s="1"/>
  <c r="BP24" i="62"/>
  <c r="EZ24" i="62" s="1"/>
  <c r="CK22" i="62"/>
  <c r="FU22" i="62" s="1"/>
  <c r="CJ22" i="62"/>
  <c r="FT22" i="62" s="1"/>
  <c r="CI22" i="62"/>
  <c r="FS22" i="62" s="1"/>
  <c r="CH22" i="62"/>
  <c r="FR22" i="62" s="1"/>
  <c r="CG22" i="62"/>
  <c r="FQ22" i="62" s="1"/>
  <c r="CF22" i="62"/>
  <c r="FP22" i="62" s="1"/>
  <c r="CE22" i="62"/>
  <c r="FO22" i="62" s="1"/>
  <c r="CD22" i="62"/>
  <c r="FN22" i="62" s="1"/>
  <c r="CC22" i="62"/>
  <c r="FM22" i="62" s="1"/>
  <c r="CB22" i="62"/>
  <c r="FL22" i="62" s="1"/>
  <c r="CA22" i="62"/>
  <c r="FK22" i="62" s="1"/>
  <c r="BZ22" i="62"/>
  <c r="FJ22" i="62" s="1"/>
  <c r="BY22" i="62"/>
  <c r="FI22" i="62" s="1"/>
  <c r="BX22" i="62"/>
  <c r="FH22" i="62" s="1"/>
  <c r="BW22" i="62"/>
  <c r="FG22" i="62" s="1"/>
  <c r="BV22" i="62"/>
  <c r="FF22" i="62" s="1"/>
  <c r="BU22" i="62"/>
  <c r="FE22" i="62" s="1"/>
  <c r="BT22" i="62"/>
  <c r="FD22" i="62" s="1"/>
  <c r="BS22" i="62"/>
  <c r="FC22" i="62" s="1"/>
  <c r="BR22" i="62"/>
  <c r="FB22" i="62" s="1"/>
  <c r="BQ22" i="62"/>
  <c r="FA22" i="62" s="1"/>
  <c r="BP22" i="62"/>
  <c r="EZ22" i="62" s="1"/>
  <c r="CK21" i="62"/>
  <c r="FU21" i="62" s="1"/>
  <c r="CJ21" i="62"/>
  <c r="FT21" i="62" s="1"/>
  <c r="CI21" i="62"/>
  <c r="FS21" i="62" s="1"/>
  <c r="CH21" i="62"/>
  <c r="FR21" i="62" s="1"/>
  <c r="CG21" i="62"/>
  <c r="FQ21" i="62" s="1"/>
  <c r="CF21" i="62"/>
  <c r="FP21" i="62" s="1"/>
  <c r="CE21" i="62"/>
  <c r="FO21" i="62" s="1"/>
  <c r="CD21" i="62"/>
  <c r="FN21" i="62" s="1"/>
  <c r="CC21" i="62"/>
  <c r="FM21" i="62" s="1"/>
  <c r="CB21" i="62"/>
  <c r="FL21" i="62" s="1"/>
  <c r="CA21" i="62"/>
  <c r="FK21" i="62" s="1"/>
  <c r="BZ21" i="62"/>
  <c r="FJ21" i="62" s="1"/>
  <c r="BY21" i="62"/>
  <c r="FI21" i="62" s="1"/>
  <c r="BX21" i="62"/>
  <c r="FH21" i="62" s="1"/>
  <c r="BW21" i="62"/>
  <c r="FG21" i="62" s="1"/>
  <c r="BV21" i="62"/>
  <c r="FF21" i="62" s="1"/>
  <c r="BU21" i="62"/>
  <c r="FE21" i="62" s="1"/>
  <c r="BT21" i="62"/>
  <c r="FD21" i="62" s="1"/>
  <c r="BS21" i="62"/>
  <c r="FC21" i="62" s="1"/>
  <c r="BR21" i="62"/>
  <c r="FB21" i="62" s="1"/>
  <c r="BQ21" i="62"/>
  <c r="FA21" i="62" s="1"/>
  <c r="BP21" i="62"/>
  <c r="EZ21" i="62" s="1"/>
  <c r="CK15" i="62"/>
  <c r="FU15" i="62" s="1"/>
  <c r="CJ15" i="62"/>
  <c r="FT15" i="62" s="1"/>
  <c r="CI15" i="62"/>
  <c r="FS15" i="62" s="1"/>
  <c r="CH15" i="62"/>
  <c r="FR15" i="62" s="1"/>
  <c r="CG15" i="62"/>
  <c r="FQ15" i="62" s="1"/>
  <c r="CF15" i="62"/>
  <c r="FP15" i="62" s="1"/>
  <c r="CE15" i="62"/>
  <c r="FO15" i="62" s="1"/>
  <c r="CD15" i="62"/>
  <c r="FN15" i="62" s="1"/>
  <c r="CC15" i="62"/>
  <c r="FM15" i="62" s="1"/>
  <c r="CB15" i="62"/>
  <c r="FL15" i="62" s="1"/>
  <c r="CA15" i="62"/>
  <c r="FK15" i="62" s="1"/>
  <c r="BZ15" i="62"/>
  <c r="FJ15" i="62" s="1"/>
  <c r="BY15" i="62"/>
  <c r="FI15" i="62" s="1"/>
  <c r="BX15" i="62"/>
  <c r="FH15" i="62" s="1"/>
  <c r="BW15" i="62"/>
  <c r="FG15" i="62" s="1"/>
  <c r="BV15" i="62"/>
  <c r="FF15" i="62" s="1"/>
  <c r="BU15" i="62"/>
  <c r="FE15" i="62" s="1"/>
  <c r="BT15" i="62"/>
  <c r="FD15" i="62" s="1"/>
  <c r="BS15" i="62"/>
  <c r="FC15" i="62" s="1"/>
  <c r="BR15" i="62"/>
  <c r="FB15" i="62" s="1"/>
  <c r="BQ15" i="62"/>
  <c r="FA15" i="62" s="1"/>
  <c r="BP15" i="62"/>
  <c r="EZ15" i="62" s="1"/>
  <c r="CK11" i="62"/>
  <c r="FU11" i="62" s="1"/>
  <c r="CJ11" i="62"/>
  <c r="FT11" i="62" s="1"/>
  <c r="CI11" i="62"/>
  <c r="FS11" i="62" s="1"/>
  <c r="CH11" i="62"/>
  <c r="FR11" i="62" s="1"/>
  <c r="CG11" i="62"/>
  <c r="FQ11" i="62" s="1"/>
  <c r="CF11" i="62"/>
  <c r="FP11" i="62" s="1"/>
  <c r="CE11" i="62"/>
  <c r="FO11" i="62" s="1"/>
  <c r="CD11" i="62"/>
  <c r="FN11" i="62" s="1"/>
  <c r="CC11" i="62"/>
  <c r="FM11" i="62" s="1"/>
  <c r="CB11" i="62"/>
  <c r="FL11" i="62" s="1"/>
  <c r="CA11" i="62"/>
  <c r="FK11" i="62" s="1"/>
  <c r="BZ11" i="62"/>
  <c r="FJ11" i="62" s="1"/>
  <c r="BY11" i="62"/>
  <c r="FI11" i="62" s="1"/>
  <c r="BX11" i="62"/>
  <c r="FH11" i="62" s="1"/>
  <c r="BW11" i="62"/>
  <c r="FG11" i="62" s="1"/>
  <c r="BV11" i="62"/>
  <c r="FF11" i="62" s="1"/>
  <c r="BU11" i="62"/>
  <c r="FE11" i="62" s="1"/>
  <c r="BT11" i="62"/>
  <c r="FD11" i="62" s="1"/>
  <c r="BS11" i="62"/>
  <c r="FC11" i="62" s="1"/>
  <c r="BR11" i="62"/>
  <c r="FB11" i="62" s="1"/>
  <c r="BQ11" i="62"/>
  <c r="FA11" i="62" s="1"/>
  <c r="BP11" i="62"/>
  <c r="EZ11" i="62" s="1"/>
  <c r="CK5" i="62"/>
  <c r="FU5" i="62" s="1"/>
  <c r="CJ5" i="62"/>
  <c r="FT5" i="62" s="1"/>
  <c r="CI5" i="62"/>
  <c r="FS5" i="62" s="1"/>
  <c r="CH5" i="62"/>
  <c r="FR5" i="62" s="1"/>
  <c r="CG5" i="62"/>
  <c r="FQ5" i="62" s="1"/>
  <c r="CF5" i="62"/>
  <c r="FP5" i="62" s="1"/>
  <c r="CE5" i="62"/>
  <c r="FO5" i="62" s="1"/>
  <c r="CD5" i="62"/>
  <c r="FN5" i="62" s="1"/>
  <c r="CC5" i="62"/>
  <c r="FM5" i="62" s="1"/>
  <c r="CB5" i="62"/>
  <c r="FL5" i="62" s="1"/>
  <c r="CA5" i="62"/>
  <c r="FK5" i="62" s="1"/>
  <c r="BZ5" i="62"/>
  <c r="FJ5" i="62" s="1"/>
  <c r="BY5" i="62"/>
  <c r="FI5" i="62" s="1"/>
  <c r="BX5" i="62"/>
  <c r="FH5" i="62" s="1"/>
  <c r="BW5" i="62"/>
  <c r="FG5" i="62" s="1"/>
  <c r="BV5" i="62"/>
  <c r="FF5" i="62" s="1"/>
  <c r="BU5" i="62"/>
  <c r="FE5" i="62" s="1"/>
  <c r="BT5" i="62"/>
  <c r="FD5" i="62" s="1"/>
  <c r="BS5" i="62"/>
  <c r="FC5" i="62" s="1"/>
  <c r="BR5" i="62"/>
  <c r="FB5" i="62" s="1"/>
  <c r="BQ5" i="62"/>
  <c r="FA5" i="62" s="1"/>
  <c r="BP5" i="62"/>
  <c r="EZ5" i="62" s="1"/>
  <c r="AS52" i="62"/>
  <c r="EC52" i="62" s="1"/>
  <c r="AR52" i="62"/>
  <c r="EB52" i="62" s="1"/>
  <c r="AQ52" i="62"/>
  <c r="EA52" i="62" s="1"/>
  <c r="AP52" i="62"/>
  <c r="DZ52" i="62" s="1"/>
  <c r="AO52" i="62"/>
  <c r="DY52" i="62" s="1"/>
  <c r="AN52" i="62"/>
  <c r="DX52" i="62" s="1"/>
  <c r="AM52" i="62"/>
  <c r="DW52" i="62" s="1"/>
  <c r="AL52" i="62"/>
  <c r="DV52" i="62" s="1"/>
  <c r="AK52" i="62"/>
  <c r="DU52" i="62" s="1"/>
  <c r="AJ52" i="62"/>
  <c r="DT52" i="62" s="1"/>
  <c r="AI52" i="62"/>
  <c r="DS52" i="62" s="1"/>
  <c r="AH52" i="62"/>
  <c r="DR52" i="62" s="1"/>
  <c r="AG52" i="62"/>
  <c r="DQ52" i="62" s="1"/>
  <c r="AF52" i="62"/>
  <c r="DP52" i="62" s="1"/>
  <c r="AE52" i="62"/>
  <c r="DO52" i="62" s="1"/>
  <c r="AD52" i="62"/>
  <c r="DN52" i="62" s="1"/>
  <c r="AC52" i="62"/>
  <c r="DM52" i="62" s="1"/>
  <c r="AB52" i="62"/>
  <c r="DL52" i="62" s="1"/>
  <c r="AA52" i="62"/>
  <c r="DK52" i="62" s="1"/>
  <c r="Z52" i="62"/>
  <c r="DJ52" i="62" s="1"/>
  <c r="Y52" i="62"/>
  <c r="DI52" i="62" s="1"/>
  <c r="X52" i="62"/>
  <c r="DH52" i="62" s="1"/>
  <c r="AS51" i="62"/>
  <c r="AR51" i="62"/>
  <c r="EB51" i="62" s="1"/>
  <c r="AQ51" i="62"/>
  <c r="EA51" i="62" s="1"/>
  <c r="AP51" i="62"/>
  <c r="DZ51" i="62" s="1"/>
  <c r="AO51" i="62"/>
  <c r="AN51" i="62"/>
  <c r="DX51" i="62" s="1"/>
  <c r="AM51" i="62"/>
  <c r="DW51" i="62" s="1"/>
  <c r="AL51" i="62"/>
  <c r="DV51" i="62" s="1"/>
  <c r="AK51" i="62"/>
  <c r="AJ51" i="62"/>
  <c r="DT51" i="62" s="1"/>
  <c r="AI51" i="62"/>
  <c r="DS51" i="62" s="1"/>
  <c r="AH51" i="62"/>
  <c r="DR51" i="62" s="1"/>
  <c r="AG51" i="62"/>
  <c r="AF51" i="62"/>
  <c r="DP51" i="62" s="1"/>
  <c r="AE51" i="62"/>
  <c r="DO51" i="62" s="1"/>
  <c r="AD51" i="62"/>
  <c r="DN51" i="62" s="1"/>
  <c r="AC51" i="62"/>
  <c r="AB51" i="62"/>
  <c r="DL51" i="62" s="1"/>
  <c r="AA51" i="62"/>
  <c r="DK51" i="62" s="1"/>
  <c r="Z51" i="62"/>
  <c r="DJ51" i="62" s="1"/>
  <c r="Y51" i="62"/>
  <c r="X51" i="62"/>
  <c r="DH51" i="62" s="1"/>
  <c r="AS49" i="62"/>
  <c r="AR49" i="62"/>
  <c r="AQ49" i="62"/>
  <c r="EA49" i="62" s="1"/>
  <c r="AP49" i="62"/>
  <c r="DZ49" i="62" s="1"/>
  <c r="AO49" i="62"/>
  <c r="AN49" i="62"/>
  <c r="AM49" i="62"/>
  <c r="DW49" i="62" s="1"/>
  <c r="AL49" i="62"/>
  <c r="DV49" i="62" s="1"/>
  <c r="AK49" i="62"/>
  <c r="AJ49" i="62"/>
  <c r="AI49" i="62"/>
  <c r="DS49" i="62" s="1"/>
  <c r="AH49" i="62"/>
  <c r="DR49" i="62" s="1"/>
  <c r="AG49" i="62"/>
  <c r="AF49" i="62"/>
  <c r="AE49" i="62"/>
  <c r="DO49" i="62" s="1"/>
  <c r="AD49" i="62"/>
  <c r="DN49" i="62" s="1"/>
  <c r="AC49" i="62"/>
  <c r="AB49" i="62"/>
  <c r="AA49" i="62"/>
  <c r="DK49" i="62" s="1"/>
  <c r="Z49" i="62"/>
  <c r="DJ49" i="62" s="1"/>
  <c r="Y49" i="62"/>
  <c r="X49" i="62"/>
  <c r="AS42" i="62"/>
  <c r="EC42" i="62" s="1"/>
  <c r="AR42" i="62"/>
  <c r="EB42" i="62" s="1"/>
  <c r="AQ42" i="62"/>
  <c r="AP42" i="62"/>
  <c r="DZ42" i="62" s="1"/>
  <c r="AO42" i="62"/>
  <c r="DY42" i="62" s="1"/>
  <c r="AN42" i="62"/>
  <c r="DX42" i="62" s="1"/>
  <c r="AM42" i="62"/>
  <c r="AL42" i="62"/>
  <c r="DV42" i="62" s="1"/>
  <c r="AK42" i="62"/>
  <c r="DU42" i="62" s="1"/>
  <c r="AJ42" i="62"/>
  <c r="DT42" i="62" s="1"/>
  <c r="AI42" i="62"/>
  <c r="AH42" i="62"/>
  <c r="DR42" i="62" s="1"/>
  <c r="AG42" i="62"/>
  <c r="DQ42" i="62" s="1"/>
  <c r="AF42" i="62"/>
  <c r="DP42" i="62" s="1"/>
  <c r="AE42" i="62"/>
  <c r="AD42" i="62"/>
  <c r="DN42" i="62" s="1"/>
  <c r="AC42" i="62"/>
  <c r="DM42" i="62" s="1"/>
  <c r="AB42" i="62"/>
  <c r="DL42" i="62" s="1"/>
  <c r="AA42" i="62"/>
  <c r="Z42" i="62"/>
  <c r="DJ42" i="62" s="1"/>
  <c r="Y42" i="62"/>
  <c r="DI42" i="62" s="1"/>
  <c r="X42" i="62"/>
  <c r="DH42" i="62" s="1"/>
  <c r="AS41" i="62"/>
  <c r="AR41" i="62"/>
  <c r="AQ41" i="62"/>
  <c r="EA41" i="62" s="1"/>
  <c r="AP41" i="62"/>
  <c r="DZ41" i="62" s="1"/>
  <c r="AO41" i="62"/>
  <c r="AN41" i="62"/>
  <c r="AM41" i="62"/>
  <c r="DW41" i="62" s="1"/>
  <c r="AL41" i="62"/>
  <c r="DV41" i="62" s="1"/>
  <c r="AK41" i="62"/>
  <c r="AJ41" i="62"/>
  <c r="AI41" i="62"/>
  <c r="DS41" i="62" s="1"/>
  <c r="AH41" i="62"/>
  <c r="DR41" i="62" s="1"/>
  <c r="AG41" i="62"/>
  <c r="AF41" i="62"/>
  <c r="AE41" i="62"/>
  <c r="DO41" i="62" s="1"/>
  <c r="AD41" i="62"/>
  <c r="DN41" i="62" s="1"/>
  <c r="AC41" i="62"/>
  <c r="AB41" i="62"/>
  <c r="AA41" i="62"/>
  <c r="DK41" i="62" s="1"/>
  <c r="Z41" i="62"/>
  <c r="DJ41" i="62" s="1"/>
  <c r="Y41" i="62"/>
  <c r="X41" i="62"/>
  <c r="AS39" i="62"/>
  <c r="AR39" i="62"/>
  <c r="AQ39" i="62"/>
  <c r="EA39" i="62" s="1"/>
  <c r="AP39" i="62"/>
  <c r="DZ39" i="62" s="1"/>
  <c r="AO39" i="62"/>
  <c r="AN39" i="62"/>
  <c r="AM39" i="62"/>
  <c r="DW39" i="62" s="1"/>
  <c r="AL39" i="62"/>
  <c r="DV39" i="62" s="1"/>
  <c r="AK39" i="62"/>
  <c r="AJ39" i="62"/>
  <c r="DT39" i="62" s="1"/>
  <c r="AI39" i="62"/>
  <c r="DS39" i="62" s="1"/>
  <c r="AH39" i="62"/>
  <c r="DR39" i="62" s="1"/>
  <c r="AG39" i="62"/>
  <c r="AF39" i="62"/>
  <c r="AE39" i="62"/>
  <c r="DO39" i="62" s="1"/>
  <c r="AD39" i="62"/>
  <c r="DN39" i="62" s="1"/>
  <c r="AC39" i="62"/>
  <c r="AB39" i="62"/>
  <c r="AA39" i="62"/>
  <c r="DK39" i="62" s="1"/>
  <c r="Z39" i="62"/>
  <c r="DJ39" i="62" s="1"/>
  <c r="Y39" i="62"/>
  <c r="X39" i="62"/>
  <c r="AS38" i="62"/>
  <c r="EC38" i="62" s="1"/>
  <c r="AR38" i="62"/>
  <c r="EB38" i="62" s="1"/>
  <c r="AQ38" i="62"/>
  <c r="AP38" i="62"/>
  <c r="AO38" i="62"/>
  <c r="DY38" i="62" s="1"/>
  <c r="AN38" i="62"/>
  <c r="DX38" i="62" s="1"/>
  <c r="AM38" i="62"/>
  <c r="AL38" i="62"/>
  <c r="AK38" i="62"/>
  <c r="DU38" i="62" s="1"/>
  <c r="AJ38" i="62"/>
  <c r="DT38" i="62" s="1"/>
  <c r="AI38" i="62"/>
  <c r="AH38" i="62"/>
  <c r="AG38" i="62"/>
  <c r="DQ38" i="62" s="1"/>
  <c r="AF38" i="62"/>
  <c r="DP38" i="62" s="1"/>
  <c r="AE38" i="62"/>
  <c r="AD38" i="62"/>
  <c r="AC38" i="62"/>
  <c r="DM38" i="62" s="1"/>
  <c r="AB38" i="62"/>
  <c r="DL38" i="62" s="1"/>
  <c r="AA38" i="62"/>
  <c r="Z38" i="62"/>
  <c r="DJ38" i="62" s="1"/>
  <c r="Y38" i="62"/>
  <c r="DI38" i="62" s="1"/>
  <c r="X38" i="62"/>
  <c r="DH38" i="62" s="1"/>
  <c r="AS37" i="62"/>
  <c r="AR37" i="62"/>
  <c r="AQ37" i="62"/>
  <c r="EA37" i="62" s="1"/>
  <c r="AP37" i="62"/>
  <c r="DZ37" i="62" s="1"/>
  <c r="AO37" i="62"/>
  <c r="AN37" i="62"/>
  <c r="AM37" i="62"/>
  <c r="DW37" i="62" s="1"/>
  <c r="AL37" i="62"/>
  <c r="DV37" i="62" s="1"/>
  <c r="AK37" i="62"/>
  <c r="AJ37" i="62"/>
  <c r="AI37" i="62"/>
  <c r="DS37" i="62" s="1"/>
  <c r="AH37" i="62"/>
  <c r="DR37" i="62" s="1"/>
  <c r="AG37" i="62"/>
  <c r="AF37" i="62"/>
  <c r="DP37" i="62" s="1"/>
  <c r="AE37" i="62"/>
  <c r="DO37" i="62" s="1"/>
  <c r="AD37" i="62"/>
  <c r="DN37" i="62" s="1"/>
  <c r="AC37" i="62"/>
  <c r="AB37" i="62"/>
  <c r="AA37" i="62"/>
  <c r="DK37" i="62" s="1"/>
  <c r="Z37" i="62"/>
  <c r="DJ37" i="62" s="1"/>
  <c r="Y37" i="62"/>
  <c r="X37" i="62"/>
  <c r="AS36" i="62"/>
  <c r="EC36" i="62" s="1"/>
  <c r="AR36" i="62"/>
  <c r="EB36" i="62" s="1"/>
  <c r="AQ36" i="62"/>
  <c r="AP36" i="62"/>
  <c r="AO36" i="62"/>
  <c r="DY36" i="62" s="1"/>
  <c r="AN36" i="62"/>
  <c r="DX36" i="62" s="1"/>
  <c r="AM36" i="62"/>
  <c r="AL36" i="62"/>
  <c r="DV36" i="62" s="1"/>
  <c r="AK36" i="62"/>
  <c r="DU36" i="62" s="1"/>
  <c r="AJ36" i="62"/>
  <c r="DT36" i="62" s="1"/>
  <c r="AI36" i="62"/>
  <c r="AH36" i="62"/>
  <c r="AG36" i="62"/>
  <c r="DQ36" i="62" s="1"/>
  <c r="AF36" i="62"/>
  <c r="DP36" i="62" s="1"/>
  <c r="AE36" i="62"/>
  <c r="AD36" i="62"/>
  <c r="AC36" i="62"/>
  <c r="DM36" i="62" s="1"/>
  <c r="AB36" i="62"/>
  <c r="DL36" i="62" s="1"/>
  <c r="AA36" i="62"/>
  <c r="Z36" i="62"/>
  <c r="Y36" i="62"/>
  <c r="DI36" i="62" s="1"/>
  <c r="X36" i="62"/>
  <c r="DH36" i="62" s="1"/>
  <c r="AS35" i="62"/>
  <c r="AR35" i="62"/>
  <c r="EB35" i="62" s="1"/>
  <c r="AQ35" i="62"/>
  <c r="EA35" i="62" s="1"/>
  <c r="AP35" i="62"/>
  <c r="DZ35" i="62" s="1"/>
  <c r="AO35" i="62"/>
  <c r="AN35" i="62"/>
  <c r="AM35" i="62"/>
  <c r="DW35" i="62" s="1"/>
  <c r="AL35" i="62"/>
  <c r="DV35" i="62" s="1"/>
  <c r="AK35" i="62"/>
  <c r="AJ35" i="62"/>
  <c r="AI35" i="62"/>
  <c r="DS35" i="62" s="1"/>
  <c r="AH35" i="62"/>
  <c r="DR35" i="62" s="1"/>
  <c r="AG35" i="62"/>
  <c r="AF35" i="62"/>
  <c r="AE35" i="62"/>
  <c r="DO35" i="62" s="1"/>
  <c r="AD35" i="62"/>
  <c r="DN35" i="62" s="1"/>
  <c r="AC35" i="62"/>
  <c r="AB35" i="62"/>
  <c r="DL35" i="62" s="1"/>
  <c r="AA35" i="62"/>
  <c r="DK35" i="62" s="1"/>
  <c r="Z35" i="62"/>
  <c r="DJ35" i="62" s="1"/>
  <c r="Y35" i="62"/>
  <c r="X35" i="62"/>
  <c r="AS34" i="62"/>
  <c r="EC34" i="62" s="1"/>
  <c r="AR34" i="62"/>
  <c r="EB34" i="62" s="1"/>
  <c r="AQ34" i="62"/>
  <c r="AP34" i="62"/>
  <c r="AO34" i="62"/>
  <c r="DY34" i="62" s="1"/>
  <c r="AN34" i="62"/>
  <c r="DX34" i="62" s="1"/>
  <c r="AM34" i="62"/>
  <c r="AL34" i="62"/>
  <c r="AK34" i="62"/>
  <c r="DU34" i="62" s="1"/>
  <c r="AJ34" i="62"/>
  <c r="DT34" i="62" s="1"/>
  <c r="AI34" i="62"/>
  <c r="AH34" i="62"/>
  <c r="DR34" i="62" s="1"/>
  <c r="AG34" i="62"/>
  <c r="DQ34" i="62" s="1"/>
  <c r="AF34" i="62"/>
  <c r="DP34" i="62" s="1"/>
  <c r="AE34" i="62"/>
  <c r="AD34" i="62"/>
  <c r="AC34" i="62"/>
  <c r="DM34" i="62" s="1"/>
  <c r="AB34" i="62"/>
  <c r="DL34" i="62" s="1"/>
  <c r="AA34" i="62"/>
  <c r="Z34" i="62"/>
  <c r="Y34" i="62"/>
  <c r="DI34" i="62" s="1"/>
  <c r="X34" i="62"/>
  <c r="DH34" i="62" s="1"/>
  <c r="AS33" i="62"/>
  <c r="AR33" i="62"/>
  <c r="AQ33" i="62"/>
  <c r="EA33" i="62" s="1"/>
  <c r="AP33" i="62"/>
  <c r="DZ33" i="62" s="1"/>
  <c r="AO33" i="62"/>
  <c r="AN33" i="62"/>
  <c r="DX33" i="62" s="1"/>
  <c r="AM33" i="62"/>
  <c r="DW33" i="62" s="1"/>
  <c r="AL33" i="62"/>
  <c r="DV33" i="62" s="1"/>
  <c r="AK33" i="62"/>
  <c r="AJ33" i="62"/>
  <c r="AI33" i="62"/>
  <c r="DS33" i="62" s="1"/>
  <c r="AH33" i="62"/>
  <c r="DR33" i="62" s="1"/>
  <c r="AG33" i="62"/>
  <c r="AF33" i="62"/>
  <c r="AE33" i="62"/>
  <c r="DO33" i="62" s="1"/>
  <c r="AD33" i="62"/>
  <c r="DN33" i="62" s="1"/>
  <c r="AC33" i="62"/>
  <c r="AB33" i="62"/>
  <c r="AA33" i="62"/>
  <c r="DK33" i="62" s="1"/>
  <c r="Z33" i="62"/>
  <c r="DJ33" i="62" s="1"/>
  <c r="Y33" i="62"/>
  <c r="X33" i="62"/>
  <c r="AS31" i="62"/>
  <c r="EC31" i="62" s="1"/>
  <c r="AR31" i="62"/>
  <c r="EB31" i="62" s="1"/>
  <c r="AQ31" i="62"/>
  <c r="EA31" i="62" s="1"/>
  <c r="AP31" i="62"/>
  <c r="DZ31" i="62" s="1"/>
  <c r="AO31" i="62"/>
  <c r="DY31" i="62" s="1"/>
  <c r="AN31" i="62"/>
  <c r="DX31" i="62" s="1"/>
  <c r="AM31" i="62"/>
  <c r="DW31" i="62" s="1"/>
  <c r="AL31" i="62"/>
  <c r="DV31" i="62" s="1"/>
  <c r="AK31" i="62"/>
  <c r="DU31" i="62" s="1"/>
  <c r="AJ31" i="62"/>
  <c r="DT31" i="62" s="1"/>
  <c r="AI31" i="62"/>
  <c r="DS31" i="62" s="1"/>
  <c r="AH31" i="62"/>
  <c r="DR31" i="62" s="1"/>
  <c r="AG31" i="62"/>
  <c r="DQ31" i="62" s="1"/>
  <c r="AF31" i="62"/>
  <c r="DP31" i="62" s="1"/>
  <c r="AE31" i="62"/>
  <c r="DO31" i="62" s="1"/>
  <c r="AD31" i="62"/>
  <c r="DN31" i="62" s="1"/>
  <c r="AC31" i="62"/>
  <c r="DM31" i="62" s="1"/>
  <c r="AB31" i="62"/>
  <c r="DL31" i="62" s="1"/>
  <c r="AA31" i="62"/>
  <c r="DK31" i="62" s="1"/>
  <c r="Z31" i="62"/>
  <c r="DJ31" i="62" s="1"/>
  <c r="Y31" i="62"/>
  <c r="DI31" i="62" s="1"/>
  <c r="X31" i="62"/>
  <c r="DH31" i="62" s="1"/>
  <c r="AS29" i="62"/>
  <c r="EC29" i="62" s="1"/>
  <c r="AR29" i="62"/>
  <c r="AQ29" i="62"/>
  <c r="EA29" i="62" s="1"/>
  <c r="AP29" i="62"/>
  <c r="DZ29" i="62" s="1"/>
  <c r="AO29" i="62"/>
  <c r="DY29" i="62" s="1"/>
  <c r="AN29" i="62"/>
  <c r="AM29" i="62"/>
  <c r="DW29" i="62" s="1"/>
  <c r="AL29" i="62"/>
  <c r="DV29" i="62" s="1"/>
  <c r="AK29" i="62"/>
  <c r="DU29" i="62" s="1"/>
  <c r="AJ29" i="62"/>
  <c r="AI29" i="62"/>
  <c r="DS29" i="62" s="1"/>
  <c r="AH29" i="62"/>
  <c r="DR29" i="62" s="1"/>
  <c r="AG29" i="62"/>
  <c r="DQ29" i="62" s="1"/>
  <c r="AF29" i="62"/>
  <c r="AE29" i="62"/>
  <c r="DO29" i="62" s="1"/>
  <c r="AD29" i="62"/>
  <c r="DN29" i="62" s="1"/>
  <c r="AC29" i="62"/>
  <c r="DM29" i="62" s="1"/>
  <c r="AB29" i="62"/>
  <c r="DL29" i="62" s="1"/>
  <c r="AA29" i="62"/>
  <c r="DK29" i="62" s="1"/>
  <c r="Z29" i="62"/>
  <c r="DJ29" i="62" s="1"/>
  <c r="Y29" i="62"/>
  <c r="DI29" i="62" s="1"/>
  <c r="X29" i="62"/>
  <c r="DH29" i="62" s="1"/>
  <c r="AS28" i="62"/>
  <c r="EC28" i="62" s="1"/>
  <c r="AR28" i="62"/>
  <c r="EB28" i="62" s="1"/>
  <c r="AQ28" i="62"/>
  <c r="EA28" i="62" s="1"/>
  <c r="AP28" i="62"/>
  <c r="DZ28" i="62" s="1"/>
  <c r="AO28" i="62"/>
  <c r="DY28" i="62" s="1"/>
  <c r="AN28" i="62"/>
  <c r="DX28" i="62" s="1"/>
  <c r="AM28" i="62"/>
  <c r="DW28" i="62" s="1"/>
  <c r="AL28" i="62"/>
  <c r="DV28" i="62" s="1"/>
  <c r="AK28" i="62"/>
  <c r="DU28" i="62" s="1"/>
  <c r="AJ28" i="62"/>
  <c r="DT28" i="62" s="1"/>
  <c r="AI28" i="62"/>
  <c r="DS28" i="62" s="1"/>
  <c r="AH28" i="62"/>
  <c r="DR28" i="62" s="1"/>
  <c r="AG28" i="62"/>
  <c r="DQ28" i="62" s="1"/>
  <c r="AF28" i="62"/>
  <c r="DP28" i="62" s="1"/>
  <c r="AE28" i="62"/>
  <c r="DO28" i="62" s="1"/>
  <c r="AD28" i="62"/>
  <c r="DN28" i="62" s="1"/>
  <c r="AC28" i="62"/>
  <c r="DM28" i="62" s="1"/>
  <c r="AB28" i="62"/>
  <c r="DL28" i="62" s="1"/>
  <c r="AA28" i="62"/>
  <c r="DK28" i="62" s="1"/>
  <c r="Z28" i="62"/>
  <c r="DJ28" i="62" s="1"/>
  <c r="Y28" i="62"/>
  <c r="DI28" i="62" s="1"/>
  <c r="X28" i="62"/>
  <c r="DH28" i="62" s="1"/>
  <c r="AS27" i="62"/>
  <c r="EC27" i="62" s="1"/>
  <c r="AR27" i="62"/>
  <c r="EB27" i="62" s="1"/>
  <c r="AQ27" i="62"/>
  <c r="EA27" i="62" s="1"/>
  <c r="AP27" i="62"/>
  <c r="DZ27" i="62" s="1"/>
  <c r="AO27" i="62"/>
  <c r="DY27" i="62" s="1"/>
  <c r="AN27" i="62"/>
  <c r="DX27" i="62" s="1"/>
  <c r="AM27" i="62"/>
  <c r="DW27" i="62" s="1"/>
  <c r="AL27" i="62"/>
  <c r="DV27" i="62" s="1"/>
  <c r="AK27" i="62"/>
  <c r="DU27" i="62" s="1"/>
  <c r="AJ27" i="62"/>
  <c r="DT27" i="62" s="1"/>
  <c r="AI27" i="62"/>
  <c r="DS27" i="62" s="1"/>
  <c r="AH27" i="62"/>
  <c r="DR27" i="62" s="1"/>
  <c r="AG27" i="62"/>
  <c r="DQ27" i="62" s="1"/>
  <c r="AF27" i="62"/>
  <c r="DP27" i="62" s="1"/>
  <c r="AE27" i="62"/>
  <c r="DO27" i="62" s="1"/>
  <c r="AD27" i="62"/>
  <c r="DN27" i="62" s="1"/>
  <c r="AC27" i="62"/>
  <c r="DM27" i="62" s="1"/>
  <c r="AB27" i="62"/>
  <c r="DL27" i="62" s="1"/>
  <c r="AA27" i="62"/>
  <c r="DK27" i="62" s="1"/>
  <c r="Z27" i="62"/>
  <c r="DJ27" i="62" s="1"/>
  <c r="Y27" i="62"/>
  <c r="DI27" i="62" s="1"/>
  <c r="X27" i="62"/>
  <c r="DH27" i="62" s="1"/>
  <c r="AS26" i="62"/>
  <c r="EC26" i="62" s="1"/>
  <c r="AR26" i="62"/>
  <c r="EB26" i="62" s="1"/>
  <c r="AQ26" i="62"/>
  <c r="EA26" i="62" s="1"/>
  <c r="AP26" i="62"/>
  <c r="DZ26" i="62" s="1"/>
  <c r="AO26" i="62"/>
  <c r="DY26" i="62" s="1"/>
  <c r="AN26" i="62"/>
  <c r="DX26" i="62" s="1"/>
  <c r="AM26" i="62"/>
  <c r="DW26" i="62" s="1"/>
  <c r="AL26" i="62"/>
  <c r="DV26" i="62" s="1"/>
  <c r="AK26" i="62"/>
  <c r="DU26" i="62" s="1"/>
  <c r="AJ26" i="62"/>
  <c r="DT26" i="62" s="1"/>
  <c r="AI26" i="62"/>
  <c r="DS26" i="62" s="1"/>
  <c r="AH26" i="62"/>
  <c r="DR26" i="62" s="1"/>
  <c r="AG26" i="62"/>
  <c r="DQ26" i="62" s="1"/>
  <c r="AF26" i="62"/>
  <c r="DP26" i="62" s="1"/>
  <c r="AE26" i="62"/>
  <c r="DO26" i="62" s="1"/>
  <c r="AD26" i="62"/>
  <c r="DN26" i="62" s="1"/>
  <c r="AC26" i="62"/>
  <c r="DM26" i="62" s="1"/>
  <c r="AB26" i="62"/>
  <c r="DL26" i="62" s="1"/>
  <c r="AA26" i="62"/>
  <c r="DK26" i="62" s="1"/>
  <c r="Z26" i="62"/>
  <c r="DJ26" i="62" s="1"/>
  <c r="Y26" i="62"/>
  <c r="DI26" i="62" s="1"/>
  <c r="X26" i="62"/>
  <c r="DH26" i="62" s="1"/>
  <c r="AS25" i="62"/>
  <c r="EC25" i="62" s="1"/>
  <c r="AR25" i="62"/>
  <c r="EB25" i="62" s="1"/>
  <c r="AQ25" i="62"/>
  <c r="EA25" i="62" s="1"/>
  <c r="AP25" i="62"/>
  <c r="DZ25" i="62" s="1"/>
  <c r="AO25" i="62"/>
  <c r="DY25" i="62" s="1"/>
  <c r="AN25" i="62"/>
  <c r="DX25" i="62" s="1"/>
  <c r="AM25" i="62"/>
  <c r="DW25" i="62" s="1"/>
  <c r="AL25" i="62"/>
  <c r="DV25" i="62" s="1"/>
  <c r="AK25" i="62"/>
  <c r="DU25" i="62" s="1"/>
  <c r="AJ25" i="62"/>
  <c r="DT25" i="62" s="1"/>
  <c r="AI25" i="62"/>
  <c r="DS25" i="62" s="1"/>
  <c r="AH25" i="62"/>
  <c r="DR25" i="62" s="1"/>
  <c r="AG25" i="62"/>
  <c r="DQ25" i="62" s="1"/>
  <c r="AF25" i="62"/>
  <c r="DP25" i="62" s="1"/>
  <c r="AE25" i="62"/>
  <c r="DO25" i="62" s="1"/>
  <c r="AD25" i="62"/>
  <c r="DN25" i="62" s="1"/>
  <c r="AC25" i="62"/>
  <c r="DM25" i="62" s="1"/>
  <c r="AB25" i="62"/>
  <c r="DL25" i="62" s="1"/>
  <c r="AA25" i="62"/>
  <c r="DK25" i="62" s="1"/>
  <c r="Z25" i="62"/>
  <c r="DJ25" i="62" s="1"/>
  <c r="Y25" i="62"/>
  <c r="DI25" i="62" s="1"/>
  <c r="X25" i="62"/>
  <c r="DH25" i="62" s="1"/>
  <c r="AS24" i="62"/>
  <c r="EC24" i="62" s="1"/>
  <c r="AR24" i="62"/>
  <c r="EB24" i="62" s="1"/>
  <c r="AQ24" i="62"/>
  <c r="EA24" i="62" s="1"/>
  <c r="AP24" i="62"/>
  <c r="DZ24" i="62" s="1"/>
  <c r="AO24" i="62"/>
  <c r="DY24" i="62" s="1"/>
  <c r="AN24" i="62"/>
  <c r="DX24" i="62" s="1"/>
  <c r="AM24" i="62"/>
  <c r="DW24" i="62" s="1"/>
  <c r="AL24" i="62"/>
  <c r="DV24" i="62" s="1"/>
  <c r="AK24" i="62"/>
  <c r="DU24" i="62" s="1"/>
  <c r="AJ24" i="62"/>
  <c r="DT24" i="62" s="1"/>
  <c r="AI24" i="62"/>
  <c r="DS24" i="62" s="1"/>
  <c r="AH24" i="62"/>
  <c r="DR24" i="62" s="1"/>
  <c r="AG24" i="62"/>
  <c r="DQ24" i="62" s="1"/>
  <c r="AF24" i="62"/>
  <c r="DP24" i="62" s="1"/>
  <c r="AE24" i="62"/>
  <c r="DO24" i="62" s="1"/>
  <c r="AD24" i="62"/>
  <c r="DN24" i="62" s="1"/>
  <c r="AC24" i="62"/>
  <c r="DM24" i="62" s="1"/>
  <c r="AB24" i="62"/>
  <c r="DL24" i="62" s="1"/>
  <c r="AA24" i="62"/>
  <c r="DK24" i="62" s="1"/>
  <c r="Z24" i="62"/>
  <c r="DJ24" i="62" s="1"/>
  <c r="Y24" i="62"/>
  <c r="DI24" i="62" s="1"/>
  <c r="X24" i="62"/>
  <c r="DH24" i="62" s="1"/>
  <c r="AS22" i="62"/>
  <c r="EC22" i="62" s="1"/>
  <c r="AR22" i="62"/>
  <c r="EB22" i="62" s="1"/>
  <c r="AQ22" i="62"/>
  <c r="EA22" i="62" s="1"/>
  <c r="AP22" i="62"/>
  <c r="DZ22" i="62" s="1"/>
  <c r="AO22" i="62"/>
  <c r="DY22" i="62" s="1"/>
  <c r="AN22" i="62"/>
  <c r="DX22" i="62" s="1"/>
  <c r="AM22" i="62"/>
  <c r="DW22" i="62" s="1"/>
  <c r="AL22" i="62"/>
  <c r="DV22" i="62" s="1"/>
  <c r="AK22" i="62"/>
  <c r="DU22" i="62" s="1"/>
  <c r="AJ22" i="62"/>
  <c r="DT22" i="62" s="1"/>
  <c r="AI22" i="62"/>
  <c r="DS22" i="62" s="1"/>
  <c r="AH22" i="62"/>
  <c r="DR22" i="62" s="1"/>
  <c r="AG22" i="62"/>
  <c r="DQ22" i="62" s="1"/>
  <c r="AF22" i="62"/>
  <c r="DP22" i="62" s="1"/>
  <c r="AE22" i="62"/>
  <c r="DO22" i="62" s="1"/>
  <c r="AD22" i="62"/>
  <c r="DN22" i="62" s="1"/>
  <c r="AC22" i="62"/>
  <c r="DM22" i="62" s="1"/>
  <c r="AB22" i="62"/>
  <c r="DL22" i="62" s="1"/>
  <c r="AA22" i="62"/>
  <c r="DK22" i="62" s="1"/>
  <c r="Z22" i="62"/>
  <c r="DJ22" i="62" s="1"/>
  <c r="Y22" i="62"/>
  <c r="DI22" i="62" s="1"/>
  <c r="X22" i="62"/>
  <c r="DH22" i="62" s="1"/>
  <c r="AS16" i="62"/>
  <c r="EC16" i="62" s="1"/>
  <c r="AR16" i="62"/>
  <c r="EB16" i="62" s="1"/>
  <c r="AQ16" i="62"/>
  <c r="EA16" i="62" s="1"/>
  <c r="AP16" i="62"/>
  <c r="DZ16" i="62" s="1"/>
  <c r="AO16" i="62"/>
  <c r="DY16" i="62" s="1"/>
  <c r="AN16" i="62"/>
  <c r="DX16" i="62" s="1"/>
  <c r="AM16" i="62"/>
  <c r="DW16" i="62" s="1"/>
  <c r="AL16" i="62"/>
  <c r="DV16" i="62" s="1"/>
  <c r="AK16" i="62"/>
  <c r="DU16" i="62" s="1"/>
  <c r="AJ16" i="62"/>
  <c r="DT16" i="62" s="1"/>
  <c r="AI16" i="62"/>
  <c r="DS16" i="62" s="1"/>
  <c r="AH16" i="62"/>
  <c r="DR16" i="62" s="1"/>
  <c r="AG16" i="62"/>
  <c r="DQ16" i="62" s="1"/>
  <c r="AF16" i="62"/>
  <c r="DP16" i="62" s="1"/>
  <c r="AE16" i="62"/>
  <c r="DO16" i="62" s="1"/>
  <c r="AD16" i="62"/>
  <c r="DN16" i="62" s="1"/>
  <c r="AC16" i="62"/>
  <c r="DM16" i="62" s="1"/>
  <c r="AB16" i="62"/>
  <c r="DL16" i="62" s="1"/>
  <c r="AA16" i="62"/>
  <c r="DK16" i="62" s="1"/>
  <c r="Z16" i="62"/>
  <c r="DJ16" i="62" s="1"/>
  <c r="Y16" i="62"/>
  <c r="DI16" i="62" s="1"/>
  <c r="X16" i="62"/>
  <c r="DH16" i="62" s="1"/>
  <c r="AS11" i="62"/>
  <c r="EC11" i="62" s="1"/>
  <c r="AR11" i="62"/>
  <c r="EB11" i="62" s="1"/>
  <c r="AQ11" i="62"/>
  <c r="EA11" i="62" s="1"/>
  <c r="AP11" i="62"/>
  <c r="DZ11" i="62" s="1"/>
  <c r="AO11" i="62"/>
  <c r="DY11" i="62" s="1"/>
  <c r="AN11" i="62"/>
  <c r="DX11" i="62" s="1"/>
  <c r="AM11" i="62"/>
  <c r="DW11" i="62" s="1"/>
  <c r="AL11" i="62"/>
  <c r="DV11" i="62" s="1"/>
  <c r="AK11" i="62"/>
  <c r="DU11" i="62" s="1"/>
  <c r="AJ11" i="62"/>
  <c r="DT11" i="62" s="1"/>
  <c r="AI11" i="62"/>
  <c r="DS11" i="62" s="1"/>
  <c r="AH11" i="62"/>
  <c r="DR11" i="62" s="1"/>
  <c r="AG11" i="62"/>
  <c r="AF11" i="62"/>
  <c r="DP11" i="62" s="1"/>
  <c r="AE11" i="62"/>
  <c r="DO11" i="62" s="1"/>
  <c r="AD11" i="62"/>
  <c r="DN11" i="62" s="1"/>
  <c r="AC11" i="62"/>
  <c r="DM11" i="62" s="1"/>
  <c r="AB11" i="62"/>
  <c r="DL11" i="62" s="1"/>
  <c r="AA11" i="62"/>
  <c r="DK11" i="62" s="1"/>
  <c r="Z11" i="62"/>
  <c r="DJ11" i="62" s="1"/>
  <c r="Y11" i="62"/>
  <c r="DI11" i="62" s="1"/>
  <c r="X11" i="62"/>
  <c r="DH11" i="62" s="1"/>
  <c r="BO52" i="62"/>
  <c r="EY52" i="62" s="1"/>
  <c r="BN52" i="62"/>
  <c r="EX52" i="62" s="1"/>
  <c r="BM52" i="62"/>
  <c r="EW52" i="62" s="1"/>
  <c r="BL52" i="62"/>
  <c r="EV52" i="62" s="1"/>
  <c r="BK52" i="62"/>
  <c r="EU52" i="62" s="1"/>
  <c r="BJ52" i="62"/>
  <c r="ET52" i="62" s="1"/>
  <c r="BI52" i="62"/>
  <c r="ES52" i="62" s="1"/>
  <c r="BH52" i="62"/>
  <c r="ER52" i="62" s="1"/>
  <c r="BG52" i="62"/>
  <c r="EQ52" i="62" s="1"/>
  <c r="BF52" i="62"/>
  <c r="EP52" i="62" s="1"/>
  <c r="BE52" i="62"/>
  <c r="EO52" i="62" s="1"/>
  <c r="BD52" i="62"/>
  <c r="EN52" i="62" s="1"/>
  <c r="BC52" i="62"/>
  <c r="EM52" i="62" s="1"/>
  <c r="BB52" i="62"/>
  <c r="EL52" i="62" s="1"/>
  <c r="BA52" i="62"/>
  <c r="EK52" i="62" s="1"/>
  <c r="AZ52" i="62"/>
  <c r="EJ52" i="62" s="1"/>
  <c r="AY52" i="62"/>
  <c r="EI52" i="62" s="1"/>
  <c r="AX52" i="62"/>
  <c r="EH52" i="62" s="1"/>
  <c r="AW52" i="62"/>
  <c r="EG52" i="62" s="1"/>
  <c r="AV52" i="62"/>
  <c r="EF52" i="62" s="1"/>
  <c r="AU52" i="62"/>
  <c r="EE52" i="62" s="1"/>
  <c r="AT52" i="62"/>
  <c r="ED52" i="62" s="1"/>
  <c r="BO51" i="62"/>
  <c r="EY51" i="62" s="1"/>
  <c r="BN51" i="62"/>
  <c r="EX51" i="62" s="1"/>
  <c r="BM51" i="62"/>
  <c r="EW51" i="62" s="1"/>
  <c r="BL51" i="62"/>
  <c r="EV51" i="62" s="1"/>
  <c r="BK51" i="62"/>
  <c r="EU51" i="62" s="1"/>
  <c r="BJ51" i="62"/>
  <c r="ET51" i="62" s="1"/>
  <c r="BI51" i="62"/>
  <c r="ES51" i="62" s="1"/>
  <c r="BH51" i="62"/>
  <c r="ER51" i="62" s="1"/>
  <c r="BG51" i="62"/>
  <c r="EQ51" i="62" s="1"/>
  <c r="BF51" i="62"/>
  <c r="EP51" i="62" s="1"/>
  <c r="BE51" i="62"/>
  <c r="EO51" i="62" s="1"/>
  <c r="BD51" i="62"/>
  <c r="EN51" i="62" s="1"/>
  <c r="BC51" i="62"/>
  <c r="EM51" i="62" s="1"/>
  <c r="BB51" i="62"/>
  <c r="EL51" i="62" s="1"/>
  <c r="BA51" i="62"/>
  <c r="EK51" i="62" s="1"/>
  <c r="AZ51" i="62"/>
  <c r="EJ51" i="62" s="1"/>
  <c r="AY51" i="62"/>
  <c r="EI51" i="62" s="1"/>
  <c r="AX51" i="62"/>
  <c r="EH51" i="62" s="1"/>
  <c r="AW51" i="62"/>
  <c r="EG51" i="62" s="1"/>
  <c r="AV51" i="62"/>
  <c r="EF51" i="62" s="1"/>
  <c r="AU51" i="62"/>
  <c r="EE51" i="62" s="1"/>
  <c r="AT51" i="62"/>
  <c r="ED51" i="62" s="1"/>
  <c r="BO49" i="62"/>
  <c r="EY49" i="62" s="1"/>
  <c r="BN49" i="62"/>
  <c r="EX49" i="62" s="1"/>
  <c r="BM49" i="62"/>
  <c r="EW49" i="62" s="1"/>
  <c r="BL49" i="62"/>
  <c r="EV49" i="62" s="1"/>
  <c r="BK49" i="62"/>
  <c r="EU49" i="62" s="1"/>
  <c r="BJ49" i="62"/>
  <c r="ET49" i="62" s="1"/>
  <c r="BI49" i="62"/>
  <c r="ES49" i="62" s="1"/>
  <c r="BH49" i="62"/>
  <c r="ER49" i="62" s="1"/>
  <c r="BG49" i="62"/>
  <c r="EQ49" i="62" s="1"/>
  <c r="BF49" i="62"/>
  <c r="EP49" i="62" s="1"/>
  <c r="BE49" i="62"/>
  <c r="EO49" i="62" s="1"/>
  <c r="BD49" i="62"/>
  <c r="EN49" i="62" s="1"/>
  <c r="BC49" i="62"/>
  <c r="EM49" i="62" s="1"/>
  <c r="BB49" i="62"/>
  <c r="EL49" i="62" s="1"/>
  <c r="BA49" i="62"/>
  <c r="EK49" i="62" s="1"/>
  <c r="AZ49" i="62"/>
  <c r="EJ49" i="62" s="1"/>
  <c r="AY49" i="62"/>
  <c r="EI49" i="62" s="1"/>
  <c r="AX49" i="62"/>
  <c r="EH49" i="62" s="1"/>
  <c r="AW49" i="62"/>
  <c r="EG49" i="62" s="1"/>
  <c r="AV49" i="62"/>
  <c r="EF49" i="62" s="1"/>
  <c r="AU49" i="62"/>
  <c r="EE49" i="62" s="1"/>
  <c r="AT49" i="62"/>
  <c r="ED49" i="62" s="1"/>
  <c r="BO42" i="62"/>
  <c r="EY42" i="62" s="1"/>
  <c r="BN42" i="62"/>
  <c r="EX42" i="62" s="1"/>
  <c r="BM42" i="62"/>
  <c r="EW42" i="62" s="1"/>
  <c r="BL42" i="62"/>
  <c r="EV42" i="62" s="1"/>
  <c r="BK42" i="62"/>
  <c r="EU42" i="62" s="1"/>
  <c r="BJ42" i="62"/>
  <c r="ET42" i="62" s="1"/>
  <c r="BI42" i="62"/>
  <c r="ES42" i="62" s="1"/>
  <c r="BH42" i="62"/>
  <c r="ER42" i="62" s="1"/>
  <c r="BG42" i="62"/>
  <c r="EQ42" i="62" s="1"/>
  <c r="BF42" i="62"/>
  <c r="EP42" i="62" s="1"/>
  <c r="BE42" i="62"/>
  <c r="EO42" i="62" s="1"/>
  <c r="BD42" i="62"/>
  <c r="EN42" i="62" s="1"/>
  <c r="BC42" i="62"/>
  <c r="EM42" i="62" s="1"/>
  <c r="BB42" i="62"/>
  <c r="EL42" i="62" s="1"/>
  <c r="BA42" i="62"/>
  <c r="EK42" i="62" s="1"/>
  <c r="AZ42" i="62"/>
  <c r="EJ42" i="62" s="1"/>
  <c r="AY42" i="62"/>
  <c r="EI42" i="62" s="1"/>
  <c r="AX42" i="62"/>
  <c r="EH42" i="62" s="1"/>
  <c r="AW42" i="62"/>
  <c r="EG42" i="62" s="1"/>
  <c r="AV42" i="62"/>
  <c r="EF42" i="62" s="1"/>
  <c r="AU42" i="62"/>
  <c r="EE42" i="62" s="1"/>
  <c r="AT42" i="62"/>
  <c r="ED42" i="62" s="1"/>
  <c r="BO41" i="62"/>
  <c r="EY41" i="62" s="1"/>
  <c r="BN41" i="62"/>
  <c r="EX41" i="62" s="1"/>
  <c r="BM41" i="62"/>
  <c r="EW41" i="62" s="1"/>
  <c r="BL41" i="62"/>
  <c r="EV41" i="62" s="1"/>
  <c r="BK41" i="62"/>
  <c r="EU41" i="62" s="1"/>
  <c r="BJ41" i="62"/>
  <c r="ET41" i="62" s="1"/>
  <c r="BI41" i="62"/>
  <c r="ES41" i="62" s="1"/>
  <c r="BH41" i="62"/>
  <c r="ER41" i="62" s="1"/>
  <c r="BG41" i="62"/>
  <c r="EQ41" i="62" s="1"/>
  <c r="BF41" i="62"/>
  <c r="EP41" i="62" s="1"/>
  <c r="BE41" i="62"/>
  <c r="EO41" i="62" s="1"/>
  <c r="BD41" i="62"/>
  <c r="EN41" i="62" s="1"/>
  <c r="BC41" i="62"/>
  <c r="EM41" i="62" s="1"/>
  <c r="BB41" i="62"/>
  <c r="EL41" i="62" s="1"/>
  <c r="BA41" i="62"/>
  <c r="EK41" i="62" s="1"/>
  <c r="AZ41" i="62"/>
  <c r="EJ41" i="62" s="1"/>
  <c r="AY41" i="62"/>
  <c r="EI41" i="62" s="1"/>
  <c r="AX41" i="62"/>
  <c r="EH41" i="62" s="1"/>
  <c r="AW41" i="62"/>
  <c r="EG41" i="62" s="1"/>
  <c r="AV41" i="62"/>
  <c r="EF41" i="62" s="1"/>
  <c r="AU41" i="62"/>
  <c r="EE41" i="62" s="1"/>
  <c r="AT41" i="62"/>
  <c r="ED41" i="62" s="1"/>
  <c r="BO39" i="62"/>
  <c r="EY39" i="62" s="1"/>
  <c r="BN39" i="62"/>
  <c r="EX39" i="62" s="1"/>
  <c r="BM39" i="62"/>
  <c r="EW39" i="62" s="1"/>
  <c r="BL39" i="62"/>
  <c r="EV39" i="62" s="1"/>
  <c r="BK39" i="62"/>
  <c r="EU39" i="62" s="1"/>
  <c r="BJ39" i="62"/>
  <c r="ET39" i="62" s="1"/>
  <c r="BI39" i="62"/>
  <c r="ES39" i="62" s="1"/>
  <c r="BH39" i="62"/>
  <c r="ER39" i="62" s="1"/>
  <c r="BG39" i="62"/>
  <c r="EQ39" i="62" s="1"/>
  <c r="BF39" i="62"/>
  <c r="EP39" i="62" s="1"/>
  <c r="BE39" i="62"/>
  <c r="EO39" i="62" s="1"/>
  <c r="BD39" i="62"/>
  <c r="EN39" i="62" s="1"/>
  <c r="BC39" i="62"/>
  <c r="EM39" i="62" s="1"/>
  <c r="BB39" i="62"/>
  <c r="EL39" i="62" s="1"/>
  <c r="BA39" i="62"/>
  <c r="EK39" i="62" s="1"/>
  <c r="AZ39" i="62"/>
  <c r="EJ39" i="62" s="1"/>
  <c r="AY39" i="62"/>
  <c r="EI39" i="62" s="1"/>
  <c r="AX39" i="62"/>
  <c r="EH39" i="62" s="1"/>
  <c r="AW39" i="62"/>
  <c r="EG39" i="62" s="1"/>
  <c r="AV39" i="62"/>
  <c r="EF39" i="62" s="1"/>
  <c r="AU39" i="62"/>
  <c r="EE39" i="62" s="1"/>
  <c r="AT39" i="62"/>
  <c r="ED39" i="62" s="1"/>
  <c r="BO38" i="62"/>
  <c r="EY38" i="62" s="1"/>
  <c r="BN38" i="62"/>
  <c r="EX38" i="62" s="1"/>
  <c r="BM38" i="62"/>
  <c r="EW38" i="62" s="1"/>
  <c r="BL38" i="62"/>
  <c r="EV38" i="62" s="1"/>
  <c r="BK38" i="62"/>
  <c r="EU38" i="62" s="1"/>
  <c r="BJ38" i="62"/>
  <c r="ET38" i="62" s="1"/>
  <c r="BI38" i="62"/>
  <c r="ES38" i="62" s="1"/>
  <c r="BH38" i="62"/>
  <c r="ER38" i="62" s="1"/>
  <c r="BG38" i="62"/>
  <c r="EQ38" i="62" s="1"/>
  <c r="BF38" i="62"/>
  <c r="EP38" i="62" s="1"/>
  <c r="BE38" i="62"/>
  <c r="EO38" i="62" s="1"/>
  <c r="BD38" i="62"/>
  <c r="EN38" i="62" s="1"/>
  <c r="BC38" i="62"/>
  <c r="EM38" i="62" s="1"/>
  <c r="BB38" i="62"/>
  <c r="EL38" i="62" s="1"/>
  <c r="BA38" i="62"/>
  <c r="EK38" i="62" s="1"/>
  <c r="AZ38" i="62"/>
  <c r="EJ38" i="62" s="1"/>
  <c r="AY38" i="62"/>
  <c r="EI38" i="62" s="1"/>
  <c r="AX38" i="62"/>
  <c r="EH38" i="62" s="1"/>
  <c r="AW38" i="62"/>
  <c r="EG38" i="62" s="1"/>
  <c r="AV38" i="62"/>
  <c r="EF38" i="62" s="1"/>
  <c r="AU38" i="62"/>
  <c r="EE38" i="62" s="1"/>
  <c r="AT38" i="62"/>
  <c r="ED38" i="62" s="1"/>
  <c r="BO37" i="62"/>
  <c r="EY37" i="62" s="1"/>
  <c r="BN37" i="62"/>
  <c r="EX37" i="62" s="1"/>
  <c r="BM37" i="62"/>
  <c r="EW37" i="62" s="1"/>
  <c r="BL37" i="62"/>
  <c r="EV37" i="62" s="1"/>
  <c r="BK37" i="62"/>
  <c r="EU37" i="62" s="1"/>
  <c r="BJ37" i="62"/>
  <c r="ET37" i="62" s="1"/>
  <c r="BI37" i="62"/>
  <c r="ES37" i="62" s="1"/>
  <c r="BH37" i="62"/>
  <c r="ER37" i="62" s="1"/>
  <c r="BG37" i="62"/>
  <c r="EQ37" i="62" s="1"/>
  <c r="BF37" i="62"/>
  <c r="EP37" i="62" s="1"/>
  <c r="BE37" i="62"/>
  <c r="EO37" i="62" s="1"/>
  <c r="BD37" i="62"/>
  <c r="EN37" i="62" s="1"/>
  <c r="BC37" i="62"/>
  <c r="EM37" i="62" s="1"/>
  <c r="BB37" i="62"/>
  <c r="EL37" i="62" s="1"/>
  <c r="BA37" i="62"/>
  <c r="EK37" i="62" s="1"/>
  <c r="AZ37" i="62"/>
  <c r="EJ37" i="62" s="1"/>
  <c r="AY37" i="62"/>
  <c r="EI37" i="62" s="1"/>
  <c r="AX37" i="62"/>
  <c r="EH37" i="62" s="1"/>
  <c r="AW37" i="62"/>
  <c r="EG37" i="62" s="1"/>
  <c r="AV37" i="62"/>
  <c r="EF37" i="62" s="1"/>
  <c r="AU37" i="62"/>
  <c r="EE37" i="62" s="1"/>
  <c r="AT37" i="62"/>
  <c r="ED37" i="62" s="1"/>
  <c r="BO36" i="62"/>
  <c r="EY36" i="62" s="1"/>
  <c r="BN36" i="62"/>
  <c r="EX36" i="62" s="1"/>
  <c r="BM36" i="62"/>
  <c r="EW36" i="62" s="1"/>
  <c r="BL36" i="62"/>
  <c r="EV36" i="62" s="1"/>
  <c r="BK36" i="62"/>
  <c r="EU36" i="62" s="1"/>
  <c r="BJ36" i="62"/>
  <c r="ET36" i="62" s="1"/>
  <c r="BI36" i="62"/>
  <c r="ES36" i="62" s="1"/>
  <c r="BH36" i="62"/>
  <c r="ER36" i="62" s="1"/>
  <c r="BG36" i="62"/>
  <c r="EQ36" i="62" s="1"/>
  <c r="BF36" i="62"/>
  <c r="EP36" i="62" s="1"/>
  <c r="BE36" i="62"/>
  <c r="EO36" i="62" s="1"/>
  <c r="BD36" i="62"/>
  <c r="EN36" i="62" s="1"/>
  <c r="BC36" i="62"/>
  <c r="EM36" i="62" s="1"/>
  <c r="BB36" i="62"/>
  <c r="EL36" i="62" s="1"/>
  <c r="BA36" i="62"/>
  <c r="EK36" i="62" s="1"/>
  <c r="AZ36" i="62"/>
  <c r="EJ36" i="62" s="1"/>
  <c r="AY36" i="62"/>
  <c r="EI36" i="62" s="1"/>
  <c r="AX36" i="62"/>
  <c r="EH36" i="62" s="1"/>
  <c r="AW36" i="62"/>
  <c r="EG36" i="62" s="1"/>
  <c r="AV36" i="62"/>
  <c r="EF36" i="62" s="1"/>
  <c r="AU36" i="62"/>
  <c r="EE36" i="62" s="1"/>
  <c r="AT36" i="62"/>
  <c r="ED36" i="62" s="1"/>
  <c r="BO35" i="62"/>
  <c r="EY35" i="62" s="1"/>
  <c r="BN35" i="62"/>
  <c r="EX35" i="62" s="1"/>
  <c r="BM35" i="62"/>
  <c r="EW35" i="62" s="1"/>
  <c r="BL35" i="62"/>
  <c r="EV35" i="62" s="1"/>
  <c r="BK35" i="62"/>
  <c r="EU35" i="62" s="1"/>
  <c r="BJ35" i="62"/>
  <c r="ET35" i="62" s="1"/>
  <c r="BI35" i="62"/>
  <c r="ES35" i="62" s="1"/>
  <c r="BH35" i="62"/>
  <c r="ER35" i="62" s="1"/>
  <c r="BG35" i="62"/>
  <c r="EQ35" i="62" s="1"/>
  <c r="BF35" i="62"/>
  <c r="EP35" i="62" s="1"/>
  <c r="BE35" i="62"/>
  <c r="EO35" i="62" s="1"/>
  <c r="BD35" i="62"/>
  <c r="EN35" i="62" s="1"/>
  <c r="BC35" i="62"/>
  <c r="EM35" i="62" s="1"/>
  <c r="BB35" i="62"/>
  <c r="EL35" i="62" s="1"/>
  <c r="BA35" i="62"/>
  <c r="EK35" i="62" s="1"/>
  <c r="AZ35" i="62"/>
  <c r="EJ35" i="62" s="1"/>
  <c r="AY35" i="62"/>
  <c r="EI35" i="62" s="1"/>
  <c r="AX35" i="62"/>
  <c r="EH35" i="62" s="1"/>
  <c r="AW35" i="62"/>
  <c r="EG35" i="62" s="1"/>
  <c r="AV35" i="62"/>
  <c r="EF35" i="62" s="1"/>
  <c r="AU35" i="62"/>
  <c r="EE35" i="62" s="1"/>
  <c r="AT35" i="62"/>
  <c r="ED35" i="62" s="1"/>
  <c r="BO34" i="62"/>
  <c r="EY34" i="62" s="1"/>
  <c r="BN34" i="62"/>
  <c r="EX34" i="62" s="1"/>
  <c r="BM34" i="62"/>
  <c r="EW34" i="62" s="1"/>
  <c r="BL34" i="62"/>
  <c r="EV34" i="62" s="1"/>
  <c r="BK34" i="62"/>
  <c r="EU34" i="62" s="1"/>
  <c r="BJ34" i="62"/>
  <c r="ET34" i="62" s="1"/>
  <c r="BI34" i="62"/>
  <c r="ES34" i="62" s="1"/>
  <c r="BH34" i="62"/>
  <c r="ER34" i="62" s="1"/>
  <c r="BG34" i="62"/>
  <c r="EQ34" i="62" s="1"/>
  <c r="BF34" i="62"/>
  <c r="EP34" i="62" s="1"/>
  <c r="BE34" i="62"/>
  <c r="EO34" i="62" s="1"/>
  <c r="BD34" i="62"/>
  <c r="EN34" i="62" s="1"/>
  <c r="BC34" i="62"/>
  <c r="EM34" i="62" s="1"/>
  <c r="BB34" i="62"/>
  <c r="EL34" i="62" s="1"/>
  <c r="BA34" i="62"/>
  <c r="EK34" i="62" s="1"/>
  <c r="AZ34" i="62"/>
  <c r="EJ34" i="62" s="1"/>
  <c r="AY34" i="62"/>
  <c r="EI34" i="62" s="1"/>
  <c r="AX34" i="62"/>
  <c r="EH34" i="62" s="1"/>
  <c r="AW34" i="62"/>
  <c r="EG34" i="62" s="1"/>
  <c r="AV34" i="62"/>
  <c r="EF34" i="62" s="1"/>
  <c r="AU34" i="62"/>
  <c r="EE34" i="62" s="1"/>
  <c r="AT34" i="62"/>
  <c r="ED34" i="62" s="1"/>
  <c r="BO33" i="62"/>
  <c r="EY33" i="62" s="1"/>
  <c r="BN33" i="62"/>
  <c r="EX33" i="62" s="1"/>
  <c r="BM33" i="62"/>
  <c r="EW33" i="62" s="1"/>
  <c r="BL33" i="62"/>
  <c r="EV33" i="62" s="1"/>
  <c r="BK33" i="62"/>
  <c r="EU33" i="62" s="1"/>
  <c r="BJ33" i="62"/>
  <c r="ET33" i="62" s="1"/>
  <c r="BI33" i="62"/>
  <c r="ES33" i="62" s="1"/>
  <c r="BH33" i="62"/>
  <c r="ER33" i="62" s="1"/>
  <c r="BG33" i="62"/>
  <c r="EQ33" i="62" s="1"/>
  <c r="BF33" i="62"/>
  <c r="EP33" i="62" s="1"/>
  <c r="BE33" i="62"/>
  <c r="EO33" i="62" s="1"/>
  <c r="BD33" i="62"/>
  <c r="EN33" i="62" s="1"/>
  <c r="BC33" i="62"/>
  <c r="EM33" i="62" s="1"/>
  <c r="BB33" i="62"/>
  <c r="EL33" i="62" s="1"/>
  <c r="BA33" i="62"/>
  <c r="EK33" i="62" s="1"/>
  <c r="AZ33" i="62"/>
  <c r="EJ33" i="62" s="1"/>
  <c r="AY33" i="62"/>
  <c r="EI33" i="62" s="1"/>
  <c r="AX33" i="62"/>
  <c r="EH33" i="62" s="1"/>
  <c r="AW33" i="62"/>
  <c r="EG33" i="62" s="1"/>
  <c r="AV33" i="62"/>
  <c r="EF33" i="62" s="1"/>
  <c r="AU33" i="62"/>
  <c r="EE33" i="62" s="1"/>
  <c r="AT33" i="62"/>
  <c r="ED33" i="62" s="1"/>
  <c r="BO31" i="62"/>
  <c r="EY31" i="62" s="1"/>
  <c r="BN31" i="62"/>
  <c r="EX31" i="62" s="1"/>
  <c r="BM31" i="62"/>
  <c r="EW31" i="62" s="1"/>
  <c r="BL31" i="62"/>
  <c r="EV31" i="62" s="1"/>
  <c r="BK31" i="62"/>
  <c r="EU31" i="62" s="1"/>
  <c r="BJ31" i="62"/>
  <c r="ET31" i="62" s="1"/>
  <c r="BI31" i="62"/>
  <c r="ES31" i="62" s="1"/>
  <c r="BH31" i="62"/>
  <c r="ER31" i="62" s="1"/>
  <c r="BG31" i="62"/>
  <c r="EQ31" i="62" s="1"/>
  <c r="BF31" i="62"/>
  <c r="EP31" i="62" s="1"/>
  <c r="BE31" i="62"/>
  <c r="EO31" i="62" s="1"/>
  <c r="BD31" i="62"/>
  <c r="EN31" i="62" s="1"/>
  <c r="BC31" i="62"/>
  <c r="EM31" i="62" s="1"/>
  <c r="BB31" i="62"/>
  <c r="EL31" i="62" s="1"/>
  <c r="BA31" i="62"/>
  <c r="EK31" i="62" s="1"/>
  <c r="AZ31" i="62"/>
  <c r="EJ31" i="62" s="1"/>
  <c r="AY31" i="62"/>
  <c r="EI31" i="62" s="1"/>
  <c r="AX31" i="62"/>
  <c r="EH31" i="62" s="1"/>
  <c r="AW31" i="62"/>
  <c r="EG31" i="62" s="1"/>
  <c r="AV31" i="62"/>
  <c r="EF31" i="62" s="1"/>
  <c r="AU31" i="62"/>
  <c r="EE31" i="62" s="1"/>
  <c r="AT31" i="62"/>
  <c r="ED31" i="62" s="1"/>
  <c r="BO29" i="62"/>
  <c r="EY29" i="62" s="1"/>
  <c r="BN29" i="62"/>
  <c r="EX29" i="62" s="1"/>
  <c r="BM29" i="62"/>
  <c r="EW29" i="62" s="1"/>
  <c r="BL29" i="62"/>
  <c r="EV29" i="62" s="1"/>
  <c r="BK29" i="62"/>
  <c r="EU29" i="62" s="1"/>
  <c r="BJ29" i="62"/>
  <c r="ET29" i="62" s="1"/>
  <c r="BI29" i="62"/>
  <c r="ES29" i="62" s="1"/>
  <c r="BH29" i="62"/>
  <c r="ER29" i="62" s="1"/>
  <c r="BG29" i="62"/>
  <c r="EQ29" i="62" s="1"/>
  <c r="BF29" i="62"/>
  <c r="EP29" i="62" s="1"/>
  <c r="BE29" i="62"/>
  <c r="EO29" i="62" s="1"/>
  <c r="BD29" i="62"/>
  <c r="EN29" i="62" s="1"/>
  <c r="BC29" i="62"/>
  <c r="EM29" i="62" s="1"/>
  <c r="BB29" i="62"/>
  <c r="EL29" i="62" s="1"/>
  <c r="BA29" i="62"/>
  <c r="EK29" i="62" s="1"/>
  <c r="AZ29" i="62"/>
  <c r="EJ29" i="62" s="1"/>
  <c r="AY29" i="62"/>
  <c r="EI29" i="62" s="1"/>
  <c r="AX29" i="62"/>
  <c r="EH29" i="62" s="1"/>
  <c r="AW29" i="62"/>
  <c r="EG29" i="62" s="1"/>
  <c r="AV29" i="62"/>
  <c r="EF29" i="62" s="1"/>
  <c r="AU29" i="62"/>
  <c r="EE29" i="62" s="1"/>
  <c r="AT29" i="62"/>
  <c r="ED29" i="62" s="1"/>
  <c r="BO28" i="62"/>
  <c r="EY28" i="62" s="1"/>
  <c r="BN28" i="62"/>
  <c r="EX28" i="62" s="1"/>
  <c r="BM28" i="62"/>
  <c r="EW28" i="62" s="1"/>
  <c r="BL28" i="62"/>
  <c r="EV28" i="62" s="1"/>
  <c r="BK28" i="62"/>
  <c r="EU28" i="62" s="1"/>
  <c r="BJ28" i="62"/>
  <c r="ET28" i="62" s="1"/>
  <c r="BI28" i="62"/>
  <c r="ES28" i="62" s="1"/>
  <c r="BH28" i="62"/>
  <c r="ER28" i="62" s="1"/>
  <c r="BG28" i="62"/>
  <c r="EQ28" i="62" s="1"/>
  <c r="BF28" i="62"/>
  <c r="EP28" i="62" s="1"/>
  <c r="BE28" i="62"/>
  <c r="EO28" i="62" s="1"/>
  <c r="BD28" i="62"/>
  <c r="EN28" i="62" s="1"/>
  <c r="BC28" i="62"/>
  <c r="EM28" i="62" s="1"/>
  <c r="BB28" i="62"/>
  <c r="EL28" i="62" s="1"/>
  <c r="BA28" i="62"/>
  <c r="EK28" i="62" s="1"/>
  <c r="AZ28" i="62"/>
  <c r="EJ28" i="62" s="1"/>
  <c r="AY28" i="62"/>
  <c r="EI28" i="62" s="1"/>
  <c r="AX28" i="62"/>
  <c r="EH28" i="62" s="1"/>
  <c r="AW28" i="62"/>
  <c r="EG28" i="62" s="1"/>
  <c r="AV28" i="62"/>
  <c r="EF28" i="62" s="1"/>
  <c r="AU28" i="62"/>
  <c r="EE28" i="62" s="1"/>
  <c r="AT28" i="62"/>
  <c r="ED28" i="62" s="1"/>
  <c r="BO27" i="62"/>
  <c r="EY27" i="62" s="1"/>
  <c r="BN27" i="62"/>
  <c r="EX27" i="62" s="1"/>
  <c r="BM27" i="62"/>
  <c r="EW27" i="62" s="1"/>
  <c r="BL27" i="62"/>
  <c r="EV27" i="62" s="1"/>
  <c r="BK27" i="62"/>
  <c r="EU27" i="62" s="1"/>
  <c r="BJ27" i="62"/>
  <c r="ET27" i="62" s="1"/>
  <c r="BI27" i="62"/>
  <c r="ES27" i="62" s="1"/>
  <c r="BH27" i="62"/>
  <c r="ER27" i="62" s="1"/>
  <c r="BG27" i="62"/>
  <c r="EQ27" i="62" s="1"/>
  <c r="BF27" i="62"/>
  <c r="EP27" i="62" s="1"/>
  <c r="BE27" i="62"/>
  <c r="EO27" i="62" s="1"/>
  <c r="BD27" i="62"/>
  <c r="EN27" i="62" s="1"/>
  <c r="BC27" i="62"/>
  <c r="EM27" i="62" s="1"/>
  <c r="BB27" i="62"/>
  <c r="EL27" i="62" s="1"/>
  <c r="BA27" i="62"/>
  <c r="EK27" i="62" s="1"/>
  <c r="AZ27" i="62"/>
  <c r="EJ27" i="62" s="1"/>
  <c r="AY27" i="62"/>
  <c r="EI27" i="62" s="1"/>
  <c r="AX27" i="62"/>
  <c r="EH27" i="62" s="1"/>
  <c r="AW27" i="62"/>
  <c r="EG27" i="62" s="1"/>
  <c r="AV27" i="62"/>
  <c r="EF27" i="62" s="1"/>
  <c r="AU27" i="62"/>
  <c r="EE27" i="62" s="1"/>
  <c r="AT27" i="62"/>
  <c r="ED27" i="62" s="1"/>
  <c r="BO26" i="62"/>
  <c r="EY26" i="62" s="1"/>
  <c r="BN26" i="62"/>
  <c r="EX26" i="62" s="1"/>
  <c r="BM26" i="62"/>
  <c r="EW26" i="62" s="1"/>
  <c r="BL26" i="62"/>
  <c r="EV26" i="62" s="1"/>
  <c r="BK26" i="62"/>
  <c r="EU26" i="62" s="1"/>
  <c r="BJ26" i="62"/>
  <c r="ET26" i="62" s="1"/>
  <c r="BI26" i="62"/>
  <c r="ES26" i="62" s="1"/>
  <c r="BH26" i="62"/>
  <c r="ER26" i="62" s="1"/>
  <c r="BG26" i="62"/>
  <c r="EQ26" i="62" s="1"/>
  <c r="BF26" i="62"/>
  <c r="EP26" i="62" s="1"/>
  <c r="BE26" i="62"/>
  <c r="EO26" i="62" s="1"/>
  <c r="BD26" i="62"/>
  <c r="EN26" i="62" s="1"/>
  <c r="BC26" i="62"/>
  <c r="EM26" i="62" s="1"/>
  <c r="BB26" i="62"/>
  <c r="EL26" i="62" s="1"/>
  <c r="BA26" i="62"/>
  <c r="EK26" i="62" s="1"/>
  <c r="AZ26" i="62"/>
  <c r="EJ26" i="62" s="1"/>
  <c r="AY26" i="62"/>
  <c r="EI26" i="62" s="1"/>
  <c r="AX26" i="62"/>
  <c r="EH26" i="62" s="1"/>
  <c r="AW26" i="62"/>
  <c r="EG26" i="62" s="1"/>
  <c r="AV26" i="62"/>
  <c r="EF26" i="62" s="1"/>
  <c r="AU26" i="62"/>
  <c r="EE26" i="62" s="1"/>
  <c r="AT26" i="62"/>
  <c r="ED26" i="62" s="1"/>
  <c r="BO25" i="62"/>
  <c r="EY25" i="62" s="1"/>
  <c r="BN25" i="62"/>
  <c r="EX25" i="62" s="1"/>
  <c r="BM25" i="62"/>
  <c r="EW25" i="62" s="1"/>
  <c r="BL25" i="62"/>
  <c r="EV25" i="62" s="1"/>
  <c r="BK25" i="62"/>
  <c r="EU25" i="62" s="1"/>
  <c r="BJ25" i="62"/>
  <c r="ET25" i="62" s="1"/>
  <c r="BI25" i="62"/>
  <c r="ES25" i="62" s="1"/>
  <c r="BH25" i="62"/>
  <c r="ER25" i="62" s="1"/>
  <c r="BG25" i="62"/>
  <c r="EQ25" i="62" s="1"/>
  <c r="BF25" i="62"/>
  <c r="EP25" i="62" s="1"/>
  <c r="BE25" i="62"/>
  <c r="EO25" i="62" s="1"/>
  <c r="BD25" i="62"/>
  <c r="EN25" i="62" s="1"/>
  <c r="BC25" i="62"/>
  <c r="EM25" i="62" s="1"/>
  <c r="BB25" i="62"/>
  <c r="EL25" i="62" s="1"/>
  <c r="BA25" i="62"/>
  <c r="EK25" i="62" s="1"/>
  <c r="AZ25" i="62"/>
  <c r="EJ25" i="62" s="1"/>
  <c r="AY25" i="62"/>
  <c r="EI25" i="62" s="1"/>
  <c r="AX25" i="62"/>
  <c r="EH25" i="62" s="1"/>
  <c r="AW25" i="62"/>
  <c r="EG25" i="62" s="1"/>
  <c r="AV25" i="62"/>
  <c r="EF25" i="62" s="1"/>
  <c r="AU25" i="62"/>
  <c r="EE25" i="62" s="1"/>
  <c r="AT25" i="62"/>
  <c r="ED25" i="62" s="1"/>
  <c r="BO24" i="62"/>
  <c r="EY24" i="62" s="1"/>
  <c r="BN24" i="62"/>
  <c r="EX24" i="62" s="1"/>
  <c r="BM24" i="62"/>
  <c r="EW24" i="62" s="1"/>
  <c r="BL24" i="62"/>
  <c r="EV24" i="62" s="1"/>
  <c r="BK24" i="62"/>
  <c r="EU24" i="62" s="1"/>
  <c r="BJ24" i="62"/>
  <c r="ET24" i="62" s="1"/>
  <c r="BI24" i="62"/>
  <c r="ES24" i="62" s="1"/>
  <c r="BH24" i="62"/>
  <c r="ER24" i="62" s="1"/>
  <c r="BG24" i="62"/>
  <c r="EQ24" i="62" s="1"/>
  <c r="BF24" i="62"/>
  <c r="EP24" i="62" s="1"/>
  <c r="BE24" i="62"/>
  <c r="EO24" i="62" s="1"/>
  <c r="BD24" i="62"/>
  <c r="EN24" i="62" s="1"/>
  <c r="BC24" i="62"/>
  <c r="EM24" i="62" s="1"/>
  <c r="BB24" i="62"/>
  <c r="EL24" i="62" s="1"/>
  <c r="BA24" i="62"/>
  <c r="EK24" i="62" s="1"/>
  <c r="AZ24" i="62"/>
  <c r="EJ24" i="62" s="1"/>
  <c r="AY24" i="62"/>
  <c r="EI24" i="62" s="1"/>
  <c r="AX24" i="62"/>
  <c r="EH24" i="62" s="1"/>
  <c r="AW24" i="62"/>
  <c r="EG24" i="62" s="1"/>
  <c r="AV24" i="62"/>
  <c r="EF24" i="62" s="1"/>
  <c r="AU24" i="62"/>
  <c r="EE24" i="62" s="1"/>
  <c r="AT24" i="62"/>
  <c r="ED24" i="62" s="1"/>
  <c r="BO22" i="62"/>
  <c r="EY22" i="62" s="1"/>
  <c r="BN22" i="62"/>
  <c r="EX22" i="62" s="1"/>
  <c r="BM22" i="62"/>
  <c r="EW22" i="62" s="1"/>
  <c r="BL22" i="62"/>
  <c r="EV22" i="62" s="1"/>
  <c r="BK22" i="62"/>
  <c r="EU22" i="62" s="1"/>
  <c r="BJ22" i="62"/>
  <c r="ET22" i="62" s="1"/>
  <c r="BI22" i="62"/>
  <c r="ES22" i="62" s="1"/>
  <c r="BH22" i="62"/>
  <c r="ER22" i="62" s="1"/>
  <c r="BG22" i="62"/>
  <c r="EQ22" i="62" s="1"/>
  <c r="BF22" i="62"/>
  <c r="EP22" i="62" s="1"/>
  <c r="BE22" i="62"/>
  <c r="EO22" i="62" s="1"/>
  <c r="BD22" i="62"/>
  <c r="EN22" i="62" s="1"/>
  <c r="BC22" i="62"/>
  <c r="EM22" i="62" s="1"/>
  <c r="BB22" i="62"/>
  <c r="EL22" i="62" s="1"/>
  <c r="BA22" i="62"/>
  <c r="EK22" i="62" s="1"/>
  <c r="AZ22" i="62"/>
  <c r="EJ22" i="62" s="1"/>
  <c r="AY22" i="62"/>
  <c r="EI22" i="62" s="1"/>
  <c r="AX22" i="62"/>
  <c r="EH22" i="62" s="1"/>
  <c r="AW22" i="62"/>
  <c r="EG22" i="62" s="1"/>
  <c r="AV22" i="62"/>
  <c r="EF22" i="62" s="1"/>
  <c r="AU22" i="62"/>
  <c r="EE22" i="62" s="1"/>
  <c r="AT22" i="62"/>
  <c r="ED22" i="62" s="1"/>
  <c r="BO21" i="62"/>
  <c r="EY21" i="62" s="1"/>
  <c r="BN21" i="62"/>
  <c r="EX21" i="62" s="1"/>
  <c r="BM21" i="62"/>
  <c r="EW21" i="62" s="1"/>
  <c r="BL21" i="62"/>
  <c r="EV21" i="62" s="1"/>
  <c r="BK21" i="62"/>
  <c r="EU21" i="62" s="1"/>
  <c r="BJ21" i="62"/>
  <c r="ET21" i="62" s="1"/>
  <c r="BI21" i="62"/>
  <c r="ES21" i="62" s="1"/>
  <c r="BH21" i="62"/>
  <c r="ER21" i="62" s="1"/>
  <c r="BG21" i="62"/>
  <c r="EQ21" i="62" s="1"/>
  <c r="BF21" i="62"/>
  <c r="EP21" i="62" s="1"/>
  <c r="BE21" i="62"/>
  <c r="EO21" i="62" s="1"/>
  <c r="BD21" i="62"/>
  <c r="EN21" i="62" s="1"/>
  <c r="BC21" i="62"/>
  <c r="EM21" i="62" s="1"/>
  <c r="BB21" i="62"/>
  <c r="EL21" i="62" s="1"/>
  <c r="BA21" i="62"/>
  <c r="EK21" i="62" s="1"/>
  <c r="AZ21" i="62"/>
  <c r="EJ21" i="62" s="1"/>
  <c r="AY21" i="62"/>
  <c r="EI21" i="62" s="1"/>
  <c r="AX21" i="62"/>
  <c r="EH21" i="62" s="1"/>
  <c r="AW21" i="62"/>
  <c r="EG21" i="62" s="1"/>
  <c r="AV21" i="62"/>
  <c r="EF21" i="62" s="1"/>
  <c r="AU21" i="62"/>
  <c r="EE21" i="62" s="1"/>
  <c r="AT21" i="62"/>
  <c r="ED21" i="62" s="1"/>
  <c r="BO16" i="62"/>
  <c r="EY16" i="62" s="1"/>
  <c r="BN16" i="62"/>
  <c r="EX16" i="62" s="1"/>
  <c r="BM16" i="62"/>
  <c r="EW16" i="62" s="1"/>
  <c r="BL16" i="62"/>
  <c r="EV16" i="62" s="1"/>
  <c r="BK16" i="62"/>
  <c r="EU16" i="62" s="1"/>
  <c r="BJ16" i="62"/>
  <c r="ET16" i="62" s="1"/>
  <c r="BI16" i="62"/>
  <c r="ES16" i="62" s="1"/>
  <c r="BH16" i="62"/>
  <c r="ER16" i="62" s="1"/>
  <c r="BG16" i="62"/>
  <c r="EQ16" i="62" s="1"/>
  <c r="BF16" i="62"/>
  <c r="EP16" i="62" s="1"/>
  <c r="BE16" i="62"/>
  <c r="EO16" i="62" s="1"/>
  <c r="BD16" i="62"/>
  <c r="EN16" i="62" s="1"/>
  <c r="BC16" i="62"/>
  <c r="EM16" i="62" s="1"/>
  <c r="BB16" i="62"/>
  <c r="EL16" i="62" s="1"/>
  <c r="BA16" i="62"/>
  <c r="EK16" i="62" s="1"/>
  <c r="AZ16" i="62"/>
  <c r="EJ16" i="62" s="1"/>
  <c r="AY16" i="62"/>
  <c r="EI16" i="62" s="1"/>
  <c r="AX16" i="62"/>
  <c r="EH16" i="62" s="1"/>
  <c r="AW16" i="62"/>
  <c r="EG16" i="62" s="1"/>
  <c r="AV16" i="62"/>
  <c r="EF16" i="62" s="1"/>
  <c r="AU16" i="62"/>
  <c r="EE16" i="62" s="1"/>
  <c r="AT16" i="62"/>
  <c r="ED16" i="62" s="1"/>
  <c r="BO15" i="62"/>
  <c r="EY15" i="62" s="1"/>
  <c r="BN15" i="62"/>
  <c r="EX15" i="62" s="1"/>
  <c r="BM15" i="62"/>
  <c r="EW15" i="62" s="1"/>
  <c r="BL15" i="62"/>
  <c r="EV15" i="62" s="1"/>
  <c r="BK15" i="62"/>
  <c r="EU15" i="62" s="1"/>
  <c r="BJ15" i="62"/>
  <c r="ET15" i="62" s="1"/>
  <c r="BI15" i="62"/>
  <c r="ES15" i="62" s="1"/>
  <c r="BH15" i="62"/>
  <c r="ER15" i="62" s="1"/>
  <c r="BG15" i="62"/>
  <c r="EQ15" i="62" s="1"/>
  <c r="BF15" i="62"/>
  <c r="EP15" i="62" s="1"/>
  <c r="BE15" i="62"/>
  <c r="EO15" i="62" s="1"/>
  <c r="BD15" i="62"/>
  <c r="EN15" i="62" s="1"/>
  <c r="BC15" i="62"/>
  <c r="EM15" i="62" s="1"/>
  <c r="BB15" i="62"/>
  <c r="EL15" i="62" s="1"/>
  <c r="BA15" i="62"/>
  <c r="EK15" i="62" s="1"/>
  <c r="AZ15" i="62"/>
  <c r="EJ15" i="62" s="1"/>
  <c r="AY15" i="62"/>
  <c r="EI15" i="62" s="1"/>
  <c r="AX15" i="62"/>
  <c r="EH15" i="62" s="1"/>
  <c r="AW15" i="62"/>
  <c r="EG15" i="62" s="1"/>
  <c r="AV15" i="62"/>
  <c r="EF15" i="62" s="1"/>
  <c r="AU15" i="62"/>
  <c r="EE15" i="62" s="1"/>
  <c r="AT15" i="62"/>
  <c r="ED15" i="62" s="1"/>
  <c r="BO11" i="62"/>
  <c r="EY11" i="62" s="1"/>
  <c r="BN11" i="62"/>
  <c r="EX11" i="62" s="1"/>
  <c r="BM11" i="62"/>
  <c r="EW11" i="62" s="1"/>
  <c r="BL11" i="62"/>
  <c r="EV11" i="62" s="1"/>
  <c r="BK11" i="62"/>
  <c r="EU11" i="62" s="1"/>
  <c r="BJ11" i="62"/>
  <c r="ET11" i="62" s="1"/>
  <c r="BI11" i="62"/>
  <c r="ES11" i="62" s="1"/>
  <c r="BH11" i="62"/>
  <c r="ER11" i="62" s="1"/>
  <c r="BG11" i="62"/>
  <c r="EQ11" i="62" s="1"/>
  <c r="BF11" i="62"/>
  <c r="EP11" i="62" s="1"/>
  <c r="BE11" i="62"/>
  <c r="EO11" i="62" s="1"/>
  <c r="BD11" i="62"/>
  <c r="EN11" i="62" s="1"/>
  <c r="BC11" i="62"/>
  <c r="EM11" i="62" s="1"/>
  <c r="BB11" i="62"/>
  <c r="EL11" i="62" s="1"/>
  <c r="BA11" i="62"/>
  <c r="EK11" i="62" s="1"/>
  <c r="AZ11" i="62"/>
  <c r="EJ11" i="62" s="1"/>
  <c r="AY11" i="62"/>
  <c r="EI11" i="62" s="1"/>
  <c r="AX11" i="62"/>
  <c r="EH11" i="62" s="1"/>
  <c r="AW11" i="62"/>
  <c r="EG11" i="62" s="1"/>
  <c r="AV11" i="62"/>
  <c r="EF11" i="62" s="1"/>
  <c r="AU11" i="62"/>
  <c r="EE11" i="62" s="1"/>
  <c r="AT11" i="62"/>
  <c r="ED11" i="62" s="1"/>
  <c r="BO4" i="62"/>
  <c r="EY4" i="62" s="1"/>
  <c r="BN4" i="62"/>
  <c r="EX4" i="62" s="1"/>
  <c r="BM4" i="62"/>
  <c r="EW4" i="62" s="1"/>
  <c r="BL4" i="62"/>
  <c r="EV4" i="62" s="1"/>
  <c r="BK4" i="62"/>
  <c r="EU4" i="62" s="1"/>
  <c r="BJ4" i="62"/>
  <c r="ET4" i="62" s="1"/>
  <c r="BI4" i="62"/>
  <c r="ES4" i="62" s="1"/>
  <c r="BH4" i="62"/>
  <c r="ER4" i="62" s="1"/>
  <c r="BG4" i="62"/>
  <c r="EQ4" i="62" s="1"/>
  <c r="BF4" i="62"/>
  <c r="EP4" i="62" s="1"/>
  <c r="BE4" i="62"/>
  <c r="EO4" i="62" s="1"/>
  <c r="BD4" i="62"/>
  <c r="EN4" i="62" s="1"/>
  <c r="BC4" i="62"/>
  <c r="EM4" i="62" s="1"/>
  <c r="BB4" i="62"/>
  <c r="EL4" i="62" s="1"/>
  <c r="BA4" i="62"/>
  <c r="EK4" i="62" s="1"/>
  <c r="AZ4" i="62"/>
  <c r="EJ4" i="62" s="1"/>
  <c r="AY4" i="62"/>
  <c r="EI4" i="62" s="1"/>
  <c r="AX4" i="62"/>
  <c r="EH4" i="62" s="1"/>
  <c r="AW4" i="62"/>
  <c r="EG4" i="62" s="1"/>
  <c r="AV4" i="62"/>
  <c r="EF4" i="62" s="1"/>
  <c r="AU4" i="62"/>
  <c r="EE4" i="62" s="1"/>
  <c r="AT4" i="62"/>
  <c r="ED4" i="62" s="1"/>
  <c r="GR24" i="62" l="1" a="1"/>
  <c r="GR24" i="62" s="1"/>
  <c r="GR25" i="62" a="1"/>
  <c r="GR25" i="62" s="1"/>
  <c r="GR26" i="62" a="1"/>
  <c r="GR26" i="62" s="1"/>
  <c r="GR27" i="62" a="1"/>
  <c r="GR28" i="62" a="1"/>
  <c r="N29" i="62"/>
  <c r="DT29" i="62"/>
  <c r="V29" i="62"/>
  <c r="EB29" i="62"/>
  <c r="B33" i="62"/>
  <c r="J29" i="62"/>
  <c r="DP29" i="62"/>
  <c r="R29" i="62"/>
  <c r="DX29" i="62"/>
  <c r="F33" i="62"/>
  <c r="DL33" i="62"/>
  <c r="J33" i="62"/>
  <c r="L38" i="62"/>
  <c r="P38" i="62"/>
  <c r="DV38" i="62"/>
  <c r="T38" i="62"/>
  <c r="DH39" i="62"/>
  <c r="DH41" i="62"/>
  <c r="DP41" i="62"/>
  <c r="DX41" i="62"/>
  <c r="B49" i="62"/>
  <c r="F49" i="62"/>
  <c r="DL49" i="62"/>
  <c r="J49" i="62"/>
  <c r="R49" i="62"/>
  <c r="V49" i="62"/>
  <c r="EB49" i="62"/>
  <c r="M24" i="62"/>
  <c r="G25" i="62"/>
  <c r="W25" i="62"/>
  <c r="Q26" i="62"/>
  <c r="K27" i="62"/>
  <c r="E28" i="62"/>
  <c r="U28" i="62"/>
  <c r="O29" i="62"/>
  <c r="E33" i="62"/>
  <c r="O34" i="62"/>
  <c r="C36" i="62"/>
  <c r="M37" i="62"/>
  <c r="W38" i="62"/>
  <c r="E49" i="62"/>
  <c r="U49" i="62"/>
  <c r="DQ11" i="62"/>
  <c r="DH33" i="62"/>
  <c r="DZ38" i="62"/>
  <c r="DL41" i="62"/>
  <c r="EB41" i="62"/>
  <c r="DP49" i="62"/>
  <c r="N33" i="62"/>
  <c r="DT33" i="62"/>
  <c r="R33" i="62"/>
  <c r="V33" i="62"/>
  <c r="EB33" i="62"/>
  <c r="D34" i="62"/>
  <c r="H34" i="62"/>
  <c r="DN34" i="62"/>
  <c r="L34" i="62"/>
  <c r="P34" i="62"/>
  <c r="DV34" i="62"/>
  <c r="T34" i="62"/>
  <c r="B35" i="62"/>
  <c r="DH35" i="62"/>
  <c r="F35" i="62"/>
  <c r="J35" i="62"/>
  <c r="DP35" i="62"/>
  <c r="N35" i="62"/>
  <c r="R35" i="62"/>
  <c r="DX35" i="62"/>
  <c r="V35" i="62"/>
  <c r="D36" i="62"/>
  <c r="DJ36" i="62"/>
  <c r="H36" i="62"/>
  <c r="L36" i="62"/>
  <c r="DR36" i="62"/>
  <c r="P36" i="62"/>
  <c r="T36" i="62"/>
  <c r="DZ36" i="62"/>
  <c r="B37" i="62"/>
  <c r="F37" i="62"/>
  <c r="DL37" i="62"/>
  <c r="J37" i="62"/>
  <c r="N37" i="62"/>
  <c r="DT37" i="62"/>
  <c r="R37" i="62"/>
  <c r="V37" i="62"/>
  <c r="EB37" i="62"/>
  <c r="D38" i="62"/>
  <c r="H38" i="62"/>
  <c r="DN38" i="62"/>
  <c r="DP39" i="62"/>
  <c r="DX39" i="62"/>
  <c r="N49" i="62"/>
  <c r="DT49" i="62"/>
  <c r="E24" i="62"/>
  <c r="U24" i="62"/>
  <c r="O25" i="62"/>
  <c r="I26" i="62"/>
  <c r="C27" i="62"/>
  <c r="S27" i="62"/>
  <c r="M28" i="62"/>
  <c r="G29" i="62"/>
  <c r="W29" i="62"/>
  <c r="U33" i="62"/>
  <c r="I35" i="62"/>
  <c r="S36" i="62"/>
  <c r="G38" i="62"/>
  <c r="M49" i="62"/>
  <c r="DP33" i="62"/>
  <c r="DJ34" i="62"/>
  <c r="DZ34" i="62"/>
  <c r="DT35" i="62"/>
  <c r="DN36" i="62"/>
  <c r="DH37" i="62"/>
  <c r="DX37" i="62"/>
  <c r="DR38" i="62"/>
  <c r="DL39" i="62"/>
  <c r="EB39" i="62"/>
  <c r="DT41" i="62"/>
  <c r="DH49" i="62"/>
  <c r="DX49" i="62"/>
  <c r="D24" i="62"/>
  <c r="H24" i="62"/>
  <c r="L24" i="62"/>
  <c r="P24" i="62"/>
  <c r="T24" i="62"/>
  <c r="B25" i="62"/>
  <c r="F25" i="62"/>
  <c r="J25" i="62"/>
  <c r="N25" i="62"/>
  <c r="R25" i="62"/>
  <c r="V25" i="62"/>
  <c r="D26" i="62"/>
  <c r="H26" i="62"/>
  <c r="L26" i="62"/>
  <c r="P26" i="62"/>
  <c r="T26" i="62"/>
  <c r="B27" i="62"/>
  <c r="F27" i="62"/>
  <c r="J27" i="62"/>
  <c r="N27" i="62"/>
  <c r="R27" i="62"/>
  <c r="V27" i="62"/>
  <c r="D28" i="62"/>
  <c r="H28" i="62"/>
  <c r="L28" i="62"/>
  <c r="P28" i="62"/>
  <c r="T28" i="62"/>
  <c r="B29" i="62"/>
  <c r="F29" i="62"/>
  <c r="I24" i="62"/>
  <c r="Q24" i="62"/>
  <c r="C25" i="62"/>
  <c r="K25" i="62"/>
  <c r="S25" i="62"/>
  <c r="E26" i="62"/>
  <c r="M26" i="62"/>
  <c r="U26" i="62"/>
  <c r="G27" i="62"/>
  <c r="O27" i="62"/>
  <c r="W27" i="62"/>
  <c r="I28" i="62"/>
  <c r="Q28" i="62"/>
  <c r="C29" i="62"/>
  <c r="K29" i="62"/>
  <c r="S29" i="62"/>
  <c r="M33" i="62"/>
  <c r="G34" i="62"/>
  <c r="W34" i="62"/>
  <c r="Q35" i="62"/>
  <c r="K36" i="62"/>
  <c r="E37" i="62"/>
  <c r="U37" i="62"/>
  <c r="O38" i="62"/>
  <c r="DI33" i="62"/>
  <c r="C33" i="62"/>
  <c r="DM33" i="62"/>
  <c r="G33" i="62"/>
  <c r="DQ33" i="62"/>
  <c r="K33" i="62"/>
  <c r="DU33" i="62"/>
  <c r="O33" i="62"/>
  <c r="DY33" i="62"/>
  <c r="S33" i="62"/>
  <c r="EC33" i="62"/>
  <c r="W33" i="62"/>
  <c r="DK34" i="62"/>
  <c r="E34" i="62"/>
  <c r="DO34" i="62"/>
  <c r="I34" i="62"/>
  <c r="DS34" i="62"/>
  <c r="M34" i="62"/>
  <c r="DW34" i="62"/>
  <c r="Q34" i="62"/>
  <c r="EA34" i="62"/>
  <c r="U34" i="62"/>
  <c r="DI35" i="62"/>
  <c r="C35" i="62"/>
  <c r="DM35" i="62"/>
  <c r="G35" i="62"/>
  <c r="DQ35" i="62"/>
  <c r="K35" i="62"/>
  <c r="DU35" i="62"/>
  <c r="O35" i="62"/>
  <c r="DY35" i="62"/>
  <c r="S35" i="62"/>
  <c r="EC35" i="62"/>
  <c r="W35" i="62"/>
  <c r="DK36" i="62"/>
  <c r="E36" i="62"/>
  <c r="DO36" i="62"/>
  <c r="I36" i="62"/>
  <c r="DS36" i="62"/>
  <c r="M36" i="62"/>
  <c r="DW36" i="62"/>
  <c r="Q36" i="62"/>
  <c r="EA36" i="62"/>
  <c r="U36" i="62"/>
  <c r="DI37" i="62"/>
  <c r="C37" i="62"/>
  <c r="DM37" i="62"/>
  <c r="G37" i="62"/>
  <c r="DQ37" i="62"/>
  <c r="K37" i="62"/>
  <c r="DU37" i="62"/>
  <c r="O37" i="62"/>
  <c r="DY37" i="62"/>
  <c r="S37" i="62"/>
  <c r="EC37" i="62"/>
  <c r="W37" i="62"/>
  <c r="DK38" i="62"/>
  <c r="E38" i="62"/>
  <c r="DO38" i="62"/>
  <c r="I38" i="62"/>
  <c r="DS38" i="62"/>
  <c r="M38" i="62"/>
  <c r="DW38" i="62"/>
  <c r="Q38" i="62"/>
  <c r="EA38" i="62"/>
  <c r="U38" i="62"/>
  <c r="DI39" i="62"/>
  <c r="DM39" i="62"/>
  <c r="DQ39" i="62"/>
  <c r="DU39" i="62"/>
  <c r="DY39" i="62"/>
  <c r="EC39" i="62"/>
  <c r="DI41" i="62"/>
  <c r="DM41" i="62"/>
  <c r="DQ41" i="62"/>
  <c r="DU41" i="62"/>
  <c r="DY41" i="62"/>
  <c r="EC41" i="62"/>
  <c r="DK42" i="62"/>
  <c r="DO42" i="62"/>
  <c r="DS42" i="62"/>
  <c r="DW42" i="62"/>
  <c r="EA42" i="62"/>
  <c r="DI49" i="62"/>
  <c r="C49" i="62"/>
  <c r="DM49" i="62"/>
  <c r="G49" i="62"/>
  <c r="DQ49" i="62"/>
  <c r="K49" i="62"/>
  <c r="DU49" i="62"/>
  <c r="O49" i="62"/>
  <c r="DY49" i="62"/>
  <c r="S49" i="62"/>
  <c r="EC49" i="62"/>
  <c r="W49" i="62"/>
  <c r="DI51" i="62"/>
  <c r="DM51" i="62"/>
  <c r="DQ51" i="62"/>
  <c r="DU51" i="62"/>
  <c r="DY51" i="62"/>
  <c r="EC51" i="62"/>
  <c r="C24" i="62"/>
  <c r="G24" i="62"/>
  <c r="K24" i="62"/>
  <c r="O24" i="62"/>
  <c r="S24" i="62"/>
  <c r="W24" i="62"/>
  <c r="E25" i="62"/>
  <c r="I25" i="62"/>
  <c r="M25" i="62"/>
  <c r="Q25" i="62"/>
  <c r="U25" i="62"/>
  <c r="C26" i="62"/>
  <c r="G26" i="62"/>
  <c r="K26" i="62"/>
  <c r="O26" i="62"/>
  <c r="S26" i="62"/>
  <c r="W26" i="62"/>
  <c r="E27" i="62"/>
  <c r="I27" i="62"/>
  <c r="M27" i="62"/>
  <c r="Q27" i="62"/>
  <c r="U27" i="62"/>
  <c r="C28" i="62"/>
  <c r="G28" i="62"/>
  <c r="K28" i="62"/>
  <c r="O28" i="62"/>
  <c r="S28" i="62"/>
  <c r="W28" i="62"/>
  <c r="E29" i="62"/>
  <c r="I29" i="62"/>
  <c r="M29" i="62"/>
  <c r="Q29" i="62"/>
  <c r="U29" i="62"/>
  <c r="I33" i="62"/>
  <c r="Q33" i="62"/>
  <c r="C34" i="62"/>
  <c r="K34" i="62"/>
  <c r="S34" i="62"/>
  <c r="E35" i="62"/>
  <c r="M35" i="62"/>
  <c r="U35" i="62"/>
  <c r="G36" i="62"/>
  <c r="O36" i="62"/>
  <c r="W36" i="62"/>
  <c r="I37" i="62"/>
  <c r="Q37" i="62"/>
  <c r="C38" i="62"/>
  <c r="K38" i="62"/>
  <c r="S38" i="62"/>
  <c r="I49" i="62"/>
  <c r="Q49" i="62"/>
  <c r="GR28" i="62"/>
  <c r="B24" i="62"/>
  <c r="F24" i="62"/>
  <c r="J24" i="62"/>
  <c r="N24" i="62"/>
  <c r="R24" i="62"/>
  <c r="V24" i="62"/>
  <c r="D25" i="62"/>
  <c r="H25" i="62"/>
  <c r="L25" i="62"/>
  <c r="P25" i="62"/>
  <c r="T25" i="62"/>
  <c r="B26" i="62"/>
  <c r="F26" i="62"/>
  <c r="J26" i="62"/>
  <c r="N26" i="62"/>
  <c r="R26" i="62"/>
  <c r="V26" i="62"/>
  <c r="D27" i="62"/>
  <c r="H27" i="62"/>
  <c r="L27" i="62"/>
  <c r="P27" i="62"/>
  <c r="T27" i="62"/>
  <c r="B28" i="62"/>
  <c r="F28" i="62"/>
  <c r="J28" i="62"/>
  <c r="N28" i="62"/>
  <c r="R28" i="62"/>
  <c r="V28" i="62"/>
  <c r="D29" i="62"/>
  <c r="H29" i="62"/>
  <c r="L29" i="62"/>
  <c r="P29" i="62"/>
  <c r="T29" i="62"/>
  <c r="D33" i="62"/>
  <c r="H33" i="62"/>
  <c r="L33" i="62"/>
  <c r="P33" i="62"/>
  <c r="T33" i="62"/>
  <c r="B34" i="62"/>
  <c r="F34" i="62"/>
  <c r="J34" i="62"/>
  <c r="N34" i="62"/>
  <c r="R34" i="62"/>
  <c r="V34" i="62"/>
  <c r="D35" i="62"/>
  <c r="H35" i="62"/>
  <c r="L35" i="62"/>
  <c r="P35" i="62"/>
  <c r="T35" i="62"/>
  <c r="B36" i="62"/>
  <c r="F36" i="62"/>
  <c r="J36" i="62"/>
  <c r="N36" i="62"/>
  <c r="R36" i="62"/>
  <c r="V36" i="62"/>
  <c r="D37" i="62"/>
  <c r="H37" i="62"/>
  <c r="L37" i="62"/>
  <c r="P37" i="62"/>
  <c r="T37" i="62"/>
  <c r="B38" i="62"/>
  <c r="F38" i="62"/>
  <c r="J38" i="62"/>
  <c r="N38" i="62"/>
  <c r="R38" i="62"/>
  <c r="V38" i="62"/>
  <c r="D49" i="62"/>
  <c r="H49" i="62"/>
  <c r="L49" i="62"/>
  <c r="P49" i="62"/>
  <c r="T49" i="62"/>
  <c r="GR27" i="62"/>
  <c r="H142" i="60"/>
  <c r="G142" i="60"/>
  <c r="F142" i="60"/>
  <c r="E142" i="60"/>
  <c r="D142" i="60"/>
  <c r="H75" i="60"/>
  <c r="G75" i="60"/>
  <c r="F75" i="60"/>
  <c r="E75" i="60"/>
  <c r="D75" i="60"/>
  <c r="A75" i="60"/>
  <c r="A142" i="60" s="1"/>
  <c r="H8" i="60"/>
  <c r="G8" i="60"/>
  <c r="F8" i="60"/>
  <c r="E8" i="60"/>
  <c r="D8" i="60"/>
  <c r="H209" i="59"/>
  <c r="G209" i="59"/>
  <c r="F209" i="59"/>
  <c r="E209" i="59"/>
  <c r="D209" i="59"/>
  <c r="H142" i="59"/>
  <c r="G142" i="59"/>
  <c r="F142" i="59"/>
  <c r="E142" i="59"/>
  <c r="D142" i="59"/>
  <c r="H75" i="59"/>
  <c r="G75" i="59"/>
  <c r="F75" i="59"/>
  <c r="E75" i="59"/>
  <c r="D75" i="59"/>
  <c r="A75" i="59"/>
  <c r="A142" i="59" s="1"/>
  <c r="A209" i="59" s="1"/>
  <c r="H8" i="59"/>
  <c r="G8" i="59"/>
  <c r="F8" i="59"/>
  <c r="E8" i="59"/>
  <c r="D8" i="59"/>
  <c r="H410" i="58"/>
  <c r="G410" i="58"/>
  <c r="F410" i="58"/>
  <c r="E410" i="58"/>
  <c r="D410" i="58"/>
  <c r="H343" i="58"/>
  <c r="G343" i="58"/>
  <c r="F343" i="58"/>
  <c r="E343" i="58"/>
  <c r="D343" i="58"/>
  <c r="H276" i="58"/>
  <c r="G276" i="58"/>
  <c r="F276" i="58"/>
  <c r="E276" i="58"/>
  <c r="D276" i="58"/>
  <c r="H209" i="58"/>
  <c r="G209" i="58"/>
  <c r="F209" i="58"/>
  <c r="E209" i="58"/>
  <c r="D209" i="58"/>
  <c r="H142" i="58"/>
  <c r="G142" i="58"/>
  <c r="F142" i="58"/>
  <c r="E142" i="58"/>
  <c r="D142" i="58"/>
  <c r="H75" i="58"/>
  <c r="G75" i="58"/>
  <c r="F75" i="58"/>
  <c r="E75" i="58"/>
  <c r="D75" i="58"/>
  <c r="A75" i="58"/>
  <c r="A142" i="58" s="1"/>
  <c r="A209" i="58" s="1"/>
  <c r="A276" i="58" s="1"/>
  <c r="A343" i="58" s="1"/>
  <c r="A410" i="58" s="1"/>
  <c r="H8" i="58"/>
  <c r="G8" i="58"/>
  <c r="F8" i="58"/>
  <c r="E8" i="58"/>
  <c r="D8" i="58"/>
  <c r="H477" i="57"/>
  <c r="G477" i="57"/>
  <c r="F477" i="57"/>
  <c r="E477" i="57"/>
  <c r="D477" i="57"/>
  <c r="H410" i="57"/>
  <c r="G410" i="57"/>
  <c r="F410" i="57"/>
  <c r="E410" i="57"/>
  <c r="D410" i="57"/>
  <c r="H343" i="57"/>
  <c r="G343" i="57"/>
  <c r="F343" i="57"/>
  <c r="E343" i="57"/>
  <c r="D343" i="57"/>
  <c r="H276" i="57"/>
  <c r="G276" i="57"/>
  <c r="F276" i="57"/>
  <c r="E276" i="57"/>
  <c r="D276" i="57"/>
  <c r="H209" i="57"/>
  <c r="G209" i="57"/>
  <c r="F209" i="57"/>
  <c r="E209" i="57"/>
  <c r="D209" i="57"/>
  <c r="H142" i="57"/>
  <c r="G142" i="57"/>
  <c r="F142" i="57"/>
  <c r="E142" i="57"/>
  <c r="D142" i="57"/>
  <c r="C142" i="57" s="1"/>
  <c r="H75" i="57"/>
  <c r="G75" i="57"/>
  <c r="F75" i="57"/>
  <c r="E75" i="57"/>
  <c r="D75" i="57"/>
  <c r="A75" i="57"/>
  <c r="A142" i="57" s="1"/>
  <c r="A209" i="57" s="1"/>
  <c r="A276" i="57" s="1"/>
  <c r="A343" i="57" s="1"/>
  <c r="A410" i="57" s="1"/>
  <c r="A477" i="57" s="1"/>
  <c r="H8" i="57"/>
  <c r="G8" i="57"/>
  <c r="F8" i="57"/>
  <c r="E8" i="57"/>
  <c r="D8" i="57"/>
  <c r="C477" i="57" l="1"/>
  <c r="C410" i="58"/>
  <c r="C8" i="60"/>
  <c r="C142" i="59"/>
  <c r="C75" i="57"/>
  <c r="C209" i="58"/>
  <c r="C75" i="59"/>
  <c r="D276" i="59"/>
  <c r="C8" i="58"/>
  <c r="C142" i="58"/>
  <c r="C276" i="58"/>
  <c r="D477" i="58"/>
  <c r="C410" i="57"/>
  <c r="GR37" i="62" a="1"/>
  <c r="GR37" i="62" s="1"/>
  <c r="GR34" i="62" a="1"/>
  <c r="GR36" i="62" a="1"/>
  <c r="GR36" i="62" s="1"/>
  <c r="GR29" i="62" a="1"/>
  <c r="GR29" i="62" s="1"/>
  <c r="GR38" i="62" a="1"/>
  <c r="GR38" i="62" s="1"/>
  <c r="GR49" i="62" a="1"/>
  <c r="GR49" i="62" s="1"/>
  <c r="GR35" i="62" a="1"/>
  <c r="GR35" i="62" s="1"/>
  <c r="GR33" i="62" a="1"/>
  <c r="GR33" i="62" s="1"/>
  <c r="GR34" i="62"/>
  <c r="C142" i="60"/>
  <c r="C75" i="60"/>
  <c r="F242" i="60"/>
  <c r="H242" i="60"/>
  <c r="E242" i="60"/>
  <c r="G242" i="60"/>
  <c r="C209" i="59"/>
  <c r="F276" i="59"/>
  <c r="H276" i="59"/>
  <c r="C8" i="59"/>
  <c r="E276" i="59"/>
  <c r="G276" i="59"/>
  <c r="C343" i="58"/>
  <c r="C75" i="58"/>
  <c r="E477" i="58"/>
  <c r="G477" i="58"/>
  <c r="F477" i="58"/>
  <c r="H477" i="58"/>
  <c r="C343" i="57"/>
  <c r="C276" i="57"/>
  <c r="C209" i="57"/>
  <c r="C8" i="57"/>
  <c r="G544" i="57"/>
  <c r="H544" i="57"/>
  <c r="F544" i="57"/>
  <c r="E544" i="57"/>
  <c r="D242" i="60"/>
  <c r="D544" i="57"/>
  <c r="C276" i="59" l="1"/>
  <c r="D277" i="59" s="1"/>
  <c r="C477" i="58"/>
  <c r="H478" i="58" s="1"/>
  <c r="H277" i="59"/>
  <c r="C544" i="57"/>
  <c r="D545" i="57" s="1"/>
  <c r="C242" i="60"/>
  <c r="D243" i="60" s="1"/>
  <c r="E478" i="58"/>
  <c r="F478" i="58"/>
  <c r="F277" i="59" l="1"/>
  <c r="E277" i="59"/>
  <c r="G277" i="59"/>
  <c r="D478" i="58"/>
  <c r="G478" i="58"/>
  <c r="G243" i="60"/>
  <c r="F243" i="60"/>
  <c r="E243" i="60"/>
  <c r="H243" i="60"/>
  <c r="H545" i="57"/>
  <c r="F545" i="57"/>
  <c r="E545" i="57"/>
  <c r="G545" i="57"/>
  <c r="E141" i="56" l="1"/>
  <c r="F141" i="56"/>
  <c r="G141" i="56"/>
  <c r="H141" i="56"/>
  <c r="I141" i="56"/>
  <c r="J141" i="56"/>
  <c r="K141" i="56"/>
  <c r="L141" i="56"/>
  <c r="M141" i="56"/>
  <c r="N141" i="56"/>
  <c r="D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N7" i="29"/>
  <c r="O7" i="29" s="1"/>
  <c r="N8" i="29"/>
  <c r="O8" i="29" s="1"/>
  <c r="N9" i="29"/>
  <c r="O9" i="29" s="1"/>
  <c r="N10" i="29"/>
  <c r="N11" i="29"/>
  <c r="N12" i="29"/>
  <c r="N13" i="29"/>
  <c r="N14" i="29"/>
  <c r="N15" i="29"/>
  <c r="O15" i="29" s="1"/>
  <c r="N16" i="29"/>
  <c r="N17" i="29"/>
  <c r="N6" i="29"/>
  <c r="AR20" i="5"/>
  <c r="AR19" i="5"/>
  <c r="AR18" i="5"/>
  <c r="AR17" i="5"/>
  <c r="AR16" i="5"/>
  <c r="AR15" i="5"/>
  <c r="AR14" i="5"/>
  <c r="AR13" i="5"/>
  <c r="AR12" i="5"/>
  <c r="AR11" i="5"/>
  <c r="AR10" i="5"/>
  <c r="AR9" i="5"/>
  <c r="AK42" i="5"/>
  <c r="AJ42" i="5"/>
  <c r="AH42" i="5"/>
  <c r="AG42" i="5"/>
  <c r="AF42" i="5"/>
  <c r="AE42" i="5"/>
  <c r="AK41" i="5"/>
  <c r="AJ41" i="5"/>
  <c r="AH41" i="5"/>
  <c r="AG41" i="5"/>
  <c r="AF41" i="5"/>
  <c r="AE41" i="5"/>
  <c r="AK40" i="5"/>
  <c r="AJ40" i="5"/>
  <c r="AH40" i="5"/>
  <c r="AG40" i="5"/>
  <c r="AF40" i="5"/>
  <c r="AE40" i="5"/>
  <c r="AK39" i="5"/>
  <c r="AJ39" i="5"/>
  <c r="AH39" i="5"/>
  <c r="AG39" i="5"/>
  <c r="AF39" i="5"/>
  <c r="AE39" i="5"/>
  <c r="AK38" i="5"/>
  <c r="AJ38" i="5"/>
  <c r="AH38" i="5"/>
  <c r="AG38" i="5"/>
  <c r="AF38" i="5"/>
  <c r="AE38" i="5"/>
  <c r="AK37" i="5"/>
  <c r="AJ37" i="5"/>
  <c r="AH37" i="5"/>
  <c r="AG37" i="5"/>
  <c r="AF37" i="5"/>
  <c r="AE37" i="5"/>
  <c r="AK36" i="5"/>
  <c r="AJ36" i="5"/>
  <c r="AH36" i="5"/>
  <c r="AG36" i="5"/>
  <c r="AF36" i="5"/>
  <c r="AE36" i="5"/>
  <c r="AK35" i="5"/>
  <c r="AJ35" i="5"/>
  <c r="AH35" i="5"/>
  <c r="AG35" i="5"/>
  <c r="AF35" i="5"/>
  <c r="AE35" i="5"/>
  <c r="AK34" i="5"/>
  <c r="AJ34" i="5"/>
  <c r="AH34" i="5"/>
  <c r="AG34" i="5"/>
  <c r="AF34" i="5"/>
  <c r="AE34" i="5"/>
  <c r="AK33" i="5"/>
  <c r="AJ33" i="5"/>
  <c r="AH33" i="5"/>
  <c r="AG33" i="5"/>
  <c r="AF33" i="5"/>
  <c r="AE33" i="5"/>
  <c r="AK32" i="5"/>
  <c r="AJ32" i="5"/>
  <c r="AH32" i="5"/>
  <c r="AG32" i="5"/>
  <c r="AF32" i="5"/>
  <c r="AE32" i="5"/>
  <c r="AK31" i="5"/>
  <c r="AJ31" i="5"/>
  <c r="AH31" i="5"/>
  <c r="AG31" i="5"/>
  <c r="AF31" i="5"/>
  <c r="AE31" i="5"/>
  <c r="AK30" i="5"/>
  <c r="AJ30" i="5"/>
  <c r="AH30" i="5"/>
  <c r="AG30" i="5"/>
  <c r="AF30" i="5"/>
  <c r="AE30" i="5"/>
  <c r="AK29" i="5"/>
  <c r="AJ29" i="5"/>
  <c r="AH29" i="5"/>
  <c r="AG29" i="5"/>
  <c r="AF29" i="5"/>
  <c r="AE29" i="5"/>
  <c r="AK28" i="5"/>
  <c r="AJ28" i="5"/>
  <c r="AH28" i="5"/>
  <c r="AG28" i="5"/>
  <c r="AF28" i="5"/>
  <c r="AE28" i="5"/>
  <c r="AK27" i="5"/>
  <c r="AJ27" i="5"/>
  <c r="AH27" i="5"/>
  <c r="AG27" i="5"/>
  <c r="AF27" i="5"/>
  <c r="AE27" i="5"/>
  <c r="AK26" i="5"/>
  <c r="AJ26" i="5"/>
  <c r="AH26" i="5"/>
  <c r="AG26" i="5"/>
  <c r="AF26" i="5"/>
  <c r="AE26" i="5"/>
  <c r="AK25" i="5"/>
  <c r="AJ25" i="5"/>
  <c r="AH25" i="5"/>
  <c r="AG25" i="5"/>
  <c r="AF25" i="5"/>
  <c r="AE25" i="5"/>
  <c r="AK24" i="5"/>
  <c r="AJ24" i="5"/>
  <c r="AH24" i="5"/>
  <c r="AG24" i="5"/>
  <c r="AF24" i="5"/>
  <c r="AE24" i="5"/>
  <c r="AK23" i="5"/>
  <c r="AJ23" i="5"/>
  <c r="AH23" i="5"/>
  <c r="AG23" i="5"/>
  <c r="AF23" i="5"/>
  <c r="AE23" i="5"/>
  <c r="AK22" i="5"/>
  <c r="AJ22" i="5"/>
  <c r="AH22" i="5"/>
  <c r="AG22" i="5"/>
  <c r="AF22" i="5"/>
  <c r="AE22" i="5"/>
  <c r="AK21" i="5"/>
  <c r="AJ21" i="5"/>
  <c r="AK20" i="5"/>
  <c r="AJ20" i="5"/>
  <c r="AH20" i="5"/>
  <c r="AG20" i="5"/>
  <c r="AF20" i="5"/>
  <c r="AE20" i="5"/>
  <c r="AK19" i="5"/>
  <c r="AJ19" i="5"/>
  <c r="AH19" i="5"/>
  <c r="AG19" i="5"/>
  <c r="AF19" i="5"/>
  <c r="AE19" i="5"/>
  <c r="AK18" i="5"/>
  <c r="AJ18" i="5"/>
  <c r="AH18" i="5"/>
  <c r="AG18" i="5"/>
  <c r="AF18" i="5"/>
  <c r="AE18" i="5"/>
  <c r="AK17" i="5"/>
  <c r="AJ17" i="5"/>
  <c r="AH17" i="5"/>
  <c r="AG17" i="5"/>
  <c r="AF17" i="5"/>
  <c r="AE17" i="5"/>
  <c r="AK16" i="5"/>
  <c r="AJ16" i="5"/>
  <c r="AH16" i="5"/>
  <c r="AG16" i="5"/>
  <c r="AF16" i="5"/>
  <c r="AE16" i="5"/>
  <c r="AK15" i="5"/>
  <c r="AJ15" i="5"/>
  <c r="AH15" i="5"/>
  <c r="AG15" i="5"/>
  <c r="AF15" i="5"/>
  <c r="AE15" i="5"/>
  <c r="AK14" i="5"/>
  <c r="AJ14" i="5"/>
  <c r="AH14" i="5"/>
  <c r="AG14" i="5"/>
  <c r="AF14" i="5"/>
  <c r="AE14" i="5"/>
  <c r="AK13" i="5"/>
  <c r="AJ13" i="5"/>
  <c r="AH13" i="5"/>
  <c r="AG13" i="5"/>
  <c r="AF13" i="5"/>
  <c r="AE13" i="5"/>
  <c r="AK12" i="5"/>
  <c r="AJ12" i="5"/>
  <c r="AH12" i="5"/>
  <c r="AG12" i="5"/>
  <c r="AF12" i="5"/>
  <c r="AE12" i="5"/>
  <c r="AK11" i="5"/>
  <c r="AJ11" i="5"/>
  <c r="AH11" i="5"/>
  <c r="AG11" i="5"/>
  <c r="AF11" i="5"/>
  <c r="AE11" i="5"/>
  <c r="AK10" i="5"/>
  <c r="AJ10" i="5"/>
  <c r="AH10" i="5"/>
  <c r="AG10" i="5"/>
  <c r="AF10" i="5"/>
  <c r="AE10" i="5"/>
  <c r="AK9" i="5"/>
  <c r="AJ9" i="5"/>
  <c r="AH9" i="5"/>
  <c r="AG9" i="5"/>
  <c r="AF9" i="5"/>
  <c r="AE9" i="5"/>
  <c r="AA42" i="5"/>
  <c r="AA41" i="5"/>
  <c r="AA40" i="5"/>
  <c r="AA39" i="5"/>
  <c r="AA38" i="5"/>
  <c r="AA37" i="5"/>
  <c r="AA36" i="5"/>
  <c r="Z36" i="5"/>
  <c r="AA35" i="5"/>
  <c r="Z35" i="5"/>
  <c r="AA34" i="5"/>
  <c r="Z34" i="5"/>
  <c r="AA33" i="5"/>
  <c r="Z33" i="5"/>
  <c r="AA32" i="5"/>
  <c r="Z32" i="5"/>
  <c r="AA31" i="5"/>
  <c r="Z31" i="5"/>
  <c r="AA30" i="5"/>
  <c r="Z30" i="5"/>
  <c r="AA29" i="5"/>
  <c r="Z29" i="5"/>
  <c r="AA28" i="5"/>
  <c r="Z28" i="5"/>
  <c r="AA27" i="5"/>
  <c r="AA26" i="5"/>
  <c r="Z26" i="5"/>
  <c r="AA25" i="5"/>
  <c r="Z25" i="5"/>
  <c r="AA24" i="5"/>
  <c r="Z24" i="5"/>
  <c r="AA23" i="5"/>
  <c r="Z23" i="5"/>
  <c r="AA22" i="5"/>
  <c r="Z22" i="5"/>
  <c r="AA21" i="5"/>
  <c r="Z21" i="5"/>
  <c r="AA20" i="5"/>
  <c r="Z20" i="5"/>
  <c r="Y20" i="5"/>
  <c r="X20" i="5"/>
  <c r="AA19" i="5"/>
  <c r="Z19" i="5"/>
  <c r="Y19" i="5"/>
  <c r="X19" i="5"/>
  <c r="Y18" i="5"/>
  <c r="X18" i="5"/>
  <c r="Y17" i="5"/>
  <c r="X17" i="5"/>
  <c r="Y16" i="5"/>
  <c r="X16" i="5"/>
  <c r="Y15" i="5"/>
  <c r="X15" i="5"/>
  <c r="Y14" i="5"/>
  <c r="X14" i="5"/>
  <c r="Y13" i="5"/>
  <c r="X13" i="5"/>
  <c r="AA12" i="5"/>
  <c r="Z12" i="5"/>
  <c r="Y12" i="5"/>
  <c r="X12" i="5"/>
  <c r="Y11" i="5"/>
  <c r="X11" i="5"/>
  <c r="Y10" i="5"/>
  <c r="X10" i="5"/>
  <c r="Y9" i="5"/>
  <c r="X9" i="5"/>
  <c r="H142" i="54" l="1"/>
  <c r="G142" i="54"/>
  <c r="F142" i="54"/>
  <c r="E142" i="54"/>
  <c r="D142" i="54"/>
  <c r="H75" i="54"/>
  <c r="G75" i="54"/>
  <c r="F75" i="54"/>
  <c r="E75" i="54"/>
  <c r="D75" i="54"/>
  <c r="A75" i="54"/>
  <c r="A142" i="54" s="1"/>
  <c r="H8" i="54"/>
  <c r="G8" i="54"/>
  <c r="F8" i="54"/>
  <c r="E8" i="54"/>
  <c r="D8" i="54"/>
  <c r="H209" i="53"/>
  <c r="G209" i="53"/>
  <c r="F209" i="53"/>
  <c r="E209" i="53"/>
  <c r="D209" i="53"/>
  <c r="H142" i="53"/>
  <c r="G142" i="53"/>
  <c r="F142" i="53"/>
  <c r="E142" i="53"/>
  <c r="D142" i="53"/>
  <c r="H75" i="53"/>
  <c r="G75" i="53"/>
  <c r="F75" i="53"/>
  <c r="E75" i="53"/>
  <c r="D75" i="53"/>
  <c r="A75" i="53"/>
  <c r="A142" i="53" s="1"/>
  <c r="A209" i="53" s="1"/>
  <c r="H8" i="53"/>
  <c r="G8" i="53"/>
  <c r="F8" i="53"/>
  <c r="E8" i="53"/>
  <c r="D8" i="53"/>
  <c r="H410" i="52"/>
  <c r="G410" i="52"/>
  <c r="F410" i="52"/>
  <c r="E410" i="52"/>
  <c r="D410" i="52"/>
  <c r="H343" i="52"/>
  <c r="G343" i="52"/>
  <c r="F343" i="52"/>
  <c r="E343" i="52"/>
  <c r="D343" i="52"/>
  <c r="H276" i="52"/>
  <c r="G276" i="52"/>
  <c r="F276" i="52"/>
  <c r="E276" i="52"/>
  <c r="D276" i="52"/>
  <c r="H209" i="52"/>
  <c r="G209" i="52"/>
  <c r="F209" i="52"/>
  <c r="E209" i="52"/>
  <c r="D209" i="52"/>
  <c r="H142" i="52"/>
  <c r="G142" i="52"/>
  <c r="F142" i="52"/>
  <c r="E142" i="52"/>
  <c r="D142" i="52"/>
  <c r="H75" i="52"/>
  <c r="G75" i="52"/>
  <c r="F75" i="52"/>
  <c r="E75" i="52"/>
  <c r="D75" i="52"/>
  <c r="A75" i="52"/>
  <c r="A142" i="52" s="1"/>
  <c r="A209" i="52" s="1"/>
  <c r="A276" i="52" s="1"/>
  <c r="A343" i="52" s="1"/>
  <c r="A410" i="52" s="1"/>
  <c r="H8" i="52"/>
  <c r="G8" i="52"/>
  <c r="F8" i="52"/>
  <c r="E8" i="52"/>
  <c r="D8" i="52"/>
  <c r="H477" i="51"/>
  <c r="G477" i="51"/>
  <c r="F477" i="51"/>
  <c r="E477" i="51"/>
  <c r="D477" i="51"/>
  <c r="H410" i="51"/>
  <c r="G410" i="51"/>
  <c r="F410" i="51"/>
  <c r="E410" i="51"/>
  <c r="D410" i="51"/>
  <c r="H343" i="51"/>
  <c r="G343" i="51"/>
  <c r="F343" i="51"/>
  <c r="E343" i="51"/>
  <c r="D343" i="51"/>
  <c r="H276" i="51"/>
  <c r="G276" i="51"/>
  <c r="F276" i="51"/>
  <c r="E276" i="51"/>
  <c r="D276" i="51"/>
  <c r="H209" i="51"/>
  <c r="G209" i="51"/>
  <c r="F209" i="51"/>
  <c r="E209" i="51"/>
  <c r="D209" i="51"/>
  <c r="H142" i="51"/>
  <c r="G142" i="51"/>
  <c r="F142" i="51"/>
  <c r="E142" i="51"/>
  <c r="D142" i="51"/>
  <c r="H75" i="51"/>
  <c r="G75" i="51"/>
  <c r="F75" i="51"/>
  <c r="E75" i="51"/>
  <c r="D75" i="51"/>
  <c r="A75" i="51"/>
  <c r="A142" i="51" s="1"/>
  <c r="A209" i="51" s="1"/>
  <c r="A276" i="51" s="1"/>
  <c r="A343" i="51" s="1"/>
  <c r="A410" i="51" s="1"/>
  <c r="A477" i="51" s="1"/>
  <c r="H8" i="51"/>
  <c r="G8" i="51"/>
  <c r="F8" i="51"/>
  <c r="E8" i="51"/>
  <c r="D8" i="51"/>
  <c r="Q20" i="61"/>
  <c r="V36" i="61"/>
  <c r="AB23" i="61"/>
  <c r="S36" i="61"/>
  <c r="Q48" i="61"/>
  <c r="AA40" i="61"/>
  <c r="I45" i="61"/>
  <c r="N31" i="61"/>
  <c r="Q47" i="61"/>
  <c r="N45" i="61"/>
  <c r="I21" i="61"/>
  <c r="W21" i="61"/>
  <c r="X37" i="61"/>
  <c r="K14" i="61"/>
  <c r="AA21" i="61"/>
  <c r="Q23" i="61"/>
  <c r="R46" i="61"/>
  <c r="W46" i="61"/>
  <c r="M18" i="61"/>
  <c r="M50" i="61"/>
  <c r="V12" i="61"/>
  <c r="H35" i="61"/>
  <c r="AB16" i="61"/>
  <c r="T32" i="61"/>
  <c r="R19" i="61"/>
  <c r="M34" i="61"/>
  <c r="N18" i="61"/>
  <c r="N19" i="61"/>
  <c r="R23" i="61"/>
  <c r="V26" i="61"/>
  <c r="I20" i="61"/>
  <c r="Q39" i="61"/>
  <c r="N29" i="61"/>
  <c r="Y23" i="61"/>
  <c r="T12" i="61"/>
  <c r="Y29" i="61"/>
  <c r="W32" i="61"/>
  <c r="I48" i="61"/>
  <c r="K34" i="61"/>
  <c r="I26" i="61"/>
  <c r="M45" i="61"/>
  <c r="W48" i="61"/>
  <c r="N51" i="61"/>
  <c r="AC23" i="61"/>
  <c r="AA16" i="61"/>
  <c r="AB27" i="61"/>
  <c r="W38" i="61"/>
  <c r="AA25" i="61"/>
  <c r="AB43" i="61"/>
  <c r="I50" i="61"/>
  <c r="S44" i="61"/>
  <c r="S21" i="61"/>
  <c r="O16" i="61"/>
  <c r="M14" i="61"/>
  <c r="U26" i="61"/>
  <c r="O15" i="61"/>
  <c r="U28" i="61"/>
  <c r="K19" i="61"/>
  <c r="AB31" i="61"/>
  <c r="H43" i="61"/>
  <c r="V29" i="61"/>
  <c r="AC24" i="61"/>
  <c r="I25" i="61"/>
  <c r="N33" i="61"/>
  <c r="N14" i="61"/>
  <c r="AB34" i="61"/>
  <c r="Q27" i="61"/>
  <c r="K25" i="61"/>
  <c r="K18" i="61"/>
  <c r="Y27" i="61"/>
  <c r="J16" i="61"/>
  <c r="T50" i="61"/>
  <c r="M41" i="61"/>
  <c r="K13" i="61"/>
  <c r="L22" i="61"/>
  <c r="N37" i="61"/>
  <c r="O20" i="61"/>
  <c r="S31" i="61"/>
  <c r="H20" i="61"/>
  <c r="X36" i="61"/>
  <c r="AC48" i="61"/>
  <c r="I39" i="61"/>
  <c r="AB37" i="61"/>
  <c r="I31" i="61"/>
  <c r="J23" i="61"/>
  <c r="Z37" i="61"/>
  <c r="L51" i="61"/>
  <c r="J32" i="61"/>
  <c r="U47" i="61"/>
  <c r="W41" i="61"/>
  <c r="J31" i="61"/>
  <c r="M37" i="61"/>
  <c r="X40" i="61"/>
  <c r="O42" i="61"/>
  <c r="X15" i="61"/>
  <c r="AC27" i="61"/>
  <c r="J27" i="61"/>
  <c r="J26" i="61"/>
  <c r="L21" i="61"/>
  <c r="V49" i="61"/>
  <c r="P30" i="61"/>
  <c r="U43" i="61"/>
  <c r="T16" i="61"/>
  <c r="I51" i="61"/>
  <c r="Z33" i="61"/>
  <c r="R42" i="61"/>
  <c r="V14" i="61"/>
  <c r="L46" i="61"/>
  <c r="L48" i="61"/>
  <c r="AC43" i="61"/>
  <c r="R49" i="61"/>
  <c r="K12" i="61"/>
  <c r="R17" i="61"/>
  <c r="I52" i="61"/>
  <c r="Q32" i="61"/>
  <c r="V35" i="61"/>
  <c r="W35" i="61"/>
  <c r="I38" i="61"/>
  <c r="J45" i="61"/>
  <c r="U24" i="61"/>
  <c r="P14" i="61"/>
  <c r="V13" i="61"/>
  <c r="J46" i="61"/>
  <c r="M40" i="61"/>
  <c r="X50" i="61"/>
  <c r="R36" i="61"/>
  <c r="Z12" i="61"/>
  <c r="Z50" i="61"/>
  <c r="AA13" i="61"/>
  <c r="Y32" i="61"/>
  <c r="J48" i="61"/>
  <c r="U52" i="61"/>
  <c r="T15" i="61"/>
  <c r="H38" i="61"/>
  <c r="Q43" i="61"/>
  <c r="O29" i="61"/>
  <c r="R45" i="61"/>
  <c r="K23" i="61"/>
  <c r="N52" i="61"/>
  <c r="X13" i="61"/>
  <c r="Y22" i="61"/>
  <c r="I30" i="61"/>
  <c r="Q30" i="61"/>
  <c r="AC15" i="61"/>
  <c r="Y12" i="61"/>
  <c r="Y30" i="61"/>
  <c r="S12" i="61"/>
  <c r="AA45" i="61"/>
  <c r="AC21" i="61"/>
  <c r="I34" i="61"/>
  <c r="Z18" i="61"/>
  <c r="S32" i="61"/>
  <c r="H46" i="61"/>
  <c r="M46" i="61"/>
  <c r="V41" i="61"/>
  <c r="U32" i="61"/>
  <c r="T22" i="61"/>
  <c r="AA32" i="61"/>
  <c r="M38" i="61"/>
  <c r="AB32" i="61"/>
  <c r="T27" i="61"/>
  <c r="AB35" i="61"/>
  <c r="O45" i="61"/>
  <c r="P51" i="61"/>
  <c r="X35" i="61"/>
  <c r="S37" i="61"/>
  <c r="S49" i="61"/>
  <c r="L19" i="61"/>
  <c r="T49" i="61"/>
  <c r="Q35" i="61"/>
  <c r="X18" i="61"/>
  <c r="N12" i="61"/>
  <c r="Z23" i="61"/>
  <c r="L41" i="61"/>
  <c r="M31" i="61"/>
  <c r="W50" i="61"/>
  <c r="S39" i="61"/>
  <c r="N34" i="61"/>
  <c r="AA24" i="61"/>
  <c r="I23" i="61"/>
  <c r="K24" i="61"/>
  <c r="J18" i="61"/>
  <c r="T31" i="61"/>
  <c r="S26" i="61"/>
  <c r="H45" i="61"/>
  <c r="AA49" i="61"/>
  <c r="P19" i="61"/>
  <c r="AC35" i="61"/>
  <c r="Q31" i="61"/>
  <c r="U33" i="61"/>
  <c r="Z39" i="61"/>
  <c r="X14" i="61"/>
  <c r="N39" i="61"/>
  <c r="M27" i="61"/>
  <c r="K29" i="61"/>
  <c r="S27" i="61"/>
  <c r="Q21" i="61"/>
  <c r="Z30" i="61"/>
  <c r="AB17" i="61"/>
  <c r="K33" i="61"/>
  <c r="U16" i="61"/>
  <c r="J40" i="61"/>
  <c r="R27" i="61"/>
  <c r="P33" i="61"/>
  <c r="T40" i="61"/>
  <c r="AA36" i="61"/>
  <c r="H29" i="61"/>
  <c r="AB40" i="61"/>
  <c r="J21" i="61"/>
  <c r="N40" i="61"/>
  <c r="AB36" i="61"/>
  <c r="K40" i="61"/>
  <c r="O37" i="61"/>
  <c r="Y42" i="61"/>
  <c r="Y43" i="61"/>
  <c r="AC19" i="61"/>
  <c r="K42" i="61"/>
  <c r="W51" i="61"/>
  <c r="T20" i="61"/>
  <c r="N21" i="61"/>
  <c r="H33" i="61"/>
  <c r="T21" i="61"/>
  <c r="AB22" i="61"/>
  <c r="J15" i="61"/>
  <c r="T47" i="61"/>
  <c r="H30" i="61"/>
  <c r="AC29" i="61"/>
  <c r="X30" i="61"/>
  <c r="AC49" i="61"/>
  <c r="O51" i="61"/>
  <c r="AC52" i="61"/>
  <c r="AB45" i="61"/>
  <c r="R33" i="61"/>
  <c r="I16" i="61"/>
  <c r="W30" i="61"/>
  <c r="P24" i="61"/>
  <c r="H42" i="61"/>
  <c r="O36" i="61"/>
  <c r="R14" i="61"/>
  <c r="T34" i="61"/>
  <c r="AB30" i="61"/>
  <c r="H18" i="61"/>
  <c r="O33" i="61"/>
  <c r="Q50" i="61"/>
  <c r="L18" i="61"/>
  <c r="R31" i="61"/>
  <c r="X26" i="61"/>
  <c r="K47" i="61"/>
  <c r="P15" i="61"/>
  <c r="L20" i="61"/>
  <c r="M48" i="61"/>
  <c r="R37" i="61"/>
  <c r="H23" i="61"/>
  <c r="K20" i="61"/>
  <c r="W34" i="61"/>
  <c r="U35" i="61"/>
  <c r="H44" i="61"/>
  <c r="P50" i="61"/>
  <c r="U40" i="61"/>
  <c r="S25" i="61"/>
  <c r="Z36" i="61"/>
  <c r="X42" i="61"/>
  <c r="J42" i="61"/>
  <c r="H16" i="61"/>
  <c r="R24" i="61"/>
  <c r="W25" i="61"/>
  <c r="Q49" i="61"/>
  <c r="N13" i="61"/>
  <c r="AC20" i="61"/>
  <c r="X24" i="61"/>
  <c r="H40" i="61"/>
  <c r="S48" i="61"/>
  <c r="Y31" i="61"/>
  <c r="U25" i="61"/>
  <c r="R47" i="61"/>
  <c r="N32" i="61"/>
  <c r="S35" i="61"/>
  <c r="W22" i="61"/>
  <c r="J22" i="61"/>
  <c r="H13" i="61"/>
  <c r="S28" i="61"/>
  <c r="P41" i="61"/>
  <c r="O25" i="61"/>
  <c r="P45" i="61"/>
  <c r="AB18" i="61"/>
  <c r="Z44" i="61"/>
  <c r="J38" i="61"/>
  <c r="V27" i="61"/>
  <c r="K35" i="61"/>
  <c r="W44" i="61"/>
  <c r="AB13" i="61"/>
  <c r="P18" i="61"/>
  <c r="L33" i="61"/>
  <c r="M49" i="61"/>
  <c r="AC46" i="61"/>
  <c r="M35" i="61"/>
  <c r="AA39" i="61"/>
  <c r="I15" i="61"/>
  <c r="S29" i="61"/>
  <c r="O26" i="61"/>
  <c r="U51" i="61"/>
  <c r="AB19" i="61"/>
  <c r="R32" i="61"/>
  <c r="AB29" i="61"/>
  <c r="S24" i="61"/>
  <c r="U46" i="61"/>
  <c r="T41" i="61"/>
  <c r="W49" i="61"/>
  <c r="K51" i="61"/>
  <c r="T45" i="61"/>
  <c r="W45" i="61"/>
  <c r="I28" i="61"/>
  <c r="Q40" i="61"/>
  <c r="V24" i="61"/>
  <c r="N46" i="61"/>
  <c r="R30" i="61"/>
  <c r="J20" i="61"/>
  <c r="H34" i="61"/>
  <c r="U18" i="61"/>
  <c r="H52" i="61"/>
  <c r="R35" i="61"/>
  <c r="O23" i="61"/>
  <c r="S42" i="61"/>
  <c r="M28" i="61"/>
  <c r="N47" i="61"/>
  <c r="K37" i="61"/>
  <c r="N30" i="61"/>
  <c r="AC42" i="61"/>
  <c r="X31" i="61"/>
  <c r="Y50" i="61"/>
  <c r="Y48" i="61"/>
  <c r="L26" i="61"/>
  <c r="N36" i="61"/>
  <c r="V38" i="61"/>
  <c r="W43" i="61"/>
  <c r="O38" i="61"/>
  <c r="U49" i="61"/>
  <c r="W24" i="61"/>
  <c r="N17" i="61"/>
  <c r="I17" i="61"/>
  <c r="L45" i="61"/>
  <c r="H12" i="61"/>
  <c r="Q33" i="61"/>
  <c r="W31" i="61"/>
  <c r="M51" i="61"/>
  <c r="V34" i="61"/>
  <c r="R51" i="61"/>
  <c r="AC33" i="61"/>
  <c r="R29" i="61"/>
  <c r="Y38" i="61"/>
  <c r="L25" i="61"/>
  <c r="M42" i="61"/>
  <c r="Q13" i="61"/>
  <c r="P17" i="61"/>
  <c r="W36" i="61"/>
  <c r="R18" i="61"/>
  <c r="H28" i="61"/>
  <c r="S19" i="61"/>
  <c r="Z20" i="61"/>
  <c r="U39" i="61"/>
  <c r="AC32" i="61"/>
  <c r="V51" i="61"/>
  <c r="X46" i="61"/>
  <c r="V18" i="61"/>
  <c r="AA27" i="61"/>
  <c r="Y24" i="61"/>
  <c r="Z29" i="61"/>
  <c r="K17" i="61"/>
  <c r="X45" i="61"/>
  <c r="I27" i="61"/>
  <c r="Z22" i="61"/>
  <c r="Y14" i="61"/>
  <c r="AC45" i="61"/>
  <c r="K36" i="61"/>
  <c r="J25" i="61"/>
  <c r="S47" i="61"/>
  <c r="Q14" i="61"/>
  <c r="I46" i="61"/>
  <c r="L32" i="61"/>
  <c r="X52" i="61"/>
  <c r="Z14" i="61"/>
  <c r="N25" i="61"/>
  <c r="V42" i="61"/>
  <c r="J43" i="61"/>
  <c r="H27" i="61"/>
  <c r="L29" i="61"/>
  <c r="S46" i="61"/>
  <c r="I47" i="61"/>
  <c r="L44" i="61"/>
  <c r="P31" i="61"/>
  <c r="Z25" i="61"/>
  <c r="W18" i="61"/>
  <c r="U36" i="61"/>
  <c r="P22" i="61"/>
  <c r="T38" i="61"/>
  <c r="S34" i="61"/>
  <c r="S14" i="61"/>
  <c r="M15" i="61"/>
  <c r="S45" i="61"/>
  <c r="H24" i="61"/>
  <c r="L47" i="61"/>
  <c r="Z48" i="61"/>
  <c r="T35" i="61"/>
  <c r="AC25" i="61"/>
  <c r="U30" i="61"/>
  <c r="R15" i="61"/>
  <c r="M30" i="61"/>
  <c r="AA29" i="61"/>
  <c r="M39" i="61"/>
  <c r="Q52" i="61"/>
  <c r="AB25" i="61"/>
  <c r="N15" i="61"/>
  <c r="K44" i="61"/>
  <c r="Z24" i="61"/>
  <c r="AA38" i="61"/>
  <c r="M13" i="61"/>
  <c r="AC38" i="61"/>
  <c r="S13" i="61"/>
  <c r="O22" i="61"/>
  <c r="S18" i="61"/>
  <c r="R12" i="61"/>
  <c r="Y36" i="61"/>
  <c r="Q41" i="61"/>
  <c r="S52" i="61"/>
  <c r="AA33" i="61"/>
  <c r="Z40" i="61"/>
  <c r="H32" i="61"/>
  <c r="L12" i="61"/>
  <c r="X19" i="61"/>
  <c r="K52" i="61"/>
  <c r="R16" i="61"/>
  <c r="J14" i="61"/>
  <c r="AA41" i="61"/>
  <c r="Y33" i="61"/>
  <c r="T43" i="61"/>
  <c r="K21" i="61"/>
  <c r="X34" i="61"/>
  <c r="X51" i="61"/>
  <c r="V21" i="61"/>
  <c r="U20" i="61"/>
  <c r="O31" i="61"/>
  <c r="Y21" i="61"/>
  <c r="Q16" i="61"/>
  <c r="T30" i="61"/>
  <c r="AA48" i="61"/>
  <c r="S23" i="61"/>
  <c r="V15" i="61"/>
  <c r="H51" i="61"/>
  <c r="Y17" i="61"/>
  <c r="L24" i="61"/>
  <c r="V31" i="61"/>
  <c r="S41" i="61"/>
  <c r="L52" i="61"/>
  <c r="V39" i="61"/>
  <c r="Z51" i="61"/>
  <c r="AC41" i="61"/>
  <c r="M43" i="61"/>
  <c r="L30" i="61"/>
  <c r="AB50" i="61"/>
  <c r="T25" i="61"/>
  <c r="M47" i="61"/>
  <c r="AC31" i="61"/>
  <c r="H39" i="61"/>
  <c r="X44" i="61"/>
  <c r="P40" i="61"/>
  <c r="AB24" i="61"/>
  <c r="P52" i="61"/>
  <c r="W15" i="61"/>
  <c r="Q29" i="61"/>
  <c r="Z31" i="61"/>
  <c r="AB14" i="61"/>
  <c r="W19" i="61"/>
  <c r="X38" i="61"/>
  <c r="H36" i="61"/>
  <c r="T36" i="61"/>
  <c r="M44" i="61"/>
  <c r="K43" i="61"/>
  <c r="U19" i="61"/>
  <c r="Z17" i="61"/>
  <c r="AB42" i="61"/>
  <c r="S50" i="61"/>
  <c r="V52" i="61"/>
  <c r="M19" i="61"/>
  <c r="Q26" i="61"/>
  <c r="AA47" i="61"/>
  <c r="AC37" i="61"/>
  <c r="X17" i="61"/>
  <c r="R39" i="61"/>
  <c r="Y25" i="61"/>
  <c r="T42" i="61"/>
  <c r="S22" i="61"/>
  <c r="O21" i="61"/>
  <c r="J30" i="61"/>
  <c r="M36" i="61"/>
  <c r="O39" i="61"/>
  <c r="P23" i="61"/>
  <c r="Q28" i="61"/>
  <c r="W13" i="61"/>
  <c r="S20" i="61"/>
  <c r="R25" i="61"/>
  <c r="I13" i="61"/>
  <c r="O44" i="61"/>
  <c r="T51" i="61"/>
  <c r="K49" i="61"/>
  <c r="M25" i="61"/>
  <c r="AA35" i="61"/>
  <c r="Q36" i="61"/>
  <c r="K16" i="61"/>
  <c r="T17" i="61"/>
  <c r="Y51" i="61"/>
  <c r="J36" i="61"/>
  <c r="R44" i="61"/>
  <c r="I22" i="61"/>
  <c r="K27" i="61"/>
  <c r="AC16" i="61"/>
  <c r="AB46" i="61"/>
  <c r="Q38" i="61"/>
  <c r="L14" i="61"/>
  <c r="I35" i="61"/>
  <c r="V43" i="61"/>
  <c r="AB20" i="61"/>
  <c r="AC36" i="61"/>
  <c r="O13" i="61"/>
  <c r="V37" i="61"/>
  <c r="U48" i="61"/>
  <c r="I18" i="61"/>
  <c r="V17" i="61"/>
  <c r="V19" i="61"/>
  <c r="AA42" i="61"/>
  <c r="L13" i="61"/>
  <c r="Z38" i="61"/>
  <c r="AB26" i="61"/>
  <c r="N20" i="61"/>
  <c r="N48" i="61"/>
  <c r="H41" i="61"/>
  <c r="Y20" i="61"/>
  <c r="I41" i="61"/>
  <c r="I49" i="61"/>
  <c r="Y39" i="61"/>
  <c r="O50" i="61"/>
  <c r="P29" i="61"/>
  <c r="P38" i="61"/>
  <c r="H21" i="61"/>
  <c r="AB49" i="61"/>
  <c r="H37" i="61"/>
  <c r="V30" i="61"/>
  <c r="R20" i="61"/>
  <c r="Y46" i="61"/>
  <c r="Z43" i="61"/>
  <c r="X39" i="61"/>
  <c r="Z52" i="61"/>
  <c r="L31" i="61"/>
  <c r="X16" i="61"/>
  <c r="N41" i="61"/>
  <c r="Y52" i="61"/>
  <c r="I43" i="61"/>
  <c r="O34" i="61"/>
  <c r="AA17" i="61"/>
  <c r="K45" i="61"/>
  <c r="M32" i="61"/>
  <c r="W16" i="61"/>
  <c r="W23" i="61"/>
  <c r="Q37" i="61"/>
  <c r="AC17" i="61"/>
  <c r="K50" i="61"/>
  <c r="AA46" i="61"/>
  <c r="R34" i="61"/>
  <c r="X27" i="61"/>
  <c r="P26" i="61"/>
  <c r="M52" i="61"/>
  <c r="L34" i="61"/>
  <c r="V22" i="61"/>
  <c r="P49" i="61"/>
  <c r="W39" i="61"/>
  <c r="V47" i="61"/>
  <c r="P16" i="61"/>
  <c r="H50" i="61"/>
  <c r="O17" i="61"/>
  <c r="Y15" i="61"/>
  <c r="Z26" i="61"/>
  <c r="U44" i="61"/>
  <c r="AB15" i="61"/>
  <c r="X12" i="61"/>
  <c r="O27" i="61"/>
  <c r="AA15" i="61"/>
  <c r="Z16" i="61"/>
  <c r="AA19" i="61"/>
  <c r="AB52" i="61"/>
  <c r="AA51" i="61"/>
  <c r="R48" i="61"/>
  <c r="X33" i="61"/>
  <c r="Y49" i="61"/>
  <c r="W40" i="61"/>
  <c r="T52" i="61"/>
  <c r="J28" i="61"/>
  <c r="L28" i="61"/>
  <c r="V45" i="61"/>
  <c r="X20" i="61"/>
  <c r="T18" i="61"/>
  <c r="P21" i="61"/>
  <c r="T19" i="61"/>
  <c r="W26" i="61"/>
  <c r="Y37" i="61"/>
  <c r="H19" i="61"/>
  <c r="V16" i="61"/>
  <c r="N43" i="61"/>
  <c r="R28" i="61"/>
  <c r="V32" i="61"/>
  <c r="H26" i="61"/>
  <c r="J34" i="61"/>
  <c r="U12" i="61"/>
  <c r="L50" i="61"/>
  <c r="R43" i="61"/>
  <c r="L15" i="61"/>
  <c r="AA14" i="61"/>
  <c r="L27" i="61"/>
  <c r="N22" i="61"/>
  <c r="Q18" i="61"/>
  <c r="N27" i="61"/>
  <c r="R40" i="61"/>
  <c r="Z49" i="61"/>
  <c r="K46" i="61"/>
  <c r="AB44" i="61"/>
  <c r="K41" i="61"/>
  <c r="AC40" i="61"/>
  <c r="AB28" i="61"/>
  <c r="S17" i="61"/>
  <c r="P47" i="61"/>
  <c r="H17" i="61"/>
  <c r="K38" i="61"/>
  <c r="P44" i="61"/>
  <c r="Z35" i="61"/>
  <c r="I33" i="61"/>
  <c r="V25" i="61"/>
  <c r="AA26" i="61"/>
  <c r="W29" i="61"/>
  <c r="I37" i="61"/>
  <c r="AC47" i="61"/>
  <c r="K26" i="61"/>
  <c r="J17" i="61"/>
  <c r="W28" i="61"/>
  <c r="L43" i="61"/>
  <c r="AA18" i="61"/>
  <c r="AA50" i="61"/>
  <c r="Y28" i="61"/>
  <c r="P48" i="61"/>
  <c r="S43" i="61"/>
  <c r="AC13" i="61"/>
  <c r="AA12" i="61"/>
  <c r="V50" i="61"/>
  <c r="M12" i="61"/>
  <c r="AB47" i="61"/>
  <c r="AB38" i="61"/>
  <c r="R52" i="61"/>
  <c r="K39" i="61"/>
  <c r="Y41" i="61"/>
  <c r="X23" i="61"/>
  <c r="N35" i="61"/>
  <c r="U41" i="61"/>
  <c r="P35" i="61"/>
  <c r="Q12" i="61"/>
  <c r="J33" i="61"/>
  <c r="I29" i="61"/>
  <c r="J50" i="61"/>
  <c r="R13" i="61"/>
  <c r="W27" i="61"/>
  <c r="U23" i="61"/>
  <c r="O18" i="61"/>
  <c r="AC50" i="61"/>
  <c r="AA22" i="61"/>
  <c r="J13" i="61"/>
  <c r="V20" i="61"/>
  <c r="Y35" i="61"/>
  <c r="AC44" i="61"/>
  <c r="N16" i="61"/>
  <c r="K48" i="61"/>
  <c r="N38" i="61"/>
  <c r="X41" i="61"/>
  <c r="K28" i="61"/>
  <c r="AC14" i="61"/>
  <c r="L37" i="61"/>
  <c r="T39" i="61"/>
  <c r="AA37" i="61"/>
  <c r="N28" i="61"/>
  <c r="AA43" i="61"/>
  <c r="H49" i="61"/>
  <c r="AB39" i="61"/>
  <c r="V48" i="61"/>
  <c r="AC51" i="61"/>
  <c r="R41" i="61"/>
  <c r="O43" i="61"/>
  <c r="U37" i="61"/>
  <c r="K22" i="61"/>
  <c r="S16" i="61"/>
  <c r="Z41" i="61"/>
  <c r="U22" i="61"/>
  <c r="X28" i="61"/>
  <c r="AC39" i="61"/>
  <c r="L49" i="61"/>
  <c r="P36" i="61"/>
  <c r="P37" i="61"/>
  <c r="O41" i="61"/>
  <c r="T28" i="61"/>
  <c r="V44" i="61"/>
  <c r="L16" i="61"/>
  <c r="U14" i="61"/>
  <c r="X25" i="61"/>
  <c r="P39" i="61"/>
  <c r="W47" i="61"/>
  <c r="J35" i="61"/>
  <c r="Z28" i="61"/>
  <c r="P46" i="61"/>
  <c r="Q34" i="61"/>
  <c r="H25" i="61"/>
  <c r="U31" i="61"/>
  <c r="T37" i="61"/>
  <c r="J47" i="61"/>
  <c r="Y19" i="61"/>
  <c r="O12" i="61"/>
  <c r="P13" i="61"/>
  <c r="J44" i="61"/>
  <c r="J39" i="61"/>
  <c r="S51" i="61"/>
  <c r="H22" i="61"/>
  <c r="J37" i="61"/>
  <c r="R26" i="61"/>
  <c r="Y16" i="61"/>
  <c r="U13" i="61"/>
  <c r="J51" i="61"/>
  <c r="P28" i="61"/>
  <c r="Y13" i="61"/>
  <c r="Z15" i="61"/>
  <c r="O47" i="61"/>
  <c r="AC12" i="61"/>
  <c r="Z46" i="61"/>
  <c r="X49" i="61"/>
  <c r="P42" i="61"/>
  <c r="T33" i="61"/>
  <c r="P34" i="61"/>
  <c r="R50" i="61"/>
  <c r="Y47" i="61"/>
  <c r="AC34" i="61"/>
  <c r="N42" i="61"/>
  <c r="AA31" i="61"/>
  <c r="AA44" i="61"/>
  <c r="Y40" i="61"/>
  <c r="U38" i="61"/>
  <c r="W17" i="61"/>
  <c r="Z27" i="61"/>
  <c r="Q19" i="61"/>
  <c r="Q22" i="61"/>
  <c r="W42" i="61"/>
  <c r="T48" i="61"/>
  <c r="V46" i="61"/>
  <c r="U34" i="61"/>
  <c r="AB51" i="61"/>
  <c r="Q42" i="61"/>
  <c r="S15" i="61"/>
  <c r="AC22" i="61"/>
  <c r="T14" i="61"/>
  <c r="Q25" i="61"/>
  <c r="Q51" i="61"/>
  <c r="AB48" i="61"/>
  <c r="I24" i="61"/>
  <c r="Z19" i="61"/>
  <c r="M33" i="61"/>
  <c r="X32" i="61"/>
  <c r="O35" i="61"/>
  <c r="H15" i="61"/>
  <c r="N26" i="61"/>
  <c r="H31" i="61"/>
  <c r="V28" i="61"/>
  <c r="AA52" i="61"/>
  <c r="Q24" i="61"/>
  <c r="T29" i="61"/>
  <c r="O32" i="61"/>
  <c r="T46" i="61"/>
  <c r="AA23" i="61"/>
  <c r="M23" i="61"/>
  <c r="K32" i="61"/>
  <c r="AC28" i="61"/>
  <c r="W33" i="61"/>
  <c r="S40" i="61"/>
  <c r="AA28" i="61"/>
  <c r="L38" i="61"/>
  <c r="P27" i="61"/>
  <c r="W14" i="61"/>
  <c r="L17" i="61"/>
  <c r="Y44" i="61"/>
  <c r="AA34" i="61"/>
  <c r="Q17" i="61"/>
  <c r="AC18" i="61"/>
  <c r="Q44" i="61"/>
  <c r="H14" i="61"/>
  <c r="J24" i="61"/>
  <c r="I32" i="61"/>
  <c r="S33" i="61"/>
  <c r="Y45" i="61"/>
  <c r="T24" i="61"/>
  <c r="AC30" i="61"/>
  <c r="N49" i="61"/>
  <c r="U45" i="61"/>
  <c r="J19" i="61"/>
  <c r="W37" i="61"/>
  <c r="P43" i="61"/>
  <c r="I12" i="61"/>
  <c r="U21" i="61"/>
  <c r="V23" i="61"/>
  <c r="U42" i="61"/>
  <c r="T23" i="61"/>
  <c r="V33" i="61"/>
  <c r="X22" i="61"/>
  <c r="AB21" i="61"/>
  <c r="Q46" i="61"/>
  <c r="U17" i="61"/>
  <c r="M29" i="61"/>
  <c r="T26" i="61"/>
  <c r="N50" i="61"/>
  <c r="P25" i="61"/>
  <c r="AC26" i="61"/>
  <c r="AB33" i="61"/>
  <c r="Z34" i="61"/>
  <c r="P32" i="61"/>
  <c r="R22" i="61"/>
  <c r="Z32" i="61"/>
  <c r="L23" i="61"/>
  <c r="O14" i="61"/>
  <c r="AB12" i="61"/>
  <c r="M22" i="61"/>
  <c r="X47" i="61"/>
  <c r="X21" i="61"/>
  <c r="Z13" i="61"/>
  <c r="K30" i="61"/>
  <c r="M26" i="61"/>
  <c r="S38" i="61"/>
  <c r="L36" i="61"/>
  <c r="Z45" i="61"/>
  <c r="Y18" i="61"/>
  <c r="I19" i="61"/>
  <c r="L40" i="61"/>
  <c r="Z21" i="61"/>
  <c r="O24" i="61"/>
  <c r="O40" i="61"/>
  <c r="J52" i="61"/>
  <c r="Q45" i="61"/>
  <c r="O48" i="61"/>
  <c r="U50" i="61"/>
  <c r="V40" i="61"/>
  <c r="I14" i="61"/>
  <c r="I36" i="61"/>
  <c r="AB41" i="61"/>
  <c r="O19" i="61"/>
  <c r="I40" i="61"/>
  <c r="L42" i="61"/>
  <c r="U15" i="61"/>
  <c r="W20" i="61"/>
  <c r="M17" i="61"/>
  <c r="O49" i="61"/>
  <c r="J29" i="61"/>
  <c r="P20" i="61"/>
  <c r="M21" i="61"/>
  <c r="R21" i="61"/>
  <c r="Z47" i="61"/>
  <c r="W52" i="61"/>
  <c r="J12" i="61"/>
  <c r="T44" i="61"/>
  <c r="X43" i="61"/>
  <c r="Y34" i="61"/>
  <c r="I44" i="61"/>
  <c r="Z42" i="61"/>
  <c r="Y26" i="61"/>
  <c r="U29" i="61"/>
  <c r="K31" i="61"/>
  <c r="N44" i="61"/>
  <c r="K15" i="61"/>
  <c r="J41" i="61"/>
  <c r="I42" i="61"/>
  <c r="O46" i="61"/>
  <c r="N24" i="61"/>
  <c r="M20" i="61"/>
  <c r="L39" i="61"/>
  <c r="W12" i="61"/>
  <c r="S30" i="61"/>
  <c r="M16" i="61"/>
  <c r="Q15" i="61"/>
  <c r="P12" i="61"/>
  <c r="X29" i="61"/>
  <c r="H47" i="61"/>
  <c r="N23" i="61"/>
  <c r="T13" i="61"/>
  <c r="X48" i="61"/>
  <c r="AA20" i="61"/>
  <c r="U27" i="61"/>
  <c r="AA30" i="61"/>
  <c r="O52" i="61"/>
  <c r="O30" i="61"/>
  <c r="H48" i="61"/>
  <c r="R38" i="61"/>
  <c r="M24" i="61"/>
  <c r="L35" i="61"/>
  <c r="O28" i="61"/>
  <c r="J49" i="61"/>
  <c r="C48" i="61" l="1"/>
  <c r="G30" i="61"/>
  <c r="BF24" i="4" s="1"/>
  <c r="G20" i="61"/>
  <c r="BF17" i="4" s="1"/>
  <c r="F48" i="61"/>
  <c r="C47" i="61"/>
  <c r="F29" i="61"/>
  <c r="E12" i="61"/>
  <c r="F43" i="61"/>
  <c r="E20" i="61"/>
  <c r="F21" i="61"/>
  <c r="AD18" i="4" s="1"/>
  <c r="AD27" i="4" s="1"/>
  <c r="F47" i="61"/>
  <c r="E32" i="61"/>
  <c r="E25" i="61"/>
  <c r="F22" i="61"/>
  <c r="AD19" i="4" s="1"/>
  <c r="E43" i="61"/>
  <c r="C14" i="61"/>
  <c r="AB11" i="4" s="1"/>
  <c r="G34" i="61"/>
  <c r="E27" i="61"/>
  <c r="G28" i="61"/>
  <c r="BF23" i="4" s="1"/>
  <c r="G23" i="61"/>
  <c r="BF20" i="4" s="1"/>
  <c r="G52" i="61"/>
  <c r="C31" i="61"/>
  <c r="AB25" i="4" s="1"/>
  <c r="C15" i="61"/>
  <c r="F32" i="61"/>
  <c r="AD26" i="4" s="1"/>
  <c r="G44" i="61"/>
  <c r="G31" i="61"/>
  <c r="BF25" i="4" s="1"/>
  <c r="E34" i="61"/>
  <c r="E42" i="61"/>
  <c r="F49" i="61"/>
  <c r="E28" i="61"/>
  <c r="AC23" i="4" s="1"/>
  <c r="C22" i="61"/>
  <c r="AB19" i="4" s="1"/>
  <c r="E13" i="61"/>
  <c r="C25" i="61"/>
  <c r="E46" i="61"/>
  <c r="E39" i="61"/>
  <c r="F25" i="61"/>
  <c r="E37" i="61"/>
  <c r="E36" i="61"/>
  <c r="F28" i="61"/>
  <c r="AD23" i="4" s="1"/>
  <c r="C49" i="61"/>
  <c r="G43" i="61"/>
  <c r="G37" i="61"/>
  <c r="F41" i="61"/>
  <c r="G22" i="61"/>
  <c r="BF19" i="4" s="1"/>
  <c r="E35" i="61"/>
  <c r="F23" i="61"/>
  <c r="AD20" i="4" s="1"/>
  <c r="G12" i="61"/>
  <c r="E48" i="61"/>
  <c r="D48" i="61" s="1"/>
  <c r="G50" i="61"/>
  <c r="G18" i="61"/>
  <c r="BF15" i="4" s="1"/>
  <c r="G26" i="61"/>
  <c r="E44" i="61"/>
  <c r="C17" i="61"/>
  <c r="AB14" i="4" s="1"/>
  <c r="E47" i="61"/>
  <c r="D47" i="61" s="1"/>
  <c r="G14" i="61"/>
  <c r="BF11" i="4" s="1"/>
  <c r="C26" i="61"/>
  <c r="C19" i="61"/>
  <c r="AB16" i="4" s="1"/>
  <c r="E21" i="61"/>
  <c r="D21" i="61" s="1"/>
  <c r="F20" i="61"/>
  <c r="AD17" i="4" s="1"/>
  <c r="F33" i="61"/>
  <c r="G51" i="61"/>
  <c r="G19" i="61"/>
  <c r="BF16" i="4" s="1"/>
  <c r="G15" i="61"/>
  <c r="BF12" i="4" s="1"/>
  <c r="F12" i="61"/>
  <c r="AD9" i="4" s="1"/>
  <c r="C50" i="61"/>
  <c r="E16" i="61"/>
  <c r="D16" i="61" s="1"/>
  <c r="E49" i="61"/>
  <c r="E26" i="61"/>
  <c r="D26" i="61" s="1"/>
  <c r="F27" i="61"/>
  <c r="AD22" i="4" s="1"/>
  <c r="AD28" i="4" s="1"/>
  <c r="G46" i="61"/>
  <c r="G17" i="61"/>
  <c r="BF14" i="4" s="1"/>
  <c r="F16" i="61"/>
  <c r="AD13" i="4" s="1"/>
  <c r="F39" i="61"/>
  <c r="C37" i="61"/>
  <c r="C21" i="61"/>
  <c r="AB18" i="4" s="1"/>
  <c r="AB27" i="4" s="1"/>
  <c r="E38" i="61"/>
  <c r="E29" i="61"/>
  <c r="C41" i="61"/>
  <c r="G42" i="61"/>
  <c r="G35" i="61"/>
  <c r="E23" i="61"/>
  <c r="F17" i="61"/>
  <c r="AD14" i="4" s="1"/>
  <c r="AD30" i="4" s="1"/>
  <c r="AD33" i="4" s="1"/>
  <c r="G47" i="61"/>
  <c r="C36" i="61"/>
  <c r="F38" i="61"/>
  <c r="E52" i="61"/>
  <c r="D52" i="61" s="1"/>
  <c r="E40" i="61"/>
  <c r="F44" i="61"/>
  <c r="C39" i="61"/>
  <c r="C51" i="61"/>
  <c r="G48" i="61"/>
  <c r="F51" i="61"/>
  <c r="F34" i="61"/>
  <c r="G41" i="61"/>
  <c r="F19" i="61"/>
  <c r="AD16" i="4" s="1"/>
  <c r="C32" i="61"/>
  <c r="AB26" i="4" s="1"/>
  <c r="G33" i="61"/>
  <c r="G38" i="61"/>
  <c r="G29" i="61"/>
  <c r="C24" i="61"/>
  <c r="AB21" i="4" s="1"/>
  <c r="AB29" i="4" s="1"/>
  <c r="E22" i="61"/>
  <c r="E31" i="61"/>
  <c r="D31" i="61" s="1"/>
  <c r="C27" i="61"/>
  <c r="AB22" i="4" s="1"/>
  <c r="AB28" i="4" s="1"/>
  <c r="F52" i="61"/>
  <c r="F45" i="61"/>
  <c r="G27" i="61"/>
  <c r="BF22" i="4" s="1"/>
  <c r="BF28" i="4" s="1"/>
  <c r="F46" i="61"/>
  <c r="C28" i="61"/>
  <c r="AB23" i="4" s="1"/>
  <c r="E17" i="61"/>
  <c r="C12" i="61"/>
  <c r="C3" i="61" s="1"/>
  <c r="F31" i="61"/>
  <c r="AD25" i="4" s="1"/>
  <c r="C52" i="61"/>
  <c r="C34" i="61"/>
  <c r="G39" i="61"/>
  <c r="E18" i="61"/>
  <c r="E45" i="61"/>
  <c r="E41" i="61"/>
  <c r="C13" i="61"/>
  <c r="AB10" i="4" s="1"/>
  <c r="C40" i="61"/>
  <c r="F24" i="61"/>
  <c r="AD21" i="4" s="1"/>
  <c r="AD29" i="4" s="1"/>
  <c r="C16" i="61"/>
  <c r="AB13" i="4" s="1"/>
  <c r="F42" i="61"/>
  <c r="D42" i="61" s="1"/>
  <c r="E50" i="61"/>
  <c r="C44" i="61"/>
  <c r="C23" i="61"/>
  <c r="AB20" i="4" s="1"/>
  <c r="E15" i="61"/>
  <c r="D15" i="61" s="1"/>
  <c r="D7" i="61" s="1"/>
  <c r="F26" i="61"/>
  <c r="C18" i="61"/>
  <c r="AB15" i="4" s="1"/>
  <c r="C42" i="61"/>
  <c r="E24" i="61"/>
  <c r="AC21" i="4" s="1"/>
  <c r="AC29" i="4" s="1"/>
  <c r="F30" i="61"/>
  <c r="AD24" i="4" s="1"/>
  <c r="C30" i="61"/>
  <c r="AB24" i="4" s="1"/>
  <c r="C33" i="61"/>
  <c r="C29" i="61"/>
  <c r="G36" i="61"/>
  <c r="E33" i="61"/>
  <c r="F14" i="61"/>
  <c r="AD11" i="4" s="1"/>
  <c r="E19" i="61"/>
  <c r="D19" i="61" s="1"/>
  <c r="G49" i="61"/>
  <c r="C45" i="61"/>
  <c r="G24" i="61"/>
  <c r="BF21" i="4" s="1"/>
  <c r="BF29" i="4" s="1"/>
  <c r="F18" i="61"/>
  <c r="AD15" i="4" s="1"/>
  <c r="F35" i="61"/>
  <c r="E51" i="61"/>
  <c r="G32" i="61"/>
  <c r="BF26" i="4" s="1"/>
  <c r="C46" i="61"/>
  <c r="G45" i="61"/>
  <c r="F13" i="61"/>
  <c r="AD10" i="4" s="1"/>
  <c r="C38" i="61"/>
  <c r="G13" i="61"/>
  <c r="BF10" i="4" s="1"/>
  <c r="F50" i="61"/>
  <c r="E14" i="61"/>
  <c r="D14" i="61" s="1"/>
  <c r="E30" i="61"/>
  <c r="F15" i="61"/>
  <c r="AD12" i="4" s="1"/>
  <c r="F40" i="61"/>
  <c r="F36" i="61"/>
  <c r="C20" i="61"/>
  <c r="AB17" i="4" s="1"/>
  <c r="C43" i="61"/>
  <c r="G25" i="61"/>
  <c r="G16" i="61"/>
  <c r="BF13" i="4" s="1"/>
  <c r="C35" i="61"/>
  <c r="G21" i="61"/>
  <c r="BF18" i="4" s="1"/>
  <c r="BF27" i="4" s="1"/>
  <c r="F37" i="61"/>
  <c r="G40" i="61"/>
  <c r="D41" i="61"/>
  <c r="D49" i="61"/>
  <c r="D37" i="61"/>
  <c r="D38" i="61"/>
  <c r="AC24" i="4"/>
  <c r="D30" i="61"/>
  <c r="AC26" i="4"/>
  <c r="D32" i="61"/>
  <c r="F3" i="61"/>
  <c r="AB9" i="4"/>
  <c r="C4" i="61"/>
  <c r="D28" i="61"/>
  <c r="BF9" i="4"/>
  <c r="G6" i="61"/>
  <c r="C7" i="61"/>
  <c r="AB12" i="4"/>
  <c r="D36" i="61"/>
  <c r="AC10" i="4"/>
  <c r="D13" i="61"/>
  <c r="AD32" i="4"/>
  <c r="AD35" i="4" s="1"/>
  <c r="D45" i="61"/>
  <c r="AC11" i="4"/>
  <c r="D51" i="61"/>
  <c r="BF32" i="4"/>
  <c r="BF35" i="4" s="1"/>
  <c r="BF30" i="4"/>
  <c r="BF33" i="4" s="1"/>
  <c r="BF31" i="4"/>
  <c r="BF34" i="4" s="1"/>
  <c r="D25" i="61"/>
  <c r="D34" i="61"/>
  <c r="AC14" i="4"/>
  <c r="D17" i="61"/>
  <c r="D24" i="61"/>
  <c r="D46" i="61"/>
  <c r="D29" i="61"/>
  <c r="D23" i="61"/>
  <c r="AC20" i="4"/>
  <c r="AC9" i="4"/>
  <c r="D12" i="61"/>
  <c r="E3" i="61"/>
  <c r="D39" i="61"/>
  <c r="AC18" i="4"/>
  <c r="AC27" i="4" s="1"/>
  <c r="D33" i="61"/>
  <c r="AC17" i="4"/>
  <c r="D20" i="61"/>
  <c r="AC12" i="4"/>
  <c r="AC13" i="4"/>
  <c r="AC19" i="4"/>
  <c r="D22" i="61"/>
  <c r="D43" i="61"/>
  <c r="AB30" i="4"/>
  <c r="AB33" i="4" s="1"/>
  <c r="AB32" i="4"/>
  <c r="AB35" i="4" s="1"/>
  <c r="AB31" i="4"/>
  <c r="AB34" i="4" s="1"/>
  <c r="AC16" i="4"/>
  <c r="D40" i="61"/>
  <c r="AC25" i="4"/>
  <c r="AC15" i="4"/>
  <c r="D27" i="61"/>
  <c r="AC22" i="4"/>
  <c r="AC28" i="4" s="1"/>
  <c r="D35" i="61"/>
  <c r="C8" i="54"/>
  <c r="C276" i="52"/>
  <c r="C75" i="54"/>
  <c r="C8" i="52"/>
  <c r="C75" i="53"/>
  <c r="D276" i="53"/>
  <c r="D242" i="54"/>
  <c r="H242" i="54"/>
  <c r="E242" i="54"/>
  <c r="G242" i="54"/>
  <c r="C209" i="53"/>
  <c r="C142" i="53"/>
  <c r="E276" i="53"/>
  <c r="G276" i="53"/>
  <c r="C8" i="53"/>
  <c r="H276" i="53"/>
  <c r="C410" i="52"/>
  <c r="C343" i="52"/>
  <c r="C209" i="52"/>
  <c r="C142" i="52"/>
  <c r="C75" i="52"/>
  <c r="C477" i="51"/>
  <c r="C410" i="51"/>
  <c r="C343" i="51"/>
  <c r="C276" i="51"/>
  <c r="C209" i="51"/>
  <c r="C142" i="51"/>
  <c r="C75" i="51"/>
  <c r="G544" i="51"/>
  <c r="C8" i="51"/>
  <c r="H544" i="51"/>
  <c r="E544" i="51"/>
  <c r="F242" i="54"/>
  <c r="F276" i="53"/>
  <c r="F544" i="51"/>
  <c r="D544" i="51"/>
  <c r="F477" i="52"/>
  <c r="H477" i="52"/>
  <c r="E477" i="52"/>
  <c r="G477" i="52"/>
  <c r="D477" i="52"/>
  <c r="C142" i="54"/>
  <c r="D44" i="61" l="1"/>
  <c r="D18" i="61"/>
  <c r="E4" i="61"/>
  <c r="AD31" i="4"/>
  <c r="AD34" i="4" s="1"/>
  <c r="F4" i="61"/>
  <c r="D50" i="61"/>
  <c r="C8" i="61"/>
  <c r="D3" i="61"/>
  <c r="D8" i="61" s="1"/>
  <c r="D4" i="61"/>
  <c r="D9" i="61" s="1"/>
  <c r="AC32" i="4"/>
  <c r="AC35" i="4" s="1"/>
  <c r="AC31" i="4"/>
  <c r="AC34" i="4" s="1"/>
  <c r="AC30" i="4"/>
  <c r="AC33" i="4" s="1"/>
  <c r="C9" i="61"/>
  <c r="C242" i="54"/>
  <c r="D243" i="54" s="1"/>
  <c r="C276" i="53"/>
  <c r="E277" i="53" s="1"/>
  <c r="C544" i="51"/>
  <c r="D545" i="51" s="1"/>
  <c r="C477" i="52"/>
  <c r="H478" i="52" s="1"/>
  <c r="C2" i="61" l="1"/>
  <c r="C10" i="61"/>
  <c r="C5" i="61" s="1"/>
  <c r="D2" i="61"/>
  <c r="D10" i="61"/>
  <c r="D5" i="61" s="1"/>
  <c r="H243" i="54"/>
  <c r="F243" i="54"/>
  <c r="E243" i="54"/>
  <c r="D277" i="53"/>
  <c r="H277" i="53"/>
  <c r="F277" i="53"/>
  <c r="G243" i="54"/>
  <c r="G277" i="53"/>
  <c r="F478" i="52"/>
  <c r="E478" i="52"/>
  <c r="D478" i="52"/>
  <c r="G478" i="52"/>
  <c r="H545" i="51"/>
  <c r="G545" i="51"/>
  <c r="F545" i="51"/>
  <c r="E545" i="51"/>
  <c r="W42" i="5" l="1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10" i="5"/>
  <c r="W11" i="5"/>
  <c r="W12" i="5"/>
  <c r="W13" i="5"/>
  <c r="W14" i="5"/>
  <c r="W15" i="5"/>
  <c r="W16" i="5"/>
  <c r="W17" i="5"/>
  <c r="W18" i="5"/>
  <c r="W19" i="5"/>
  <c r="W20" i="5"/>
  <c r="W9" i="5"/>
  <c r="A9" i="5"/>
  <c r="AM9" i="5" s="1"/>
  <c r="A10" i="5"/>
  <c r="AM10" i="5" s="1"/>
  <c r="A11" i="5"/>
  <c r="AM11" i="5" s="1"/>
  <c r="A12" i="5"/>
  <c r="AM12" i="5" s="1"/>
  <c r="A13" i="5"/>
  <c r="AM13" i="5" s="1"/>
  <c r="A14" i="5"/>
  <c r="AM14" i="5" s="1"/>
  <c r="A15" i="5"/>
  <c r="AM15" i="5" s="1"/>
  <c r="A16" i="5"/>
  <c r="AM16" i="5" s="1"/>
  <c r="A17" i="5"/>
  <c r="AM17" i="5" s="1"/>
  <c r="A18" i="5"/>
  <c r="AM18" i="5" s="1"/>
  <c r="A19" i="5"/>
  <c r="AM19" i="5" s="1"/>
  <c r="A20" i="5"/>
  <c r="AM20" i="5" s="1"/>
  <c r="A27" i="5"/>
  <c r="F27" i="5"/>
  <c r="AL27" i="5"/>
  <c r="AR27" i="5"/>
  <c r="H51" i="55"/>
  <c r="H47" i="55"/>
  <c r="Q41" i="55"/>
  <c r="S50" i="55"/>
  <c r="N14" i="55"/>
  <c r="Y24" i="55"/>
  <c r="X30" i="55"/>
  <c r="W25" i="55"/>
  <c r="Y14" i="55"/>
  <c r="R31" i="55"/>
  <c r="U37" i="55"/>
  <c r="Q31" i="55"/>
  <c r="W20" i="55"/>
  <c r="R20" i="55"/>
  <c r="L49" i="55"/>
  <c r="H24" i="55"/>
  <c r="Z34" i="55"/>
  <c r="Z46" i="55"/>
  <c r="S46" i="55"/>
  <c r="J30" i="55"/>
  <c r="AA39" i="55"/>
  <c r="Q44" i="55"/>
  <c r="Q14" i="55"/>
  <c r="Z20" i="55"/>
  <c r="Y35" i="55"/>
  <c r="S52" i="55"/>
  <c r="O36" i="55"/>
  <c r="AC52" i="55"/>
  <c r="X41" i="55"/>
  <c r="X36" i="55"/>
  <c r="V28" i="55"/>
  <c r="R38" i="55"/>
  <c r="P37" i="55"/>
  <c r="L46" i="55"/>
  <c r="R36" i="55"/>
  <c r="U48" i="55"/>
  <c r="R35" i="55"/>
  <c r="T25" i="55"/>
  <c r="W26" i="55"/>
  <c r="AB51" i="55"/>
  <c r="AB34" i="55"/>
  <c r="V23" i="55"/>
  <c r="S51" i="55"/>
  <c r="H19" i="55"/>
  <c r="J52" i="55"/>
  <c r="V37" i="55"/>
  <c r="P19" i="55"/>
  <c r="AA28" i="55"/>
  <c r="Y22" i="55"/>
  <c r="K31" i="55"/>
  <c r="R44" i="55"/>
  <c r="AC12" i="55"/>
  <c r="M35" i="55"/>
  <c r="N12" i="55"/>
  <c r="N52" i="55"/>
  <c r="Q32" i="55"/>
  <c r="O50" i="55"/>
  <c r="J24" i="55"/>
  <c r="W19" i="55"/>
  <c r="V16" i="55"/>
  <c r="J25" i="55"/>
  <c r="Y51" i="55"/>
  <c r="T45" i="55"/>
  <c r="O35" i="55"/>
  <c r="Q26" i="55"/>
  <c r="V45" i="55"/>
  <c r="Z29" i="55"/>
  <c r="AC18" i="55"/>
  <c r="W44" i="55"/>
  <c r="M18" i="55"/>
  <c r="Z19" i="55"/>
  <c r="P18" i="55"/>
  <c r="U32" i="55"/>
  <c r="AA51" i="55"/>
  <c r="O14" i="55"/>
  <c r="K36" i="55"/>
  <c r="K34" i="55"/>
  <c r="H49" i="55"/>
  <c r="Z39" i="55"/>
  <c r="M48" i="55"/>
  <c r="U22" i="55"/>
  <c r="O26" i="55"/>
  <c r="Z18" i="55"/>
  <c r="Z40" i="55"/>
  <c r="K33" i="55"/>
  <c r="Z28" i="55"/>
  <c r="O52" i="55"/>
  <c r="Y31" i="55"/>
  <c r="L34" i="55"/>
  <c r="W21" i="55"/>
  <c r="T18" i="55"/>
  <c r="I50" i="55"/>
  <c r="V39" i="55"/>
  <c r="S31" i="55"/>
  <c r="Z41" i="55"/>
  <c r="K44" i="55"/>
  <c r="M34" i="55"/>
  <c r="T13" i="55"/>
  <c r="S49" i="55"/>
  <c r="AB23" i="55"/>
  <c r="AA48" i="55"/>
  <c r="AB19" i="55"/>
  <c r="P22" i="55"/>
  <c r="T48" i="55"/>
  <c r="AB24" i="55"/>
  <c r="V13" i="55"/>
  <c r="L29" i="55"/>
  <c r="H36" i="55"/>
  <c r="Q22" i="55"/>
  <c r="P15" i="55"/>
  <c r="S48" i="55"/>
  <c r="L14" i="55"/>
  <c r="P52" i="55"/>
  <c r="U17" i="55"/>
  <c r="K15" i="55"/>
  <c r="P44" i="55"/>
  <c r="X17" i="55"/>
  <c r="W46" i="55"/>
  <c r="I47" i="55"/>
  <c r="K29" i="55"/>
  <c r="J38" i="55"/>
  <c r="J50" i="55"/>
  <c r="R13" i="55"/>
  <c r="I22" i="55"/>
  <c r="M13" i="55"/>
  <c r="P28" i="55"/>
  <c r="X15" i="55"/>
  <c r="P35" i="55"/>
  <c r="Y43" i="55"/>
  <c r="AC46" i="55"/>
  <c r="L21" i="55"/>
  <c r="Y40" i="55"/>
  <c r="Z36" i="55"/>
  <c r="J37" i="55"/>
  <c r="AB45" i="55"/>
  <c r="T16" i="55"/>
  <c r="X32" i="55"/>
  <c r="AC37" i="55"/>
  <c r="O40" i="55"/>
  <c r="L16" i="55"/>
  <c r="N13" i="55"/>
  <c r="O43" i="55"/>
  <c r="K40" i="55"/>
  <c r="Q47" i="55"/>
  <c r="I43" i="55"/>
  <c r="L33" i="55"/>
  <c r="K26" i="55"/>
  <c r="V32" i="55"/>
  <c r="W35" i="55"/>
  <c r="Z21" i="55"/>
  <c r="R28" i="55"/>
  <c r="AC30" i="55"/>
  <c r="I26" i="55"/>
  <c r="P25" i="55"/>
  <c r="S16" i="55"/>
  <c r="W18" i="55"/>
  <c r="L18" i="55"/>
  <c r="AB15" i="55"/>
  <c r="Q42" i="55"/>
  <c r="Z37" i="55"/>
  <c r="Y29" i="55"/>
  <c r="V42" i="55"/>
  <c r="N51" i="55"/>
  <c r="O19" i="55"/>
  <c r="Y34" i="55"/>
  <c r="V14" i="55"/>
  <c r="J23" i="55"/>
  <c r="O18" i="55"/>
  <c r="X34" i="55"/>
  <c r="X24" i="55"/>
  <c r="T51" i="55"/>
  <c r="K14" i="55"/>
  <c r="J29" i="55"/>
  <c r="Q25" i="55"/>
  <c r="T27" i="55"/>
  <c r="W31" i="55"/>
  <c r="J34" i="55"/>
  <c r="AB46" i="55"/>
  <c r="M33" i="55"/>
  <c r="J13" i="55"/>
  <c r="H23" i="55"/>
  <c r="U21" i="55"/>
  <c r="N44" i="55"/>
  <c r="Q46" i="55"/>
  <c r="N34" i="55"/>
  <c r="AC40" i="55"/>
  <c r="I37" i="55"/>
  <c r="X12" i="55"/>
  <c r="L22" i="55"/>
  <c r="S33" i="55"/>
  <c r="U24" i="55"/>
  <c r="P26" i="55"/>
  <c r="P42" i="55"/>
  <c r="R39" i="55"/>
  <c r="AB31" i="55"/>
  <c r="P51" i="55"/>
  <c r="K21" i="55"/>
  <c r="AB20" i="55"/>
  <c r="P23" i="55"/>
  <c r="N45" i="55"/>
  <c r="I32" i="55"/>
  <c r="X27" i="55"/>
  <c r="T50" i="55"/>
  <c r="H31" i="55"/>
  <c r="M30" i="55"/>
  <c r="M19" i="55"/>
  <c r="H46" i="55"/>
  <c r="H48" i="55"/>
  <c r="AC17" i="55"/>
  <c r="I15" i="55"/>
  <c r="AB39" i="55"/>
  <c r="T14" i="55"/>
  <c r="H34" i="55"/>
  <c r="AC42" i="55"/>
  <c r="I30" i="55"/>
  <c r="V15" i="55"/>
  <c r="AA45" i="55"/>
  <c r="Q33" i="55"/>
  <c r="I40" i="55"/>
  <c r="P33" i="55"/>
  <c r="R47" i="55"/>
  <c r="Q39" i="55"/>
  <c r="N43" i="55"/>
  <c r="S25" i="55"/>
  <c r="K16" i="55"/>
  <c r="K41" i="55"/>
  <c r="S14" i="55"/>
  <c r="R37" i="55"/>
  <c r="S12" i="55"/>
  <c r="I42" i="55"/>
  <c r="W14" i="55"/>
  <c r="J22" i="55"/>
  <c r="AB25" i="55"/>
  <c r="P38" i="55"/>
  <c r="O37" i="55"/>
  <c r="Z23" i="55"/>
  <c r="Y45" i="55"/>
  <c r="Y46" i="55"/>
  <c r="S21" i="55"/>
  <c r="W29" i="55"/>
  <c r="V43" i="55"/>
  <c r="T41" i="55"/>
  <c r="N47" i="55"/>
  <c r="I21" i="55"/>
  <c r="R42" i="55"/>
  <c r="M15" i="55"/>
  <c r="R21" i="55"/>
  <c r="Q23" i="55"/>
  <c r="X52" i="55"/>
  <c r="AC22" i="55"/>
  <c r="AA32" i="55"/>
  <c r="Q43" i="55"/>
  <c r="T19" i="55"/>
  <c r="H26" i="55"/>
  <c r="O25" i="55"/>
  <c r="L50" i="55"/>
  <c r="N48" i="55"/>
  <c r="Q21" i="55"/>
  <c r="P45" i="55"/>
  <c r="AC27" i="55"/>
  <c r="X47" i="55"/>
  <c r="L25" i="55"/>
  <c r="V30" i="55"/>
  <c r="M45" i="55"/>
  <c r="L12" i="55"/>
  <c r="AB52" i="55"/>
  <c r="Y28" i="55"/>
  <c r="K17" i="55"/>
  <c r="P24" i="55"/>
  <c r="Z35" i="55"/>
  <c r="Y49" i="55"/>
  <c r="H44" i="55"/>
  <c r="K39" i="55"/>
  <c r="AA20" i="55"/>
  <c r="AB48" i="55"/>
  <c r="S23" i="55"/>
  <c r="AC50" i="55"/>
  <c r="T35" i="55"/>
  <c r="M49" i="55"/>
  <c r="R25" i="55"/>
  <c r="V34" i="55"/>
  <c r="U39" i="55"/>
  <c r="L20" i="55"/>
  <c r="R16" i="55"/>
  <c r="J39" i="55"/>
  <c r="U52" i="55"/>
  <c r="L45" i="55"/>
  <c r="J44" i="55"/>
  <c r="L32" i="55"/>
  <c r="AC34" i="55"/>
  <c r="S38" i="55"/>
  <c r="M47" i="55"/>
  <c r="K38" i="55"/>
  <c r="Y16" i="55"/>
  <c r="W47" i="55"/>
  <c r="P14" i="55"/>
  <c r="O44" i="55"/>
  <c r="P50" i="55"/>
  <c r="U23" i="55"/>
  <c r="U28" i="55"/>
  <c r="W34" i="55"/>
  <c r="M21" i="55"/>
  <c r="Z47" i="55"/>
  <c r="AA13" i="55"/>
  <c r="AC45" i="55"/>
  <c r="R50" i="55"/>
  <c r="O49" i="55"/>
  <c r="Y25" i="55"/>
  <c r="AA43" i="55"/>
  <c r="S47" i="55"/>
  <c r="Y15" i="55"/>
  <c r="R26" i="55"/>
  <c r="K42" i="55"/>
  <c r="T23" i="55"/>
  <c r="AA14" i="55"/>
  <c r="I14" i="55"/>
  <c r="H17" i="55"/>
  <c r="M50" i="55"/>
  <c r="AA27" i="55"/>
  <c r="H52" i="55"/>
  <c r="AA50" i="55"/>
  <c r="Y26" i="55"/>
  <c r="I12" i="55"/>
  <c r="R22" i="55"/>
  <c r="L17" i="55"/>
  <c r="Z49" i="55"/>
  <c r="N20" i="55"/>
  <c r="N21" i="55"/>
  <c r="AC44" i="55"/>
  <c r="J45" i="55"/>
  <c r="O28" i="55"/>
  <c r="U38" i="55"/>
  <c r="J21" i="55"/>
  <c r="X33" i="55"/>
  <c r="P17" i="55"/>
  <c r="P20" i="55"/>
  <c r="U16" i="55"/>
  <c r="V17" i="55"/>
  <c r="N22" i="55"/>
  <c r="L47" i="55"/>
  <c r="H12" i="55"/>
  <c r="J20" i="55"/>
  <c r="N32" i="55"/>
  <c r="U43" i="55"/>
  <c r="Z32" i="55"/>
  <c r="Y21" i="55"/>
  <c r="I25" i="55"/>
  <c r="H16" i="55"/>
  <c r="W23" i="55"/>
  <c r="H37" i="55"/>
  <c r="T20" i="55"/>
  <c r="I52" i="55"/>
  <c r="Q34" i="55"/>
  <c r="J47" i="55"/>
  <c r="J16" i="55"/>
  <c r="K48" i="55"/>
  <c r="K50" i="55"/>
  <c r="AC26" i="55"/>
  <c r="T26" i="55"/>
  <c r="L39" i="55"/>
  <c r="O12" i="55"/>
  <c r="K20" i="55"/>
  <c r="AB50" i="55"/>
  <c r="X19" i="55"/>
  <c r="K47" i="55"/>
  <c r="Z31" i="55"/>
  <c r="T49" i="55"/>
  <c r="AA42" i="55"/>
  <c r="N27" i="55"/>
  <c r="X40" i="55"/>
  <c r="H43" i="55"/>
  <c r="AA26" i="55"/>
  <c r="I34" i="55"/>
  <c r="I49" i="55"/>
  <c r="W43" i="55"/>
  <c r="AA12" i="55"/>
  <c r="N16" i="55"/>
  <c r="AA24" i="55"/>
  <c r="M44" i="55"/>
  <c r="T37" i="55"/>
  <c r="L13" i="55"/>
  <c r="Q24" i="55"/>
  <c r="X13" i="55"/>
  <c r="P21" i="55"/>
  <c r="U19" i="55"/>
  <c r="S19" i="55"/>
  <c r="O47" i="55"/>
  <c r="Q18" i="55"/>
  <c r="I24" i="55"/>
  <c r="Y38" i="55"/>
  <c r="V44" i="55"/>
  <c r="AB36" i="55"/>
  <c r="Q37" i="55"/>
  <c r="AA25" i="55"/>
  <c r="Y52" i="55"/>
  <c r="AA21" i="55"/>
  <c r="J18" i="55"/>
  <c r="O39" i="55"/>
  <c r="S15" i="55"/>
  <c r="W41" i="55"/>
  <c r="AA19" i="55"/>
  <c r="R30" i="55"/>
  <c r="V27" i="55"/>
  <c r="H42" i="55"/>
  <c r="X44" i="55"/>
  <c r="S17" i="55"/>
  <c r="K22" i="55"/>
  <c r="S45" i="55"/>
  <c r="W40" i="55"/>
  <c r="AB30" i="55"/>
  <c r="U42" i="55"/>
  <c r="X49" i="55"/>
  <c r="S37" i="55"/>
  <c r="X31" i="55"/>
  <c r="X51" i="55"/>
  <c r="T15" i="55"/>
  <c r="V38" i="55"/>
  <c r="U18" i="55"/>
  <c r="AC41" i="55"/>
  <c r="V21" i="55"/>
  <c r="H38" i="55"/>
  <c r="L23" i="55"/>
  <c r="N46" i="55"/>
  <c r="M43" i="55"/>
  <c r="M28" i="55"/>
  <c r="N31" i="55"/>
  <c r="T24" i="55"/>
  <c r="Y50" i="55"/>
  <c r="K19" i="55"/>
  <c r="V47" i="55"/>
  <c r="V52" i="55"/>
  <c r="AB21" i="55"/>
  <c r="AC15" i="55"/>
  <c r="X18" i="55"/>
  <c r="M17" i="55"/>
  <c r="J48" i="55"/>
  <c r="Q36" i="55"/>
  <c r="S24" i="55"/>
  <c r="N33" i="55"/>
  <c r="O48" i="55"/>
  <c r="U13" i="55"/>
  <c r="V19" i="55"/>
  <c r="H33" i="55"/>
  <c r="W32" i="55"/>
  <c r="M36" i="55"/>
  <c r="AA46" i="55"/>
  <c r="V20" i="55"/>
  <c r="AC14" i="55"/>
  <c r="Y17" i="55"/>
  <c r="L43" i="55"/>
  <c r="V49" i="55"/>
  <c r="L15" i="55"/>
  <c r="Z48" i="55"/>
  <c r="W24" i="55"/>
  <c r="T46" i="55"/>
  <c r="R43" i="55"/>
  <c r="N23" i="55"/>
  <c r="R41" i="55"/>
  <c r="V36" i="55"/>
  <c r="K51" i="55"/>
  <c r="U26" i="55"/>
  <c r="O34" i="55"/>
  <c r="X25" i="55"/>
  <c r="Y36" i="55"/>
  <c r="R17" i="55"/>
  <c r="P48" i="55"/>
  <c r="Y48" i="55"/>
  <c r="Q51" i="55"/>
  <c r="AC36" i="55"/>
  <c r="U12" i="55"/>
  <c r="J36" i="55"/>
  <c r="P46" i="55"/>
  <c r="O15" i="55"/>
  <c r="L48" i="55"/>
  <c r="Z13" i="55"/>
  <c r="P43" i="55"/>
  <c r="L42" i="55"/>
  <c r="AC28" i="55"/>
  <c r="K49" i="55"/>
  <c r="H27" i="55"/>
  <c r="H45" i="55"/>
  <c r="Q48" i="55"/>
  <c r="AA29" i="55"/>
  <c r="T34" i="55"/>
  <c r="AC29" i="55"/>
  <c r="Y41" i="55"/>
  <c r="M38" i="55"/>
  <c r="N18" i="55"/>
  <c r="P30" i="55"/>
  <c r="AC47" i="55"/>
  <c r="U20" i="55"/>
  <c r="R15" i="55"/>
  <c r="N41" i="55"/>
  <c r="M20" i="55"/>
  <c r="O29" i="55"/>
  <c r="S29" i="55"/>
  <c r="X35" i="55"/>
  <c r="Q27" i="55"/>
  <c r="H15" i="55"/>
  <c r="S35" i="55"/>
  <c r="H35" i="55"/>
  <c r="V51" i="55"/>
  <c r="O32" i="55"/>
  <c r="I13" i="55"/>
  <c r="W37" i="55"/>
  <c r="AC16" i="55"/>
  <c r="L27" i="55"/>
  <c r="I17" i="55"/>
  <c r="AC31" i="55"/>
  <c r="Z14" i="55"/>
  <c r="Y44" i="55"/>
  <c r="L52" i="55"/>
  <c r="Y18" i="55"/>
  <c r="X26" i="55"/>
  <c r="J31" i="55"/>
  <c r="M16" i="55"/>
  <c r="R49" i="55"/>
  <c r="I51" i="55"/>
  <c r="AB44" i="55"/>
  <c r="O21" i="55"/>
  <c r="AB29" i="55"/>
  <c r="AC23" i="55"/>
  <c r="X23" i="55"/>
  <c r="S18" i="55"/>
  <c r="V41" i="55"/>
  <c r="O24" i="55"/>
  <c r="U33" i="55"/>
  <c r="O41" i="55"/>
  <c r="U30" i="55"/>
  <c r="L30" i="55"/>
  <c r="Z30" i="55"/>
  <c r="R32" i="55"/>
  <c r="AA49" i="55"/>
  <c r="AB38" i="55"/>
  <c r="T52" i="55"/>
  <c r="U31" i="55"/>
  <c r="M31" i="55"/>
  <c r="N29" i="55"/>
  <c r="I36" i="55"/>
  <c r="X16" i="55"/>
  <c r="S40" i="55"/>
  <c r="Y39" i="55"/>
  <c r="Y20" i="55"/>
  <c r="Z27" i="55"/>
  <c r="T31" i="55"/>
  <c r="H20" i="55"/>
  <c r="U46" i="55"/>
  <c r="M29" i="55"/>
  <c r="AC24" i="55"/>
  <c r="N28" i="55"/>
  <c r="Q16" i="55"/>
  <c r="I23" i="55"/>
  <c r="R51" i="55"/>
  <c r="J43" i="55"/>
  <c r="L26" i="55"/>
  <c r="AA44" i="55"/>
  <c r="Z51" i="55"/>
  <c r="S42" i="55"/>
  <c r="V12" i="55"/>
  <c r="K35" i="55"/>
  <c r="V35" i="55"/>
  <c r="X29" i="55"/>
  <c r="N50" i="55"/>
  <c r="AA16" i="55"/>
  <c r="AA17" i="55"/>
  <c r="X46" i="55"/>
  <c r="W48" i="55"/>
  <c r="N36" i="55"/>
  <c r="M27" i="55"/>
  <c r="Q13" i="55"/>
  <c r="Q35" i="55"/>
  <c r="AA33" i="55"/>
  <c r="J46" i="55"/>
  <c r="L37" i="55"/>
  <c r="Z17" i="55"/>
  <c r="P34" i="55"/>
  <c r="T38" i="55"/>
  <c r="T44" i="55"/>
  <c r="L31" i="55"/>
  <c r="Q49" i="55"/>
  <c r="W17" i="55"/>
  <c r="P49" i="55"/>
  <c r="T33" i="55"/>
  <c r="U34" i="55"/>
  <c r="J15" i="55"/>
  <c r="I33" i="55"/>
  <c r="AB41" i="55"/>
  <c r="O13" i="55"/>
  <c r="J14" i="55"/>
  <c r="M42" i="55"/>
  <c r="N35" i="55"/>
  <c r="W13" i="55"/>
  <c r="O20" i="55"/>
  <c r="N24" i="55"/>
  <c r="J26" i="55"/>
  <c r="J49" i="55"/>
  <c r="I16" i="55"/>
  <c r="V46" i="55"/>
  <c r="I18" i="55"/>
  <c r="K13" i="55"/>
  <c r="N42" i="55"/>
  <c r="R23" i="55"/>
  <c r="O16" i="55"/>
  <c r="Z15" i="55"/>
  <c r="AC20" i="55"/>
  <c r="W38" i="55"/>
  <c r="J35" i="55"/>
  <c r="Q40" i="55"/>
  <c r="W50" i="55"/>
  <c r="I46" i="55"/>
  <c r="W30" i="55"/>
  <c r="I44" i="55"/>
  <c r="J42" i="55"/>
  <c r="I28" i="55"/>
  <c r="M41" i="55"/>
  <c r="U47" i="55"/>
  <c r="Q28" i="55"/>
  <c r="AA22" i="55"/>
  <c r="T21" i="55"/>
  <c r="AB35" i="55"/>
  <c r="AA30" i="55"/>
  <c r="O51" i="55"/>
  <c r="J32" i="55"/>
  <c r="AA23" i="55"/>
  <c r="J51" i="55"/>
  <c r="V26" i="55"/>
  <c r="X43" i="55"/>
  <c r="AC21" i="55"/>
  <c r="U15" i="55"/>
  <c r="W39" i="55"/>
  <c r="S36" i="55"/>
  <c r="R29" i="55"/>
  <c r="AA38" i="55"/>
  <c r="AB32" i="55"/>
  <c r="AB33" i="55"/>
  <c r="AC33" i="55"/>
  <c r="U41" i="55"/>
  <c r="Q30" i="55"/>
  <c r="T22" i="55"/>
  <c r="S28" i="55"/>
  <c r="AC32" i="55"/>
  <c r="AC13" i="55"/>
  <c r="Z24" i="55"/>
  <c r="S34" i="55"/>
  <c r="P32" i="55"/>
  <c r="U50" i="55"/>
  <c r="O23" i="55"/>
  <c r="M37" i="55"/>
  <c r="N25" i="55"/>
  <c r="N40" i="55"/>
  <c r="N37" i="55"/>
  <c r="U25" i="55"/>
  <c r="AC38" i="55"/>
  <c r="AC19" i="55"/>
  <c r="V31" i="55"/>
  <c r="R33" i="55"/>
  <c r="X22" i="55"/>
  <c r="AB27" i="55"/>
  <c r="Q19" i="55"/>
  <c r="M40" i="55"/>
  <c r="V48" i="55"/>
  <c r="P31" i="55"/>
  <c r="L36" i="55"/>
  <c r="X21" i="55"/>
  <c r="Z43" i="55"/>
  <c r="H21" i="55"/>
  <c r="N19" i="55"/>
  <c r="M52" i="55"/>
  <c r="Y33" i="55"/>
  <c r="O33" i="55"/>
  <c r="S13" i="55"/>
  <c r="V50" i="55"/>
  <c r="AC35" i="55"/>
  <c r="S44" i="55"/>
  <c r="S30" i="55"/>
  <c r="W15" i="55"/>
  <c r="N30" i="55"/>
  <c r="I41" i="55"/>
  <c r="M14" i="55"/>
  <c r="W27" i="55"/>
  <c r="AA31" i="55"/>
  <c r="AA41" i="55"/>
  <c r="H41" i="55"/>
  <c r="AB13" i="55"/>
  <c r="X45" i="55"/>
  <c r="O31" i="55"/>
  <c r="S43" i="55"/>
  <c r="W22" i="55"/>
  <c r="J19" i="55"/>
  <c r="M46" i="55"/>
  <c r="I39" i="55"/>
  <c r="Q52" i="55"/>
  <c r="T30" i="55"/>
  <c r="T36" i="55"/>
  <c r="S41" i="55"/>
  <c r="AC43" i="55"/>
  <c r="T43" i="55"/>
  <c r="P36" i="55"/>
  <c r="Z25" i="55"/>
  <c r="L28" i="55"/>
  <c r="AB17" i="55"/>
  <c r="Q45" i="55"/>
  <c r="Z22" i="55"/>
  <c r="AB18" i="55"/>
  <c r="Y13" i="55"/>
  <c r="V24" i="55"/>
  <c r="AB28" i="55"/>
  <c r="L40" i="55"/>
  <c r="O27" i="55"/>
  <c r="U51" i="55"/>
  <c r="AB22" i="55"/>
  <c r="U49" i="55"/>
  <c r="V33" i="55"/>
  <c r="T39" i="55"/>
  <c r="X14" i="55"/>
  <c r="Z33" i="55"/>
  <c r="S22" i="55"/>
  <c r="R40" i="55"/>
  <c r="I31" i="55"/>
  <c r="Y37" i="55"/>
  <c r="T28" i="55"/>
  <c r="I20" i="55"/>
  <c r="T29" i="55"/>
  <c r="W28" i="55"/>
  <c r="K23" i="55"/>
  <c r="K46" i="55"/>
  <c r="I27" i="55"/>
  <c r="Q20" i="55"/>
  <c r="Y42" i="55"/>
  <c r="Z26" i="55"/>
  <c r="R46" i="55"/>
  <c r="AA15" i="55"/>
  <c r="Q15" i="55"/>
  <c r="AC49" i="55"/>
  <c r="Z12" i="55"/>
  <c r="P29" i="55"/>
  <c r="Z44" i="55"/>
  <c r="K12" i="55"/>
  <c r="T12" i="55"/>
  <c r="AB14" i="55"/>
  <c r="H22" i="55"/>
  <c r="H30" i="55"/>
  <c r="X42" i="55"/>
  <c r="Q38" i="55"/>
  <c r="O30" i="55"/>
  <c r="U29" i="55"/>
  <c r="Q50" i="55"/>
  <c r="R19" i="55"/>
  <c r="L41" i="55"/>
  <c r="AB42" i="55"/>
  <c r="S39" i="55"/>
  <c r="AA35" i="55"/>
  <c r="I35" i="55"/>
  <c r="P16" i="55"/>
  <c r="O45" i="55"/>
  <c r="I48" i="55"/>
  <c r="AC25" i="55"/>
  <c r="H28" i="55"/>
  <c r="X20" i="55"/>
  <c r="V25" i="55"/>
  <c r="H50" i="55"/>
  <c r="Q17" i="55"/>
  <c r="K32" i="55"/>
  <c r="W52" i="55"/>
  <c r="K52" i="55"/>
  <c r="I38" i="55"/>
  <c r="N15" i="55"/>
  <c r="U27" i="55"/>
  <c r="Y23" i="55"/>
  <c r="O42" i="55"/>
  <c r="R52" i="55"/>
  <c r="W45" i="55"/>
  <c r="AB49" i="55"/>
  <c r="AA52" i="55"/>
  <c r="L51" i="55"/>
  <c r="R27" i="55"/>
  <c r="J40" i="55"/>
  <c r="P39" i="55"/>
  <c r="AB12" i="55"/>
  <c r="T17" i="55"/>
  <c r="W16" i="55"/>
  <c r="AB16" i="55"/>
  <c r="J17" i="55"/>
  <c r="Q12" i="55"/>
  <c r="L19" i="55"/>
  <c r="I19" i="55"/>
  <c r="M24" i="55"/>
  <c r="R24" i="55"/>
  <c r="L24" i="55"/>
  <c r="Y27" i="55"/>
  <c r="Z50" i="55"/>
  <c r="S27" i="55"/>
  <c r="T47" i="55"/>
  <c r="U35" i="55"/>
  <c r="Z52" i="55"/>
  <c r="X50" i="55"/>
  <c r="M26" i="55"/>
  <c r="H14" i="55"/>
  <c r="AA34" i="55"/>
  <c r="AB47" i="55"/>
  <c r="H18" i="55"/>
  <c r="AA37" i="55"/>
  <c r="T32" i="55"/>
  <c r="Y32" i="55"/>
  <c r="N39" i="55"/>
  <c r="N26" i="55"/>
  <c r="H25" i="55"/>
  <c r="Y47" i="55"/>
  <c r="O22" i="55"/>
  <c r="H39" i="55"/>
  <c r="V18" i="55"/>
  <c r="U44" i="55"/>
  <c r="M51" i="55"/>
  <c r="AC51" i="55"/>
  <c r="R14" i="55"/>
  <c r="M39" i="55"/>
  <c r="P27" i="55"/>
  <c r="S32" i="55"/>
  <c r="R48" i="55"/>
  <c r="O17" i="55"/>
  <c r="X39" i="55"/>
  <c r="Y19" i="55"/>
  <c r="O38" i="55"/>
  <c r="X38" i="55"/>
  <c r="M22" i="55"/>
  <c r="U45" i="55"/>
  <c r="P41" i="55"/>
  <c r="K24" i="55"/>
  <c r="W33" i="55"/>
  <c r="P40" i="55"/>
  <c r="J33" i="55"/>
  <c r="S26" i="55"/>
  <c r="L44" i="55"/>
  <c r="AB26" i="55"/>
  <c r="N49" i="55"/>
  <c r="M23" i="55"/>
  <c r="AC39" i="55"/>
  <c r="K45" i="55"/>
  <c r="K18" i="55"/>
  <c r="K27" i="55"/>
  <c r="P12" i="55"/>
  <c r="I45" i="55"/>
  <c r="W42" i="55"/>
  <c r="J27" i="55"/>
  <c r="AA47" i="55"/>
  <c r="Z38" i="55"/>
  <c r="AA18" i="55"/>
  <c r="AB40" i="55"/>
  <c r="T42" i="55"/>
  <c r="Z45" i="55"/>
  <c r="J28" i="55"/>
  <c r="X48" i="55"/>
  <c r="I29" i="55"/>
  <c r="K25" i="55"/>
  <c r="R18" i="55"/>
  <c r="Q29" i="55"/>
  <c r="Z42" i="55"/>
  <c r="AA36" i="55"/>
  <c r="N38" i="55"/>
  <c r="Y12" i="55"/>
  <c r="K43" i="55"/>
  <c r="H29" i="55"/>
  <c r="M25" i="55"/>
  <c r="U40" i="55"/>
  <c r="H32" i="55"/>
  <c r="N17" i="55"/>
  <c r="L35" i="55"/>
  <c r="J41" i="55"/>
  <c r="R34" i="55"/>
  <c r="T40" i="55"/>
  <c r="W36" i="55"/>
  <c r="AA40" i="55"/>
  <c r="X28" i="55"/>
  <c r="AB37" i="55"/>
  <c r="J12" i="55"/>
  <c r="W12" i="55"/>
  <c r="AC48" i="55"/>
  <c r="W51" i="55"/>
  <c r="P47" i="55"/>
  <c r="H13" i="55"/>
  <c r="K30" i="55"/>
  <c r="V40" i="55"/>
  <c r="U14" i="55"/>
  <c r="O46" i="55"/>
  <c r="R45" i="55"/>
  <c r="Z16" i="55"/>
  <c r="L38" i="55"/>
  <c r="X37" i="55"/>
  <c r="V22" i="55"/>
  <c r="K37" i="55"/>
  <c r="M12" i="55"/>
  <c r="P13" i="55"/>
  <c r="U36" i="55"/>
  <c r="K28" i="55"/>
  <c r="M32" i="55"/>
  <c r="S20" i="55"/>
  <c r="AB43" i="55"/>
  <c r="V29" i="55"/>
  <c r="Y30" i="55"/>
  <c r="H40" i="55"/>
  <c r="W49" i="55"/>
  <c r="R12" i="55"/>
  <c r="AB17" i="62" l="1"/>
  <c r="AG45" i="62"/>
  <c r="G25" i="55"/>
  <c r="BF22" i="5" s="1"/>
  <c r="AQ10" i="62"/>
  <c r="AJ17" i="62"/>
  <c r="AI47" i="62"/>
  <c r="AG8" i="62"/>
  <c r="F42" i="55"/>
  <c r="C27" i="55"/>
  <c r="AB24" i="5" s="1"/>
  <c r="X44" i="62"/>
  <c r="AI19" i="62"/>
  <c r="AE4" i="62"/>
  <c r="AH44" i="62"/>
  <c r="AG43" i="62"/>
  <c r="AB14" i="62"/>
  <c r="AS47" i="62"/>
  <c r="C36" i="55"/>
  <c r="X7" i="62"/>
  <c r="AP14" i="62"/>
  <c r="AB13" i="62"/>
  <c r="AK30" i="62"/>
  <c r="AI10" i="62"/>
  <c r="AB7" i="62"/>
  <c r="G51" i="55"/>
  <c r="E43" i="55"/>
  <c r="Z6" i="62"/>
  <c r="AN48" i="62"/>
  <c r="F24" i="55"/>
  <c r="AD21" i="5" s="1"/>
  <c r="Y9" i="62"/>
  <c r="AS30" i="62"/>
  <c r="AR48" i="62"/>
  <c r="AM23" i="62"/>
  <c r="AK18" i="62"/>
  <c r="AR32" i="62"/>
  <c r="AO3" i="62"/>
  <c r="AB3" i="62"/>
  <c r="C31" i="55"/>
  <c r="AB28" i="5" s="1"/>
  <c r="AB36" i="5" s="1"/>
  <c r="X19" i="62"/>
  <c r="AD9" i="62"/>
  <c r="AF3" i="62"/>
  <c r="E35" i="55"/>
  <c r="AM44" i="62"/>
  <c r="AR15" i="62"/>
  <c r="V15" i="62" s="1"/>
  <c r="EB15" i="62" s="1"/>
  <c r="AP46" i="62"/>
  <c r="AI8" i="62"/>
  <c r="AP18" i="62"/>
  <c r="AL30" i="62"/>
  <c r="Y20" i="62"/>
  <c r="AB20" i="62"/>
  <c r="AG32" i="62"/>
  <c r="AJ18" i="62"/>
  <c r="AM21" i="62"/>
  <c r="Q21" i="62" s="1"/>
  <c r="DW21" i="62" s="1"/>
  <c r="AL13" i="62"/>
  <c r="AI6" i="62"/>
  <c r="AA7" i="62"/>
  <c r="AM8" i="62"/>
  <c r="AN4" i="62"/>
  <c r="F12" i="55"/>
  <c r="AB10" i="62"/>
  <c r="AE7" i="62"/>
  <c r="Y30" i="62"/>
  <c r="Z45" i="62"/>
  <c r="AO46" i="62"/>
  <c r="AM43" i="62"/>
  <c r="AH8" i="62"/>
  <c r="AQ17" i="62"/>
  <c r="G30" i="55"/>
  <c r="BF27" i="5" s="1"/>
  <c r="AR3" i="62"/>
  <c r="AE13" i="62"/>
  <c r="AE5" i="62"/>
  <c r="AQ40" i="62"/>
  <c r="G33" i="55"/>
  <c r="AB9" i="62"/>
  <c r="F16" i="55"/>
  <c r="AD13" i="5" s="1"/>
  <c r="AN13" i="62"/>
  <c r="F23" i="55"/>
  <c r="AD20" i="5" s="1"/>
  <c r="AN50" i="62"/>
  <c r="AB44" i="62"/>
  <c r="AK21" i="62"/>
  <c r="O21" i="62" s="1"/>
  <c r="DU21" i="62" s="1"/>
  <c r="AP5" i="62"/>
  <c r="AO6" i="62"/>
  <c r="AA15" i="62"/>
  <c r="E15" i="62" s="1"/>
  <c r="DK15" i="62" s="1"/>
  <c r="AO15" i="62"/>
  <c r="S15" i="62" s="1"/>
  <c r="DY15" i="62" s="1"/>
  <c r="AO5" i="62"/>
  <c r="AH13" i="62"/>
  <c r="AQ44" i="62"/>
  <c r="G27" i="55"/>
  <c r="BF24" i="5" s="1"/>
  <c r="AO13" i="62"/>
  <c r="AG12" i="62"/>
  <c r="AR8" i="62"/>
  <c r="AI45" i="62"/>
  <c r="AD21" i="62"/>
  <c r="H21" i="62" s="1"/>
  <c r="DN21" i="62" s="1"/>
  <c r="F41" i="55"/>
  <c r="C17" i="55"/>
  <c r="AB14" i="5" s="1"/>
  <c r="X14" i="62"/>
  <c r="AJ45" i="62"/>
  <c r="C44" i="55"/>
  <c r="AD17" i="62"/>
  <c r="X20" i="62"/>
  <c r="C19" i="55"/>
  <c r="AB16" i="5" s="1"/>
  <c r="Y46" i="62"/>
  <c r="AL46" i="62"/>
  <c r="AQ50" i="62"/>
  <c r="G23" i="55"/>
  <c r="BF20" i="5" s="1"/>
  <c r="AB45" i="62"/>
  <c r="AK9" i="62"/>
  <c r="AS21" i="62"/>
  <c r="W21" i="62" s="1"/>
  <c r="EC21" i="62" s="1"/>
  <c r="AR14" i="62"/>
  <c r="Z48" i="62"/>
  <c r="Y14" i="62"/>
  <c r="AI15" i="62"/>
  <c r="M15" i="62" s="1"/>
  <c r="DS15" i="62" s="1"/>
  <c r="AP8" i="62"/>
  <c r="F34" i="55"/>
  <c r="AD29" i="5" s="1"/>
  <c r="AD35" i="5" s="1"/>
  <c r="AN32" i="62"/>
  <c r="AS17" i="62"/>
  <c r="F32" i="55"/>
  <c r="AN18" i="62"/>
  <c r="Z12" i="62"/>
  <c r="AB32" i="62"/>
  <c r="E18" i="55"/>
  <c r="AF15" i="62"/>
  <c r="J15" i="62" s="1"/>
  <c r="DP15" i="62" s="1"/>
  <c r="AG18" i="62"/>
  <c r="AP21" i="62"/>
  <c r="T21" i="62" s="1"/>
  <c r="DZ21" i="62" s="1"/>
  <c r="AL7" i="62"/>
  <c r="AL14" i="62"/>
  <c r="AI48" i="62"/>
  <c r="AC9" i="62"/>
  <c r="AE10" i="62"/>
  <c r="AP4" i="62"/>
  <c r="E48" i="55"/>
  <c r="AH14" i="62"/>
  <c r="AD46" i="62"/>
  <c r="AS46" i="62"/>
  <c r="AC6" i="62"/>
  <c r="Z44" i="62"/>
  <c r="AJ30" i="62"/>
  <c r="AF46" i="62"/>
  <c r="E39" i="55"/>
  <c r="E17" i="55"/>
  <c r="AF14" i="62"/>
  <c r="AN44" i="62"/>
  <c r="F27" i="55"/>
  <c r="AD24" i="5" s="1"/>
  <c r="G43" i="55"/>
  <c r="AA46" i="62"/>
  <c r="AO10" i="62"/>
  <c r="AM15" i="62"/>
  <c r="Q15" i="62" s="1"/>
  <c r="DW15" i="62" s="1"/>
  <c r="AM45" i="62"/>
  <c r="X47" i="62"/>
  <c r="C28" i="55"/>
  <c r="AB25" i="5" s="1"/>
  <c r="AB34" i="5" s="1"/>
  <c r="Z18" i="62"/>
  <c r="X32" i="62"/>
  <c r="C34" i="55"/>
  <c r="AB29" i="5" s="1"/>
  <c r="AB35" i="5" s="1"/>
  <c r="AS40" i="62"/>
  <c r="AJ15" i="62"/>
  <c r="N15" i="62" s="1"/>
  <c r="DT15" i="62" s="1"/>
  <c r="G44" i="55"/>
  <c r="AF50" i="62"/>
  <c r="E23" i="55"/>
  <c r="AD32" i="62"/>
  <c r="AJ23" i="62"/>
  <c r="AH50" i="62"/>
  <c r="AG3" i="62"/>
  <c r="Y7" i="62"/>
  <c r="AS50" i="62"/>
  <c r="AS13" i="62"/>
  <c r="AM10" i="62"/>
  <c r="AM17" i="62"/>
  <c r="AI21" i="62"/>
  <c r="M21" i="62" s="1"/>
  <c r="DS21" i="62" s="1"/>
  <c r="G40" i="55"/>
  <c r="AD20" i="62"/>
  <c r="AJ7" i="62"/>
  <c r="C50" i="55"/>
  <c r="AI14" i="62"/>
  <c r="AJ12" i="62"/>
  <c r="AL3" i="62"/>
  <c r="AQ3" i="62"/>
  <c r="G35" i="55"/>
  <c r="BF30" i="5" s="1"/>
  <c r="AC50" i="62"/>
  <c r="AK46" i="62"/>
  <c r="AK44" i="62"/>
  <c r="C30" i="55"/>
  <c r="AB27" i="5" s="1"/>
  <c r="X17" i="62"/>
  <c r="F20" i="55"/>
  <c r="AD17" i="5" s="1"/>
  <c r="AN21" i="62"/>
  <c r="R21" i="62" s="1"/>
  <c r="DX21" i="62" s="1"/>
  <c r="AI12" i="62"/>
  <c r="AM5" i="62"/>
  <c r="Z3" i="62"/>
  <c r="AD5" i="62"/>
  <c r="Y6" i="62"/>
  <c r="AG10" i="62"/>
  <c r="AI23" i="62"/>
  <c r="Y43" i="62"/>
  <c r="Z20" i="62"/>
  <c r="F21" i="55"/>
  <c r="AD18" i="5" s="1"/>
  <c r="AN23" i="62"/>
  <c r="AF10" i="62"/>
  <c r="E25" i="55"/>
  <c r="AH5" i="62"/>
  <c r="AJ6" i="62"/>
  <c r="AD10" i="62"/>
  <c r="AR40" i="62"/>
  <c r="AE15" i="62"/>
  <c r="I15" i="62" s="1"/>
  <c r="DO15" i="62" s="1"/>
  <c r="AH47" i="62"/>
  <c r="AJ13" i="62"/>
  <c r="AA45" i="62"/>
  <c r="E22" i="55"/>
  <c r="AF43" i="62"/>
  <c r="AO19" i="62"/>
  <c r="AP20" i="62"/>
  <c r="AM9" i="62"/>
  <c r="AG6" i="62"/>
  <c r="AL19" i="62"/>
  <c r="AG15" i="62"/>
  <c r="K15" i="62" s="1"/>
  <c r="DQ15" i="62" s="1"/>
  <c r="Y23" i="62"/>
  <c r="AL47" i="62"/>
  <c r="X12" i="62"/>
  <c r="C38" i="55"/>
  <c r="AB32" i="5" s="1"/>
  <c r="AB5" i="62"/>
  <c r="AI4" i="62"/>
  <c r="AC48" i="62"/>
  <c r="AI20" i="62"/>
  <c r="AF21" i="62"/>
  <c r="J21" i="62" s="1"/>
  <c r="DP21" i="62" s="1"/>
  <c r="E20" i="55"/>
  <c r="C49" i="55"/>
  <c r="AG30" i="62"/>
  <c r="AO18" i="62"/>
  <c r="E40" i="55"/>
  <c r="AM32" i="62"/>
  <c r="AJ44" i="62"/>
  <c r="AK40" i="62"/>
  <c r="AD8" i="62"/>
  <c r="AG4" i="62"/>
  <c r="C22" i="55"/>
  <c r="X43" i="62"/>
  <c r="AL4" i="62"/>
  <c r="AG17" i="62"/>
  <c r="AE6" i="62"/>
  <c r="AI13" i="62"/>
  <c r="AA6" i="62"/>
  <c r="AS19" i="62"/>
  <c r="AL50" i="62"/>
  <c r="AH19" i="62"/>
  <c r="E31" i="55"/>
  <c r="AF19" i="62"/>
  <c r="AR21" i="62"/>
  <c r="V21" i="62" s="1"/>
  <c r="EB21" i="62" s="1"/>
  <c r="AQ43" i="62"/>
  <c r="G22" i="55"/>
  <c r="BF19" i="5" s="1"/>
  <c r="Y40" i="62"/>
  <c r="AG5" i="62"/>
  <c r="AD45" i="62"/>
  <c r="AR45" i="62"/>
  <c r="AM30" i="62"/>
  <c r="AF17" i="62"/>
  <c r="E30" i="55"/>
  <c r="AE8" i="62"/>
  <c r="AN17" i="62"/>
  <c r="F30" i="55"/>
  <c r="AD27" i="5" s="1"/>
  <c r="F26" i="55"/>
  <c r="AD23" i="5" s="1"/>
  <c r="AN9" i="62"/>
  <c r="AA17" i="62"/>
  <c r="F43" i="55"/>
  <c r="AD14" i="62"/>
  <c r="AK17" i="62"/>
  <c r="F44" i="55"/>
  <c r="AH30" i="62"/>
  <c r="AA21" i="62"/>
  <c r="E21" i="62" s="1"/>
  <c r="DK21" i="62" s="1"/>
  <c r="AP43" i="62"/>
  <c r="AN12" i="62"/>
  <c r="F38" i="55"/>
  <c r="AD32" i="5" s="1"/>
  <c r="Y17" i="62"/>
  <c r="AA3" i="62"/>
  <c r="F25" i="55"/>
  <c r="AD22" i="5" s="1"/>
  <c r="AN10" i="62"/>
  <c r="AP6" i="62"/>
  <c r="AG19" i="62"/>
  <c r="AL32" i="62"/>
  <c r="AC21" i="62"/>
  <c r="G21" i="62" s="1"/>
  <c r="DM21" i="62" s="1"/>
  <c r="AD3" i="62"/>
  <c r="AI17" i="62"/>
  <c r="F47" i="55"/>
  <c r="AL5" i="62"/>
  <c r="AR46" i="62"/>
  <c r="AC30" i="62"/>
  <c r="AR18" i="62"/>
  <c r="Z50" i="62"/>
  <c r="AP23" i="62"/>
  <c r="AR20" i="62"/>
  <c r="AC15" i="62"/>
  <c r="G15" i="62" s="1"/>
  <c r="DM15" i="62" s="1"/>
  <c r="AD4" i="62"/>
  <c r="AJ10" i="62"/>
  <c r="AD50" i="62"/>
  <c r="AP40" i="62"/>
  <c r="AB4" i="62"/>
  <c r="AD19" i="62"/>
  <c r="AN6" i="62"/>
  <c r="F14" i="55"/>
  <c r="AD11" i="5" s="1"/>
  <c r="AK13" i="62"/>
  <c r="AM7" i="62"/>
  <c r="Z40" i="62"/>
  <c r="AM19" i="62"/>
  <c r="AJ20" i="62"/>
  <c r="AB21" i="62"/>
  <c r="F21" i="62" s="1"/>
  <c r="DL21" i="62" s="1"/>
  <c r="G42" i="55"/>
  <c r="AL9" i="62"/>
  <c r="E15" i="55"/>
  <c r="AF8" i="62"/>
  <c r="AK3" i="62"/>
  <c r="AB15" i="62"/>
  <c r="F15" i="62" s="1"/>
  <c r="DL15" i="62" s="1"/>
  <c r="E34" i="55"/>
  <c r="AF32" i="62"/>
  <c r="AJ43" i="62"/>
  <c r="AL40" i="62"/>
  <c r="AE48" i="62"/>
  <c r="AC5" i="62"/>
  <c r="AM12" i="62"/>
  <c r="AE32" i="62"/>
  <c r="AO21" i="62"/>
  <c r="S21" i="62" s="1"/>
  <c r="DY21" i="62" s="1"/>
  <c r="AB30" i="62"/>
  <c r="AA23" i="62"/>
  <c r="AG47" i="62"/>
  <c r="AA5" i="62"/>
  <c r="Z8" i="62"/>
  <c r="AC44" i="62"/>
  <c r="Y50" i="62"/>
  <c r="AC19" i="62"/>
  <c r="AE23" i="62"/>
  <c r="Y5" i="62"/>
  <c r="AD15" i="62"/>
  <c r="H15" i="62" s="1"/>
  <c r="DN15" i="62" s="1"/>
  <c r="E46" i="55"/>
  <c r="AO48" i="62"/>
  <c r="AH4" i="62"/>
  <c r="AS6" i="62"/>
  <c r="F49" i="55"/>
  <c r="C52" i="55"/>
  <c r="AS20" i="62"/>
  <c r="AO23" i="62"/>
  <c r="AN15" i="62"/>
  <c r="R15" i="62" s="1"/>
  <c r="DX15" i="62" s="1"/>
  <c r="F18" i="55"/>
  <c r="AD15" i="5" s="1"/>
  <c r="X9" i="62"/>
  <c r="C26" i="55"/>
  <c r="AB23" i="5" s="1"/>
  <c r="AM4" i="62"/>
  <c r="G47" i="55"/>
  <c r="AN8" i="62"/>
  <c r="F15" i="55"/>
  <c r="AD12" i="5" s="1"/>
  <c r="AD23" i="62"/>
  <c r="AI40" i="62"/>
  <c r="AS12" i="62"/>
  <c r="AA12" i="62"/>
  <c r="AA32" i="62"/>
  <c r="AN40" i="62"/>
  <c r="F33" i="55"/>
  <c r="AL17" i="62"/>
  <c r="AK10" i="62"/>
  <c r="AQ8" i="62"/>
  <c r="G15" i="55"/>
  <c r="BF12" i="5" s="1"/>
  <c r="Y21" i="62"/>
  <c r="C21" i="62" s="1"/>
  <c r="DI21" i="62" s="1"/>
  <c r="AA13" i="62"/>
  <c r="AK47" i="62"/>
  <c r="AS32" i="62"/>
  <c r="AH10" i="62"/>
  <c r="AD30" i="62"/>
  <c r="AS43" i="62"/>
  <c r="AP50" i="62"/>
  <c r="AS3" i="62"/>
  <c r="Y8" i="62"/>
  <c r="AE50" i="62"/>
  <c r="AQ12" i="62"/>
  <c r="G38" i="55"/>
  <c r="BF32" i="5" s="1"/>
  <c r="AL6" i="62"/>
  <c r="AM3" i="62"/>
  <c r="Z30" i="62"/>
  <c r="G48" i="55"/>
  <c r="AP47" i="62"/>
  <c r="AC3" i="62"/>
  <c r="AH3" i="62"/>
  <c r="AQ46" i="62"/>
  <c r="G39" i="55"/>
  <c r="BF33" i="5" s="1"/>
  <c r="AB50" i="62"/>
  <c r="G45" i="55"/>
  <c r="AK7" i="62"/>
  <c r="AP30" i="62"/>
  <c r="AN30" i="62"/>
  <c r="F37" i="55"/>
  <c r="AD31" i="5" s="1"/>
  <c r="C29" i="55"/>
  <c r="AB26" i="5" s="1"/>
  <c r="X45" i="62"/>
  <c r="AL8" i="62"/>
  <c r="AQ21" i="62"/>
  <c r="U21" i="62" s="1"/>
  <c r="EA21" i="62" s="1"/>
  <c r="G20" i="55"/>
  <c r="BF17" i="5" s="1"/>
  <c r="AN45" i="62"/>
  <c r="F29" i="55"/>
  <c r="AD26" i="5" s="1"/>
  <c r="AC23" i="62"/>
  <c r="AJ46" i="62"/>
  <c r="Z10" i="62"/>
  <c r="E28" i="55"/>
  <c r="AF47" i="62"/>
  <c r="AO7" i="62"/>
  <c r="AB43" i="62"/>
  <c r="AE45" i="62"/>
  <c r="AD18" i="62"/>
  <c r="AI46" i="62"/>
  <c r="Y18" i="62"/>
  <c r="AQ18" i="62"/>
  <c r="G32" i="55"/>
  <c r="AM20" i="62"/>
  <c r="AP9" i="62"/>
  <c r="AJ47" i="62"/>
  <c r="AR43" i="62"/>
  <c r="AB47" i="62"/>
  <c r="AE19" i="62"/>
  <c r="AG46" i="62"/>
  <c r="E51" i="55"/>
  <c r="AK23" i="62"/>
  <c r="Y15" i="62"/>
  <c r="C15" i="62" s="1"/>
  <c r="DI15" i="62" s="1"/>
  <c r="AK32" i="62"/>
  <c r="AD7" i="62"/>
  <c r="AG13" i="62"/>
  <c r="AK19" i="62"/>
  <c r="AE18" i="62"/>
  <c r="AC12" i="62"/>
  <c r="Z7" i="62"/>
  <c r="AD6" i="62"/>
  <c r="AG44" i="62"/>
  <c r="AK48" i="62"/>
  <c r="AP17" i="62"/>
  <c r="AH48" i="62"/>
  <c r="Z47" i="62"/>
  <c r="Z13" i="62"/>
  <c r="AE17" i="62"/>
  <c r="AC43" i="62"/>
  <c r="C45" i="55"/>
  <c r="F50" i="55"/>
  <c r="F35" i="55"/>
  <c r="AD30" i="5" s="1"/>
  <c r="AN3" i="62"/>
  <c r="AE21" i="62"/>
  <c r="I21" i="62" s="1"/>
  <c r="DO21" i="62" s="1"/>
  <c r="X23" i="62"/>
  <c r="C21" i="55"/>
  <c r="AB18" i="5" s="1"/>
  <c r="F36" i="55"/>
  <c r="AN7" i="62"/>
  <c r="AJ19" i="62"/>
  <c r="AL15" i="62"/>
  <c r="P15" i="62" s="1"/>
  <c r="DV15" i="62" s="1"/>
  <c r="G37" i="55"/>
  <c r="BF31" i="5" s="1"/>
  <c r="AQ30" i="62"/>
  <c r="AP44" i="62"/>
  <c r="Y12" i="62"/>
  <c r="AR6" i="62"/>
  <c r="AP3" i="62"/>
  <c r="AS44" i="62"/>
  <c r="F52" i="55"/>
  <c r="AE30" i="62"/>
  <c r="AS14" i="62"/>
  <c r="AH45" i="62"/>
  <c r="AO32" i="62"/>
  <c r="AL18" i="62"/>
  <c r="AP7" i="62"/>
  <c r="AN14" i="62"/>
  <c r="F17" i="55"/>
  <c r="AD14" i="5" s="1"/>
  <c r="AR50" i="62"/>
  <c r="AA40" i="62"/>
  <c r="AS15" i="62"/>
  <c r="W15" i="62" s="1"/>
  <c r="EC15" i="62" s="1"/>
  <c r="AS4" i="62"/>
  <c r="Z17" i="62"/>
  <c r="G19" i="55"/>
  <c r="BF16" i="5" s="1"/>
  <c r="AQ20" i="62"/>
  <c r="AA43" i="62"/>
  <c r="Z46" i="62"/>
  <c r="AB19" i="62"/>
  <c r="AB6" i="62"/>
  <c r="E19" i="55"/>
  <c r="AF20" i="62"/>
  <c r="AH21" i="62"/>
  <c r="L21" i="62" s="1"/>
  <c r="DR21" i="62" s="1"/>
  <c r="AL10" i="62"/>
  <c r="AM47" i="62"/>
  <c r="Y32" i="62"/>
  <c r="AI18" i="62"/>
  <c r="AB46" i="62"/>
  <c r="AJ21" i="62"/>
  <c r="N21" i="62" s="1"/>
  <c r="DT21" i="62" s="1"/>
  <c r="Z21" i="62"/>
  <c r="D21" i="62" s="1"/>
  <c r="DJ21" i="62" s="1"/>
  <c r="Z23" i="62"/>
  <c r="AH43" i="62"/>
  <c r="AQ6" i="62"/>
  <c r="G14" i="55"/>
  <c r="BF11" i="5" s="1"/>
  <c r="AS10" i="62"/>
  <c r="AK50" i="62"/>
  <c r="AB18" i="62"/>
  <c r="AO30" i="62"/>
  <c r="AP10" i="62"/>
  <c r="F45" i="55"/>
  <c r="AG20" i="62"/>
  <c r="AR19" i="62"/>
  <c r="X50" i="62"/>
  <c r="C23" i="55"/>
  <c r="AB20" i="5" s="1"/>
  <c r="AJ40" i="62"/>
  <c r="AD47" i="62"/>
  <c r="AK4" i="62"/>
  <c r="Y10" i="62"/>
  <c r="AQ19" i="62"/>
  <c r="G31" i="55"/>
  <c r="BF28" i="5" s="1"/>
  <c r="C24" i="55"/>
  <c r="AB21" i="5" s="1"/>
  <c r="X48" i="62"/>
  <c r="AO8" i="62"/>
  <c r="AJ8" i="62"/>
  <c r="AR4" i="62"/>
  <c r="AS18" i="62"/>
  <c r="AL23" i="62"/>
  <c r="AH15" i="62"/>
  <c r="L15" i="62" s="1"/>
  <c r="DR15" i="62" s="1"/>
  <c r="AO50" i="62"/>
  <c r="AR7" i="62"/>
  <c r="AK20" i="62"/>
  <c r="AE12" i="62"/>
  <c r="X46" i="62"/>
  <c r="C39" i="55"/>
  <c r="AB33" i="5" s="1"/>
  <c r="X15" i="62"/>
  <c r="B15" i="62" s="1"/>
  <c r="DH15" i="62" s="1"/>
  <c r="C18" i="55"/>
  <c r="AB15" i="5" s="1"/>
  <c r="AI44" i="62"/>
  <c r="Z14" i="62"/>
  <c r="G52" i="55"/>
  <c r="AJ4" i="62"/>
  <c r="AJ3" i="62"/>
  <c r="E24" i="55"/>
  <c r="AF48" i="62"/>
  <c r="E45" i="55"/>
  <c r="D45" i="55" s="1"/>
  <c r="AG50" i="62"/>
  <c r="AF12" i="62"/>
  <c r="E38" i="55"/>
  <c r="AI5" i="62"/>
  <c r="C48" i="55"/>
  <c r="AF18" i="62"/>
  <c r="E32" i="55"/>
  <c r="D32" i="55" s="1"/>
  <c r="AI7" i="62"/>
  <c r="AE20" i="62"/>
  <c r="AA9" i="62"/>
  <c r="E44" i="55"/>
  <c r="AP45" i="62"/>
  <c r="AH7" i="62"/>
  <c r="AM48" i="62"/>
  <c r="AL48" i="62"/>
  <c r="AC7" i="62"/>
  <c r="AI9" i="62"/>
  <c r="Z32" i="62"/>
  <c r="Y3" i="62"/>
  <c r="C13" i="55"/>
  <c r="AB10" i="5" s="1"/>
  <c r="X5" i="62"/>
  <c r="AC47" i="62"/>
  <c r="F51" i="55"/>
  <c r="AR17" i="62"/>
  <c r="C42" i="55"/>
  <c r="AE46" i="62"/>
  <c r="AM40" i="62"/>
  <c r="G26" i="55"/>
  <c r="BF23" i="5" s="1"/>
  <c r="AQ9" i="62"/>
  <c r="AF44" i="62"/>
  <c r="E27" i="55"/>
  <c r="AJ9" i="62"/>
  <c r="C37" i="55"/>
  <c r="AB31" i="5" s="1"/>
  <c r="X30" i="62"/>
  <c r="C12" i="55"/>
  <c r="X4" i="62"/>
  <c r="AK12" i="62"/>
  <c r="Y4" i="62"/>
  <c r="AJ50" i="62"/>
  <c r="E50" i="55"/>
  <c r="AG21" i="62"/>
  <c r="K21" i="62" s="1"/>
  <c r="DQ21" i="62" s="1"/>
  <c r="Y19" i="62"/>
  <c r="AE44" i="62"/>
  <c r="AF7" i="62"/>
  <c r="E36" i="55"/>
  <c r="AR5" i="62"/>
  <c r="E33" i="55"/>
  <c r="AF40" i="62"/>
  <c r="AR44" i="62"/>
  <c r="AH46" i="62"/>
  <c r="Z5" i="62"/>
  <c r="Y47" i="62"/>
  <c r="Y13" i="62"/>
  <c r="E49" i="55"/>
  <c r="D49" i="55" s="1"/>
  <c r="F46" i="55"/>
  <c r="AS48" i="62"/>
  <c r="AR12" i="62"/>
  <c r="X3" i="62"/>
  <c r="C35" i="55"/>
  <c r="AB30" i="5" s="1"/>
  <c r="AS45" i="62"/>
  <c r="AS7" i="62"/>
  <c r="AD48" i="62"/>
  <c r="AA50" i="62"/>
  <c r="AD44" i="62"/>
  <c r="AG7" i="62"/>
  <c r="AA20" i="62"/>
  <c r="Z4" i="62"/>
  <c r="C32" i="55"/>
  <c r="X18" i="62"/>
  <c r="AO4" i="62"/>
  <c r="AA10" i="62"/>
  <c r="E21" i="55"/>
  <c r="AF23" i="62"/>
  <c r="AQ48" i="62"/>
  <c r="G24" i="55"/>
  <c r="BF21" i="5" s="1"/>
  <c r="AO20" i="62"/>
  <c r="AP19" i="62"/>
  <c r="AE43" i="62"/>
  <c r="AR13" i="62"/>
  <c r="AH20" i="62"/>
  <c r="AA4" i="62"/>
  <c r="AA14" i="62"/>
  <c r="AG23" i="62"/>
  <c r="AH23" i="62"/>
  <c r="AR10" i="62"/>
  <c r="AE40" i="62"/>
  <c r="C46" i="55"/>
  <c r="AI32" i="62"/>
  <c r="AM46" i="62"/>
  <c r="AB40" i="62"/>
  <c r="AB23" i="62"/>
  <c r="AA8" i="62"/>
  <c r="AJ5" i="62"/>
  <c r="AP15" i="62"/>
  <c r="T15" i="62" s="1"/>
  <c r="DZ15" i="62" s="1"/>
  <c r="AA19" i="62"/>
  <c r="AL45" i="62"/>
  <c r="AC18" i="62"/>
  <c r="AL20" i="62"/>
  <c r="X21" i="62"/>
  <c r="B21" i="62" s="1"/>
  <c r="DH21" i="62" s="1"/>
  <c r="C20" i="55"/>
  <c r="AB17" i="5" s="1"/>
  <c r="AB12" i="62"/>
  <c r="AS8" i="62"/>
  <c r="E47" i="55"/>
  <c r="AH32" i="62"/>
  <c r="AN19" i="62"/>
  <c r="F31" i="55"/>
  <c r="AD28" i="5" s="1"/>
  <c r="AD36" i="5" s="1"/>
  <c r="AL44" i="62"/>
  <c r="Z15" i="62"/>
  <c r="D15" i="62" s="1"/>
  <c r="DJ15" i="62" s="1"/>
  <c r="E12" i="55"/>
  <c r="AF4" i="62"/>
  <c r="AR9" i="62"/>
  <c r="AA48" i="62"/>
  <c r="C43" i="55"/>
  <c r="AC46" i="62"/>
  <c r="AS9" i="62"/>
  <c r="AM50" i="62"/>
  <c r="AE47" i="62"/>
  <c r="AO9" i="62"/>
  <c r="Y44" i="62"/>
  <c r="C41" i="55"/>
  <c r="F22" i="55"/>
  <c r="AD19" i="5" s="1"/>
  <c r="AN43" i="62"/>
  <c r="E42" i="55"/>
  <c r="D42" i="55" s="1"/>
  <c r="AC40" i="62"/>
  <c r="AM14" i="62"/>
  <c r="AQ14" i="62"/>
  <c r="G17" i="55"/>
  <c r="BF14" i="5" s="1"/>
  <c r="AC45" i="62"/>
  <c r="G49" i="55"/>
  <c r="AC13" i="62"/>
  <c r="AI3" i="62"/>
  <c r="AJ32" i="62"/>
  <c r="C47" i="55"/>
  <c r="C40" i="55"/>
  <c r="AL21" i="62"/>
  <c r="P21" i="62" s="1"/>
  <c r="DV21" i="62" s="1"/>
  <c r="AM18" i="62"/>
  <c r="AF5" i="62"/>
  <c r="E13" i="55"/>
  <c r="AA30" i="62"/>
  <c r="AK6" i="62"/>
  <c r="AR30" i="62"/>
  <c r="AK15" i="62"/>
  <c r="O15" i="62" s="1"/>
  <c r="DU15" i="62" s="1"/>
  <c r="AD12" i="62"/>
  <c r="Y45" i="62"/>
  <c r="G18" i="55"/>
  <c r="BF15" i="5" s="1"/>
  <c r="AQ15" i="62"/>
  <c r="U15" i="62" s="1"/>
  <c r="EA15" i="62" s="1"/>
  <c r="AO12" i="62"/>
  <c r="F13" i="55"/>
  <c r="AD10" i="5" s="1"/>
  <c r="AN5" i="62"/>
  <c r="AD13" i="62"/>
  <c r="F39" i="55"/>
  <c r="AD33" i="5" s="1"/>
  <c r="AN46" i="62"/>
  <c r="G34" i="55"/>
  <c r="BF29" i="5" s="1"/>
  <c r="AQ32" i="62"/>
  <c r="AO44" i="62"/>
  <c r="AM13" i="62"/>
  <c r="AA18" i="62"/>
  <c r="G13" i="55"/>
  <c r="BF10" i="5" s="1"/>
  <c r="AQ5" i="62"/>
  <c r="AI50" i="62"/>
  <c r="AO47" i="62"/>
  <c r="AC8" i="62"/>
  <c r="Z43" i="62"/>
  <c r="AO40" i="62"/>
  <c r="AC20" i="62"/>
  <c r="AP48" i="62"/>
  <c r="AK8" i="62"/>
  <c r="AK14" i="62"/>
  <c r="AC32" i="62"/>
  <c r="AE9" i="62"/>
  <c r="AG9" i="62"/>
  <c r="AO43" i="62"/>
  <c r="AF30" i="62"/>
  <c r="E37" i="55"/>
  <c r="AP32" i="62"/>
  <c r="AB8" i="62"/>
  <c r="AO14" i="62"/>
  <c r="AA47" i="62"/>
  <c r="AK5" i="62"/>
  <c r="AD40" i="62"/>
  <c r="AP13" i="62"/>
  <c r="AR23" i="62"/>
  <c r="AI30" i="62"/>
  <c r="AH17" i="62"/>
  <c r="G21" i="55"/>
  <c r="BF18" i="5" s="1"/>
  <c r="AQ23" i="62"/>
  <c r="AA44" i="62"/>
  <c r="E41" i="55"/>
  <c r="F40" i="55"/>
  <c r="D40" i="55" s="1"/>
  <c r="AH6" i="62"/>
  <c r="X13" i="62"/>
  <c r="C16" i="55"/>
  <c r="AB13" i="5" s="1"/>
  <c r="AD43" i="62"/>
  <c r="G50" i="55"/>
  <c r="AH9" i="62"/>
  <c r="AF13" i="62"/>
  <c r="E16" i="55"/>
  <c r="AF6" i="62"/>
  <c r="E14" i="55"/>
  <c r="AI43" i="62"/>
  <c r="AR47" i="62"/>
  <c r="G41" i="55"/>
  <c r="AG40" i="62"/>
  <c r="AH40" i="62"/>
  <c r="AF9" i="62"/>
  <c r="E26" i="55"/>
  <c r="Z9" i="62"/>
  <c r="AQ13" i="62"/>
  <c r="G16" i="55"/>
  <c r="BF13" i="5" s="1"/>
  <c r="AH18" i="62"/>
  <c r="Z19" i="62"/>
  <c r="C15" i="55"/>
  <c r="AB12" i="5" s="1"/>
  <c r="X8" i="62"/>
  <c r="G29" i="55"/>
  <c r="BF26" i="5" s="1"/>
  <c r="AQ45" i="62"/>
  <c r="C51" i="55"/>
  <c r="AO17" i="62"/>
  <c r="G46" i="55"/>
  <c r="C33" i="55"/>
  <c r="X40" i="62"/>
  <c r="AC4" i="62"/>
  <c r="AL43" i="62"/>
  <c r="AC14" i="62"/>
  <c r="AJ48" i="62"/>
  <c r="F28" i="55"/>
  <c r="AD25" i="5" s="1"/>
  <c r="AD34" i="5" s="1"/>
  <c r="AN47" i="62"/>
  <c r="AL12" i="62"/>
  <c r="AC10" i="62"/>
  <c r="AQ7" i="62"/>
  <c r="G36" i="55"/>
  <c r="F48" i="55"/>
  <c r="AP12" i="62"/>
  <c r="Y48" i="62"/>
  <c r="AG48" i="62"/>
  <c r="G12" i="55"/>
  <c r="AQ4" i="62"/>
  <c r="AE14" i="62"/>
  <c r="F19" i="55"/>
  <c r="AD16" i="5" s="1"/>
  <c r="AN20" i="62"/>
  <c r="X10" i="62"/>
  <c r="C25" i="55"/>
  <c r="AB22" i="5" s="1"/>
  <c r="C14" i="55"/>
  <c r="AB11" i="5" s="1"/>
  <c r="X6" i="62"/>
  <c r="AB48" i="62"/>
  <c r="AJ14" i="62"/>
  <c r="AG14" i="62"/>
  <c r="AK45" i="62"/>
  <c r="E29" i="55"/>
  <c r="AF45" i="62"/>
  <c r="AM6" i="62"/>
  <c r="AC17" i="62"/>
  <c r="AS5" i="62"/>
  <c r="AS23" i="62"/>
  <c r="AO45" i="62"/>
  <c r="E52" i="55"/>
  <c r="AK43" i="62"/>
  <c r="AE3" i="62"/>
  <c r="AQ47" i="62"/>
  <c r="G28" i="55"/>
  <c r="BF25" i="5" s="1"/>
  <c r="AH12" i="62"/>
  <c r="D6" i="61"/>
  <c r="C6" i="61"/>
  <c r="BB59" i="20"/>
  <c r="Z18" i="6" s="1"/>
  <c r="BK47" i="20"/>
  <c r="BJ47" i="20"/>
  <c r="BI47" i="20"/>
  <c r="BH47" i="20"/>
  <c r="BG47" i="20"/>
  <c r="BF47" i="20"/>
  <c r="AY47" i="20"/>
  <c r="AY48" i="20"/>
  <c r="AY49" i="20"/>
  <c r="AR9" i="6"/>
  <c r="AR10" i="6"/>
  <c r="AR11" i="6"/>
  <c r="AR12" i="6"/>
  <c r="AR13" i="6"/>
  <c r="AR14" i="6"/>
  <c r="AR15" i="6"/>
  <c r="AR20" i="6"/>
  <c r="AR19" i="6"/>
  <c r="AR18" i="6"/>
  <c r="AR17" i="6"/>
  <c r="AR16" i="6"/>
  <c r="AK42" i="6"/>
  <c r="AJ42" i="6"/>
  <c r="AK41" i="6"/>
  <c r="AJ41" i="6"/>
  <c r="AK40" i="6"/>
  <c r="AJ40" i="6"/>
  <c r="AK39" i="6"/>
  <c r="AJ39" i="6"/>
  <c r="AK38" i="6"/>
  <c r="AJ38" i="6"/>
  <c r="AK37" i="6"/>
  <c r="AJ37" i="6"/>
  <c r="AK36" i="6"/>
  <c r="AJ36" i="6"/>
  <c r="AK35" i="6"/>
  <c r="AJ35" i="6"/>
  <c r="AK34" i="6"/>
  <c r="AJ34" i="6"/>
  <c r="AK33" i="6"/>
  <c r="AJ33" i="6"/>
  <c r="AK32" i="6"/>
  <c r="AJ32" i="6"/>
  <c r="AK31" i="6"/>
  <c r="AJ31" i="6"/>
  <c r="AK30" i="6"/>
  <c r="AJ30" i="6"/>
  <c r="AK29" i="6"/>
  <c r="AJ29" i="6"/>
  <c r="AK28" i="6"/>
  <c r="AJ28" i="6"/>
  <c r="AK27" i="6"/>
  <c r="AJ27" i="6"/>
  <c r="AK26" i="6"/>
  <c r="AJ26" i="6"/>
  <c r="AK25" i="6"/>
  <c r="AJ25" i="6"/>
  <c r="AK24" i="6"/>
  <c r="AJ24" i="6"/>
  <c r="AK23" i="6"/>
  <c r="AJ23" i="6"/>
  <c r="AK22" i="6"/>
  <c r="AJ22" i="6"/>
  <c r="AK21" i="6"/>
  <c r="AJ21" i="6"/>
  <c r="AK20" i="6"/>
  <c r="AJ20" i="6"/>
  <c r="AK19" i="6"/>
  <c r="AJ19" i="6"/>
  <c r="AK18" i="6"/>
  <c r="AJ18" i="6"/>
  <c r="AK17" i="6"/>
  <c r="AJ17" i="6"/>
  <c r="AK16" i="6"/>
  <c r="AJ16" i="6"/>
  <c r="AK15" i="6"/>
  <c r="AJ15" i="6"/>
  <c r="AK14" i="6"/>
  <c r="AJ14" i="6"/>
  <c r="AK13" i="6"/>
  <c r="AJ13" i="6"/>
  <c r="AK12" i="6"/>
  <c r="AJ12" i="6"/>
  <c r="AK11" i="6"/>
  <c r="AJ11" i="6"/>
  <c r="AK10" i="6"/>
  <c r="AJ10" i="6"/>
  <c r="AK9" i="6"/>
  <c r="AJ9" i="6"/>
  <c r="AH42" i="6"/>
  <c r="AG42" i="6"/>
  <c r="AF42" i="6"/>
  <c r="AE42" i="6"/>
  <c r="AH41" i="6"/>
  <c r="AG41" i="6"/>
  <c r="AF41" i="6"/>
  <c r="AE41" i="6"/>
  <c r="AH40" i="6"/>
  <c r="AG40" i="6"/>
  <c r="AF40" i="6"/>
  <c r="AE40" i="6"/>
  <c r="AH39" i="6"/>
  <c r="AG39" i="6"/>
  <c r="AF39" i="6"/>
  <c r="AE39" i="6"/>
  <c r="AH38" i="6"/>
  <c r="AG38" i="6"/>
  <c r="AF38" i="6"/>
  <c r="AE38" i="6"/>
  <c r="AH37" i="6"/>
  <c r="AG37" i="6"/>
  <c r="AF37" i="6"/>
  <c r="AE37" i="6"/>
  <c r="AH36" i="6"/>
  <c r="AG36" i="6"/>
  <c r="AF36" i="6"/>
  <c r="AE36" i="6"/>
  <c r="AH35" i="6"/>
  <c r="AG35" i="6"/>
  <c r="AF35" i="6"/>
  <c r="AE35" i="6"/>
  <c r="AH34" i="6"/>
  <c r="AG34" i="6"/>
  <c r="AF34" i="6"/>
  <c r="AE34" i="6"/>
  <c r="AH33" i="6"/>
  <c r="AG33" i="6"/>
  <c r="AF33" i="6"/>
  <c r="AE33" i="6"/>
  <c r="AH32" i="6"/>
  <c r="AG32" i="6"/>
  <c r="AF32" i="6"/>
  <c r="AE32" i="6"/>
  <c r="AH31" i="6"/>
  <c r="AG31" i="6"/>
  <c r="AF31" i="6"/>
  <c r="AE31" i="6"/>
  <c r="AH30" i="6"/>
  <c r="AG30" i="6"/>
  <c r="AF30" i="6"/>
  <c r="AE30" i="6"/>
  <c r="AH29" i="6"/>
  <c r="AG29" i="6"/>
  <c r="AF29" i="6"/>
  <c r="AE29" i="6"/>
  <c r="AH28" i="6"/>
  <c r="AG28" i="6"/>
  <c r="AF28" i="6"/>
  <c r="AE28" i="6"/>
  <c r="AH27" i="6"/>
  <c r="AG27" i="6"/>
  <c r="AF27" i="6"/>
  <c r="AE27" i="6"/>
  <c r="AH26" i="6"/>
  <c r="AG26" i="6"/>
  <c r="AF26" i="6"/>
  <c r="AE26" i="6"/>
  <c r="AH25" i="6"/>
  <c r="AG25" i="6"/>
  <c r="AF25" i="6"/>
  <c r="AE25" i="6"/>
  <c r="AH24" i="6"/>
  <c r="AG24" i="6"/>
  <c r="AF24" i="6"/>
  <c r="AE24" i="6"/>
  <c r="AH23" i="6"/>
  <c r="AG23" i="6"/>
  <c r="AF23" i="6"/>
  <c r="AE23" i="6"/>
  <c r="AH22" i="6"/>
  <c r="AG22" i="6"/>
  <c r="AF22" i="6"/>
  <c r="AE22" i="6"/>
  <c r="AH20" i="6"/>
  <c r="AG20" i="6"/>
  <c r="AF20" i="6"/>
  <c r="AE20" i="6"/>
  <c r="AH19" i="6"/>
  <c r="AG19" i="6"/>
  <c r="AF19" i="6"/>
  <c r="AE19" i="6"/>
  <c r="AH18" i="6"/>
  <c r="AG18" i="6"/>
  <c r="AF18" i="6"/>
  <c r="AE18" i="6"/>
  <c r="AH17" i="6"/>
  <c r="AG17" i="6"/>
  <c r="AF17" i="6"/>
  <c r="AE17" i="6"/>
  <c r="AH16" i="6"/>
  <c r="AG16" i="6"/>
  <c r="AF16" i="6"/>
  <c r="AE16" i="6"/>
  <c r="AH15" i="6"/>
  <c r="AG15" i="6"/>
  <c r="AF15" i="6"/>
  <c r="AE15" i="6"/>
  <c r="AH14" i="6"/>
  <c r="AG14" i="6"/>
  <c r="AF14" i="6"/>
  <c r="AE14" i="6"/>
  <c r="AH13" i="6"/>
  <c r="AG13" i="6"/>
  <c r="AF13" i="6"/>
  <c r="AE13" i="6"/>
  <c r="AH12" i="6"/>
  <c r="AG12" i="6"/>
  <c r="AF12" i="6"/>
  <c r="AE12" i="6"/>
  <c r="AH11" i="6"/>
  <c r="AG11" i="6"/>
  <c r="AF11" i="6"/>
  <c r="AE11" i="6"/>
  <c r="AH10" i="6"/>
  <c r="AG10" i="6"/>
  <c r="AF10" i="6"/>
  <c r="AE10" i="6"/>
  <c r="AH9" i="6"/>
  <c r="AG9" i="6"/>
  <c r="AF9" i="6"/>
  <c r="AE9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AA19" i="6"/>
  <c r="AA18" i="6"/>
  <c r="Y18" i="6"/>
  <c r="X18" i="6"/>
  <c r="AA17" i="6"/>
  <c r="Z17" i="6"/>
  <c r="Y17" i="6"/>
  <c r="X17" i="6"/>
  <c r="Y16" i="6"/>
  <c r="X16" i="6"/>
  <c r="AA15" i="6"/>
  <c r="Y14" i="6"/>
  <c r="X14" i="6"/>
  <c r="Y13" i="6"/>
  <c r="X13" i="6"/>
  <c r="Y12" i="6"/>
  <c r="X12" i="6"/>
  <c r="AA11" i="6"/>
  <c r="Z11" i="6"/>
  <c r="Y11" i="6"/>
  <c r="X11" i="6"/>
  <c r="Y10" i="6"/>
  <c r="X10" i="6"/>
  <c r="Y9" i="6"/>
  <c r="X9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42" i="2"/>
  <c r="W41" i="2"/>
  <c r="W40" i="2"/>
  <c r="W39" i="2"/>
  <c r="W38" i="2"/>
  <c r="W37" i="2"/>
  <c r="W36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N18" i="28"/>
  <c r="N17" i="28"/>
  <c r="N16" i="28"/>
  <c r="N15" i="28"/>
  <c r="N14" i="28"/>
  <c r="N13" i="28"/>
  <c r="O13" i="28" s="1"/>
  <c r="N12" i="28"/>
  <c r="O12" i="28" s="1"/>
  <c r="N11" i="28"/>
  <c r="O11" i="28" s="1"/>
  <c r="N10" i="28"/>
  <c r="O10" i="28" s="1"/>
  <c r="N9" i="28"/>
  <c r="N8" i="28"/>
  <c r="O8" i="28" s="1"/>
  <c r="N7" i="28"/>
  <c r="O7" i="28" s="1"/>
  <c r="N6" i="28"/>
  <c r="A9" i="6"/>
  <c r="A10" i="6"/>
  <c r="A11" i="6"/>
  <c r="A12" i="6"/>
  <c r="A13" i="6"/>
  <c r="A14" i="6"/>
  <c r="A15" i="6"/>
  <c r="A16" i="6"/>
  <c r="A17" i="6"/>
  <c r="A18" i="6"/>
  <c r="A19" i="6"/>
  <c r="A20" i="6"/>
  <c r="H142" i="49"/>
  <c r="G142" i="49"/>
  <c r="F142" i="49"/>
  <c r="E142" i="49"/>
  <c r="D142" i="49"/>
  <c r="H75" i="49"/>
  <c r="G75" i="49"/>
  <c r="F75" i="49"/>
  <c r="E75" i="49"/>
  <c r="D75" i="49"/>
  <c r="A75" i="49"/>
  <c r="A142" i="49" s="1"/>
  <c r="H8" i="49"/>
  <c r="G8" i="49"/>
  <c r="F8" i="49"/>
  <c r="E8" i="49"/>
  <c r="D8" i="49"/>
  <c r="H209" i="48"/>
  <c r="G209" i="48"/>
  <c r="F209" i="48"/>
  <c r="E209" i="48"/>
  <c r="D209" i="48"/>
  <c r="H142" i="48"/>
  <c r="G142" i="48"/>
  <c r="F142" i="48"/>
  <c r="E142" i="48"/>
  <c r="D142" i="48"/>
  <c r="H75" i="48"/>
  <c r="G75" i="48"/>
  <c r="F75" i="48"/>
  <c r="E75" i="48"/>
  <c r="D75" i="48"/>
  <c r="A75" i="48"/>
  <c r="A142" i="48" s="1"/>
  <c r="A209" i="48" s="1"/>
  <c r="H8" i="48"/>
  <c r="G8" i="48"/>
  <c r="F8" i="48"/>
  <c r="E8" i="48"/>
  <c r="D8" i="48"/>
  <c r="H410" i="47"/>
  <c r="G410" i="47"/>
  <c r="F410" i="47"/>
  <c r="E410" i="47"/>
  <c r="D410" i="47"/>
  <c r="H343" i="47"/>
  <c r="G343" i="47"/>
  <c r="F343" i="47"/>
  <c r="E343" i="47"/>
  <c r="D343" i="47"/>
  <c r="H276" i="47"/>
  <c r="G276" i="47"/>
  <c r="F276" i="47"/>
  <c r="E276" i="47"/>
  <c r="D276" i="47"/>
  <c r="C276" i="47" s="1"/>
  <c r="H209" i="47"/>
  <c r="G209" i="47"/>
  <c r="F209" i="47"/>
  <c r="E209" i="47"/>
  <c r="D209" i="47"/>
  <c r="H142" i="47"/>
  <c r="G142" i="47"/>
  <c r="F142" i="47"/>
  <c r="E142" i="47"/>
  <c r="D142" i="47"/>
  <c r="H75" i="47"/>
  <c r="G75" i="47"/>
  <c r="F75" i="47"/>
  <c r="E75" i="47"/>
  <c r="D75" i="47"/>
  <c r="A75" i="47"/>
  <c r="A142" i="47" s="1"/>
  <c r="A209" i="47" s="1"/>
  <c r="A276" i="47" s="1"/>
  <c r="A343" i="47" s="1"/>
  <c r="A410" i="47" s="1"/>
  <c r="H8" i="47"/>
  <c r="G8" i="47"/>
  <c r="F8" i="47"/>
  <c r="E8" i="47"/>
  <c r="D8" i="47"/>
  <c r="H477" i="46"/>
  <c r="G477" i="46"/>
  <c r="F477" i="46"/>
  <c r="E477" i="46"/>
  <c r="D477" i="46"/>
  <c r="H410" i="46"/>
  <c r="G410" i="46"/>
  <c r="F410" i="46"/>
  <c r="E410" i="46"/>
  <c r="D410" i="46"/>
  <c r="H343" i="46"/>
  <c r="G343" i="46"/>
  <c r="F343" i="46"/>
  <c r="E343" i="46"/>
  <c r="D343" i="46"/>
  <c r="H276" i="46"/>
  <c r="G276" i="46"/>
  <c r="F276" i="46"/>
  <c r="E276" i="46"/>
  <c r="D276" i="46"/>
  <c r="H209" i="46"/>
  <c r="G209" i="46"/>
  <c r="F209" i="46"/>
  <c r="E209" i="46"/>
  <c r="D209" i="46"/>
  <c r="H142" i="46"/>
  <c r="G142" i="46"/>
  <c r="F142" i="46"/>
  <c r="E142" i="46"/>
  <c r="D142" i="46"/>
  <c r="H75" i="46"/>
  <c r="G75" i="46"/>
  <c r="F75" i="46"/>
  <c r="E75" i="46"/>
  <c r="D75" i="46"/>
  <c r="A75" i="46"/>
  <c r="A142" i="46" s="1"/>
  <c r="A209" i="46" s="1"/>
  <c r="A276" i="46" s="1"/>
  <c r="A343" i="46" s="1"/>
  <c r="A410" i="46" s="1"/>
  <c r="A477" i="46" s="1"/>
  <c r="H8" i="46"/>
  <c r="G8" i="46"/>
  <c r="F8" i="46"/>
  <c r="E8" i="46"/>
  <c r="D8" i="46"/>
  <c r="D51" i="55" l="1"/>
  <c r="D46" i="55"/>
  <c r="D41" i="55"/>
  <c r="D50" i="55"/>
  <c r="D52" i="55"/>
  <c r="D44" i="55"/>
  <c r="D29" i="55"/>
  <c r="AC26" i="5"/>
  <c r="D21" i="55"/>
  <c r="AC18" i="5"/>
  <c r="AC21" i="5"/>
  <c r="D24" i="55"/>
  <c r="BF36" i="5"/>
  <c r="AC29" i="5"/>
  <c r="AC35" i="5" s="1"/>
  <c r="D34" i="55"/>
  <c r="AC12" i="5"/>
  <c r="D15" i="55"/>
  <c r="AC28" i="5"/>
  <c r="AC36" i="5" s="1"/>
  <c r="D31" i="55"/>
  <c r="C7" i="55"/>
  <c r="AB19" i="5"/>
  <c r="AC17" i="5"/>
  <c r="D20" i="55"/>
  <c r="AC22" i="5"/>
  <c r="D25" i="55"/>
  <c r="AC33" i="5"/>
  <c r="D39" i="55"/>
  <c r="D48" i="55"/>
  <c r="AC15" i="5"/>
  <c r="D18" i="55"/>
  <c r="AD9" i="5"/>
  <c r="F4" i="55"/>
  <c r="F3" i="55"/>
  <c r="GR21" i="62" a="1"/>
  <c r="GR21" i="62" s="1"/>
  <c r="AD37" i="5"/>
  <c r="AD40" i="5" s="1"/>
  <c r="AD39" i="5"/>
  <c r="AD42" i="5" s="1"/>
  <c r="AD38" i="5"/>
  <c r="AD41" i="5" s="1"/>
  <c r="AC23" i="5"/>
  <c r="D26" i="55"/>
  <c r="AC31" i="5"/>
  <c r="D37" i="55"/>
  <c r="AC10" i="5"/>
  <c r="D13" i="55"/>
  <c r="BF34" i="5"/>
  <c r="BF9" i="5"/>
  <c r="G6" i="55"/>
  <c r="AC11" i="5"/>
  <c r="D14" i="55"/>
  <c r="AC13" i="5"/>
  <c r="D16" i="55"/>
  <c r="BF35" i="5"/>
  <c r="AC9" i="5"/>
  <c r="E3" i="55"/>
  <c r="D12" i="55"/>
  <c r="E4" i="55"/>
  <c r="BF38" i="5"/>
  <c r="BF39" i="5"/>
  <c r="BF37" i="5"/>
  <c r="D33" i="55"/>
  <c r="D36" i="55"/>
  <c r="AB9" i="5"/>
  <c r="C3" i="55"/>
  <c r="C4" i="55"/>
  <c r="AC24" i="5"/>
  <c r="D27" i="55"/>
  <c r="AC32" i="5"/>
  <c r="D38" i="55"/>
  <c r="GR15" i="62" a="1"/>
  <c r="GR15" i="62" s="1"/>
  <c r="AB39" i="5"/>
  <c r="AB42" i="5" s="1"/>
  <c r="AB37" i="5"/>
  <c r="AB40" i="5" s="1"/>
  <c r="AB38" i="5"/>
  <c r="AB41" i="5" s="1"/>
  <c r="AC16" i="5"/>
  <c r="D19" i="55"/>
  <c r="AC25" i="5"/>
  <c r="AC34" i="5" s="1"/>
  <c r="D28" i="55"/>
  <c r="D47" i="55"/>
  <c r="AC27" i="5"/>
  <c r="D30" i="55"/>
  <c r="AC19" i="5"/>
  <c r="D22" i="55"/>
  <c r="D7" i="55" s="1"/>
  <c r="AC20" i="5"/>
  <c r="D23" i="55"/>
  <c r="AC14" i="5"/>
  <c r="D17" i="55"/>
  <c r="AC30" i="5"/>
  <c r="D35" i="55"/>
  <c r="D43" i="55"/>
  <c r="C142" i="46"/>
  <c r="C276" i="46"/>
  <c r="C410" i="47"/>
  <c r="C142" i="48"/>
  <c r="C75" i="49"/>
  <c r="C477" i="46"/>
  <c r="C343" i="47"/>
  <c r="C209" i="46"/>
  <c r="C410" i="46"/>
  <c r="C8" i="47"/>
  <c r="C75" i="47"/>
  <c r="C209" i="47"/>
  <c r="C75" i="48"/>
  <c r="C8" i="49"/>
  <c r="C142" i="47"/>
  <c r="C343" i="46"/>
  <c r="C75" i="46"/>
  <c r="AM18" i="6"/>
  <c r="E242" i="49"/>
  <c r="G242" i="49"/>
  <c r="C142" i="49"/>
  <c r="F242" i="49"/>
  <c r="H242" i="49"/>
  <c r="D276" i="48"/>
  <c r="F276" i="48"/>
  <c r="H276" i="48"/>
  <c r="C8" i="48"/>
  <c r="C209" i="48"/>
  <c r="E276" i="48"/>
  <c r="G276" i="48"/>
  <c r="D477" i="47"/>
  <c r="F477" i="47"/>
  <c r="H477" i="47"/>
  <c r="E477" i="47"/>
  <c r="G477" i="47"/>
  <c r="AM10" i="6"/>
  <c r="AM12" i="6"/>
  <c r="AM14" i="6"/>
  <c r="AM16" i="6"/>
  <c r="AM9" i="6"/>
  <c r="AM11" i="6"/>
  <c r="AM13" i="6"/>
  <c r="AM17" i="6"/>
  <c r="C8" i="46"/>
  <c r="E544" i="46"/>
  <c r="G544" i="46"/>
  <c r="F544" i="46"/>
  <c r="H544" i="46"/>
  <c r="C276" i="48"/>
  <c r="D277" i="48" s="1"/>
  <c r="D544" i="46"/>
  <c r="D242" i="49"/>
  <c r="C9" i="55" l="1"/>
  <c r="C2" i="55" s="1"/>
  <c r="C8" i="55"/>
  <c r="BF40" i="5"/>
  <c r="BF41" i="5"/>
  <c r="D4" i="55"/>
  <c r="D9" i="55" s="1"/>
  <c r="BF7" i="5"/>
  <c r="BG37" i="5" s="1"/>
  <c r="BH37" i="5" s="1"/>
  <c r="D3" i="55"/>
  <c r="D8" i="55" s="1"/>
  <c r="BF42" i="5"/>
  <c r="AC38" i="5"/>
  <c r="AC41" i="5" s="1"/>
  <c r="AC37" i="5"/>
  <c r="AC40" i="5" s="1"/>
  <c r="AC39" i="5"/>
  <c r="AC42" i="5" s="1"/>
  <c r="C477" i="47"/>
  <c r="D478" i="47" s="1"/>
  <c r="G277" i="48"/>
  <c r="H277" i="48"/>
  <c r="C544" i="46"/>
  <c r="D545" i="46" s="1"/>
  <c r="C242" i="49"/>
  <c r="D243" i="49" s="1"/>
  <c r="E277" i="48"/>
  <c r="E478" i="47"/>
  <c r="F277" i="48"/>
  <c r="F478" i="47"/>
  <c r="V32" i="50"/>
  <c r="H20" i="50"/>
  <c r="N38" i="50"/>
  <c r="I36" i="50"/>
  <c r="H25" i="50"/>
  <c r="Y42" i="50"/>
  <c r="T39" i="50"/>
  <c r="P29" i="50"/>
  <c r="X23" i="50"/>
  <c r="H32" i="50"/>
  <c r="K44" i="50"/>
  <c r="T20" i="50"/>
  <c r="Q20" i="50"/>
  <c r="X14" i="50"/>
  <c r="U33" i="50"/>
  <c r="AC28" i="50"/>
  <c r="Q42" i="50"/>
  <c r="R36" i="50"/>
  <c r="U39" i="50"/>
  <c r="AA17" i="50"/>
  <c r="T27" i="50"/>
  <c r="P47" i="50"/>
  <c r="Q16" i="50"/>
  <c r="T19" i="50"/>
  <c r="V20" i="50"/>
  <c r="W19" i="50"/>
  <c r="Y32" i="50"/>
  <c r="T46" i="50"/>
  <c r="K40" i="50"/>
  <c r="O33" i="50"/>
  <c r="AA38" i="50"/>
  <c r="T45" i="50"/>
  <c r="H28" i="50"/>
  <c r="L38" i="50"/>
  <c r="AB47" i="50"/>
  <c r="AA52" i="50"/>
  <c r="U29" i="50"/>
  <c r="O34" i="50"/>
  <c r="H31" i="50"/>
  <c r="O14" i="50"/>
  <c r="Q51" i="50"/>
  <c r="U34" i="50"/>
  <c r="AA34" i="50"/>
  <c r="K27" i="50"/>
  <c r="AC16" i="50"/>
  <c r="K21" i="50"/>
  <c r="Y46" i="50"/>
  <c r="N32" i="50"/>
  <c r="N33" i="50"/>
  <c r="S37" i="50"/>
  <c r="S12" i="50"/>
  <c r="W37" i="50"/>
  <c r="R48" i="50"/>
  <c r="M17" i="50"/>
  <c r="M20" i="50"/>
  <c r="W46" i="50"/>
  <c r="N46" i="50"/>
  <c r="J35" i="50"/>
  <c r="Y23" i="50"/>
  <c r="R41" i="50"/>
  <c r="V34" i="50"/>
  <c r="V41" i="50"/>
  <c r="R51" i="50"/>
  <c r="J41" i="50"/>
  <c r="AB27" i="50"/>
  <c r="T47" i="50"/>
  <c r="H23" i="50"/>
  <c r="P33" i="50"/>
  <c r="AC36" i="50"/>
  <c r="X27" i="50"/>
  <c r="V37" i="50"/>
  <c r="Y44" i="50"/>
  <c r="AC18" i="50"/>
  <c r="K43" i="50"/>
  <c r="J50" i="50"/>
  <c r="L16" i="50"/>
  <c r="I35" i="50"/>
  <c r="L21" i="50"/>
  <c r="K26" i="50"/>
  <c r="L28" i="50"/>
  <c r="O13" i="50"/>
  <c r="L36" i="50"/>
  <c r="P52" i="50"/>
  <c r="P24" i="50"/>
  <c r="Y47" i="50"/>
  <c r="X44" i="50"/>
  <c r="R22" i="50"/>
  <c r="AA42" i="50"/>
  <c r="AC35" i="50"/>
  <c r="I49" i="50"/>
  <c r="AA36" i="50"/>
  <c r="Z29" i="50"/>
  <c r="W48" i="50"/>
  <c r="Y30" i="50"/>
  <c r="K47" i="50"/>
  <c r="R13" i="50"/>
  <c r="X36" i="50"/>
  <c r="AA25" i="50"/>
  <c r="AC48" i="50"/>
  <c r="W29" i="50"/>
  <c r="K38" i="50"/>
  <c r="K48" i="50"/>
  <c r="AB29" i="50"/>
  <c r="V49" i="50"/>
  <c r="M24" i="50"/>
  <c r="W17" i="50"/>
  <c r="M37" i="50"/>
  <c r="W21" i="50"/>
  <c r="P21" i="50"/>
  <c r="V43" i="50"/>
  <c r="O39" i="50"/>
  <c r="U22" i="50"/>
  <c r="Y13" i="50"/>
  <c r="Z33" i="50"/>
  <c r="R44" i="50"/>
  <c r="S31" i="50"/>
  <c r="R19" i="50"/>
  <c r="O12" i="50"/>
  <c r="U32" i="50"/>
  <c r="AA50" i="50"/>
  <c r="Y43" i="50"/>
  <c r="R37" i="50"/>
  <c r="H45" i="50"/>
  <c r="K51" i="50"/>
  <c r="R28" i="50"/>
  <c r="M43" i="50"/>
  <c r="AB21" i="50"/>
  <c r="Y50" i="50"/>
  <c r="Q34" i="50"/>
  <c r="T37" i="50"/>
  <c r="K28" i="50"/>
  <c r="AB38" i="50"/>
  <c r="N34" i="50"/>
  <c r="J21" i="50"/>
  <c r="AA33" i="50"/>
  <c r="N20" i="50"/>
  <c r="N49" i="50"/>
  <c r="M22" i="50"/>
  <c r="L25" i="50"/>
  <c r="V23" i="50"/>
  <c r="N48" i="50"/>
  <c r="AB26" i="50"/>
  <c r="J32" i="50"/>
  <c r="X40" i="50"/>
  <c r="Y40" i="50"/>
  <c r="V24" i="50"/>
  <c r="Z40" i="50"/>
  <c r="J14" i="50"/>
  <c r="K34" i="50"/>
  <c r="O51" i="50"/>
  <c r="AB42" i="50"/>
  <c r="S42" i="50"/>
  <c r="I27" i="50"/>
  <c r="J51" i="50"/>
  <c r="AA48" i="50"/>
  <c r="N45" i="50"/>
  <c r="R43" i="50"/>
  <c r="W18" i="50"/>
  <c r="I26" i="50"/>
  <c r="N39" i="50"/>
  <c r="S29" i="50"/>
  <c r="L29" i="50"/>
  <c r="AB19" i="50"/>
  <c r="W38" i="50"/>
  <c r="H17" i="50"/>
  <c r="Q50" i="50"/>
  <c r="AB30" i="50"/>
  <c r="L17" i="50"/>
  <c r="H37" i="50"/>
  <c r="Q13" i="50"/>
  <c r="AB52" i="50"/>
  <c r="P42" i="50"/>
  <c r="X31" i="50"/>
  <c r="I14" i="50"/>
  <c r="U23" i="50"/>
  <c r="Y18" i="50"/>
  <c r="N40" i="50"/>
  <c r="V13" i="50"/>
  <c r="I13" i="50"/>
  <c r="U20" i="50"/>
  <c r="J16" i="50"/>
  <c r="L23" i="50"/>
  <c r="H15" i="50"/>
  <c r="Q38" i="50"/>
  <c r="R12" i="50"/>
  <c r="P25" i="50"/>
  <c r="X52" i="50"/>
  <c r="AA28" i="50"/>
  <c r="N31" i="50"/>
  <c r="Y31" i="50"/>
  <c r="P16" i="50"/>
  <c r="Z39" i="50"/>
  <c r="T44" i="50"/>
  <c r="H46" i="50"/>
  <c r="R42" i="50"/>
  <c r="O24" i="50"/>
  <c r="R50" i="50"/>
  <c r="N36" i="50"/>
  <c r="T31" i="50"/>
  <c r="L18" i="50"/>
  <c r="X43" i="50"/>
  <c r="Q31" i="50"/>
  <c r="T29" i="50"/>
  <c r="Z24" i="50"/>
  <c r="T17" i="50"/>
  <c r="Z32" i="50"/>
  <c r="U47" i="50"/>
  <c r="AC34" i="50"/>
  <c r="O42" i="50"/>
  <c r="R21" i="50"/>
  <c r="AA47" i="50"/>
  <c r="M21" i="50"/>
  <c r="Q19" i="50"/>
  <c r="X49" i="50"/>
  <c r="X20" i="50"/>
  <c r="X16" i="50"/>
  <c r="AC40" i="50"/>
  <c r="H14" i="50"/>
  <c r="L43" i="50"/>
  <c r="K24" i="50"/>
  <c r="H49" i="50"/>
  <c r="N23" i="50"/>
  <c r="U30" i="50"/>
  <c r="Z38" i="50"/>
  <c r="O31" i="50"/>
  <c r="P13" i="50"/>
  <c r="Q35" i="50"/>
  <c r="M33" i="50"/>
  <c r="Q12" i="50"/>
  <c r="M27" i="50"/>
  <c r="Q15" i="50"/>
  <c r="P41" i="50"/>
  <c r="AB16" i="50"/>
  <c r="Y21" i="50"/>
  <c r="V28" i="50"/>
  <c r="X30" i="50"/>
  <c r="W34" i="50"/>
  <c r="Z16" i="50"/>
  <c r="M25" i="50"/>
  <c r="L47" i="50"/>
  <c r="P45" i="50"/>
  <c r="Y41" i="50"/>
  <c r="AA46" i="50"/>
  <c r="S43" i="50"/>
  <c r="AA16" i="50"/>
  <c r="L52" i="50"/>
  <c r="M52" i="50"/>
  <c r="W31" i="50"/>
  <c r="O15" i="50"/>
  <c r="U27" i="50"/>
  <c r="N18" i="50"/>
  <c r="R49" i="50"/>
  <c r="S39" i="50"/>
  <c r="AB49" i="50"/>
  <c r="AC17" i="50"/>
  <c r="N19" i="50"/>
  <c r="L12" i="50"/>
  <c r="AA15" i="50"/>
  <c r="Q46" i="50"/>
  <c r="V33" i="50"/>
  <c r="V35" i="50"/>
  <c r="S17" i="50"/>
  <c r="Q22" i="50"/>
  <c r="X22" i="50"/>
  <c r="Z51" i="50"/>
  <c r="J28" i="50"/>
  <c r="K17" i="50"/>
  <c r="U52" i="50"/>
  <c r="U44" i="50"/>
  <c r="Q17" i="50"/>
  <c r="R52" i="50"/>
  <c r="I34" i="50"/>
  <c r="H50" i="50"/>
  <c r="AB44" i="50"/>
  <c r="I37" i="50"/>
  <c r="Q33" i="50"/>
  <c r="Y14" i="50"/>
  <c r="P46" i="50"/>
  <c r="AA40" i="50"/>
  <c r="U31" i="50"/>
  <c r="I44" i="50"/>
  <c r="J20" i="50"/>
  <c r="I17" i="50"/>
  <c r="X51" i="50"/>
  <c r="Y12" i="50"/>
  <c r="K49" i="50"/>
  <c r="AC15" i="50"/>
  <c r="Z28" i="50"/>
  <c r="U51" i="50"/>
  <c r="S40" i="50"/>
  <c r="O48" i="50"/>
  <c r="M30" i="50"/>
  <c r="W15" i="50"/>
  <c r="Z36" i="50"/>
  <c r="T21" i="50"/>
  <c r="K36" i="50"/>
  <c r="J48" i="50"/>
  <c r="S18" i="50"/>
  <c r="AA41" i="50"/>
  <c r="S19" i="50"/>
  <c r="O49" i="50"/>
  <c r="L37" i="50"/>
  <c r="V44" i="50"/>
  <c r="AC19" i="50"/>
  <c r="AB34" i="50"/>
  <c r="Q29" i="50"/>
  <c r="Y34" i="50"/>
  <c r="K31" i="50"/>
  <c r="I33" i="50"/>
  <c r="Y17" i="50"/>
  <c r="S32" i="50"/>
  <c r="AB36" i="50"/>
  <c r="L41" i="50"/>
  <c r="H38" i="50"/>
  <c r="M35" i="50"/>
  <c r="AC20" i="50"/>
  <c r="S25" i="50"/>
  <c r="L45" i="50"/>
  <c r="R14" i="50"/>
  <c r="S15" i="50"/>
  <c r="J46" i="50"/>
  <c r="N27" i="50"/>
  <c r="M19" i="50"/>
  <c r="H19" i="50"/>
  <c r="N12" i="50"/>
  <c r="W35" i="50"/>
  <c r="W41" i="50"/>
  <c r="U43" i="50"/>
  <c r="U41" i="50"/>
  <c r="Q18" i="50"/>
  <c r="AC51" i="50"/>
  <c r="K50" i="50"/>
  <c r="N42" i="50"/>
  <c r="AA24" i="50"/>
  <c r="T38" i="50"/>
  <c r="I51" i="50"/>
  <c r="L14" i="50"/>
  <c r="U14" i="50"/>
  <c r="AC30" i="50"/>
  <c r="W44" i="50"/>
  <c r="X46" i="50"/>
  <c r="R25" i="50"/>
  <c r="M28" i="50"/>
  <c r="H26" i="50"/>
  <c r="U37" i="50"/>
  <c r="R46" i="50"/>
  <c r="T12" i="50"/>
  <c r="I16" i="50"/>
  <c r="O45" i="50"/>
  <c r="H47" i="50"/>
  <c r="J43" i="50"/>
  <c r="V42" i="50"/>
  <c r="H44" i="50"/>
  <c r="Y22" i="50"/>
  <c r="K35" i="50"/>
  <c r="Z35" i="50"/>
  <c r="X25" i="50"/>
  <c r="K33" i="50"/>
  <c r="Z21" i="50"/>
  <c r="AA13" i="50"/>
  <c r="P38" i="50"/>
  <c r="I52" i="50"/>
  <c r="Z43" i="50"/>
  <c r="R29" i="50"/>
  <c r="J36" i="50"/>
  <c r="Q39" i="50"/>
  <c r="T51" i="50"/>
  <c r="N37" i="50"/>
  <c r="P18" i="50"/>
  <c r="AC41" i="50"/>
  <c r="L44" i="50"/>
  <c r="AA35" i="50"/>
  <c r="AC12" i="50"/>
  <c r="W52" i="50"/>
  <c r="V26" i="50"/>
  <c r="AA32" i="50"/>
  <c r="O23" i="50"/>
  <c r="M48" i="50"/>
  <c r="AA43" i="50"/>
  <c r="X15" i="50"/>
  <c r="V38" i="50"/>
  <c r="S26" i="50"/>
  <c r="V25" i="50"/>
  <c r="H51" i="50"/>
  <c r="K18" i="50"/>
  <c r="W20" i="50"/>
  <c r="Z17" i="50"/>
  <c r="AA12" i="50"/>
  <c r="W42" i="50"/>
  <c r="W50" i="50"/>
  <c r="R16" i="50"/>
  <c r="I30" i="50"/>
  <c r="L27" i="50"/>
  <c r="Y52" i="50"/>
  <c r="Z13" i="50"/>
  <c r="U28" i="50"/>
  <c r="I47" i="50"/>
  <c r="Z23" i="50"/>
  <c r="Q23" i="50"/>
  <c r="AC37" i="50"/>
  <c r="L30" i="50"/>
  <c r="V19" i="50"/>
  <c r="S14" i="50"/>
  <c r="AB33" i="50"/>
  <c r="U35" i="50"/>
  <c r="W14" i="50"/>
  <c r="U15" i="50"/>
  <c r="AB43" i="50"/>
  <c r="L46" i="50"/>
  <c r="O25" i="50"/>
  <c r="I20" i="50"/>
  <c r="R26" i="50"/>
  <c r="K46" i="50"/>
  <c r="AC38" i="50"/>
  <c r="I23" i="50"/>
  <c r="X35" i="50"/>
  <c r="Y38" i="50"/>
  <c r="J47" i="50"/>
  <c r="W12" i="50"/>
  <c r="Y35" i="50"/>
  <c r="O46" i="50"/>
  <c r="X37" i="50"/>
  <c r="AA14" i="50"/>
  <c r="Y37" i="50"/>
  <c r="U36" i="50"/>
  <c r="O29" i="50"/>
  <c r="L34" i="50"/>
  <c r="W32" i="50"/>
  <c r="U46" i="50"/>
  <c r="H48" i="50"/>
  <c r="T30" i="50"/>
  <c r="H13" i="50"/>
  <c r="O27" i="50"/>
  <c r="O26" i="50"/>
  <c r="M16" i="50"/>
  <c r="V17" i="50"/>
  <c r="H40" i="50"/>
  <c r="V18" i="50"/>
  <c r="Y26" i="50"/>
  <c r="AC45" i="50"/>
  <c r="P19" i="50"/>
  <c r="AB14" i="50"/>
  <c r="AC33" i="50"/>
  <c r="S41" i="50"/>
  <c r="R45" i="50"/>
  <c r="P50" i="50"/>
  <c r="R47" i="50"/>
  <c r="I45" i="50"/>
  <c r="J19" i="50"/>
  <c r="U50" i="50"/>
  <c r="O32" i="50"/>
  <c r="H30" i="50"/>
  <c r="N44" i="50"/>
  <c r="H33" i="50"/>
  <c r="I28" i="50"/>
  <c r="N21" i="50"/>
  <c r="AA51" i="50"/>
  <c r="P12" i="50"/>
  <c r="I24" i="50"/>
  <c r="V16" i="50"/>
  <c r="S35" i="50"/>
  <c r="L50" i="50"/>
  <c r="J26" i="50"/>
  <c r="T40" i="50"/>
  <c r="T34" i="50"/>
  <c r="P15" i="50"/>
  <c r="N30" i="50"/>
  <c r="L13" i="50"/>
  <c r="V21" i="50"/>
  <c r="P14" i="50"/>
  <c r="L32" i="50"/>
  <c r="M44" i="50"/>
  <c r="S50" i="50"/>
  <c r="T24" i="50"/>
  <c r="M15" i="50"/>
  <c r="AB45" i="50"/>
  <c r="O40" i="50"/>
  <c r="J13" i="50"/>
  <c r="M38" i="50"/>
  <c r="U48" i="50"/>
  <c r="J42" i="50"/>
  <c r="S45" i="50"/>
  <c r="Z19" i="50"/>
  <c r="S13" i="50"/>
  <c r="AB40" i="50"/>
  <c r="Y15" i="50"/>
  <c r="M29" i="50"/>
  <c r="X12" i="50"/>
  <c r="V14" i="50"/>
  <c r="L24" i="50"/>
  <c r="W40" i="50"/>
  <c r="N22" i="50"/>
  <c r="AA31" i="50"/>
  <c r="AA49" i="50"/>
  <c r="AA39" i="50"/>
  <c r="AA30" i="50"/>
  <c r="M51" i="50"/>
  <c r="S20" i="50"/>
  <c r="Z34" i="50"/>
  <c r="M36" i="50"/>
  <c r="AA20" i="50"/>
  <c r="R17" i="50"/>
  <c r="V36" i="50"/>
  <c r="W45" i="50"/>
  <c r="T49" i="50"/>
  <c r="O20" i="50"/>
  <c r="U18" i="50"/>
  <c r="P23" i="50"/>
  <c r="K16" i="50"/>
  <c r="Y49" i="50"/>
  <c r="AA37" i="50"/>
  <c r="S27" i="50"/>
  <c r="X34" i="50"/>
  <c r="R34" i="50"/>
  <c r="AB13" i="50"/>
  <c r="T28" i="50"/>
  <c r="P40" i="50"/>
  <c r="J27" i="50"/>
  <c r="P36" i="50"/>
  <c r="R39" i="50"/>
  <c r="X47" i="50"/>
  <c r="M12" i="50"/>
  <c r="Y25" i="50"/>
  <c r="N51" i="50"/>
  <c r="O36" i="50"/>
  <c r="Z42" i="50"/>
  <c r="M31" i="50"/>
  <c r="S52" i="50"/>
  <c r="J23" i="50"/>
  <c r="N47" i="50"/>
  <c r="P22" i="50"/>
  <c r="H52" i="50"/>
  <c r="N29" i="50"/>
  <c r="N14" i="50"/>
  <c r="O18" i="50"/>
  <c r="R40" i="50"/>
  <c r="Z41" i="50"/>
  <c r="T16" i="50"/>
  <c r="J49" i="50"/>
  <c r="J34" i="50"/>
  <c r="V50" i="50"/>
  <c r="Z47" i="50"/>
  <c r="L48" i="50"/>
  <c r="K29" i="50"/>
  <c r="AB41" i="50"/>
  <c r="AB39" i="50"/>
  <c r="P49" i="50"/>
  <c r="T23" i="50"/>
  <c r="M47" i="50"/>
  <c r="M41" i="50"/>
  <c r="Q48" i="50"/>
  <c r="T48" i="50"/>
  <c r="N52" i="50"/>
  <c r="P27" i="50"/>
  <c r="K23" i="50"/>
  <c r="AA19" i="50"/>
  <c r="M40" i="50"/>
  <c r="W16" i="50"/>
  <c r="M32" i="50"/>
  <c r="M34" i="50"/>
  <c r="AC52" i="50"/>
  <c r="Z31" i="50"/>
  <c r="K22" i="50"/>
  <c r="H16" i="50"/>
  <c r="AA21" i="50"/>
  <c r="X29" i="50"/>
  <c r="K32" i="50"/>
  <c r="Q30" i="50"/>
  <c r="AB24" i="50"/>
  <c r="O19" i="50"/>
  <c r="L40" i="50"/>
  <c r="I43" i="50"/>
  <c r="U13" i="50"/>
  <c r="O44" i="50"/>
  <c r="U40" i="50"/>
  <c r="J40" i="50"/>
  <c r="I29" i="50"/>
  <c r="T36" i="50"/>
  <c r="Y48" i="50"/>
  <c r="Q26" i="50"/>
  <c r="AB22" i="50"/>
  <c r="O28" i="50"/>
  <c r="P51" i="50"/>
  <c r="AC49" i="50"/>
  <c r="AC44" i="50"/>
  <c r="P20" i="50"/>
  <c r="P37" i="50"/>
  <c r="H24" i="50"/>
  <c r="W43" i="50"/>
  <c r="Y33" i="50"/>
  <c r="AA27" i="50"/>
  <c r="Z14" i="50"/>
  <c r="X33" i="50"/>
  <c r="K20" i="50"/>
  <c r="J15" i="50"/>
  <c r="W24" i="50"/>
  <c r="W27" i="50"/>
  <c r="W39" i="50"/>
  <c r="J22" i="50"/>
  <c r="P30" i="50"/>
  <c r="Y29" i="50"/>
  <c r="V51" i="50"/>
  <c r="W47" i="50"/>
  <c r="Z37" i="50"/>
  <c r="N24" i="50"/>
  <c r="Q28" i="50"/>
  <c r="L33" i="50"/>
  <c r="AA29" i="50"/>
  <c r="U17" i="50"/>
  <c r="V40" i="50"/>
  <c r="W25" i="50"/>
  <c r="Q25" i="50"/>
  <c r="U38" i="50"/>
  <c r="V45" i="50"/>
  <c r="X45" i="50"/>
  <c r="P43" i="50"/>
  <c r="W30" i="50"/>
  <c r="R38" i="50"/>
  <c r="AC47" i="50"/>
  <c r="J18" i="50"/>
  <c r="I32" i="50"/>
  <c r="W23" i="50"/>
  <c r="M18" i="50"/>
  <c r="N17" i="50"/>
  <c r="H18" i="50"/>
  <c r="AC43" i="50"/>
  <c r="T42" i="50"/>
  <c r="I22" i="50"/>
  <c r="J30" i="50"/>
  <c r="Z27" i="50"/>
  <c r="U12" i="50"/>
  <c r="N41" i="50"/>
  <c r="AB23" i="50"/>
  <c r="O22" i="50"/>
  <c r="X24" i="50"/>
  <c r="O41" i="50"/>
  <c r="U26" i="50"/>
  <c r="AB12" i="50"/>
  <c r="AC31" i="50"/>
  <c r="J33" i="50"/>
  <c r="R35" i="50"/>
  <c r="O17" i="50"/>
  <c r="Z12" i="50"/>
  <c r="AB31" i="50"/>
  <c r="I19" i="50"/>
  <c r="S38" i="50"/>
  <c r="Z18" i="50"/>
  <c r="K41" i="50"/>
  <c r="H42" i="50"/>
  <c r="AA26" i="50"/>
  <c r="AB17" i="50"/>
  <c r="V12" i="50"/>
  <c r="H34" i="50"/>
  <c r="Z20" i="50"/>
  <c r="M50" i="50"/>
  <c r="AC50" i="50"/>
  <c r="U21" i="50"/>
  <c r="Z30" i="50"/>
  <c r="Q32" i="50"/>
  <c r="O50" i="50"/>
  <c r="S34" i="50"/>
  <c r="N26" i="50"/>
  <c r="Q49" i="50"/>
  <c r="I42" i="50"/>
  <c r="V52" i="50"/>
  <c r="X28" i="50"/>
  <c r="J31" i="50"/>
  <c r="W51" i="50"/>
  <c r="V31" i="50"/>
  <c r="T26" i="50"/>
  <c r="V47" i="50"/>
  <c r="N13" i="50"/>
  <c r="X48" i="50"/>
  <c r="V46" i="50"/>
  <c r="L42" i="50"/>
  <c r="I25" i="50"/>
  <c r="J25" i="50"/>
  <c r="L51" i="50"/>
  <c r="L35" i="50"/>
  <c r="O30" i="50"/>
  <c r="X50" i="50"/>
  <c r="W13" i="50"/>
  <c r="X21" i="50"/>
  <c r="M23" i="50"/>
  <c r="W26" i="50"/>
  <c r="X42" i="50"/>
  <c r="AC21" i="50"/>
  <c r="S44" i="50"/>
  <c r="P32" i="50"/>
  <c r="W28" i="50"/>
  <c r="H35" i="50"/>
  <c r="Y19" i="50"/>
  <c r="AB32" i="50"/>
  <c r="O16" i="50"/>
  <c r="Z15" i="50"/>
  <c r="V15" i="50"/>
  <c r="Y24" i="50"/>
  <c r="X39" i="50"/>
  <c r="Q41" i="50"/>
  <c r="Q40" i="50"/>
  <c r="N50" i="50"/>
  <c r="X41" i="50"/>
  <c r="K39" i="50"/>
  <c r="H22" i="50"/>
  <c r="T35" i="50"/>
  <c r="W36" i="50"/>
  <c r="Z48" i="50"/>
  <c r="AC29" i="50"/>
  <c r="AB51" i="50"/>
  <c r="K13" i="50"/>
  <c r="R30" i="50"/>
  <c r="S28" i="50"/>
  <c r="M45" i="50"/>
  <c r="H41" i="50"/>
  <c r="N35" i="50"/>
  <c r="I38" i="50"/>
  <c r="Y20" i="50"/>
  <c r="AB28" i="50"/>
  <c r="AB35" i="50"/>
  <c r="Q24" i="50"/>
  <c r="R15" i="50"/>
  <c r="I18" i="50"/>
  <c r="S47" i="50"/>
  <c r="AB25" i="50"/>
  <c r="Y27" i="50"/>
  <c r="Y16" i="50"/>
  <c r="N43" i="50"/>
  <c r="K30" i="50"/>
  <c r="I46" i="50"/>
  <c r="W49" i="50"/>
  <c r="L26" i="50"/>
  <c r="O47" i="50"/>
  <c r="T22" i="50"/>
  <c r="S51" i="50"/>
  <c r="O38" i="50"/>
  <c r="S33" i="50"/>
  <c r="S21" i="50"/>
  <c r="AC13" i="50"/>
  <c r="O43" i="50"/>
  <c r="S24" i="50"/>
  <c r="L22" i="50"/>
  <c r="Y45" i="50"/>
  <c r="T43" i="50"/>
  <c r="AC42" i="50"/>
  <c r="V48" i="50"/>
  <c r="AC14" i="50"/>
  <c r="Q47" i="50"/>
  <c r="Y51" i="50"/>
  <c r="X18" i="50"/>
  <c r="S22" i="50"/>
  <c r="J39" i="50"/>
  <c r="J45" i="50"/>
  <c r="S23" i="50"/>
  <c r="M13" i="50"/>
  <c r="Q37" i="50"/>
  <c r="Z49" i="50"/>
  <c r="J29" i="50"/>
  <c r="O35" i="50"/>
  <c r="T14" i="50"/>
  <c r="Z45" i="50"/>
  <c r="N16" i="50"/>
  <c r="Z26" i="50"/>
  <c r="L19" i="50"/>
  <c r="Q14" i="50"/>
  <c r="V22" i="50"/>
  <c r="Q45" i="50"/>
  <c r="M39" i="50"/>
  <c r="I40" i="50"/>
  <c r="J12" i="50"/>
  <c r="M14" i="50"/>
  <c r="T18" i="50"/>
  <c r="K25" i="50"/>
  <c r="M46" i="50"/>
  <c r="H29" i="50"/>
  <c r="P34" i="50"/>
  <c r="R18" i="50"/>
  <c r="AC25" i="50"/>
  <c r="K19" i="50"/>
  <c r="AC27" i="50"/>
  <c r="P48" i="50"/>
  <c r="J37" i="50"/>
  <c r="AB20" i="50"/>
  <c r="Z25" i="50"/>
  <c r="Q52" i="50"/>
  <c r="S48" i="50"/>
  <c r="H27" i="50"/>
  <c r="U24" i="50"/>
  <c r="AC23" i="50"/>
  <c r="T15" i="50"/>
  <c r="R20" i="50"/>
  <c r="P26" i="50"/>
  <c r="L31" i="50"/>
  <c r="R24" i="50"/>
  <c r="I31" i="50"/>
  <c r="Q43" i="50"/>
  <c r="I15" i="50"/>
  <c r="V27" i="50"/>
  <c r="T33" i="50"/>
  <c r="T32" i="50"/>
  <c r="N15" i="50"/>
  <c r="J24" i="50"/>
  <c r="T13" i="50"/>
  <c r="AB48" i="50"/>
  <c r="Z52" i="50"/>
  <c r="R33" i="50"/>
  <c r="L49" i="50"/>
  <c r="T52" i="50"/>
  <c r="X26" i="50"/>
  <c r="U19" i="50"/>
  <c r="V29" i="50"/>
  <c r="Z44" i="50"/>
  <c r="X19" i="50"/>
  <c r="K14" i="50"/>
  <c r="J52" i="50"/>
  <c r="O37" i="50"/>
  <c r="Q44" i="50"/>
  <c r="J44" i="50"/>
  <c r="U45" i="50"/>
  <c r="K52" i="50"/>
  <c r="I21" i="50"/>
  <c r="Z46" i="50"/>
  <c r="M26" i="50"/>
  <c r="AA45" i="50"/>
  <c r="R32" i="50"/>
  <c r="S16" i="50"/>
  <c r="K42" i="50"/>
  <c r="H12" i="50"/>
  <c r="O52" i="50"/>
  <c r="I12" i="50"/>
  <c r="L20" i="50"/>
  <c r="T41" i="50"/>
  <c r="N28" i="50"/>
  <c r="I41" i="50"/>
  <c r="M49" i="50"/>
  <c r="S46" i="50"/>
  <c r="K12" i="50"/>
  <c r="V39" i="50"/>
  <c r="P28" i="50"/>
  <c r="P35" i="50"/>
  <c r="Q21" i="50"/>
  <c r="Q36" i="50"/>
  <c r="V30" i="50"/>
  <c r="Y39" i="50"/>
  <c r="H21" i="50"/>
  <c r="M42" i="50"/>
  <c r="P17" i="50"/>
  <c r="AB18" i="50"/>
  <c r="AB15" i="50"/>
  <c r="P39" i="50"/>
  <c r="AA44" i="50"/>
  <c r="AB50" i="50"/>
  <c r="Z22" i="50"/>
  <c r="X32" i="50"/>
  <c r="U25" i="50"/>
  <c r="Z50" i="50"/>
  <c r="R27" i="50"/>
  <c r="N25" i="50"/>
  <c r="AC24" i="50"/>
  <c r="AB37" i="50"/>
  <c r="S36" i="50"/>
  <c r="AC39" i="50"/>
  <c r="AC22" i="50"/>
  <c r="AA22" i="50"/>
  <c r="H43" i="50"/>
  <c r="S30" i="50"/>
  <c r="W22" i="50"/>
  <c r="H39" i="50"/>
  <c r="Q27" i="50"/>
  <c r="AC46" i="50"/>
  <c r="I50" i="50"/>
  <c r="P44" i="50"/>
  <c r="H36" i="50"/>
  <c r="S49" i="50"/>
  <c r="I48" i="50"/>
  <c r="J17" i="50"/>
  <c r="K15" i="50"/>
  <c r="U42" i="50"/>
  <c r="X38" i="50"/>
  <c r="U49" i="50"/>
  <c r="O21" i="50"/>
  <c r="R23" i="50"/>
  <c r="Y28" i="50"/>
  <c r="P31" i="50"/>
  <c r="AA23" i="50"/>
  <c r="AC32" i="50"/>
  <c r="T25" i="50"/>
  <c r="AC26" i="50"/>
  <c r="AB46" i="50"/>
  <c r="L15" i="50"/>
  <c r="U16" i="50"/>
  <c r="AA18" i="50"/>
  <c r="X13" i="50"/>
  <c r="J38" i="50"/>
  <c r="T50" i="50"/>
  <c r="K45" i="50"/>
  <c r="Y36" i="50"/>
  <c r="R31" i="50"/>
  <c r="L39" i="50"/>
  <c r="I39" i="50"/>
  <c r="X17" i="50"/>
  <c r="K37" i="50"/>
  <c r="W33" i="50"/>
  <c r="BG36" i="5" l="1"/>
  <c r="BH36" i="5" s="1"/>
  <c r="BG42" i="5"/>
  <c r="BH42" i="5" s="1"/>
  <c r="BG39" i="5"/>
  <c r="BH39" i="5" s="1"/>
  <c r="BI40" i="62"/>
  <c r="AW30" i="62"/>
  <c r="F17" i="50"/>
  <c r="AD14" i="6" s="1"/>
  <c r="BJ20" i="62"/>
  <c r="AU46" i="62"/>
  <c r="AX46" i="62"/>
  <c r="BD19" i="62"/>
  <c r="BK7" i="62"/>
  <c r="AV12" i="62"/>
  <c r="BJ6" i="62"/>
  <c r="F13" i="50"/>
  <c r="AD10" i="6" s="1"/>
  <c r="G18" i="50"/>
  <c r="BF15" i="6" s="1"/>
  <c r="BG14" i="62"/>
  <c r="AX13" i="62"/>
  <c r="BO9" i="62"/>
  <c r="BF10" i="62"/>
  <c r="BO18" i="62"/>
  <c r="G23" i="50"/>
  <c r="BF20" i="6" s="1"/>
  <c r="BB19" i="62"/>
  <c r="E31" i="50"/>
  <c r="BK47" i="62"/>
  <c r="BA50" i="62"/>
  <c r="I50" i="62" s="1"/>
  <c r="DO50" i="62" s="1"/>
  <c r="F38" i="50"/>
  <c r="AD32" i="6" s="1"/>
  <c r="BJ12" i="62"/>
  <c r="AW13" i="62"/>
  <c r="AV20" i="62"/>
  <c r="AT7" i="62"/>
  <c r="C36" i="50"/>
  <c r="E44" i="50"/>
  <c r="BC44" i="62"/>
  <c r="C39" i="50"/>
  <c r="AB33" i="6" s="1"/>
  <c r="AT46" i="62"/>
  <c r="BE17" i="62"/>
  <c r="C43" i="50"/>
  <c r="G22" i="50"/>
  <c r="BF19" i="6" s="1"/>
  <c r="BO46" i="62"/>
  <c r="BE7" i="62"/>
  <c r="BN30" i="62"/>
  <c r="BO48" i="62"/>
  <c r="AZ10" i="62"/>
  <c r="BD44" i="62"/>
  <c r="BG10" i="62"/>
  <c r="F32" i="50"/>
  <c r="BJ18" i="62"/>
  <c r="G44" i="50"/>
  <c r="E39" i="50"/>
  <c r="BB46" i="62"/>
  <c r="BN13" i="62"/>
  <c r="BB20" i="62"/>
  <c r="E17" i="50"/>
  <c r="AC14" i="6" s="1"/>
  <c r="C21" i="50"/>
  <c r="AB18" i="6" s="1"/>
  <c r="AT50" i="62"/>
  <c r="B50" i="62" s="1"/>
  <c r="DH50" i="62" s="1"/>
  <c r="BK46" i="62"/>
  <c r="BH17" i="62"/>
  <c r="BC7" i="62"/>
  <c r="BC50" i="62"/>
  <c r="K50" i="62" s="1"/>
  <c r="DQ50" i="62" s="1"/>
  <c r="BB3" i="62"/>
  <c r="E35" i="50"/>
  <c r="AC30" i="6" s="1"/>
  <c r="E28" i="50"/>
  <c r="AC25" i="6" s="1"/>
  <c r="BB47" i="62"/>
  <c r="BH46" i="62"/>
  <c r="AW5" i="62"/>
  <c r="AZ47" i="62"/>
  <c r="AX43" i="62"/>
  <c r="AU5" i="62"/>
  <c r="C12" i="50"/>
  <c r="AB9" i="6" s="1"/>
  <c r="AT5" i="62"/>
  <c r="BE14" i="62"/>
  <c r="BD18" i="62"/>
  <c r="G45" i="50"/>
  <c r="AY9" i="62"/>
  <c r="AU50" i="62"/>
  <c r="C50" i="62" s="1"/>
  <c r="DI50" i="62" s="1"/>
  <c r="BA30" i="62"/>
  <c r="AW8" i="62"/>
  <c r="BJ23" i="62"/>
  <c r="F19" i="50"/>
  <c r="AD16" i="6" s="1"/>
  <c r="BH45" i="62"/>
  <c r="BG23" i="62"/>
  <c r="BJ9" i="62"/>
  <c r="F26" i="50"/>
  <c r="AD23" i="6" s="1"/>
  <c r="BD40" i="62"/>
  <c r="BF6" i="62"/>
  <c r="AV48" i="62"/>
  <c r="AZ13" i="62"/>
  <c r="BF18" i="62"/>
  <c r="BF40" i="62"/>
  <c r="BH44" i="62"/>
  <c r="AU13" i="62"/>
  <c r="AU19" i="62"/>
  <c r="BD48" i="62"/>
  <c r="AX19" i="62"/>
  <c r="E26" i="50"/>
  <c r="BB9" i="62"/>
  <c r="BD43" i="62"/>
  <c r="BF13" i="62"/>
  <c r="BG48" i="62"/>
  <c r="AT44" i="62"/>
  <c r="C27" i="50"/>
  <c r="AB24" i="6" s="1"/>
  <c r="BL10" i="62"/>
  <c r="BN43" i="62"/>
  <c r="AV30" i="62"/>
  <c r="E48" i="50"/>
  <c r="BO44" i="62"/>
  <c r="AW23" i="62"/>
  <c r="BO10" i="62"/>
  <c r="E34" i="50"/>
  <c r="BB32" i="62"/>
  <c r="AT45" i="62"/>
  <c r="C29" i="50"/>
  <c r="AB26" i="6" s="1"/>
  <c r="AW10" i="62"/>
  <c r="AY8" i="62"/>
  <c r="AV5" i="62"/>
  <c r="AY46" i="62"/>
  <c r="BC8" i="62"/>
  <c r="AX23" i="62"/>
  <c r="BL9" i="62"/>
  <c r="AZ14" i="62"/>
  <c r="BF8" i="62"/>
  <c r="BA3" i="62"/>
  <c r="AV45" i="62"/>
  <c r="BC30" i="62"/>
  <c r="AY6" i="62"/>
  <c r="AV46" i="62"/>
  <c r="F18" i="50"/>
  <c r="AD15" i="6" s="1"/>
  <c r="BO8" i="62"/>
  <c r="BE48" i="62"/>
  <c r="BO6" i="62"/>
  <c r="BE50" i="62"/>
  <c r="M50" i="62" s="1"/>
  <c r="DS50" i="62" s="1"/>
  <c r="BE40" i="62"/>
  <c r="BA12" i="62"/>
  <c r="AX9" i="62"/>
  <c r="AW17" i="62"/>
  <c r="BK14" i="62"/>
  <c r="BK44" i="62"/>
  <c r="BN10" i="62"/>
  <c r="BD13" i="62"/>
  <c r="BC48" i="62"/>
  <c r="BN3" i="62"/>
  <c r="BN47" i="62"/>
  <c r="BK43" i="62"/>
  <c r="AU12" i="62"/>
  <c r="AZ3" i="62"/>
  <c r="C41" i="50"/>
  <c r="BE47" i="62"/>
  <c r="BD17" i="62"/>
  <c r="AW6" i="62"/>
  <c r="BO45" i="62"/>
  <c r="BI7" i="62"/>
  <c r="BF3" i="62"/>
  <c r="C22" i="50"/>
  <c r="AB19" i="6" s="1"/>
  <c r="AW46" i="62"/>
  <c r="F41" i="50"/>
  <c r="BJ46" i="62"/>
  <c r="F39" i="50"/>
  <c r="AD33" i="6" s="1"/>
  <c r="BK48" i="62"/>
  <c r="BH13" i="62"/>
  <c r="BL13" i="62"/>
  <c r="BA14" i="62"/>
  <c r="BN18" i="62"/>
  <c r="BK23" i="62"/>
  <c r="C35" i="50"/>
  <c r="AB30" i="6" s="1"/>
  <c r="AT3" i="62"/>
  <c r="BI47" i="62"/>
  <c r="BB18" i="62"/>
  <c r="E32" i="50"/>
  <c r="BO50" i="62"/>
  <c r="W50" i="62" s="1"/>
  <c r="EC50" i="62" s="1"/>
  <c r="F42" i="50"/>
  <c r="BI9" i="62"/>
  <c r="BJ50" i="62"/>
  <c r="R50" i="62" s="1"/>
  <c r="DX50" i="62" s="1"/>
  <c r="F21" i="50"/>
  <c r="AD18" i="6" s="1"/>
  <c r="BI6" i="62"/>
  <c r="F50" i="50"/>
  <c r="BA17" i="62"/>
  <c r="AX3" i="62"/>
  <c r="AV10" i="62"/>
  <c r="AU10" i="62"/>
  <c r="F48" i="50"/>
  <c r="AZ6" i="62"/>
  <c r="BF9" i="62"/>
  <c r="BH19" i="62"/>
  <c r="AV19" i="62"/>
  <c r="BJ47" i="62"/>
  <c r="F28" i="50"/>
  <c r="AD25" i="6" s="1"/>
  <c r="AZ9" i="62"/>
  <c r="BE32" i="62"/>
  <c r="BC18" i="62"/>
  <c r="BL17" i="62"/>
  <c r="BG50" i="62"/>
  <c r="O50" i="62" s="1"/>
  <c r="DU50" i="62" s="1"/>
  <c r="BL43" i="62"/>
  <c r="AT32" i="62"/>
  <c r="C34" i="50"/>
  <c r="AB29" i="6" s="1"/>
  <c r="BH5" i="62"/>
  <c r="BN20" i="62"/>
  <c r="BM9" i="62"/>
  <c r="G26" i="50"/>
  <c r="BF23" i="6" s="1"/>
  <c r="C42" i="50"/>
  <c r="BE12" i="62"/>
  <c r="AU23" i="62"/>
  <c r="BN19" i="62"/>
  <c r="BL5" i="62"/>
  <c r="BA20" i="62"/>
  <c r="BD3" i="62"/>
  <c r="AV40" i="62"/>
  <c r="BO19" i="62"/>
  <c r="BN5" i="62"/>
  <c r="BG9" i="62"/>
  <c r="F24" i="50"/>
  <c r="AD21" i="6" s="1"/>
  <c r="BJ48" i="62"/>
  <c r="BG5" i="62"/>
  <c r="BL44" i="62"/>
  <c r="AV17" i="62"/>
  <c r="C18" i="50"/>
  <c r="AB15" i="6" s="1"/>
  <c r="AZ20" i="62"/>
  <c r="AU18" i="62"/>
  <c r="BD12" i="62"/>
  <c r="BI17" i="62"/>
  <c r="E43" i="50"/>
  <c r="F45" i="50"/>
  <c r="BG12" i="62"/>
  <c r="BC10" i="62"/>
  <c r="BI10" i="62"/>
  <c r="BG20" i="62"/>
  <c r="BM45" i="62"/>
  <c r="G29" i="50"/>
  <c r="BF26" i="6" s="1"/>
  <c r="AX40" i="62"/>
  <c r="BC47" i="62"/>
  <c r="AZ48" i="62"/>
  <c r="BL30" i="62"/>
  <c r="BK45" i="62"/>
  <c r="BB17" i="62"/>
  <c r="E30" i="50"/>
  <c r="BI46" i="62"/>
  <c r="BI44" i="62"/>
  <c r="BI48" i="62"/>
  <c r="AV13" i="62"/>
  <c r="AW43" i="62"/>
  <c r="BJ40" i="62"/>
  <c r="F33" i="50"/>
  <c r="BL8" i="62"/>
  <c r="BM44" i="62"/>
  <c r="G27" i="50"/>
  <c r="BF24" i="6" s="1"/>
  <c r="BK40" i="62"/>
  <c r="AT48" i="62"/>
  <c r="C24" i="50"/>
  <c r="AB21" i="6" s="1"/>
  <c r="E37" i="50"/>
  <c r="BB30" i="62"/>
  <c r="BB43" i="62"/>
  <c r="E20" i="50"/>
  <c r="E7" i="50" s="1"/>
  <c r="E51" i="50"/>
  <c r="BA47" i="62"/>
  <c r="BC9" i="62"/>
  <c r="BF7" i="62"/>
  <c r="AU45" i="62"/>
  <c r="BG6" i="62"/>
  <c r="BA23" i="62"/>
  <c r="BN48" i="62"/>
  <c r="BC17" i="62"/>
  <c r="AW18" i="62"/>
  <c r="BJ45" i="62"/>
  <c r="F29" i="50"/>
  <c r="AD26" i="6" s="1"/>
  <c r="G21" i="50"/>
  <c r="BF18" i="6" s="1"/>
  <c r="BM50" i="62"/>
  <c r="U50" i="62" s="1"/>
  <c r="EA50" i="62" s="1"/>
  <c r="C16" i="50"/>
  <c r="AB13" i="6" s="1"/>
  <c r="AT14" i="62"/>
  <c r="BL19" i="62"/>
  <c r="AY32" i="62"/>
  <c r="AY18" i="62"/>
  <c r="BI14" i="62"/>
  <c r="BM23" i="62"/>
  <c r="G19" i="50"/>
  <c r="BF16" i="6" s="1"/>
  <c r="BB44" i="62"/>
  <c r="E27" i="50"/>
  <c r="AC24" i="6" s="1"/>
  <c r="E49" i="50"/>
  <c r="BN46" i="62"/>
  <c r="AW45" i="62"/>
  <c r="AV32" i="62"/>
  <c r="BF14" i="62"/>
  <c r="AZ8" i="62"/>
  <c r="AZ45" i="62"/>
  <c r="C52" i="50"/>
  <c r="E22" i="50"/>
  <c r="AC19" i="6" s="1"/>
  <c r="AY19" i="62"/>
  <c r="BA7" i="62"/>
  <c r="BK10" i="62"/>
  <c r="AY5" i="62"/>
  <c r="F47" i="50"/>
  <c r="BD46" i="62"/>
  <c r="E36" i="50"/>
  <c r="D36" i="50" s="1"/>
  <c r="BB7" i="62"/>
  <c r="AV44" i="62"/>
  <c r="E40" i="50"/>
  <c r="BF47" i="62"/>
  <c r="BN6" i="62"/>
  <c r="BD32" i="62"/>
  <c r="BJ32" i="62"/>
  <c r="F34" i="50"/>
  <c r="AD29" i="6" s="1"/>
  <c r="BE44" i="62"/>
  <c r="BM30" i="62"/>
  <c r="G37" i="50"/>
  <c r="BF31" i="6" s="1"/>
  <c r="AW14" i="62"/>
  <c r="E23" i="50"/>
  <c r="BA43" i="62"/>
  <c r="BH7" i="62"/>
  <c r="BD20" i="62"/>
  <c r="G20" i="50"/>
  <c r="BM43" i="62"/>
  <c r="AY7" i="62"/>
  <c r="BL32" i="62"/>
  <c r="BE43" i="62"/>
  <c r="BM17" i="62"/>
  <c r="G30" i="50"/>
  <c r="BF27" i="6" s="1"/>
  <c r="BM46" i="62"/>
  <c r="G39" i="50"/>
  <c r="BF33" i="6" s="1"/>
  <c r="G49" i="50"/>
  <c r="BM19" i="62"/>
  <c r="G31" i="50"/>
  <c r="BF28" i="6" s="1"/>
  <c r="BF36" i="6" s="1"/>
  <c r="AX48" i="62"/>
  <c r="BH8" i="62"/>
  <c r="F12" i="50"/>
  <c r="AD9" i="6" s="1"/>
  <c r="BJ5" i="62"/>
  <c r="AY45" i="62"/>
  <c r="BK13" i="62"/>
  <c r="BE6" i="62"/>
  <c r="BL23" i="62"/>
  <c r="AY12" i="62"/>
  <c r="AV6" i="62"/>
  <c r="AY13" i="62"/>
  <c r="BF48" i="62"/>
  <c r="AX18" i="62"/>
  <c r="BB8" i="62"/>
  <c r="E14" i="50"/>
  <c r="AC11" i="6" s="1"/>
  <c r="BH50" i="62"/>
  <c r="AX6" i="62"/>
  <c r="AZ17" i="62"/>
  <c r="BB13" i="62"/>
  <c r="E15" i="50"/>
  <c r="AC12" i="6" s="1"/>
  <c r="BF32" i="62"/>
  <c r="AV9" i="62"/>
  <c r="BE3" i="62"/>
  <c r="BH14" i="62"/>
  <c r="AU48" i="62"/>
  <c r="BB5" i="62"/>
  <c r="E12" i="50"/>
  <c r="AC9" i="6" s="1"/>
  <c r="G51" i="50"/>
  <c r="AZ50" i="62"/>
  <c r="H50" i="62" s="1"/>
  <c r="DN50" i="62" s="1"/>
  <c r="AU47" i="62"/>
  <c r="C33" i="50"/>
  <c r="AT40" i="62"/>
  <c r="AT17" i="62"/>
  <c r="C30" i="50"/>
  <c r="AB27" i="6" s="1"/>
  <c r="BA18" i="62"/>
  <c r="AV23" i="62"/>
  <c r="E50" i="50"/>
  <c r="BO40" i="62"/>
  <c r="BN8" i="62"/>
  <c r="BB23" i="62"/>
  <c r="E19" i="50"/>
  <c r="BK9" i="62"/>
  <c r="C40" i="50"/>
  <c r="BH20" i="62"/>
  <c r="AY14" i="62"/>
  <c r="BA9" i="62"/>
  <c r="BA44" i="62"/>
  <c r="C13" i="50"/>
  <c r="AB10" i="6" s="1"/>
  <c r="AT6" i="62"/>
  <c r="BF17" i="62"/>
  <c r="C48" i="50"/>
  <c r="BI18" i="62"/>
  <c r="AX32" i="62"/>
  <c r="BA45" i="62"/>
  <c r="BG7" i="62"/>
  <c r="BK30" i="62"/>
  <c r="BM8" i="62"/>
  <c r="G14" i="50"/>
  <c r="BF11" i="6" s="1"/>
  <c r="BJ30" i="62"/>
  <c r="F37" i="50"/>
  <c r="AD31" i="6" s="1"/>
  <c r="BK3" i="62"/>
  <c r="BI5" i="62"/>
  <c r="BK12" i="62"/>
  <c r="BJ3" i="62"/>
  <c r="F35" i="50"/>
  <c r="AD30" i="6" s="1"/>
  <c r="BO12" i="62"/>
  <c r="BD9" i="62"/>
  <c r="AU43" i="62"/>
  <c r="BA10" i="62"/>
  <c r="BG13" i="62"/>
  <c r="BI8" i="62"/>
  <c r="BG3" i="62"/>
  <c r="BN40" i="62"/>
  <c r="BE8" i="62"/>
  <c r="BH23" i="62"/>
  <c r="AX17" i="62"/>
  <c r="BO30" i="62"/>
  <c r="BG47" i="62"/>
  <c r="BL6" i="62"/>
  <c r="AX44" i="62"/>
  <c r="AU17" i="62"/>
  <c r="BD14" i="62"/>
  <c r="G12" i="50"/>
  <c r="BF9" i="6" s="1"/>
  <c r="BM5" i="62"/>
  <c r="BL20" i="62"/>
  <c r="BI43" i="62"/>
  <c r="C51" i="50"/>
  <c r="BH10" i="62"/>
  <c r="BE9" i="62"/>
  <c r="BH12" i="62"/>
  <c r="BJ13" i="62"/>
  <c r="F15" i="50"/>
  <c r="AD12" i="6" s="1"/>
  <c r="G43" i="50"/>
  <c r="BM18" i="62"/>
  <c r="G32" i="50"/>
  <c r="BH9" i="62"/>
  <c r="BO5" i="62"/>
  <c r="BM3" i="62"/>
  <c r="G35" i="50"/>
  <c r="BF30" i="6" s="1"/>
  <c r="E18" i="50"/>
  <c r="AC15" i="6" s="1"/>
  <c r="AZ30" i="62"/>
  <c r="BC46" i="62"/>
  <c r="AV7" i="62"/>
  <c r="BD45" i="62"/>
  <c r="BB12" i="62"/>
  <c r="E38" i="50"/>
  <c r="AC32" i="6" s="1"/>
  <c r="BM6" i="62"/>
  <c r="G13" i="50"/>
  <c r="BF10" i="6" s="1"/>
  <c r="BL50" i="62"/>
  <c r="T50" i="62" s="1"/>
  <c r="DZ50" i="62" s="1"/>
  <c r="AW40" i="62"/>
  <c r="F25" i="50"/>
  <c r="AD22" i="6" s="1"/>
  <c r="BJ10" i="62"/>
  <c r="BL3" i="62"/>
  <c r="AW3" i="62"/>
  <c r="C44" i="50"/>
  <c r="C47" i="50"/>
  <c r="AU14" i="62"/>
  <c r="BF5" i="62"/>
  <c r="BG30" i="62"/>
  <c r="AT9" i="62"/>
  <c r="C26" i="50"/>
  <c r="AB23" i="6" s="1"/>
  <c r="AY47" i="62"/>
  <c r="BD10" i="62"/>
  <c r="F46" i="50"/>
  <c r="BO17" i="62"/>
  <c r="BG8" i="62"/>
  <c r="AX8" i="62"/>
  <c r="BF12" i="62"/>
  <c r="G24" i="50"/>
  <c r="BF21" i="6" s="1"/>
  <c r="BM48" i="62"/>
  <c r="BI3" i="62"/>
  <c r="AZ5" i="62"/>
  <c r="AT23" i="62"/>
  <c r="C19" i="50"/>
  <c r="AB16" i="6" s="1"/>
  <c r="AY23" i="62"/>
  <c r="AZ44" i="62"/>
  <c r="BE13" i="62"/>
  <c r="BD8" i="62"/>
  <c r="BE10" i="62"/>
  <c r="BO43" i="62"/>
  <c r="AY3" i="62"/>
  <c r="AT12" i="62"/>
  <c r="C38" i="50"/>
  <c r="AB32" i="6" s="1"/>
  <c r="BN7" i="62"/>
  <c r="BE18" i="62"/>
  <c r="BK20" i="62"/>
  <c r="AU40" i="62"/>
  <c r="AW19" i="62"/>
  <c r="BK32" i="62"/>
  <c r="BC45" i="62"/>
  <c r="BN32" i="62"/>
  <c r="BO23" i="62"/>
  <c r="AX30" i="62"/>
  <c r="BE23" i="62"/>
  <c r="G41" i="50"/>
  <c r="AW7" i="62"/>
  <c r="BF50" i="62"/>
  <c r="N50" i="62" s="1"/>
  <c r="DT50" i="62" s="1"/>
  <c r="BL7" i="62"/>
  <c r="BI13" i="62"/>
  <c r="AY17" i="62"/>
  <c r="BL47" i="62"/>
  <c r="BO13" i="62"/>
  <c r="BK5" i="62"/>
  <c r="F51" i="50"/>
  <c r="D51" i="50" s="1"/>
  <c r="AU20" i="62"/>
  <c r="AV43" i="62"/>
  <c r="BG19" i="62"/>
  <c r="G40" i="50"/>
  <c r="E46" i="50"/>
  <c r="BK8" i="62"/>
  <c r="BC40" i="62"/>
  <c r="AU30" i="62"/>
  <c r="C50" i="50"/>
  <c r="AU32" i="62"/>
  <c r="BC20" i="62"/>
  <c r="AW20" i="62"/>
  <c r="AV47" i="62"/>
  <c r="F22" i="50"/>
  <c r="AD19" i="6" s="1"/>
  <c r="BE20" i="62"/>
  <c r="BH3" i="62"/>
  <c r="BH40" i="62"/>
  <c r="BM13" i="62"/>
  <c r="G15" i="50"/>
  <c r="BF12" i="6" s="1"/>
  <c r="AX5" i="62"/>
  <c r="AZ23" i="62"/>
  <c r="BO20" i="62"/>
  <c r="BE46" i="62"/>
  <c r="BG44" i="62"/>
  <c r="BA13" i="62"/>
  <c r="BI19" i="62"/>
  <c r="BM14" i="62"/>
  <c r="G16" i="50"/>
  <c r="BF13" i="6" s="1"/>
  <c r="G46" i="50"/>
  <c r="E45" i="50"/>
  <c r="AY10" i="62"/>
  <c r="BL14" i="62"/>
  <c r="BI32" i="62"/>
  <c r="F30" i="50"/>
  <c r="AD27" i="6" s="1"/>
  <c r="BJ17" i="62"/>
  <c r="BH47" i="62"/>
  <c r="BK50" i="62"/>
  <c r="S50" i="62" s="1"/>
  <c r="DY50" i="62" s="1"/>
  <c r="BN14" i="62"/>
  <c r="E41" i="50"/>
  <c r="BC13" i="62"/>
  <c r="AY44" i="62"/>
  <c r="BC5" i="62"/>
  <c r="AY40" i="62"/>
  <c r="BC3" i="62"/>
  <c r="E13" i="50"/>
  <c r="BB6" i="62"/>
  <c r="BA19" i="62"/>
  <c r="BL12" i="62"/>
  <c r="BG17" i="62"/>
  <c r="C49" i="50"/>
  <c r="AW48" i="62"/>
  <c r="AT8" i="62"/>
  <c r="C14" i="50"/>
  <c r="AB11" i="6" s="1"/>
  <c r="F16" i="50"/>
  <c r="AD13" i="6" s="1"/>
  <c r="BJ14" i="62"/>
  <c r="BJ43" i="62"/>
  <c r="F20" i="50"/>
  <c r="F49" i="50"/>
  <c r="BC23" i="62"/>
  <c r="AY50" i="62"/>
  <c r="G50" i="62" s="1"/>
  <c r="DM50" i="62" s="1"/>
  <c r="G47" i="50"/>
  <c r="BD50" i="62"/>
  <c r="L50" i="62" s="1"/>
  <c r="DR50" i="62" s="1"/>
  <c r="BO32" i="62"/>
  <c r="BL18" i="62"/>
  <c r="BF20" i="62"/>
  <c r="BL48" i="62"/>
  <c r="BF45" i="62"/>
  <c r="BC19" i="62"/>
  <c r="F43" i="50"/>
  <c r="BF19" i="62"/>
  <c r="AZ7" i="62"/>
  <c r="BA48" i="62"/>
  <c r="C46" i="50"/>
  <c r="BL46" i="62"/>
  <c r="BB14" i="62"/>
  <c r="E16" i="50"/>
  <c r="AC13" i="6" s="1"/>
  <c r="BK19" i="62"/>
  <c r="AZ19" i="62"/>
  <c r="BM47" i="62"/>
  <c r="G28" i="50"/>
  <c r="BF25" i="6" s="1"/>
  <c r="BF34" i="6" s="1"/>
  <c r="F52" i="50"/>
  <c r="E25" i="50"/>
  <c r="AC22" i="6" s="1"/>
  <c r="BB10" i="62"/>
  <c r="BD5" i="62"/>
  <c r="BC12" i="62"/>
  <c r="AT13" i="62"/>
  <c r="C15" i="50"/>
  <c r="AB12" i="6" s="1"/>
  <c r="AV14" i="62"/>
  <c r="BG43" i="62"/>
  <c r="AU6" i="62"/>
  <c r="BH6" i="62"/>
  <c r="AU8" i="62"/>
  <c r="BJ19" i="62"/>
  <c r="F31" i="50"/>
  <c r="AD28" i="6" s="1"/>
  <c r="E42" i="50"/>
  <c r="BC6" i="62"/>
  <c r="C37" i="50"/>
  <c r="AB31" i="6" s="1"/>
  <c r="AT30" i="62"/>
  <c r="AX20" i="62"/>
  <c r="BN17" i="62"/>
  <c r="C17" i="50"/>
  <c r="AB14" i="6" s="1"/>
  <c r="AT20" i="62"/>
  <c r="BI12" i="62"/>
  <c r="BN23" i="62"/>
  <c r="AX45" i="62"/>
  <c r="BE45" i="62"/>
  <c r="AZ46" i="62"/>
  <c r="AU9" i="62"/>
  <c r="G48" i="50"/>
  <c r="AU44" i="62"/>
  <c r="AW32" i="62"/>
  <c r="AV8" i="62"/>
  <c r="BH48" i="62"/>
  <c r="F40" i="50"/>
  <c r="D40" i="50" s="1"/>
  <c r="AV18" i="62"/>
  <c r="BN9" i="62"/>
  <c r="AX10" i="62"/>
  <c r="AZ43" i="62"/>
  <c r="BM40" i="62"/>
  <c r="G33" i="50"/>
  <c r="AV50" i="62"/>
  <c r="D50" i="62" s="1"/>
  <c r="DJ50" i="62" s="1"/>
  <c r="AZ32" i="62"/>
  <c r="BN12" i="62"/>
  <c r="AW47" i="62"/>
  <c r="BF30" i="62"/>
  <c r="BC32" i="62"/>
  <c r="BN50" i="62"/>
  <c r="V50" i="62" s="1"/>
  <c r="EB50" i="62" s="1"/>
  <c r="BD47" i="62"/>
  <c r="C45" i="50"/>
  <c r="BD30" i="62"/>
  <c r="G50" i="50"/>
  <c r="BG18" i="62"/>
  <c r="BA5" i="62"/>
  <c r="BD23" i="62"/>
  <c r="BE19" i="62"/>
  <c r="BL40" i="62"/>
  <c r="BK6" i="62"/>
  <c r="BA46" i="62"/>
  <c r="BB50" i="62"/>
  <c r="J50" i="62" s="1"/>
  <c r="DP50" i="62" s="1"/>
  <c r="E21" i="50"/>
  <c r="AC18" i="6" s="1"/>
  <c r="BI50" i="62"/>
  <c r="Q50" i="62" s="1"/>
  <c r="DW50" i="62" s="1"/>
  <c r="AY30" i="62"/>
  <c r="BI20" i="62"/>
  <c r="AY48" i="62"/>
  <c r="BN45" i="62"/>
  <c r="AW12" i="62"/>
  <c r="BI45" i="62"/>
  <c r="BM10" i="62"/>
  <c r="G25" i="50"/>
  <c r="BF22" i="6" s="1"/>
  <c r="BJ7" i="62"/>
  <c r="F36" i="50"/>
  <c r="BD6" i="62"/>
  <c r="BK17" i="62"/>
  <c r="BL45" i="62"/>
  <c r="BM7" i="62"/>
  <c r="G36" i="50"/>
  <c r="BO3" i="62"/>
  <c r="G42" i="50"/>
  <c r="F44" i="50"/>
  <c r="BB48" i="62"/>
  <c r="E24" i="50"/>
  <c r="E52" i="50"/>
  <c r="AX7" i="62"/>
  <c r="BA6" i="62"/>
  <c r="AX47" i="62"/>
  <c r="AW9" i="62"/>
  <c r="AX50" i="62"/>
  <c r="F50" i="62" s="1"/>
  <c r="DL50" i="62" s="1"/>
  <c r="AU3" i="62"/>
  <c r="AX14" i="62"/>
  <c r="BH30" i="62"/>
  <c r="BJ44" i="62"/>
  <c r="F27" i="50"/>
  <c r="AD24" i="6" s="1"/>
  <c r="BO7" i="62"/>
  <c r="BB40" i="62"/>
  <c r="E33" i="50"/>
  <c r="C23" i="50"/>
  <c r="AB20" i="6" s="1"/>
  <c r="BN44" i="62"/>
  <c r="BH32" i="62"/>
  <c r="AV3" i="62"/>
  <c r="AY43" i="62"/>
  <c r="AY20" i="62"/>
  <c r="BI30" i="62"/>
  <c r="BE5" i="62"/>
  <c r="BE30" i="62"/>
  <c r="AZ40" i="62"/>
  <c r="AZ18" i="62"/>
  <c r="AW50" i="62"/>
  <c r="E50" i="62" s="1"/>
  <c r="DK50" i="62" s="1"/>
  <c r="BO14" i="62"/>
  <c r="AW44" i="62"/>
  <c r="BM32" i="62"/>
  <c r="G34" i="50"/>
  <c r="BF29" i="6" s="1"/>
  <c r="BF35" i="6" s="1"/>
  <c r="BG32" i="62"/>
  <c r="BA8" i="62"/>
  <c r="AT19" i="62"/>
  <c r="C31" i="50"/>
  <c r="AB28" i="6" s="1"/>
  <c r="BA32" i="62"/>
  <c r="BG45" i="62"/>
  <c r="G52" i="50"/>
  <c r="AX12" i="62"/>
  <c r="AT47" i="62"/>
  <c r="C28" i="50"/>
  <c r="AB25" i="6" s="1"/>
  <c r="BM12" i="62"/>
  <c r="G38" i="50"/>
  <c r="BF32" i="6" s="1"/>
  <c r="BA40" i="62"/>
  <c r="BK18" i="62"/>
  <c r="BI23" i="62"/>
  <c r="BH43" i="62"/>
  <c r="BF23" i="62"/>
  <c r="BC14" i="62"/>
  <c r="E47" i="50"/>
  <c r="D47" i="50" s="1"/>
  <c r="BF44" i="62"/>
  <c r="G17" i="50"/>
  <c r="BF14" i="6" s="1"/>
  <c r="BM20" i="62"/>
  <c r="BG46" i="62"/>
  <c r="BD7" i="62"/>
  <c r="BO47" i="62"/>
  <c r="BG40" i="62"/>
  <c r="BJ8" i="62"/>
  <c r="F14" i="50"/>
  <c r="AD11" i="6" s="1"/>
  <c r="BC43" i="62"/>
  <c r="BF43" i="62"/>
  <c r="C32" i="50"/>
  <c r="AT18" i="62"/>
  <c r="F23" i="50"/>
  <c r="AD20" i="6" s="1"/>
  <c r="BB45" i="62"/>
  <c r="E29" i="50"/>
  <c r="AC26" i="6" s="1"/>
  <c r="BF46" i="62"/>
  <c r="AT10" i="62"/>
  <c r="C25" i="50"/>
  <c r="AB22" i="6" s="1"/>
  <c r="AU7" i="62"/>
  <c r="AZ12" i="62"/>
  <c r="AT43" i="62"/>
  <c r="C20" i="50"/>
  <c r="BH18" i="62"/>
  <c r="BG34" i="5"/>
  <c r="BH34" i="5" s="1"/>
  <c r="C10" i="55"/>
  <c r="C5" i="55" s="1"/>
  <c r="C6" i="55" s="1"/>
  <c r="BG9" i="5"/>
  <c r="BH9" i="5" s="1"/>
  <c r="BG35" i="5"/>
  <c r="BH35" i="5" s="1"/>
  <c r="BG38" i="5"/>
  <c r="BH38" i="5" s="1"/>
  <c r="BG19" i="5"/>
  <c r="BH19" i="5" s="1"/>
  <c r="BG26" i="5"/>
  <c r="BH26" i="5" s="1"/>
  <c r="BG11" i="5"/>
  <c r="BH11" i="5" s="1"/>
  <c r="BG33" i="5"/>
  <c r="BH33" i="5" s="1"/>
  <c r="BG30" i="5"/>
  <c r="BH30" i="5" s="1"/>
  <c r="BG20" i="5"/>
  <c r="BH20" i="5" s="1"/>
  <c r="BG23" i="5"/>
  <c r="BH23" i="5" s="1"/>
  <c r="BG25" i="5"/>
  <c r="BH25" i="5" s="1"/>
  <c r="BG18" i="5"/>
  <c r="BH18" i="5" s="1"/>
  <c r="BG29" i="5"/>
  <c r="BH29" i="5" s="1"/>
  <c r="BG14" i="5"/>
  <c r="BH14" i="5" s="1"/>
  <c r="BG21" i="5"/>
  <c r="BH21" i="5" s="1"/>
  <c r="BG16" i="5"/>
  <c r="BH16" i="5" s="1"/>
  <c r="BG32" i="5"/>
  <c r="BH32" i="5" s="1"/>
  <c r="BG24" i="5"/>
  <c r="BH24" i="5" s="1"/>
  <c r="BG10" i="5"/>
  <c r="BH10" i="5" s="1"/>
  <c r="BG28" i="5"/>
  <c r="BH28" i="5" s="1"/>
  <c r="BG31" i="5"/>
  <c r="BH31" i="5" s="1"/>
  <c r="BG12" i="5"/>
  <c r="BH12" i="5" s="1"/>
  <c r="BG13" i="5"/>
  <c r="BH13" i="5" s="1"/>
  <c r="BG15" i="5"/>
  <c r="BH15" i="5" s="1"/>
  <c r="BG17" i="5"/>
  <c r="BH17" i="5" s="1"/>
  <c r="BG27" i="5"/>
  <c r="BH27" i="5" s="1"/>
  <c r="BG22" i="5"/>
  <c r="BH22" i="5" s="1"/>
  <c r="D2" i="55"/>
  <c r="D10" i="55"/>
  <c r="D5" i="55" s="1"/>
  <c r="BG41" i="5"/>
  <c r="BH41" i="5" s="1"/>
  <c r="BG40" i="5"/>
  <c r="BH40" i="5" s="1"/>
  <c r="G478" i="47"/>
  <c r="H478" i="47"/>
  <c r="ES50" i="62"/>
  <c r="EU50" i="62"/>
  <c r="D41" i="50"/>
  <c r="EE50" i="62"/>
  <c r="AB17" i="6"/>
  <c r="C7" i="50"/>
  <c r="D20" i="50"/>
  <c r="D7" i="50" s="1"/>
  <c r="AD17" i="6"/>
  <c r="F7" i="50"/>
  <c r="BF17" i="6"/>
  <c r="BF7" i="6" s="1"/>
  <c r="BG12" i="6" s="1"/>
  <c r="BH12" i="6" s="1"/>
  <c r="G7" i="50"/>
  <c r="D44" i="50"/>
  <c r="D48" i="50"/>
  <c r="D52" i="50"/>
  <c r="D46" i="50"/>
  <c r="D50" i="50"/>
  <c r="ED50" i="62"/>
  <c r="EY50" i="62"/>
  <c r="EK50" i="62"/>
  <c r="EL50" i="62"/>
  <c r="EV50" i="62"/>
  <c r="EF50" i="62"/>
  <c r="EM50" i="62"/>
  <c r="EP50" i="62"/>
  <c r="EO50" i="62"/>
  <c r="EH50" i="62"/>
  <c r="EG50" i="62"/>
  <c r="ET50" i="62"/>
  <c r="EN50" i="62"/>
  <c r="EQ50" i="62"/>
  <c r="EX50" i="62"/>
  <c r="EJ50" i="62"/>
  <c r="AC17" i="6"/>
  <c r="BF37" i="6"/>
  <c r="BF40" i="6" s="1"/>
  <c r="BF38" i="6"/>
  <c r="BF41" i="6" s="1"/>
  <c r="BF39" i="6"/>
  <c r="BF42" i="6" s="1"/>
  <c r="G6" i="50"/>
  <c r="AC31" i="6"/>
  <c r="AC20" i="6"/>
  <c r="D26" i="50"/>
  <c r="AC23" i="6"/>
  <c r="AC29" i="6"/>
  <c r="D39" i="50"/>
  <c r="AC33" i="6"/>
  <c r="D13" i="50"/>
  <c r="AC10" i="6"/>
  <c r="AC28" i="6"/>
  <c r="AB38" i="6"/>
  <c r="AB41" i="6" s="1"/>
  <c r="AB39" i="6"/>
  <c r="AB42" i="6" s="1"/>
  <c r="AB37" i="6"/>
  <c r="AB40" i="6" s="1"/>
  <c r="D16" i="50"/>
  <c r="D24" i="50"/>
  <c r="AC21" i="6"/>
  <c r="D29" i="50"/>
  <c r="D15" i="50"/>
  <c r="D19" i="50"/>
  <c r="AC16" i="6"/>
  <c r="D30" i="50"/>
  <c r="AC27" i="6"/>
  <c r="D38" i="50"/>
  <c r="D18" i="50"/>
  <c r="D33" i="50"/>
  <c r="C4" i="50"/>
  <c r="E4" i="50"/>
  <c r="D12" i="50"/>
  <c r="D14" i="50"/>
  <c r="D35" i="50"/>
  <c r="F3" i="50"/>
  <c r="F243" i="49"/>
  <c r="E243" i="49"/>
  <c r="H243" i="49"/>
  <c r="G243" i="49"/>
  <c r="D17" i="50"/>
  <c r="D25" i="50"/>
  <c r="D28" i="50"/>
  <c r="D32" i="50"/>
  <c r="D43" i="50"/>
  <c r="D42" i="50"/>
  <c r="D45" i="50"/>
  <c r="D49" i="50"/>
  <c r="F545" i="46"/>
  <c r="E545" i="46"/>
  <c r="H545" i="46"/>
  <c r="G545" i="46"/>
  <c r="P50" i="62" l="1"/>
  <c r="DV50" i="62" s="1"/>
  <c r="ER50" i="62"/>
  <c r="D21" i="50"/>
  <c r="D22" i="50"/>
  <c r="D3" i="50" s="1"/>
  <c r="F4" i="50"/>
  <c r="E3" i="50"/>
  <c r="C3" i="50"/>
  <c r="D27" i="50"/>
  <c r="D31" i="50"/>
  <c r="D34" i="50"/>
  <c r="D23" i="50"/>
  <c r="D37" i="50"/>
  <c r="EW50" i="62"/>
  <c r="EI50" i="62"/>
  <c r="GR50" i="62" s="1" a="1"/>
  <c r="GR50" i="62" s="1"/>
  <c r="D6" i="55"/>
  <c r="BG15" i="6"/>
  <c r="BH15" i="6" s="1"/>
  <c r="BG17" i="6"/>
  <c r="BH17" i="6" s="1"/>
  <c r="BG42" i="6"/>
  <c r="BH42" i="6" s="1"/>
  <c r="BG14" i="6"/>
  <c r="BH14" i="6" s="1"/>
  <c r="BG40" i="6"/>
  <c r="BH40" i="6" s="1"/>
  <c r="BG19" i="6"/>
  <c r="BH19" i="6" s="1"/>
  <c r="BG33" i="6"/>
  <c r="BH33" i="6" s="1"/>
  <c r="BG29" i="6"/>
  <c r="BH29" i="6" s="1"/>
  <c r="BG31" i="6"/>
  <c r="BH31" i="6" s="1"/>
  <c r="C9" i="50"/>
  <c r="C2" i="50" s="1"/>
  <c r="BG38" i="6"/>
  <c r="BH38" i="6" s="1"/>
  <c r="BG27" i="6"/>
  <c r="BH27" i="6" s="1"/>
  <c r="BG22" i="6"/>
  <c r="BH22" i="6" s="1"/>
  <c r="BG9" i="6"/>
  <c r="BH9" i="6" s="1"/>
  <c r="BG25" i="6"/>
  <c r="BH25" i="6" s="1"/>
  <c r="BG36" i="6"/>
  <c r="BH36" i="6" s="1"/>
  <c r="BG24" i="6"/>
  <c r="BH24" i="6" s="1"/>
  <c r="C8" i="50"/>
  <c r="BG16" i="6"/>
  <c r="BH16" i="6" s="1"/>
  <c r="BG30" i="6"/>
  <c r="BH30" i="6" s="1"/>
  <c r="BG23" i="6"/>
  <c r="BH23" i="6" s="1"/>
  <c r="BG13" i="6"/>
  <c r="BH13" i="6" s="1"/>
  <c r="BG32" i="6"/>
  <c r="BH32" i="6" s="1"/>
  <c r="BG26" i="6"/>
  <c r="BH26" i="6" s="1"/>
  <c r="BG18" i="6"/>
  <c r="BH18" i="6" s="1"/>
  <c r="BG10" i="6"/>
  <c r="BH10" i="6" s="1"/>
  <c r="BG35" i="6"/>
  <c r="BH35" i="6" s="1"/>
  <c r="BG21" i="6"/>
  <c r="BH21" i="6" s="1"/>
  <c r="BG11" i="6"/>
  <c r="BH11" i="6" s="1"/>
  <c r="BG34" i="6"/>
  <c r="BH34" i="6" s="1"/>
  <c r="BG28" i="6"/>
  <c r="BH28" i="6" s="1"/>
  <c r="BG20" i="6"/>
  <c r="BH20" i="6" s="1"/>
  <c r="BG41" i="6"/>
  <c r="BH41" i="6" s="1"/>
  <c r="BG39" i="6"/>
  <c r="BH39" i="6" s="1"/>
  <c r="BG37" i="6"/>
  <c r="BH37" i="6" s="1"/>
  <c r="D4" i="50"/>
  <c r="D9" i="50" s="1"/>
  <c r="D2" i="50" l="1"/>
  <c r="C10" i="50"/>
  <c r="C5" i="50" s="1"/>
  <c r="C6" i="50" s="1"/>
  <c r="D8" i="50"/>
  <c r="D10" i="50" s="1"/>
  <c r="D5" i="50" s="1"/>
  <c r="D6" i="50" s="1"/>
  <c r="AR9" i="3" l="1"/>
  <c r="AR10" i="3"/>
  <c r="AR11" i="3"/>
  <c r="AR12" i="3"/>
  <c r="AR13" i="3"/>
  <c r="AR14" i="3"/>
  <c r="AR15" i="3"/>
  <c r="AR16" i="3"/>
  <c r="AR17" i="3"/>
  <c r="AR18" i="3"/>
  <c r="AR19" i="3"/>
  <c r="AR20" i="3"/>
  <c r="AK42" i="3"/>
  <c r="AJ42" i="3"/>
  <c r="AH42" i="3"/>
  <c r="AG42" i="3"/>
  <c r="AF42" i="3"/>
  <c r="AK41" i="3"/>
  <c r="AJ41" i="3"/>
  <c r="AH41" i="3"/>
  <c r="AG41" i="3"/>
  <c r="AF41" i="3"/>
  <c r="AK40" i="3"/>
  <c r="AJ40" i="3"/>
  <c r="AH40" i="3"/>
  <c r="AG40" i="3"/>
  <c r="AF40" i="3"/>
  <c r="AK39" i="3"/>
  <c r="AJ39" i="3"/>
  <c r="AH39" i="3"/>
  <c r="AG39" i="3"/>
  <c r="AF39" i="3"/>
  <c r="AK38" i="3"/>
  <c r="AJ38" i="3"/>
  <c r="AH38" i="3"/>
  <c r="AG38" i="3"/>
  <c r="AF38" i="3"/>
  <c r="AK37" i="3"/>
  <c r="AJ37" i="3"/>
  <c r="AH37" i="3"/>
  <c r="AG37" i="3"/>
  <c r="AF37" i="3"/>
  <c r="AK36" i="3"/>
  <c r="AJ36" i="3"/>
  <c r="AH36" i="3"/>
  <c r="AG36" i="3"/>
  <c r="AF36" i="3"/>
  <c r="AK35" i="3"/>
  <c r="AJ35" i="3"/>
  <c r="AH35" i="3"/>
  <c r="AG35" i="3"/>
  <c r="AF35" i="3"/>
  <c r="AK34" i="3"/>
  <c r="AJ34" i="3"/>
  <c r="AH34" i="3"/>
  <c r="AG34" i="3"/>
  <c r="AF34" i="3"/>
  <c r="AK33" i="3"/>
  <c r="AJ33" i="3"/>
  <c r="AH33" i="3"/>
  <c r="AG33" i="3"/>
  <c r="AF33" i="3"/>
  <c r="AK32" i="3"/>
  <c r="AJ32" i="3"/>
  <c r="AH32" i="3"/>
  <c r="AG32" i="3"/>
  <c r="AF32" i="3"/>
  <c r="AK31" i="3"/>
  <c r="AJ31" i="3"/>
  <c r="AH31" i="3"/>
  <c r="AG31" i="3"/>
  <c r="AF31" i="3"/>
  <c r="AK30" i="3"/>
  <c r="AJ30" i="3"/>
  <c r="AH30" i="3"/>
  <c r="AG30" i="3"/>
  <c r="AF30" i="3"/>
  <c r="AK29" i="3"/>
  <c r="AJ29" i="3"/>
  <c r="AH29" i="3"/>
  <c r="AG29" i="3"/>
  <c r="AF29" i="3"/>
  <c r="AK28" i="3"/>
  <c r="AJ28" i="3"/>
  <c r="AH28" i="3"/>
  <c r="AG28" i="3"/>
  <c r="AF28" i="3"/>
  <c r="AK27" i="3"/>
  <c r="AJ27" i="3"/>
  <c r="AH27" i="3"/>
  <c r="AG27" i="3"/>
  <c r="AF27" i="3"/>
  <c r="AK26" i="3"/>
  <c r="AJ26" i="3"/>
  <c r="AH26" i="3"/>
  <c r="AG26" i="3"/>
  <c r="AF26" i="3"/>
  <c r="AK25" i="3"/>
  <c r="AJ25" i="3"/>
  <c r="AH25" i="3"/>
  <c r="AG25" i="3"/>
  <c r="AF25" i="3"/>
  <c r="AK24" i="3"/>
  <c r="AJ24" i="3"/>
  <c r="AH24" i="3"/>
  <c r="AG24" i="3"/>
  <c r="AF24" i="3"/>
  <c r="AK23" i="3"/>
  <c r="AJ23" i="3"/>
  <c r="AH23" i="3"/>
  <c r="AG23" i="3"/>
  <c r="AF23" i="3"/>
  <c r="AK22" i="3"/>
  <c r="AJ22" i="3"/>
  <c r="AH22" i="3"/>
  <c r="AG22" i="3"/>
  <c r="AF22" i="3"/>
  <c r="AK21" i="3"/>
  <c r="AJ21" i="3"/>
  <c r="AK20" i="3"/>
  <c r="AJ20" i="3"/>
  <c r="AH20" i="3"/>
  <c r="AG20" i="3"/>
  <c r="AF20" i="3"/>
  <c r="AK19" i="3"/>
  <c r="AJ19" i="3"/>
  <c r="AH19" i="3"/>
  <c r="AG19" i="3"/>
  <c r="AF19" i="3"/>
  <c r="AK18" i="3"/>
  <c r="AJ18" i="3"/>
  <c r="AH18" i="3"/>
  <c r="AG18" i="3"/>
  <c r="AF18" i="3"/>
  <c r="AK17" i="3"/>
  <c r="AJ17" i="3"/>
  <c r="AH17" i="3"/>
  <c r="AG17" i="3"/>
  <c r="AF17" i="3"/>
  <c r="AK16" i="3"/>
  <c r="AJ16" i="3"/>
  <c r="AH16" i="3"/>
  <c r="AG16" i="3"/>
  <c r="AF16" i="3"/>
  <c r="AK15" i="3"/>
  <c r="AJ15" i="3"/>
  <c r="AH15" i="3"/>
  <c r="AG15" i="3"/>
  <c r="AF15" i="3"/>
  <c r="AK14" i="3"/>
  <c r="AJ14" i="3"/>
  <c r="AH14" i="3"/>
  <c r="AG14" i="3"/>
  <c r="AF14" i="3"/>
  <c r="AK13" i="3"/>
  <c r="AJ13" i="3"/>
  <c r="AH13" i="3"/>
  <c r="AG13" i="3"/>
  <c r="AF13" i="3"/>
  <c r="AK12" i="3"/>
  <c r="AJ12" i="3"/>
  <c r="AH12" i="3"/>
  <c r="AG12" i="3"/>
  <c r="AF12" i="3"/>
  <c r="AK11" i="3"/>
  <c r="AJ11" i="3"/>
  <c r="AH11" i="3"/>
  <c r="AG11" i="3"/>
  <c r="AF11" i="3"/>
  <c r="AK10" i="3"/>
  <c r="AJ10" i="3"/>
  <c r="AH10" i="3"/>
  <c r="AG10" i="3"/>
  <c r="AF10" i="3"/>
  <c r="AK9" i="3"/>
  <c r="AJ9" i="3"/>
  <c r="AH9" i="3"/>
  <c r="AG9" i="3"/>
  <c r="AF9" i="3"/>
  <c r="AK42" i="2"/>
  <c r="AJ42" i="2"/>
  <c r="AH42" i="2"/>
  <c r="AG42" i="2"/>
  <c r="AK41" i="2"/>
  <c r="AJ41" i="2"/>
  <c r="AH41" i="2"/>
  <c r="AG41" i="2"/>
  <c r="AK40" i="2"/>
  <c r="AJ40" i="2"/>
  <c r="AH40" i="2"/>
  <c r="AG40" i="2"/>
  <c r="AK39" i="2"/>
  <c r="AJ39" i="2"/>
  <c r="AH39" i="2"/>
  <c r="AG39" i="2"/>
  <c r="AK38" i="2"/>
  <c r="AJ38" i="2"/>
  <c r="AH38" i="2"/>
  <c r="AG38" i="2"/>
  <c r="AK37" i="2"/>
  <c r="AJ37" i="2"/>
  <c r="AH37" i="2"/>
  <c r="AG37" i="2"/>
  <c r="AK36" i="2"/>
  <c r="AJ36" i="2"/>
  <c r="AH36" i="2"/>
  <c r="AG36" i="2"/>
  <c r="AK34" i="2"/>
  <c r="AJ34" i="2"/>
  <c r="AH34" i="2"/>
  <c r="AG34" i="2"/>
  <c r="AK33" i="2"/>
  <c r="AJ33" i="2"/>
  <c r="AH33" i="2"/>
  <c r="AG33" i="2"/>
  <c r="AK32" i="2"/>
  <c r="AJ32" i="2"/>
  <c r="AH32" i="2"/>
  <c r="AG32" i="2"/>
  <c r="AK31" i="2"/>
  <c r="AJ31" i="2"/>
  <c r="AH31" i="2"/>
  <c r="AG31" i="2"/>
  <c r="AK30" i="2"/>
  <c r="AJ30" i="2"/>
  <c r="AH30" i="2"/>
  <c r="AG30" i="2"/>
  <c r="AK29" i="2"/>
  <c r="AJ29" i="2"/>
  <c r="AH29" i="2"/>
  <c r="AG29" i="2"/>
  <c r="AK28" i="2"/>
  <c r="AJ28" i="2"/>
  <c r="AH28" i="2"/>
  <c r="AG28" i="2"/>
  <c r="AK27" i="2"/>
  <c r="AJ27" i="2"/>
  <c r="AH27" i="2"/>
  <c r="AG27" i="2"/>
  <c r="AK26" i="2"/>
  <c r="AJ26" i="2"/>
  <c r="AH26" i="2"/>
  <c r="AG26" i="2"/>
  <c r="AK25" i="2"/>
  <c r="AJ25" i="2"/>
  <c r="AH25" i="2"/>
  <c r="AG25" i="2"/>
  <c r="AK24" i="2"/>
  <c r="AJ24" i="2"/>
  <c r="AH24" i="2"/>
  <c r="AG24" i="2"/>
  <c r="AK23" i="2"/>
  <c r="AJ23" i="2"/>
  <c r="AH23" i="2"/>
  <c r="AG23" i="2"/>
  <c r="AK22" i="2"/>
  <c r="AJ22" i="2"/>
  <c r="AH22" i="2"/>
  <c r="AG22" i="2"/>
  <c r="AK21" i="2"/>
  <c r="AJ21" i="2"/>
  <c r="AK20" i="2"/>
  <c r="AJ20" i="2"/>
  <c r="AH20" i="2"/>
  <c r="AG20" i="2"/>
  <c r="AK19" i="2"/>
  <c r="AJ19" i="2"/>
  <c r="AH19" i="2"/>
  <c r="AG19" i="2"/>
  <c r="AK18" i="2"/>
  <c r="AJ18" i="2"/>
  <c r="AH18" i="2"/>
  <c r="AG18" i="2"/>
  <c r="AK17" i="2"/>
  <c r="AJ17" i="2"/>
  <c r="AH17" i="2"/>
  <c r="AG17" i="2"/>
  <c r="AK16" i="2"/>
  <c r="AJ16" i="2"/>
  <c r="AH16" i="2"/>
  <c r="AG16" i="2"/>
  <c r="AK15" i="2"/>
  <c r="AJ15" i="2"/>
  <c r="AH15" i="2"/>
  <c r="AG15" i="2"/>
  <c r="AK14" i="2"/>
  <c r="AJ14" i="2"/>
  <c r="AH14" i="2"/>
  <c r="AG14" i="2"/>
  <c r="AK13" i="2"/>
  <c r="AJ13" i="2"/>
  <c r="AH13" i="2"/>
  <c r="AG13" i="2"/>
  <c r="AK12" i="2"/>
  <c r="AJ12" i="2"/>
  <c r="AH12" i="2"/>
  <c r="AG12" i="2"/>
  <c r="AK11" i="2"/>
  <c r="AJ11" i="2"/>
  <c r="AH11" i="2"/>
  <c r="AG11" i="2"/>
  <c r="AK10" i="2"/>
  <c r="AJ10" i="2"/>
  <c r="AH10" i="2"/>
  <c r="AG10" i="2"/>
  <c r="AK9" i="2"/>
  <c r="AJ9" i="2"/>
  <c r="AH9" i="2"/>
  <c r="AG9" i="2"/>
  <c r="AF42" i="2"/>
  <c r="AF41" i="2"/>
  <c r="AF40" i="2"/>
  <c r="AF39" i="2"/>
  <c r="AF38" i="2"/>
  <c r="AF37" i="2"/>
  <c r="AF36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42" i="2"/>
  <c r="AE41" i="2"/>
  <c r="AE40" i="2"/>
  <c r="AE39" i="2"/>
  <c r="AE38" i="2"/>
  <c r="AE37" i="2"/>
  <c r="AE36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2" i="3"/>
  <c r="AA42" i="2"/>
  <c r="AA41" i="2"/>
  <c r="AA40" i="2"/>
  <c r="AA39" i="2"/>
  <c r="AA38" i="2"/>
  <c r="AA37" i="2"/>
  <c r="AA36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19" i="2"/>
  <c r="AA11" i="2"/>
  <c r="BD75" i="20"/>
  <c r="BB75" i="20"/>
  <c r="BA75" i="20"/>
  <c r="AZ75" i="20"/>
  <c r="AY75" i="20"/>
  <c r="Z20" i="2" s="1"/>
  <c r="BD74" i="20"/>
  <c r="BB74" i="20"/>
  <c r="BA74" i="20"/>
  <c r="AZ74" i="20"/>
  <c r="AY74" i="20"/>
  <c r="Z18" i="2" s="1"/>
  <c r="BD73" i="20"/>
  <c r="BB73" i="20"/>
  <c r="BA73" i="20"/>
  <c r="AZ73" i="20"/>
  <c r="Z19" i="3" s="1"/>
  <c r="AY73" i="20"/>
  <c r="BD72" i="20"/>
  <c r="BB72" i="20"/>
  <c r="BA72" i="20"/>
  <c r="AZ72" i="20"/>
  <c r="AY72" i="20"/>
  <c r="BD71" i="20"/>
  <c r="BB71" i="20"/>
  <c r="BA71" i="20"/>
  <c r="AZ71" i="20"/>
  <c r="AY71" i="20"/>
  <c r="BD70" i="20"/>
  <c r="Z11" i="4" s="1"/>
  <c r="BB70" i="20"/>
  <c r="Z16" i="6" s="1"/>
  <c r="BA70" i="20"/>
  <c r="Z18" i="5" s="1"/>
  <c r="AZ70" i="20"/>
  <c r="Z17" i="3" s="1"/>
  <c r="AY70" i="20"/>
  <c r="Z16" i="2" s="1"/>
  <c r="BD69" i="20"/>
  <c r="BB69" i="20"/>
  <c r="BA69" i="20"/>
  <c r="AZ69" i="20"/>
  <c r="AY69" i="20"/>
  <c r="BD68" i="20"/>
  <c r="BB68" i="20"/>
  <c r="BA68" i="20"/>
  <c r="Z17" i="5" s="1"/>
  <c r="AZ68" i="20"/>
  <c r="AY68" i="20"/>
  <c r="BD67" i="20"/>
  <c r="BB67" i="20"/>
  <c r="Z14" i="6" s="1"/>
  <c r="BA67" i="20"/>
  <c r="Z16" i="5" s="1"/>
  <c r="AZ67" i="20"/>
  <c r="Z15" i="3" s="1"/>
  <c r="AY67" i="20"/>
  <c r="Z15" i="2" s="1"/>
  <c r="BD66" i="20"/>
  <c r="BB66" i="20"/>
  <c r="BA66" i="20"/>
  <c r="AZ66" i="20"/>
  <c r="AY66" i="20"/>
  <c r="Z14" i="2" s="1"/>
  <c r="BD65" i="20"/>
  <c r="BB65" i="20"/>
  <c r="BA65" i="20"/>
  <c r="Z15" i="5" s="1"/>
  <c r="AZ65" i="20"/>
  <c r="AY65" i="20"/>
  <c r="BD64" i="20"/>
  <c r="BB64" i="20"/>
  <c r="Z13" i="6" s="1"/>
  <c r="BA64" i="20"/>
  <c r="Z14" i="5" s="1"/>
  <c r="AZ64" i="20"/>
  <c r="Z14" i="3" s="1"/>
  <c r="AY64" i="20"/>
  <c r="BD63" i="20"/>
  <c r="BB63" i="20"/>
  <c r="BA63" i="20"/>
  <c r="AZ63" i="20"/>
  <c r="Z13" i="3" s="1"/>
  <c r="AY63" i="20"/>
  <c r="BD62" i="20"/>
  <c r="Z9" i="4" s="1"/>
  <c r="BB62" i="20"/>
  <c r="Z10" i="6" s="1"/>
  <c r="BA62" i="20"/>
  <c r="Z11" i="5" s="1"/>
  <c r="AZ62" i="20"/>
  <c r="Z11" i="3" s="1"/>
  <c r="AY62" i="20"/>
  <c r="Z10" i="2" s="1"/>
  <c r="BD61" i="20"/>
  <c r="BB61" i="20"/>
  <c r="Z9" i="6" s="1"/>
  <c r="BA61" i="20"/>
  <c r="Z10" i="5" s="1"/>
  <c r="AZ61" i="20"/>
  <c r="Z9" i="3" s="1"/>
  <c r="AY61" i="20"/>
  <c r="BD60" i="20"/>
  <c r="BB60" i="20"/>
  <c r="BA60" i="20"/>
  <c r="Z9" i="5" s="1"/>
  <c r="AZ60" i="20"/>
  <c r="Z10" i="3" s="1"/>
  <c r="AY60" i="20"/>
  <c r="Z36" i="3"/>
  <c r="Z35" i="3"/>
  <c r="Z34" i="3"/>
  <c r="Z33" i="3"/>
  <c r="Z32" i="3"/>
  <c r="Z31" i="3"/>
  <c r="Z30" i="3"/>
  <c r="Z29" i="3"/>
  <c r="Z28" i="3"/>
  <c r="Z26" i="3"/>
  <c r="Z25" i="3"/>
  <c r="Z24" i="3"/>
  <c r="Z23" i="3"/>
  <c r="Z22" i="3"/>
  <c r="Z21" i="3"/>
  <c r="Z20" i="3"/>
  <c r="Z18" i="3"/>
  <c r="Z16" i="3"/>
  <c r="Z12" i="3"/>
  <c r="Z36" i="2"/>
  <c r="Z34" i="2"/>
  <c r="Z33" i="2"/>
  <c r="Z32" i="2"/>
  <c r="Z31" i="2"/>
  <c r="Z30" i="2"/>
  <c r="Z29" i="2"/>
  <c r="Z28" i="2"/>
  <c r="Z26" i="2"/>
  <c r="Z25" i="2"/>
  <c r="Z24" i="2"/>
  <c r="Z23" i="2"/>
  <c r="Z22" i="2"/>
  <c r="Z21" i="2"/>
  <c r="Z19" i="2"/>
  <c r="Z17" i="2"/>
  <c r="Z11" i="2"/>
  <c r="Z9" i="2"/>
  <c r="Y20" i="3"/>
  <c r="Y19" i="3"/>
  <c r="Y18" i="3"/>
  <c r="Y17" i="3"/>
  <c r="Y16" i="3"/>
  <c r="Y15" i="3"/>
  <c r="Y14" i="3"/>
  <c r="Y13" i="3"/>
  <c r="Y12" i="3"/>
  <c r="Y11" i="3"/>
  <c r="Y10" i="3"/>
  <c r="Y9" i="3"/>
  <c r="Y42" i="2"/>
  <c r="Y41" i="2"/>
  <c r="Y40" i="2"/>
  <c r="Y39" i="2"/>
  <c r="Y38" i="2"/>
  <c r="Y37" i="2"/>
  <c r="Y36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X20" i="3"/>
  <c r="X19" i="3"/>
  <c r="X18" i="3"/>
  <c r="X17" i="3"/>
  <c r="X16" i="3"/>
  <c r="X15" i="3"/>
  <c r="X14" i="3"/>
  <c r="X13" i="3"/>
  <c r="X12" i="3"/>
  <c r="X11" i="3"/>
  <c r="X10" i="3"/>
  <c r="X9" i="3"/>
  <c r="X28" i="2"/>
  <c r="X25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A9" i="3"/>
  <c r="A10" i="3"/>
  <c r="A11" i="3"/>
  <c r="A12" i="3"/>
  <c r="A13" i="3"/>
  <c r="A14" i="3"/>
  <c r="A15" i="3"/>
  <c r="A16" i="3"/>
  <c r="A17" i="3"/>
  <c r="A18" i="3"/>
  <c r="A19" i="3"/>
  <c r="A20" i="3"/>
  <c r="AM10" i="3" l="1"/>
  <c r="AM12" i="3"/>
  <c r="AM14" i="3"/>
  <c r="AM16" i="3"/>
  <c r="AM18" i="3"/>
  <c r="AM20" i="3"/>
  <c r="AM9" i="3"/>
  <c r="AM11" i="3"/>
  <c r="AM13" i="3"/>
  <c r="AM15" i="3"/>
  <c r="AM17" i="3"/>
  <c r="AM19" i="3"/>
  <c r="J132" i="45"/>
  <c r="J133" i="45" s="1"/>
  <c r="P133" i="45" s="1"/>
  <c r="P131" i="45"/>
  <c r="J128" i="45"/>
  <c r="P127" i="45"/>
  <c r="J121" i="45"/>
  <c r="P120" i="45"/>
  <c r="J113" i="45"/>
  <c r="J114" i="45" s="1"/>
  <c r="P112" i="45"/>
  <c r="J110" i="45"/>
  <c r="J111" i="45" s="1"/>
  <c r="P111" i="45" s="1"/>
  <c r="P109" i="45"/>
  <c r="J106" i="45"/>
  <c r="P105" i="45"/>
  <c r="J99" i="45"/>
  <c r="P98" i="45"/>
  <c r="J91" i="45"/>
  <c r="J92" i="45" s="1"/>
  <c r="P90" i="45"/>
  <c r="J88" i="45"/>
  <c r="J89" i="45" s="1"/>
  <c r="P89" i="45" s="1"/>
  <c r="P87" i="45"/>
  <c r="J84" i="45"/>
  <c r="P83" i="45"/>
  <c r="J77" i="45"/>
  <c r="P76" i="45"/>
  <c r="J69" i="45"/>
  <c r="J70" i="45" s="1"/>
  <c r="J71" i="45" s="1"/>
  <c r="P68" i="45"/>
  <c r="J66" i="45"/>
  <c r="J67" i="45" s="1"/>
  <c r="P67" i="45" s="1"/>
  <c r="P65" i="45"/>
  <c r="J62" i="45"/>
  <c r="J63" i="45" s="1"/>
  <c r="P61" i="45"/>
  <c r="J55" i="45"/>
  <c r="J56" i="45" s="1"/>
  <c r="P54" i="45"/>
  <c r="J47" i="45"/>
  <c r="J48" i="45" s="1"/>
  <c r="J49" i="45" s="1"/>
  <c r="P46" i="45"/>
  <c r="J44" i="45"/>
  <c r="J45" i="45" s="1"/>
  <c r="P45" i="45" s="1"/>
  <c r="P43" i="45"/>
  <c r="J40" i="45"/>
  <c r="J41" i="45" s="1"/>
  <c r="P39" i="45"/>
  <c r="J33" i="45"/>
  <c r="J34" i="45" s="1"/>
  <c r="P32" i="45"/>
  <c r="J25" i="45"/>
  <c r="J26" i="45" s="1"/>
  <c r="J27" i="45" s="1"/>
  <c r="P24" i="45"/>
  <c r="K45" i="45"/>
  <c r="J22" i="45"/>
  <c r="J23" i="45" s="1"/>
  <c r="P23" i="45" s="1"/>
  <c r="P21" i="45"/>
  <c r="K43" i="45"/>
  <c r="K42" i="45"/>
  <c r="L18" i="45"/>
  <c r="Q18" i="45" s="1"/>
  <c r="K40" i="45"/>
  <c r="J18" i="45"/>
  <c r="P17" i="45"/>
  <c r="L15" i="45"/>
  <c r="K37" i="45"/>
  <c r="K36" i="45"/>
  <c r="K35" i="45"/>
  <c r="K34" i="45"/>
  <c r="K33" i="45"/>
  <c r="J11" i="45"/>
  <c r="J12" i="45" s="1"/>
  <c r="P10" i="45"/>
  <c r="K32" i="45"/>
  <c r="K31" i="45"/>
  <c r="K30" i="45"/>
  <c r="K29" i="45"/>
  <c r="K28" i="45"/>
  <c r="K27" i="45"/>
  <c r="L4" i="45"/>
  <c r="Q4" i="45" s="1"/>
  <c r="K26" i="45"/>
  <c r="K25" i="45"/>
  <c r="J3" i="45"/>
  <c r="P3" i="45" s="1"/>
  <c r="P2" i="45"/>
  <c r="K24" i="45"/>
  <c r="H142" i="43"/>
  <c r="G142" i="43"/>
  <c r="F142" i="43"/>
  <c r="E142" i="43"/>
  <c r="D142" i="43"/>
  <c r="H75" i="43"/>
  <c r="G75" i="43"/>
  <c r="F75" i="43"/>
  <c r="E75" i="43"/>
  <c r="D75" i="43"/>
  <c r="A75" i="43"/>
  <c r="A142" i="43" s="1"/>
  <c r="H8" i="43"/>
  <c r="G8" i="43"/>
  <c r="F8" i="43"/>
  <c r="E8" i="43"/>
  <c r="D8" i="43"/>
  <c r="H209" i="42"/>
  <c r="G209" i="42"/>
  <c r="F209" i="42"/>
  <c r="E209" i="42"/>
  <c r="D209" i="42"/>
  <c r="H142" i="42"/>
  <c r="G142" i="42"/>
  <c r="F142" i="42"/>
  <c r="E142" i="42"/>
  <c r="D142" i="42"/>
  <c r="H75" i="42"/>
  <c r="G75" i="42"/>
  <c r="F75" i="42"/>
  <c r="E75" i="42"/>
  <c r="D75" i="42"/>
  <c r="A75" i="42"/>
  <c r="A142" i="42" s="1"/>
  <c r="A209" i="42" s="1"/>
  <c r="H8" i="42"/>
  <c r="G8" i="42"/>
  <c r="F8" i="42"/>
  <c r="E8" i="42"/>
  <c r="D8" i="42"/>
  <c r="H410" i="41"/>
  <c r="G410" i="41"/>
  <c r="F410" i="41"/>
  <c r="E410" i="41"/>
  <c r="D410" i="41"/>
  <c r="H343" i="41"/>
  <c r="G343" i="41"/>
  <c r="F343" i="41"/>
  <c r="E343" i="41"/>
  <c r="D343" i="41"/>
  <c r="H276" i="41"/>
  <c r="G276" i="41"/>
  <c r="F276" i="41"/>
  <c r="E276" i="41"/>
  <c r="D276" i="41"/>
  <c r="H209" i="41"/>
  <c r="G209" i="41"/>
  <c r="F209" i="41"/>
  <c r="E209" i="41"/>
  <c r="D209" i="41"/>
  <c r="H142" i="41"/>
  <c r="G142" i="41"/>
  <c r="F142" i="41"/>
  <c r="E142" i="41"/>
  <c r="D142" i="41"/>
  <c r="H75" i="41"/>
  <c r="G75" i="41"/>
  <c r="F75" i="41"/>
  <c r="E75" i="41"/>
  <c r="D75" i="41"/>
  <c r="C75" i="41" s="1"/>
  <c r="A75" i="41"/>
  <c r="A142" i="41" s="1"/>
  <c r="A209" i="41" s="1"/>
  <c r="A276" i="41" s="1"/>
  <c r="A343" i="41" s="1"/>
  <c r="A410" i="41" s="1"/>
  <c r="H8" i="41"/>
  <c r="G8" i="41"/>
  <c r="F8" i="41"/>
  <c r="E8" i="41"/>
  <c r="D8" i="41"/>
  <c r="H477" i="40"/>
  <c r="G477" i="40"/>
  <c r="F477" i="40"/>
  <c r="E477" i="40"/>
  <c r="D477" i="40"/>
  <c r="H410" i="40"/>
  <c r="G410" i="40"/>
  <c r="F410" i="40"/>
  <c r="E410" i="40"/>
  <c r="D410" i="40"/>
  <c r="H343" i="40"/>
  <c r="G343" i="40"/>
  <c r="F343" i="40"/>
  <c r="E343" i="40"/>
  <c r="D343" i="40"/>
  <c r="H276" i="40"/>
  <c r="G276" i="40"/>
  <c r="F276" i="40"/>
  <c r="E276" i="40"/>
  <c r="D276" i="40"/>
  <c r="H209" i="40"/>
  <c r="G209" i="40"/>
  <c r="F209" i="40"/>
  <c r="E209" i="40"/>
  <c r="D209" i="40"/>
  <c r="H142" i="40"/>
  <c r="G142" i="40"/>
  <c r="F142" i="40"/>
  <c r="E142" i="40"/>
  <c r="D142" i="40"/>
  <c r="H75" i="40"/>
  <c r="G75" i="40"/>
  <c r="F75" i="40"/>
  <c r="E75" i="40"/>
  <c r="D75" i="40"/>
  <c r="A75" i="40"/>
  <c r="A142" i="40" s="1"/>
  <c r="A209" i="40" s="1"/>
  <c r="A276" i="40" s="1"/>
  <c r="A343" i="40" s="1"/>
  <c r="A410" i="40" s="1"/>
  <c r="A477" i="40" s="1"/>
  <c r="H8" i="40"/>
  <c r="G8" i="40"/>
  <c r="F8" i="40"/>
  <c r="E8" i="40"/>
  <c r="D8" i="40"/>
  <c r="J4" i="45" l="1"/>
  <c r="J5" i="45" s="1"/>
  <c r="P25" i="45"/>
  <c r="P69" i="45"/>
  <c r="P91" i="45"/>
  <c r="P66" i="45"/>
  <c r="P88" i="45"/>
  <c r="P113" i="45"/>
  <c r="P110" i="45"/>
  <c r="P44" i="45"/>
  <c r="P132" i="45"/>
  <c r="C142" i="40"/>
  <c r="P47" i="45"/>
  <c r="C142" i="43"/>
  <c r="E477" i="41"/>
  <c r="C142" i="41"/>
  <c r="H242" i="43"/>
  <c r="C75" i="43"/>
  <c r="F242" i="43"/>
  <c r="C8" i="43"/>
  <c r="C209" i="42"/>
  <c r="C410" i="41"/>
  <c r="G477" i="41"/>
  <c r="C276" i="41"/>
  <c r="C209" i="41"/>
  <c r="C8" i="41"/>
  <c r="C343" i="41"/>
  <c r="C410" i="40"/>
  <c r="C343" i="40"/>
  <c r="C276" i="40"/>
  <c r="C75" i="40"/>
  <c r="C142" i="42"/>
  <c r="C75" i="42"/>
  <c r="E276" i="42"/>
  <c r="C8" i="42"/>
  <c r="G276" i="42"/>
  <c r="C8" i="40"/>
  <c r="E544" i="40"/>
  <c r="G544" i="40"/>
  <c r="C209" i="40"/>
  <c r="C477" i="40"/>
  <c r="F544" i="40"/>
  <c r="H544" i="40"/>
  <c r="L8" i="45"/>
  <c r="Q8" i="45" s="1"/>
  <c r="L11" i="45"/>
  <c r="Q11" i="45" s="1"/>
  <c r="L2" i="45"/>
  <c r="Q2" i="45" s="1"/>
  <c r="L6" i="45"/>
  <c r="Q6" i="45" s="1"/>
  <c r="L13" i="45"/>
  <c r="Q13" i="45" s="1"/>
  <c r="L20" i="45"/>
  <c r="Q20" i="45" s="1"/>
  <c r="L21" i="45"/>
  <c r="Q21" i="45" s="1"/>
  <c r="J6" i="45"/>
  <c r="P5" i="45"/>
  <c r="J13" i="45"/>
  <c r="P12" i="45"/>
  <c r="L25" i="45"/>
  <c r="Q25" i="45" s="1"/>
  <c r="K47" i="45"/>
  <c r="L27" i="45"/>
  <c r="Q27" i="45" s="1"/>
  <c r="K49" i="45"/>
  <c r="L29" i="45"/>
  <c r="Q29" i="45" s="1"/>
  <c r="K51" i="45"/>
  <c r="L31" i="45"/>
  <c r="Q31" i="45" s="1"/>
  <c r="K53" i="45"/>
  <c r="L32" i="45"/>
  <c r="Q32" i="45" s="1"/>
  <c r="K54" i="45"/>
  <c r="L34" i="45"/>
  <c r="Q34" i="45" s="1"/>
  <c r="K56" i="45"/>
  <c r="L36" i="45"/>
  <c r="Q36" i="45" s="1"/>
  <c r="K58" i="45"/>
  <c r="L16" i="45"/>
  <c r="Q16" i="45" s="1"/>
  <c r="K38" i="45"/>
  <c r="L17" i="45"/>
  <c r="Q17" i="45" s="1"/>
  <c r="K39" i="45"/>
  <c r="J19" i="45"/>
  <c r="P18" i="45"/>
  <c r="L19" i="45"/>
  <c r="Q19" i="45" s="1"/>
  <c r="K41" i="45"/>
  <c r="K65" i="45"/>
  <c r="L43" i="45"/>
  <c r="Q43" i="45" s="1"/>
  <c r="K67" i="45"/>
  <c r="L45" i="45"/>
  <c r="Q45" i="45" s="1"/>
  <c r="J28" i="45"/>
  <c r="P27" i="45"/>
  <c r="J35" i="45"/>
  <c r="P34" i="45"/>
  <c r="J42" i="45"/>
  <c r="P42" i="45" s="1"/>
  <c r="P41" i="45"/>
  <c r="J50" i="45"/>
  <c r="P49" i="45"/>
  <c r="J57" i="45"/>
  <c r="P56" i="45"/>
  <c r="J64" i="45"/>
  <c r="P64" i="45" s="1"/>
  <c r="P63" i="45"/>
  <c r="J72" i="45"/>
  <c r="P71" i="45"/>
  <c r="K46" i="45"/>
  <c r="L24" i="45"/>
  <c r="Q24" i="45" s="1"/>
  <c r="L3" i="45"/>
  <c r="Q3" i="45" s="1"/>
  <c r="K48" i="45"/>
  <c r="L26" i="45"/>
  <c r="Q26" i="45" s="1"/>
  <c r="P4" i="45"/>
  <c r="L5" i="45"/>
  <c r="Q5" i="45" s="1"/>
  <c r="K50" i="45"/>
  <c r="L28" i="45"/>
  <c r="Q28" i="45" s="1"/>
  <c r="L7" i="45"/>
  <c r="Q7" i="45" s="1"/>
  <c r="K52" i="45"/>
  <c r="L30" i="45"/>
  <c r="Q30" i="45" s="1"/>
  <c r="L9" i="45"/>
  <c r="Q9" i="45" s="1"/>
  <c r="L10" i="45"/>
  <c r="Q10" i="45" s="1"/>
  <c r="K55" i="45"/>
  <c r="L33" i="45"/>
  <c r="Q33" i="45" s="1"/>
  <c r="P11" i="45"/>
  <c r="L12" i="45"/>
  <c r="Q12" i="45" s="1"/>
  <c r="K57" i="45"/>
  <c r="L35" i="45"/>
  <c r="Q35" i="45" s="1"/>
  <c r="L14" i="45"/>
  <c r="Q14" i="45" s="1"/>
  <c r="K59" i="45"/>
  <c r="L37" i="45"/>
  <c r="Q37" i="45" s="1"/>
  <c r="Q15" i="45"/>
  <c r="K62" i="45"/>
  <c r="L40" i="45"/>
  <c r="Q40" i="45" s="1"/>
  <c r="K64" i="45"/>
  <c r="L42" i="45"/>
  <c r="Q42" i="45" s="1"/>
  <c r="P22" i="45"/>
  <c r="L23" i="45"/>
  <c r="Q23" i="45" s="1"/>
  <c r="K44" i="45"/>
  <c r="J85" i="45"/>
  <c r="P84" i="45"/>
  <c r="J122" i="45"/>
  <c r="P121" i="45"/>
  <c r="L22" i="45"/>
  <c r="Q22" i="45" s="1"/>
  <c r="P26" i="45"/>
  <c r="P33" i="45"/>
  <c r="P40" i="45"/>
  <c r="P48" i="45"/>
  <c r="P55" i="45"/>
  <c r="P62" i="45"/>
  <c r="P70" i="45"/>
  <c r="J78" i="45"/>
  <c r="P77" i="45"/>
  <c r="J93" i="45"/>
  <c r="P92" i="45"/>
  <c r="J107" i="45"/>
  <c r="P106" i="45"/>
  <c r="J100" i="45"/>
  <c r="P99" i="45"/>
  <c r="J115" i="45"/>
  <c r="P114" i="45"/>
  <c r="J129" i="45"/>
  <c r="P128" i="45"/>
  <c r="D544" i="40"/>
  <c r="E242" i="43"/>
  <c r="G242" i="43"/>
  <c r="D242" i="43"/>
  <c r="D477" i="41"/>
  <c r="F477" i="41"/>
  <c r="H477" i="41"/>
  <c r="D276" i="42"/>
  <c r="F276" i="42"/>
  <c r="H276" i="42"/>
  <c r="N20" i="44"/>
  <c r="AC44" i="44"/>
  <c r="H51" i="44"/>
  <c r="AC22" i="44"/>
  <c r="U52" i="44"/>
  <c r="J49" i="44"/>
  <c r="I43" i="44"/>
  <c r="Y39" i="44"/>
  <c r="O29" i="44"/>
  <c r="Y28" i="44"/>
  <c r="Q31" i="44"/>
  <c r="J24" i="44"/>
  <c r="AC45" i="44"/>
  <c r="N40" i="44"/>
  <c r="P42" i="44"/>
  <c r="H25" i="44"/>
  <c r="Z46" i="44"/>
  <c r="W30" i="44"/>
  <c r="N16" i="44"/>
  <c r="AB13" i="44"/>
  <c r="L50" i="44"/>
  <c r="U43" i="44"/>
  <c r="K36" i="44"/>
  <c r="O22" i="44"/>
  <c r="T25" i="44"/>
  <c r="AC34" i="44"/>
  <c r="L15" i="44"/>
  <c r="Z44" i="44"/>
  <c r="O41" i="44"/>
  <c r="Q18" i="44"/>
  <c r="W40" i="44"/>
  <c r="Q17" i="44"/>
  <c r="J51" i="44"/>
  <c r="X18" i="44"/>
  <c r="Z39" i="44"/>
  <c r="N44" i="44"/>
  <c r="V52" i="44"/>
  <c r="M30" i="44"/>
  <c r="V18" i="44"/>
  <c r="L49" i="44"/>
  <c r="T18" i="44"/>
  <c r="L38" i="44"/>
  <c r="R27" i="44"/>
  <c r="L41" i="44"/>
  <c r="O36" i="44"/>
  <c r="K25" i="44"/>
  <c r="R32" i="44"/>
  <c r="N48" i="44"/>
  <c r="M49" i="44"/>
  <c r="O39" i="44"/>
  <c r="Q52" i="44"/>
  <c r="L32" i="44"/>
  <c r="X42" i="44"/>
  <c r="J14" i="44"/>
  <c r="S49" i="44"/>
  <c r="J35" i="44"/>
  <c r="AB24" i="44"/>
  <c r="O18" i="44"/>
  <c r="O28" i="44"/>
  <c r="K37" i="44"/>
  <c r="W48" i="44"/>
  <c r="V27" i="44"/>
  <c r="J22" i="44"/>
  <c r="S51" i="44"/>
  <c r="K49" i="44"/>
  <c r="M33" i="44"/>
  <c r="M23" i="44"/>
  <c r="AA32" i="44"/>
  <c r="R41" i="44"/>
  <c r="O12" i="44"/>
  <c r="U42" i="44"/>
  <c r="U21" i="44"/>
  <c r="AB33" i="44"/>
  <c r="J17" i="44"/>
  <c r="P21" i="44"/>
  <c r="T32" i="44"/>
  <c r="Y46" i="44"/>
  <c r="AB41" i="44"/>
  <c r="Q23" i="44"/>
  <c r="X15" i="44"/>
  <c r="W45" i="44"/>
  <c r="K46" i="44"/>
  <c r="V16" i="44"/>
  <c r="P25" i="44"/>
  <c r="H36" i="44"/>
  <c r="V33" i="44"/>
  <c r="Y36" i="44"/>
  <c r="I27" i="44"/>
  <c r="Q24" i="44"/>
  <c r="I19" i="44"/>
  <c r="AB37" i="44"/>
  <c r="O37" i="44"/>
  <c r="L18" i="44"/>
  <c r="AA22" i="44"/>
  <c r="AA46" i="44"/>
  <c r="S38" i="44"/>
  <c r="O20" i="44"/>
  <c r="M12" i="44"/>
  <c r="S37" i="44"/>
  <c r="Z18" i="44"/>
  <c r="U37" i="44"/>
  <c r="Z22" i="44"/>
  <c r="R24" i="44"/>
  <c r="H34" i="44"/>
  <c r="N24" i="44"/>
  <c r="J36" i="44"/>
  <c r="L39" i="44"/>
  <c r="T27" i="44"/>
  <c r="W15" i="44"/>
  <c r="J21" i="44"/>
  <c r="P14" i="44"/>
  <c r="AB15" i="44"/>
  <c r="K35" i="44"/>
  <c r="H24" i="44"/>
  <c r="M29" i="44"/>
  <c r="O35" i="44"/>
  <c r="P41" i="44"/>
  <c r="U29" i="44"/>
  <c r="R43" i="44"/>
  <c r="N23" i="44"/>
  <c r="U36" i="44"/>
  <c r="W41" i="44"/>
  <c r="T48" i="44"/>
  <c r="N27" i="44"/>
  <c r="I16" i="44"/>
  <c r="Z45" i="44"/>
  <c r="V13" i="44"/>
  <c r="Z24" i="44"/>
  <c r="AB49" i="44"/>
  <c r="I32" i="44"/>
  <c r="P48" i="44"/>
  <c r="AB52" i="44"/>
  <c r="Q51" i="44"/>
  <c r="V50" i="44"/>
  <c r="AB19" i="44"/>
  <c r="M24" i="44"/>
  <c r="R26" i="44"/>
  <c r="I30" i="44"/>
  <c r="S13" i="44"/>
  <c r="V39" i="44"/>
  <c r="R17" i="44"/>
  <c r="AA26" i="44"/>
  <c r="M45" i="44"/>
  <c r="N42" i="44"/>
  <c r="M28" i="44"/>
  <c r="J41" i="44"/>
  <c r="R31" i="44"/>
  <c r="O43" i="44"/>
  <c r="T51" i="44"/>
  <c r="T44" i="44"/>
  <c r="U22" i="44"/>
  <c r="AB26" i="44"/>
  <c r="K44" i="44"/>
  <c r="L25" i="44"/>
  <c r="L51" i="44"/>
  <c r="Y41" i="44"/>
  <c r="X36" i="44"/>
  <c r="U16" i="44"/>
  <c r="P35" i="44"/>
  <c r="N39" i="44"/>
  <c r="K31" i="44"/>
  <c r="J20" i="44"/>
  <c r="W39" i="44"/>
  <c r="V17" i="44"/>
  <c r="AA43" i="44"/>
  <c r="T47" i="44"/>
  <c r="T26" i="44"/>
  <c r="U31" i="44"/>
  <c r="P34" i="44"/>
  <c r="AC41" i="44"/>
  <c r="U28" i="44"/>
  <c r="S29" i="44"/>
  <c r="S17" i="44"/>
  <c r="I41" i="44"/>
  <c r="Y51" i="44"/>
  <c r="AA14" i="44"/>
  <c r="AA38" i="44"/>
  <c r="AC31" i="44"/>
  <c r="AC18" i="44"/>
  <c r="O31" i="44"/>
  <c r="I46" i="44"/>
  <c r="L26" i="44"/>
  <c r="Y44" i="44"/>
  <c r="AC24" i="44"/>
  <c r="K14" i="44"/>
  <c r="Q36" i="44"/>
  <c r="N18" i="44"/>
  <c r="P15" i="44"/>
  <c r="AC33" i="44"/>
  <c r="P28" i="44"/>
  <c r="X23" i="44"/>
  <c r="V49" i="44"/>
  <c r="AA35" i="44"/>
  <c r="W28" i="44"/>
  <c r="T29" i="44"/>
  <c r="H14" i="44"/>
  <c r="L44" i="44"/>
  <c r="Y16" i="44"/>
  <c r="Z28" i="44"/>
  <c r="AB14" i="44"/>
  <c r="L12" i="44"/>
  <c r="O48" i="44"/>
  <c r="AC51" i="44"/>
  <c r="X12" i="44"/>
  <c r="Z37" i="44"/>
  <c r="Q22" i="44"/>
  <c r="Q42" i="44"/>
  <c r="W50" i="44"/>
  <c r="Z12" i="44"/>
  <c r="AA28" i="44"/>
  <c r="J33" i="44"/>
  <c r="L22" i="44"/>
  <c r="W23" i="44"/>
  <c r="S32" i="44"/>
  <c r="P36" i="44"/>
  <c r="X52" i="44"/>
  <c r="V25" i="44"/>
  <c r="Q12" i="44"/>
  <c r="AC36" i="44"/>
  <c r="V20" i="44"/>
  <c r="U26" i="44"/>
  <c r="I23" i="44"/>
  <c r="AA21" i="44"/>
  <c r="I47" i="44"/>
  <c r="W49" i="44"/>
  <c r="M18" i="44"/>
  <c r="AC21" i="44"/>
  <c r="Q26" i="44"/>
  <c r="W32" i="44"/>
  <c r="M43" i="44"/>
  <c r="J42" i="44"/>
  <c r="R14" i="44"/>
  <c r="U24" i="44"/>
  <c r="M38" i="44"/>
  <c r="Z26" i="44"/>
  <c r="J52" i="44"/>
  <c r="Z47" i="44"/>
  <c r="W43" i="44"/>
  <c r="U30" i="44"/>
  <c r="X34" i="44"/>
  <c r="X31" i="44"/>
  <c r="H42" i="44"/>
  <c r="AA20" i="44"/>
  <c r="W20" i="44"/>
  <c r="Y35" i="44"/>
  <c r="L52" i="44"/>
  <c r="X13" i="44"/>
  <c r="X20" i="44"/>
  <c r="J46" i="44"/>
  <c r="R25" i="44"/>
  <c r="S50" i="44"/>
  <c r="J16" i="44"/>
  <c r="AA31" i="44"/>
  <c r="I52" i="44"/>
  <c r="Q20" i="44"/>
  <c r="U20" i="44"/>
  <c r="Z14" i="44"/>
  <c r="X30" i="44"/>
  <c r="P39" i="44"/>
  <c r="X33" i="44"/>
  <c r="W38" i="44"/>
  <c r="Z17" i="44"/>
  <c r="W31" i="44"/>
  <c r="AA40" i="44"/>
  <c r="H26" i="44"/>
  <c r="X41" i="44"/>
  <c r="W21" i="44"/>
  <c r="T45" i="44"/>
  <c r="H43" i="44"/>
  <c r="AA15" i="44"/>
  <c r="AA51" i="44"/>
  <c r="T52" i="44"/>
  <c r="O25" i="44"/>
  <c r="AA25" i="44"/>
  <c r="H50" i="44"/>
  <c r="R22" i="44"/>
  <c r="J25" i="44"/>
  <c r="M20" i="44"/>
  <c r="I25" i="44"/>
  <c r="H52" i="44"/>
  <c r="AB44" i="44"/>
  <c r="K19" i="44"/>
  <c r="O23" i="44"/>
  <c r="K12" i="44"/>
  <c r="R47" i="44"/>
  <c r="U23" i="44"/>
  <c r="AC16" i="44"/>
  <c r="Z49" i="44"/>
  <c r="V41" i="44"/>
  <c r="S43" i="44"/>
  <c r="K26" i="44"/>
  <c r="X38" i="44"/>
  <c r="AC47" i="44"/>
  <c r="I36" i="44"/>
  <c r="O49" i="44"/>
  <c r="Q29" i="44"/>
  <c r="Z34" i="44"/>
  <c r="K22" i="44"/>
  <c r="Q40" i="44"/>
  <c r="T30" i="44"/>
  <c r="I12" i="44"/>
  <c r="N34" i="44"/>
  <c r="N12" i="44"/>
  <c r="H39" i="44"/>
  <c r="Y12" i="44"/>
  <c r="AC52" i="44"/>
  <c r="R51" i="44"/>
  <c r="M37" i="44"/>
  <c r="R15" i="44"/>
  <c r="U46" i="44"/>
  <c r="J39" i="44"/>
  <c r="Y22" i="44"/>
  <c r="M32" i="44"/>
  <c r="AC19" i="44"/>
  <c r="H20" i="44"/>
  <c r="AC46" i="44"/>
  <c r="K38" i="44"/>
  <c r="V24" i="44"/>
  <c r="O46" i="44"/>
  <c r="W35" i="44"/>
  <c r="M40" i="44"/>
  <c r="X29" i="44"/>
  <c r="L14" i="44"/>
  <c r="Q45" i="44"/>
  <c r="S21" i="44"/>
  <c r="T20" i="44"/>
  <c r="N21" i="44"/>
  <c r="W16" i="44"/>
  <c r="I13" i="44"/>
  <c r="U47" i="44"/>
  <c r="AB29" i="44"/>
  <c r="R37" i="44"/>
  <c r="T13" i="44"/>
  <c r="J45" i="44"/>
  <c r="H19" i="44"/>
  <c r="H13" i="44"/>
  <c r="N38" i="44"/>
  <c r="N43" i="44"/>
  <c r="U39" i="44"/>
  <c r="AC15" i="44"/>
  <c r="N29" i="44"/>
  <c r="P13" i="44"/>
  <c r="AC12" i="44"/>
  <c r="K33" i="44"/>
  <c r="R21" i="44"/>
  <c r="I50" i="44"/>
  <c r="P17" i="44"/>
  <c r="L47" i="44"/>
  <c r="Y29" i="44"/>
  <c r="P52" i="44"/>
  <c r="K21" i="44"/>
  <c r="AB32" i="44"/>
  <c r="Z16" i="44"/>
  <c r="S46" i="44"/>
  <c r="P49" i="44"/>
  <c r="R48" i="44"/>
  <c r="P30" i="44"/>
  <c r="L43" i="44"/>
  <c r="X37" i="44"/>
  <c r="AA29" i="44"/>
  <c r="V36" i="44"/>
  <c r="J19" i="44"/>
  <c r="L19" i="44"/>
  <c r="L34" i="44"/>
  <c r="X27" i="44"/>
  <c r="N14" i="44"/>
  <c r="P12" i="44"/>
  <c r="W19" i="44"/>
  <c r="I45" i="44"/>
  <c r="W51" i="44"/>
  <c r="X25" i="44"/>
  <c r="S19" i="44"/>
  <c r="I17" i="44"/>
  <c r="R36" i="44"/>
  <c r="H44" i="44"/>
  <c r="T23" i="44"/>
  <c r="K51" i="44"/>
  <c r="Z31" i="44"/>
  <c r="Z35" i="44"/>
  <c r="K18" i="44"/>
  <c r="O19" i="44"/>
  <c r="X39" i="44"/>
  <c r="N33" i="44"/>
  <c r="I28" i="44"/>
  <c r="AC48" i="44"/>
  <c r="S30" i="44"/>
  <c r="U32" i="44"/>
  <c r="V40" i="44"/>
  <c r="AC28" i="44"/>
  <c r="P23" i="44"/>
  <c r="K34" i="44"/>
  <c r="U15" i="44"/>
  <c r="Y32" i="44"/>
  <c r="AB40" i="44"/>
  <c r="Q47" i="44"/>
  <c r="V45" i="44"/>
  <c r="X19" i="44"/>
  <c r="I37" i="44"/>
  <c r="P20" i="44"/>
  <c r="H29" i="44"/>
  <c r="U34" i="44"/>
  <c r="R40" i="44"/>
  <c r="U18" i="44"/>
  <c r="S20" i="44"/>
  <c r="L33" i="44"/>
  <c r="P43" i="44"/>
  <c r="K20" i="44"/>
  <c r="Z40" i="44"/>
  <c r="J32" i="44"/>
  <c r="N41" i="44"/>
  <c r="Y15" i="44"/>
  <c r="Q16" i="44"/>
  <c r="Q48" i="44"/>
  <c r="W52" i="44"/>
  <c r="AA34" i="44"/>
  <c r="U33" i="44"/>
  <c r="H17" i="44"/>
  <c r="S18" i="44"/>
  <c r="P27" i="44"/>
  <c r="M41" i="44"/>
  <c r="T49" i="44"/>
  <c r="H22" i="44"/>
  <c r="X51" i="44"/>
  <c r="Q39" i="44"/>
  <c r="Y19" i="44"/>
  <c r="O26" i="44"/>
  <c r="N37" i="44"/>
  <c r="AB18" i="44"/>
  <c r="H15" i="44"/>
  <c r="W14" i="44"/>
  <c r="N26" i="44"/>
  <c r="Q43" i="44"/>
  <c r="Y30" i="44"/>
  <c r="K50" i="44"/>
  <c r="V37" i="44"/>
  <c r="V26" i="44"/>
  <c r="S34" i="44"/>
  <c r="W33" i="44"/>
  <c r="R16" i="44"/>
  <c r="T39" i="44"/>
  <c r="I44" i="44"/>
  <c r="U14" i="44"/>
  <c r="M47" i="44"/>
  <c r="Y23" i="44"/>
  <c r="S14" i="44"/>
  <c r="I48" i="44"/>
  <c r="Q41" i="44"/>
  <c r="M17" i="44"/>
  <c r="Z15" i="44"/>
  <c r="Z27" i="44"/>
  <c r="O51" i="44"/>
  <c r="W47" i="44"/>
  <c r="P45" i="44"/>
  <c r="M15" i="44"/>
  <c r="M34" i="44"/>
  <c r="J43" i="44"/>
  <c r="L48" i="44"/>
  <c r="X49" i="44"/>
  <c r="R13" i="44"/>
  <c r="Y33" i="44"/>
  <c r="Z19" i="44"/>
  <c r="Q13" i="44"/>
  <c r="S44" i="44"/>
  <c r="O38" i="44"/>
  <c r="I51" i="44"/>
  <c r="K39" i="44"/>
  <c r="J50" i="44"/>
  <c r="N35" i="44"/>
  <c r="O15" i="44"/>
  <c r="I20" i="44"/>
  <c r="N13" i="44"/>
  <c r="Z41" i="44"/>
  <c r="Z29" i="44"/>
  <c r="K16" i="44"/>
  <c r="T46" i="44"/>
  <c r="M19" i="44"/>
  <c r="K41" i="44"/>
  <c r="Z25" i="44"/>
  <c r="I40" i="44"/>
  <c r="Z20" i="44"/>
  <c r="J28" i="44"/>
  <c r="R18" i="44"/>
  <c r="AC35" i="44"/>
  <c r="I29" i="44"/>
  <c r="Y47" i="44"/>
  <c r="Y48" i="44"/>
  <c r="M42" i="44"/>
  <c r="U17" i="44"/>
  <c r="Y24" i="44"/>
  <c r="AA39" i="44"/>
  <c r="H33" i="44"/>
  <c r="Q49" i="44"/>
  <c r="I49" i="44"/>
  <c r="R19" i="44"/>
  <c r="AA52" i="44"/>
  <c r="T12" i="44"/>
  <c r="X40" i="44"/>
  <c r="P24" i="44"/>
  <c r="P29" i="44"/>
  <c r="Z21" i="44"/>
  <c r="M22" i="44"/>
  <c r="Y43" i="44"/>
  <c r="I42" i="44"/>
  <c r="O27" i="44"/>
  <c r="P51" i="44"/>
  <c r="AA13" i="44"/>
  <c r="U12" i="44"/>
  <c r="Q35" i="44"/>
  <c r="U13" i="44"/>
  <c r="H31" i="44"/>
  <c r="H48" i="44"/>
  <c r="T21" i="44"/>
  <c r="AA41" i="44"/>
  <c r="N49" i="44"/>
  <c r="K40" i="44"/>
  <c r="L23" i="44"/>
  <c r="H12" i="44"/>
  <c r="T42" i="44"/>
  <c r="Q25" i="44"/>
  <c r="H21" i="44"/>
  <c r="V51" i="44"/>
  <c r="AC23" i="44"/>
  <c r="AA24" i="44"/>
  <c r="Z30" i="44"/>
  <c r="X24" i="44"/>
  <c r="AA17" i="44"/>
  <c r="T36" i="44"/>
  <c r="U51" i="44"/>
  <c r="AB51" i="44"/>
  <c r="Q37" i="44"/>
  <c r="Z32" i="44"/>
  <c r="W37" i="44"/>
  <c r="X35" i="44"/>
  <c r="I18" i="44"/>
  <c r="H23" i="44"/>
  <c r="O13" i="44"/>
  <c r="L17" i="44"/>
  <c r="U35" i="44"/>
  <c r="N22" i="44"/>
  <c r="AC39" i="44"/>
  <c r="M31" i="44"/>
  <c r="J18" i="44"/>
  <c r="R33" i="44"/>
  <c r="S23" i="44"/>
  <c r="J48" i="44"/>
  <c r="L42" i="44"/>
  <c r="R49" i="44"/>
  <c r="S47" i="44"/>
  <c r="T17" i="44"/>
  <c r="M50" i="44"/>
  <c r="Y42" i="44"/>
  <c r="I15" i="44"/>
  <c r="M51" i="44"/>
  <c r="T24" i="44"/>
  <c r="H28" i="44"/>
  <c r="V29" i="44"/>
  <c r="L13" i="44"/>
  <c r="U48" i="44"/>
  <c r="U44" i="44"/>
  <c r="R30" i="44"/>
  <c r="AA44" i="44"/>
  <c r="AC30" i="44"/>
  <c r="N47" i="44"/>
  <c r="M39" i="44"/>
  <c r="AC27" i="44"/>
  <c r="AC17" i="44"/>
  <c r="V22" i="44"/>
  <c r="T16" i="44"/>
  <c r="H18" i="44"/>
  <c r="N28" i="44"/>
  <c r="X46" i="44"/>
  <c r="S26" i="44"/>
  <c r="AA45" i="44"/>
  <c r="V35" i="44"/>
  <c r="Y27" i="44"/>
  <c r="L31" i="44"/>
  <c r="X17" i="44"/>
  <c r="AA18" i="44"/>
  <c r="Q44" i="44"/>
  <c r="Z23" i="44"/>
  <c r="W29" i="44"/>
  <c r="S24" i="44"/>
  <c r="T41" i="44"/>
  <c r="R50" i="44"/>
  <c r="M16" i="44"/>
  <c r="J38" i="44"/>
  <c r="X21" i="44"/>
  <c r="P40" i="44"/>
  <c r="AA30" i="44"/>
  <c r="AC37" i="44"/>
  <c r="X50" i="44"/>
  <c r="V19" i="44"/>
  <c r="N36" i="44"/>
  <c r="Y18" i="44"/>
  <c r="I22" i="44"/>
  <c r="AA50" i="44"/>
  <c r="V21" i="44"/>
  <c r="T37" i="44"/>
  <c r="V28" i="44"/>
  <c r="Z13" i="44"/>
  <c r="J37" i="44"/>
  <c r="H32" i="44"/>
  <c r="Y26" i="44"/>
  <c r="O42" i="44"/>
  <c r="S36" i="44"/>
  <c r="X43" i="44"/>
  <c r="W27" i="44"/>
  <c r="AB30" i="44"/>
  <c r="Z50" i="44"/>
  <c r="W13" i="44"/>
  <c r="R52" i="44"/>
  <c r="V42" i="44"/>
  <c r="P19" i="44"/>
  <c r="Z33" i="44"/>
  <c r="N32" i="44"/>
  <c r="N45" i="44"/>
  <c r="AB39" i="44"/>
  <c r="R38" i="44"/>
  <c r="H37" i="44"/>
  <c r="T34" i="44"/>
  <c r="AC32" i="44"/>
  <c r="S48" i="44"/>
  <c r="O30" i="44"/>
  <c r="U41" i="44"/>
  <c r="N51" i="44"/>
  <c r="AB22" i="44"/>
  <c r="V30" i="44"/>
  <c r="L36" i="44"/>
  <c r="X22" i="44"/>
  <c r="Y34" i="44"/>
  <c r="AA33" i="44"/>
  <c r="L21" i="44"/>
  <c r="R46" i="44"/>
  <c r="AB36" i="44"/>
  <c r="X44" i="44"/>
  <c r="AA19" i="44"/>
  <c r="U49" i="44"/>
  <c r="U50" i="44"/>
  <c r="N17" i="44"/>
  <c r="K45" i="44"/>
  <c r="Q30" i="44"/>
  <c r="K28" i="44"/>
  <c r="P18" i="44"/>
  <c r="J13" i="44"/>
  <c r="O50" i="44"/>
  <c r="O14" i="44"/>
  <c r="O21" i="44"/>
  <c r="AB20" i="44"/>
  <c r="S25" i="44"/>
  <c r="AB43" i="44"/>
  <c r="T43" i="44"/>
  <c r="L46" i="44"/>
  <c r="J31" i="44"/>
  <c r="U40" i="44"/>
  <c r="J15" i="44"/>
  <c r="V34" i="44"/>
  <c r="AC38" i="44"/>
  <c r="O34" i="44"/>
  <c r="U27" i="44"/>
  <c r="V43" i="44"/>
  <c r="AB21" i="44"/>
  <c r="H35" i="44"/>
  <c r="H30" i="44"/>
  <c r="O52" i="44"/>
  <c r="I39" i="44"/>
  <c r="O45" i="44"/>
  <c r="L40" i="44"/>
  <c r="M52" i="44"/>
  <c r="M13" i="44"/>
  <c r="T35" i="44"/>
  <c r="AB38" i="44"/>
  <c r="P46" i="44"/>
  <c r="O24" i="44"/>
  <c r="U25" i="44"/>
  <c r="R35" i="44"/>
  <c r="K27" i="44"/>
  <c r="L45" i="44"/>
  <c r="S16" i="44"/>
  <c r="P32" i="44"/>
  <c r="W34" i="44"/>
  <c r="V32" i="44"/>
  <c r="M48" i="44"/>
  <c r="AC42" i="44"/>
  <c r="P26" i="44"/>
  <c r="J40" i="44"/>
  <c r="Z48" i="44"/>
  <c r="P44" i="44"/>
  <c r="AB16" i="44"/>
  <c r="X26" i="44"/>
  <c r="Y52" i="44"/>
  <c r="H27" i="44"/>
  <c r="AB50" i="44"/>
  <c r="S31" i="44"/>
  <c r="V31" i="44"/>
  <c r="T22" i="44"/>
  <c r="T50" i="44"/>
  <c r="P37" i="44"/>
  <c r="AC50" i="44"/>
  <c r="W12" i="44"/>
  <c r="I31" i="44"/>
  <c r="AA23" i="44"/>
  <c r="P38" i="44"/>
  <c r="S22" i="44"/>
  <c r="L24" i="44"/>
  <c r="Q21" i="44"/>
  <c r="X14" i="44"/>
  <c r="Y21" i="44"/>
  <c r="W18" i="44"/>
  <c r="AB25" i="44"/>
  <c r="R20" i="44"/>
  <c r="V23" i="44"/>
  <c r="S12" i="44"/>
  <c r="AA47" i="44"/>
  <c r="X45" i="44"/>
  <c r="X28" i="44"/>
  <c r="AB31" i="44"/>
  <c r="T28" i="44"/>
  <c r="N46" i="44"/>
  <c r="AC29" i="44"/>
  <c r="I24" i="44"/>
  <c r="M14" i="44"/>
  <c r="K48" i="44"/>
  <c r="T19" i="44"/>
  <c r="Q34" i="44"/>
  <c r="K23" i="44"/>
  <c r="K30" i="44"/>
  <c r="AA42" i="44"/>
  <c r="O32" i="44"/>
  <c r="I21" i="44"/>
  <c r="O40" i="44"/>
  <c r="Y45" i="44"/>
  <c r="S27" i="44"/>
  <c r="R29" i="44"/>
  <c r="T33" i="44"/>
  <c r="Y25" i="44"/>
  <c r="H38" i="44"/>
  <c r="L20" i="44"/>
  <c r="P47" i="44"/>
  <c r="M26" i="44"/>
  <c r="N25" i="44"/>
  <c r="J12" i="44"/>
  <c r="W26" i="44"/>
  <c r="AA37" i="44"/>
  <c r="J34" i="44"/>
  <c r="Y49" i="44"/>
  <c r="W36" i="44"/>
  <c r="V44" i="44"/>
  <c r="AA48" i="44"/>
  <c r="R42" i="44"/>
  <c r="Y50" i="44"/>
  <c r="P31" i="44"/>
  <c r="M21" i="44"/>
  <c r="AB17" i="44"/>
  <c r="K29" i="44"/>
  <c r="Y40" i="44"/>
  <c r="AB46" i="44"/>
  <c r="Q27" i="44"/>
  <c r="AC25" i="44"/>
  <c r="O17" i="44"/>
  <c r="W17" i="44"/>
  <c r="R45" i="44"/>
  <c r="R12" i="44"/>
  <c r="AC26" i="44"/>
  <c r="H16" i="44"/>
  <c r="Q33" i="44"/>
  <c r="O47" i="44"/>
  <c r="L35" i="44"/>
  <c r="V15" i="44"/>
  <c r="Y37" i="44"/>
  <c r="W46" i="44"/>
  <c r="L30" i="44"/>
  <c r="Z38" i="44"/>
  <c r="O44" i="44"/>
  <c r="Q32" i="44"/>
  <c r="S42" i="44"/>
  <c r="M35" i="44"/>
  <c r="S15" i="44"/>
  <c r="Q28" i="44"/>
  <c r="X48" i="44"/>
  <c r="AC13" i="44"/>
  <c r="Q19" i="44"/>
  <c r="AC14" i="44"/>
  <c r="V48" i="44"/>
  <c r="AA12" i="44"/>
  <c r="AA36" i="44"/>
  <c r="R23" i="44"/>
  <c r="T15" i="44"/>
  <c r="R34" i="44"/>
  <c r="J29" i="44"/>
  <c r="W22" i="44"/>
  <c r="K13" i="44"/>
  <c r="AA16" i="44"/>
  <c r="AB47" i="44"/>
  <c r="T38" i="44"/>
  <c r="K52" i="44"/>
  <c r="W24" i="44"/>
  <c r="Z36" i="44"/>
  <c r="Y14" i="44"/>
  <c r="R39" i="44"/>
  <c r="Q38" i="44"/>
  <c r="V12" i="44"/>
  <c r="X32" i="44"/>
  <c r="R28" i="44"/>
  <c r="M25" i="44"/>
  <c r="O16" i="44"/>
  <c r="H40" i="44"/>
  <c r="H46" i="44"/>
  <c r="H49" i="44"/>
  <c r="N52" i="44"/>
  <c r="Y20" i="44"/>
  <c r="AB35" i="44"/>
  <c r="U38" i="44"/>
  <c r="AB48" i="44"/>
  <c r="K24" i="44"/>
  <c r="AB34" i="44"/>
  <c r="Z51" i="44"/>
  <c r="S52" i="44"/>
  <c r="I33" i="44"/>
  <c r="M44" i="44"/>
  <c r="AB28" i="44"/>
  <c r="I34" i="44"/>
  <c r="J26" i="44"/>
  <c r="X47" i="44"/>
  <c r="L16" i="44"/>
  <c r="L27" i="44"/>
  <c r="R44" i="44"/>
  <c r="K17" i="44"/>
  <c r="Y17" i="44"/>
  <c r="Q46" i="44"/>
  <c r="J47" i="44"/>
  <c r="P16" i="44"/>
  <c r="I35" i="44"/>
  <c r="Q50" i="44"/>
  <c r="N31" i="44"/>
  <c r="S41" i="44"/>
  <c r="T14" i="44"/>
  <c r="U19" i="44"/>
  <c r="K42" i="44"/>
  <c r="N30" i="44"/>
  <c r="AC40" i="44"/>
  <c r="AA27" i="44"/>
  <c r="Y13" i="44"/>
  <c r="W25" i="44"/>
  <c r="J23" i="44"/>
  <c r="M27" i="44"/>
  <c r="J44" i="44"/>
  <c r="Z42" i="44"/>
  <c r="V38" i="44"/>
  <c r="AB12" i="44"/>
  <c r="N19" i="44"/>
  <c r="K47" i="44"/>
  <c r="L28" i="44"/>
  <c r="K15" i="44"/>
  <c r="AC20" i="44"/>
  <c r="N50" i="44"/>
  <c r="AC43" i="44"/>
  <c r="I38" i="44"/>
  <c r="M46" i="44"/>
  <c r="O33" i="44"/>
  <c r="S45" i="44"/>
  <c r="U45" i="44"/>
  <c r="AB45" i="44"/>
  <c r="K32" i="44"/>
  <c r="V47" i="44"/>
  <c r="AB27" i="44"/>
  <c r="AB42" i="44"/>
  <c r="Q15" i="44"/>
  <c r="S39" i="44"/>
  <c r="S28" i="44"/>
  <c r="V46" i="44"/>
  <c r="I26" i="44"/>
  <c r="I14" i="44"/>
  <c r="S40" i="44"/>
  <c r="P50" i="44"/>
  <c r="P33" i="44"/>
  <c r="Q14" i="44"/>
  <c r="T31" i="44"/>
  <c r="K43" i="44"/>
  <c r="L37" i="44"/>
  <c r="Y31" i="44"/>
  <c r="Z43" i="44"/>
  <c r="V14" i="44"/>
  <c r="W42" i="44"/>
  <c r="J30" i="44"/>
  <c r="M36" i="44"/>
  <c r="AA49" i="44"/>
  <c r="X16" i="44"/>
  <c r="AB23" i="44"/>
  <c r="W44" i="44"/>
  <c r="L29" i="44"/>
  <c r="N15" i="44"/>
  <c r="S33" i="44"/>
  <c r="H45" i="44"/>
  <c r="P22" i="44"/>
  <c r="T40" i="44"/>
  <c r="AC49" i="44"/>
  <c r="Y38" i="44"/>
  <c r="S35" i="44"/>
  <c r="H47" i="44"/>
  <c r="H41" i="44"/>
  <c r="Z52" i="44"/>
  <c r="J27" i="44"/>
  <c r="DG5" i="62" l="1"/>
  <c r="DE8" i="62"/>
  <c r="DC20" i="62"/>
  <c r="CO43" i="62"/>
  <c r="CM9" i="62"/>
  <c r="CU45" i="62"/>
  <c r="CS17" i="62"/>
  <c r="DF30" i="62"/>
  <c r="DA6" i="62"/>
  <c r="CY14" i="62"/>
  <c r="CW23" i="62"/>
  <c r="CU43" i="62"/>
  <c r="CS9" i="62"/>
  <c r="DC19" i="62"/>
  <c r="DA45" i="62"/>
  <c r="CO3" i="62"/>
  <c r="CY17" i="62"/>
  <c r="CX40" i="62"/>
  <c r="CR12" i="62"/>
  <c r="CZ5" i="62"/>
  <c r="CT4" i="62"/>
  <c r="CN6" i="62"/>
  <c r="DD6" i="62"/>
  <c r="CX8" i="62"/>
  <c r="CR11" i="62"/>
  <c r="H11" i="62" s="1"/>
  <c r="GB11" i="62" s="1"/>
  <c r="CL14" i="62"/>
  <c r="DB14" i="62"/>
  <c r="CV20" i="62"/>
  <c r="CP22" i="62"/>
  <c r="F22" i="62" s="1"/>
  <c r="FZ22" i="62" s="1"/>
  <c r="DF22" i="62"/>
  <c r="V22" i="62" s="1"/>
  <c r="GP22" i="62" s="1"/>
  <c r="CZ23" i="62"/>
  <c r="CT39" i="62"/>
  <c r="J39" i="62" s="1"/>
  <c r="GD39" i="62" s="1"/>
  <c r="CN41" i="62"/>
  <c r="D41" i="62" s="1"/>
  <c r="FX41" i="62" s="1"/>
  <c r="DD41" i="62"/>
  <c r="T41" i="62" s="1"/>
  <c r="GN41" i="62" s="1"/>
  <c r="CX43" i="62"/>
  <c r="CR48" i="62"/>
  <c r="CL10" i="62"/>
  <c r="DB10" i="62"/>
  <c r="CV9" i="62"/>
  <c r="CP19" i="62"/>
  <c r="DF19" i="62"/>
  <c r="CZ44" i="62"/>
  <c r="CT47" i="62"/>
  <c r="CN45" i="62"/>
  <c r="DD45" i="62"/>
  <c r="CX18" i="62"/>
  <c r="CR3" i="62"/>
  <c r="CL17" i="62"/>
  <c r="DB17" i="62"/>
  <c r="CV32" i="62"/>
  <c r="CZ40" i="62"/>
  <c r="CN30" i="62"/>
  <c r="CX12" i="62"/>
  <c r="DC32" i="62"/>
  <c r="CW40" i="62"/>
  <c r="CQ7" i="62"/>
  <c r="DG7" i="62"/>
  <c r="DA30" i="62"/>
  <c r="CU12" i="62"/>
  <c r="CO46" i="62"/>
  <c r="DE46" i="62"/>
  <c r="CY5" i="62"/>
  <c r="CM6" i="62"/>
  <c r="CW8" i="62"/>
  <c r="DG11" i="62"/>
  <c r="W11" i="62" s="1"/>
  <c r="GQ11" i="62" s="1"/>
  <c r="CU20" i="62"/>
  <c r="DE22" i="62"/>
  <c r="CS39" i="62"/>
  <c r="DC41" i="62"/>
  <c r="S41" i="62" s="1"/>
  <c r="GM41" i="62" s="1"/>
  <c r="CQ48" i="62"/>
  <c r="DA10" i="62"/>
  <c r="CO19" i="62"/>
  <c r="CY44" i="62"/>
  <c r="CM45" i="62"/>
  <c r="CW18" i="62"/>
  <c r="DG3" i="62"/>
  <c r="CU32" i="62"/>
  <c r="CP30" i="62"/>
  <c r="DB46" i="62"/>
  <c r="DE5" i="62"/>
  <c r="CS6" i="62"/>
  <c r="DC8" i="62"/>
  <c r="CQ14" i="62"/>
  <c r="DA20" i="62"/>
  <c r="CO23" i="62"/>
  <c r="CY39" i="62"/>
  <c r="CM43" i="62"/>
  <c r="CW48" i="62"/>
  <c r="DG10" i="62"/>
  <c r="CU19" i="62"/>
  <c r="DE44" i="62"/>
  <c r="CS45" i="62"/>
  <c r="DC18" i="62"/>
  <c r="CQ17" i="62"/>
  <c r="DA32" i="62"/>
  <c r="CT30" i="62"/>
  <c r="CV5" i="62"/>
  <c r="CP4" i="62"/>
  <c r="DF4" i="62"/>
  <c r="CZ6" i="62"/>
  <c r="CT8" i="62"/>
  <c r="CN11" i="62"/>
  <c r="D11" i="62" s="1"/>
  <c r="FX11" i="62" s="1"/>
  <c r="DD11" i="62"/>
  <c r="T11" i="62" s="1"/>
  <c r="GN11" i="62" s="1"/>
  <c r="CX14" i="62"/>
  <c r="CR20" i="62"/>
  <c r="CL22" i="62"/>
  <c r="B22" i="62" s="1"/>
  <c r="FV22" i="62" s="1"/>
  <c r="DB22" i="62"/>
  <c r="R22" i="62" s="1"/>
  <c r="GL22" i="62" s="1"/>
  <c r="CV23" i="62"/>
  <c r="CP39" i="62"/>
  <c r="DF39" i="62"/>
  <c r="CZ41" i="62"/>
  <c r="P41" i="62" s="1"/>
  <c r="GJ41" i="62" s="1"/>
  <c r="CT43" i="62"/>
  <c r="CN48" i="62"/>
  <c r="DD48" i="62"/>
  <c r="CX10" i="62"/>
  <c r="CR9" i="62"/>
  <c r="CL19" i="62"/>
  <c r="DB19" i="62"/>
  <c r="CV44" i="62"/>
  <c r="CP47" i="62"/>
  <c r="DF47" i="62"/>
  <c r="CZ45" i="62"/>
  <c r="CT18" i="62"/>
  <c r="CN3" i="62"/>
  <c r="DD3" i="62"/>
  <c r="CX17" i="62"/>
  <c r="CR32" i="62"/>
  <c r="CR40" i="62"/>
  <c r="DB7" i="62"/>
  <c r="CP12" i="62"/>
  <c r="CZ46" i="62"/>
  <c r="CU6" i="62"/>
  <c r="CS14" i="62"/>
  <c r="CQ23" i="62"/>
  <c r="DA39" i="62"/>
  <c r="CY48" i="62"/>
  <c r="CW19" i="62"/>
  <c r="DG44" i="62"/>
  <c r="DE18" i="62"/>
  <c r="DD32" i="62"/>
  <c r="CQ4" i="62"/>
  <c r="CO11" i="62"/>
  <c r="E11" i="62" s="1"/>
  <c r="FY11" i="62" s="1"/>
  <c r="CM22" i="62"/>
  <c r="C22" i="62" s="1"/>
  <c r="FW22" i="62" s="1"/>
  <c r="DG39" i="62"/>
  <c r="W39" i="62" s="1"/>
  <c r="GQ39" i="62" s="1"/>
  <c r="DE48" i="62"/>
  <c r="CQ47" i="62"/>
  <c r="CQ5" i="62"/>
  <c r="DA4" i="62"/>
  <c r="CO8" i="62"/>
  <c r="CY11" i="62"/>
  <c r="CM20" i="62"/>
  <c r="CW22" i="62"/>
  <c r="M22" i="62" s="1"/>
  <c r="GG22" i="62" s="1"/>
  <c r="DG23" i="62"/>
  <c r="CU41" i="62"/>
  <c r="K41" i="62" s="1"/>
  <c r="GE41" i="62" s="1"/>
  <c r="DE43" i="62"/>
  <c r="CS10" i="62"/>
  <c r="DC9" i="62"/>
  <c r="CQ44" i="62"/>
  <c r="DA47" i="62"/>
  <c r="CO18" i="62"/>
  <c r="CY3" i="62"/>
  <c r="CM32" i="62"/>
  <c r="CR7" i="62"/>
  <c r="CL46" i="62"/>
  <c r="CW5" i="62"/>
  <c r="DG4" i="62"/>
  <c r="CU8" i="62"/>
  <c r="DE11" i="62"/>
  <c r="U11" i="62" s="1"/>
  <c r="GO11" i="62" s="1"/>
  <c r="CS20" i="62"/>
  <c r="DC22" i="62"/>
  <c r="S22" i="62" s="1"/>
  <c r="GM22" i="62" s="1"/>
  <c r="CQ39" i="62"/>
  <c r="G39" i="62" s="1"/>
  <c r="GA39" i="62" s="1"/>
  <c r="DA41" i="62"/>
  <c r="Q41" i="62" s="1"/>
  <c r="GK41" i="62" s="1"/>
  <c r="CO48" i="62"/>
  <c r="CY10" i="62"/>
  <c r="CM19" i="62"/>
  <c r="CW44" i="62"/>
  <c r="DG47" i="62"/>
  <c r="CU18" i="62"/>
  <c r="DE3" i="62"/>
  <c r="CS32" i="62"/>
  <c r="DD7" i="62"/>
  <c r="DF46" i="62"/>
  <c r="CR5" i="62"/>
  <c r="CL4" i="62"/>
  <c r="DB4" i="62"/>
  <c r="CV6" i="62"/>
  <c r="CP8" i="62"/>
  <c r="DF8" i="62"/>
  <c r="CZ11" i="62"/>
  <c r="P11" i="62" s="1"/>
  <c r="GJ11" i="62" s="1"/>
  <c r="CT14" i="62"/>
  <c r="CN20" i="62"/>
  <c r="DD20" i="62"/>
  <c r="CX22" i="62"/>
  <c r="N22" i="62" s="1"/>
  <c r="GH22" i="62" s="1"/>
  <c r="CR23" i="62"/>
  <c r="CL39" i="62"/>
  <c r="DB39" i="62"/>
  <c r="CV41" i="62"/>
  <c r="L41" i="62" s="1"/>
  <c r="GF41" i="62" s="1"/>
  <c r="CP43" i="62"/>
  <c r="DF43" i="62"/>
  <c r="CZ48" i="62"/>
  <c r="CT10" i="62"/>
  <c r="CN9" i="62"/>
  <c r="DD9" i="62"/>
  <c r="CX19" i="62"/>
  <c r="CR44" i="62"/>
  <c r="CL47" i="62"/>
  <c r="DB47" i="62"/>
  <c r="CV45" i="62"/>
  <c r="CP18" i="62"/>
  <c r="DF18" i="62"/>
  <c r="CZ3" i="62"/>
  <c r="CT17" i="62"/>
  <c r="CN32" i="62"/>
  <c r="DF32" i="62"/>
  <c r="CT7" i="62"/>
  <c r="DD30" i="62"/>
  <c r="CR46" i="62"/>
  <c r="CO40" i="62"/>
  <c r="DE40" i="62"/>
  <c r="CY7" i="62"/>
  <c r="CS30" i="62"/>
  <c r="CM12" i="62"/>
  <c r="DC12" i="62"/>
  <c r="CW46" i="62"/>
  <c r="CS4" i="62"/>
  <c r="DC6" i="62"/>
  <c r="CQ11" i="62"/>
  <c r="G11" i="62" s="1"/>
  <c r="GA11" i="62" s="1"/>
  <c r="DA14" i="62"/>
  <c r="CO22" i="62"/>
  <c r="CY23" i="62"/>
  <c r="CM41" i="62"/>
  <c r="C41" i="62" s="1"/>
  <c r="FW41" i="62" s="1"/>
  <c r="CW43" i="62"/>
  <c r="DG48" i="62"/>
  <c r="CU9" i="62"/>
  <c r="DE19" i="62"/>
  <c r="CS47" i="62"/>
  <c r="DC45" i="62"/>
  <c r="CQ3" i="62"/>
  <c r="DA17" i="62"/>
  <c r="CT40" i="62"/>
  <c r="CV12" i="62"/>
  <c r="CO5" i="62"/>
  <c r="CY4" i="62"/>
  <c r="CM8" i="62"/>
  <c r="CW11" i="62"/>
  <c r="M11" i="62" s="1"/>
  <c r="GG11" i="62" s="1"/>
  <c r="DG14" i="62"/>
  <c r="CU22" i="62"/>
  <c r="K22" i="62" s="1"/>
  <c r="GE22" i="62" s="1"/>
  <c r="DE23" i="62"/>
  <c r="CS41" i="62"/>
  <c r="I41" i="62" s="1"/>
  <c r="GC41" i="62" s="1"/>
  <c r="DC43" i="62"/>
  <c r="CQ10" i="62"/>
  <c r="DA9" i="62"/>
  <c r="CO44" i="62"/>
  <c r="CY47" i="62"/>
  <c r="CM18" i="62"/>
  <c r="CW3" i="62"/>
  <c r="DG17" i="62"/>
  <c r="CN7" i="62"/>
  <c r="CP46" i="62"/>
  <c r="CN5" i="62"/>
  <c r="DD5" i="62"/>
  <c r="CX4" i="62"/>
  <c r="CR6" i="62"/>
  <c r="CL8" i="62"/>
  <c r="DB8" i="62"/>
  <c r="CV11" i="62"/>
  <c r="L11" i="62" s="1"/>
  <c r="GF11" i="62" s="1"/>
  <c r="CP14" i="62"/>
  <c r="DF14" i="62"/>
  <c r="CZ20" i="62"/>
  <c r="CT22" i="62"/>
  <c r="J22" i="62" s="1"/>
  <c r="GD22" i="62" s="1"/>
  <c r="CN23" i="62"/>
  <c r="DD23" i="62"/>
  <c r="CX39" i="62"/>
  <c r="CR41" i="62"/>
  <c r="H41" i="62" s="1"/>
  <c r="GB41" i="62" s="1"/>
  <c r="CL43" i="62"/>
  <c r="DB43" i="62"/>
  <c r="CV48" i="62"/>
  <c r="CP10" i="62"/>
  <c r="DF10" i="62"/>
  <c r="CZ9" i="62"/>
  <c r="CT19" i="62"/>
  <c r="CN44" i="62"/>
  <c r="DD44" i="62"/>
  <c r="CX47" i="62"/>
  <c r="CR45" i="62"/>
  <c r="CL18" i="62"/>
  <c r="DB18" i="62"/>
  <c r="CV3" i="62"/>
  <c r="CP17" i="62"/>
  <c r="DF17" i="62"/>
  <c r="CZ32" i="62"/>
  <c r="CL7" i="62"/>
  <c r="CV30" i="62"/>
  <c r="DF12" i="62"/>
  <c r="CS40" i="62"/>
  <c r="CM7" i="62"/>
  <c r="DC7" i="62"/>
  <c r="CW30" i="62"/>
  <c r="CQ12" i="62"/>
  <c r="DG12" i="62"/>
  <c r="DA46" i="62"/>
  <c r="CM5" i="62"/>
  <c r="DC5" i="62"/>
  <c r="CW4" i="62"/>
  <c r="CQ6" i="62"/>
  <c r="DG6" i="62"/>
  <c r="DA8" i="62"/>
  <c r="CU11" i="62"/>
  <c r="CO14" i="62"/>
  <c r="DE14" i="62"/>
  <c r="CY20" i="62"/>
  <c r="CS22" i="62"/>
  <c r="CM23" i="62"/>
  <c r="DC23" i="62"/>
  <c r="CW39" i="62"/>
  <c r="M39" i="62" s="1"/>
  <c r="GG39" i="62" s="1"/>
  <c r="CQ41" i="62"/>
  <c r="G41" i="62" s="1"/>
  <c r="GA41" i="62" s="1"/>
  <c r="DG41" i="62"/>
  <c r="W41" i="62" s="1"/>
  <c r="GQ41" i="62" s="1"/>
  <c r="DA43" i="62"/>
  <c r="CU48" i="62"/>
  <c r="CO10" i="62"/>
  <c r="DE10" i="62"/>
  <c r="CY9" i="62"/>
  <c r="CS19" i="62"/>
  <c r="CM44" i="62"/>
  <c r="DC44" i="62"/>
  <c r="CW47" i="62"/>
  <c r="CQ45" i="62"/>
  <c r="DG45" i="62"/>
  <c r="DA18" i="62"/>
  <c r="CU3" i="62"/>
  <c r="CO17" i="62"/>
  <c r="DE17" i="62"/>
  <c r="CY32" i="62"/>
  <c r="DB40" i="62"/>
  <c r="CX30" i="62"/>
  <c r="DD12" i="62"/>
  <c r="CS5" i="62"/>
  <c r="CM4" i="62"/>
  <c r="DC4" i="62"/>
  <c r="CW6" i="62"/>
  <c r="CQ8" i="62"/>
  <c r="DG8" i="62"/>
  <c r="DA11" i="62"/>
  <c r="Q11" i="62" s="1"/>
  <c r="GK11" i="62" s="1"/>
  <c r="CU14" i="62"/>
  <c r="CO20" i="62"/>
  <c r="DE20" i="62"/>
  <c r="CY22" i="62"/>
  <c r="O22" i="62" s="1"/>
  <c r="GI22" i="62" s="1"/>
  <c r="CS23" i="62"/>
  <c r="CM39" i="62"/>
  <c r="DC39" i="62"/>
  <c r="CW41" i="62"/>
  <c r="M41" i="62" s="1"/>
  <c r="GG41" i="62" s="1"/>
  <c r="CQ43" i="62"/>
  <c r="DG43" i="62"/>
  <c r="DA48" i="62"/>
  <c r="CU10" i="62"/>
  <c r="CO9" i="62"/>
  <c r="DE9" i="62"/>
  <c r="CY19" i="62"/>
  <c r="CS44" i="62"/>
  <c r="CM47" i="62"/>
  <c r="DC47" i="62"/>
  <c r="CW45" i="62"/>
  <c r="CQ18" i="62"/>
  <c r="DG18" i="62"/>
  <c r="DA3" i="62"/>
  <c r="CU17" i="62"/>
  <c r="CO32" i="62"/>
  <c r="CP40" i="62"/>
  <c r="CV7" i="62"/>
  <c r="DB30" i="62"/>
  <c r="CX46" i="62"/>
  <c r="CP5" i="62"/>
  <c r="CX5" i="62"/>
  <c r="DF5" i="62"/>
  <c r="CR4" i="62"/>
  <c r="CZ4" i="62"/>
  <c r="CL6" i="62"/>
  <c r="CT6" i="62"/>
  <c r="DB6" i="62"/>
  <c r="CN8" i="62"/>
  <c r="CV8" i="62"/>
  <c r="DD8" i="62"/>
  <c r="CP11" i="62"/>
  <c r="F11" i="62" s="1"/>
  <c r="FZ11" i="62" s="1"/>
  <c r="CX11" i="62"/>
  <c r="N11" i="62" s="1"/>
  <c r="GH11" i="62" s="1"/>
  <c r="DF11" i="62"/>
  <c r="V11" i="62" s="1"/>
  <c r="GP11" i="62" s="1"/>
  <c r="CR14" i="62"/>
  <c r="CZ14" i="62"/>
  <c r="CL20" i="62"/>
  <c r="CT20" i="62"/>
  <c r="DB20" i="62"/>
  <c r="CN22" i="62"/>
  <c r="CV22" i="62"/>
  <c r="DD22" i="62"/>
  <c r="CP23" i="62"/>
  <c r="CX23" i="62"/>
  <c r="DF23" i="62"/>
  <c r="CR39" i="62"/>
  <c r="H39" i="62" s="1"/>
  <c r="GB39" i="62" s="1"/>
  <c r="CZ39" i="62"/>
  <c r="P39" i="62" s="1"/>
  <c r="GJ39" i="62" s="1"/>
  <c r="CL41" i="62"/>
  <c r="CT41" i="62"/>
  <c r="J41" i="62" s="1"/>
  <c r="GD41" i="62" s="1"/>
  <c r="DB41" i="62"/>
  <c r="CN43" i="62"/>
  <c r="CV43" i="62"/>
  <c r="DD43" i="62"/>
  <c r="CP48" i="62"/>
  <c r="CX48" i="62"/>
  <c r="DF48" i="62"/>
  <c r="CR10" i="62"/>
  <c r="CZ10" i="62"/>
  <c r="CL9" i="62"/>
  <c r="CT9" i="62"/>
  <c r="DB9" i="62"/>
  <c r="CN19" i="62"/>
  <c r="CV19" i="62"/>
  <c r="DD19" i="62"/>
  <c r="CP44" i="62"/>
  <c r="CX44" i="62"/>
  <c r="DF44" i="62"/>
  <c r="CR47" i="62"/>
  <c r="CZ47" i="62"/>
  <c r="CL45" i="62"/>
  <c r="CT45" i="62"/>
  <c r="DB45" i="62"/>
  <c r="CN18" i="62"/>
  <c r="CV18" i="62"/>
  <c r="DD18" i="62"/>
  <c r="CP3" i="62"/>
  <c r="CX3" i="62"/>
  <c r="DF3" i="62"/>
  <c r="CR17" i="62"/>
  <c r="CZ17" i="62"/>
  <c r="CL32" i="62"/>
  <c r="CT32" i="62"/>
  <c r="DB32" i="62"/>
  <c r="CV40" i="62"/>
  <c r="CP7" i="62"/>
  <c r="DF7" i="62"/>
  <c r="CZ30" i="62"/>
  <c r="CT12" i="62"/>
  <c r="CN46" i="62"/>
  <c r="DD46" i="62"/>
  <c r="CM40" i="62"/>
  <c r="CU40" i="62"/>
  <c r="DC40" i="62"/>
  <c r="CO7" i="62"/>
  <c r="CW7" i="62"/>
  <c r="DE7" i="62"/>
  <c r="CQ30" i="62"/>
  <c r="CY30" i="62"/>
  <c r="DG30" i="62"/>
  <c r="CS12" i="62"/>
  <c r="DA12" i="62"/>
  <c r="CM46" i="62"/>
  <c r="CU46" i="62"/>
  <c r="DC46" i="62"/>
  <c r="DG32" i="62"/>
  <c r="DA40" i="62"/>
  <c r="CU7" i="62"/>
  <c r="CO30" i="62"/>
  <c r="DE30" i="62"/>
  <c r="CY12" i="62"/>
  <c r="CS46" i="62"/>
  <c r="CU5" i="62"/>
  <c r="CO4" i="62"/>
  <c r="DE4" i="62"/>
  <c r="CY6" i="62"/>
  <c r="CS8" i="62"/>
  <c r="CM11" i="62"/>
  <c r="DC11" i="62"/>
  <c r="CW14" i="62"/>
  <c r="CQ20" i="62"/>
  <c r="DG20" i="62"/>
  <c r="DA22" i="62"/>
  <c r="CU23" i="62"/>
  <c r="CO39" i="62"/>
  <c r="E39" i="62" s="1"/>
  <c r="FY39" i="62" s="1"/>
  <c r="DE39" i="62"/>
  <c r="U39" i="62" s="1"/>
  <c r="GO39" i="62" s="1"/>
  <c r="CY41" i="62"/>
  <c r="CS43" i="62"/>
  <c r="CM48" i="62"/>
  <c r="DC48" i="62"/>
  <c r="CW10" i="62"/>
  <c r="CQ9" i="62"/>
  <c r="DG9" i="62"/>
  <c r="DA19" i="62"/>
  <c r="CU44" i="62"/>
  <c r="CO47" i="62"/>
  <c r="DE47" i="62"/>
  <c r="CY45" i="62"/>
  <c r="CS18" i="62"/>
  <c r="CM3" i="62"/>
  <c r="DC3" i="62"/>
  <c r="CW17" i="62"/>
  <c r="CQ32" i="62"/>
  <c r="CL40" i="62"/>
  <c r="CZ7" i="62"/>
  <c r="CN12" i="62"/>
  <c r="CT46" i="62"/>
  <c r="DA5" i="62"/>
  <c r="CU4" i="62"/>
  <c r="CO6" i="62"/>
  <c r="DE6" i="62"/>
  <c r="CY8" i="62"/>
  <c r="CS11" i="62"/>
  <c r="I11" i="62" s="1"/>
  <c r="GC11" i="62" s="1"/>
  <c r="CM14" i="62"/>
  <c r="DC14" i="62"/>
  <c r="CW20" i="62"/>
  <c r="CQ22" i="62"/>
  <c r="G22" i="62" s="1"/>
  <c r="GA22" i="62" s="1"/>
  <c r="DG22" i="62"/>
  <c r="W22" i="62" s="1"/>
  <c r="GQ22" i="62" s="1"/>
  <c r="DA23" i="62"/>
  <c r="CU39" i="62"/>
  <c r="K39" i="62" s="1"/>
  <c r="GE39" i="62" s="1"/>
  <c r="CO41" i="62"/>
  <c r="DE41" i="62"/>
  <c r="CY43" i="62"/>
  <c r="CS48" i="62"/>
  <c r="CM10" i="62"/>
  <c r="DC10" i="62"/>
  <c r="CW9" i="62"/>
  <c r="CQ19" i="62"/>
  <c r="DG19" i="62"/>
  <c r="DA44" i="62"/>
  <c r="CU47" i="62"/>
  <c r="CO45" i="62"/>
  <c r="DE45" i="62"/>
  <c r="CY18" i="62"/>
  <c r="CS3" i="62"/>
  <c r="CM17" i="62"/>
  <c r="DC17" i="62"/>
  <c r="CW32" i="62"/>
  <c r="DF40" i="62"/>
  <c r="CL30" i="62"/>
  <c r="CZ12" i="62"/>
  <c r="CL5" i="62"/>
  <c r="CT5" i="62"/>
  <c r="DB5" i="62"/>
  <c r="CN4" i="62"/>
  <c r="CV4" i="62"/>
  <c r="DD4" i="62"/>
  <c r="CP6" i="62"/>
  <c r="CX6" i="62"/>
  <c r="DF6" i="62"/>
  <c r="CR8" i="62"/>
  <c r="CZ8" i="62"/>
  <c r="CL11" i="62"/>
  <c r="B11" i="62" s="1"/>
  <c r="FV11" i="62" s="1"/>
  <c r="CT11" i="62"/>
  <c r="J11" i="62" s="1"/>
  <c r="GD11" i="62" s="1"/>
  <c r="DB11" i="62"/>
  <c r="R11" i="62" s="1"/>
  <c r="GL11" i="62" s="1"/>
  <c r="CN14" i="62"/>
  <c r="CV14" i="62"/>
  <c r="DD14" i="62"/>
  <c r="CP20" i="62"/>
  <c r="CX20" i="62"/>
  <c r="DF20" i="62"/>
  <c r="CR22" i="62"/>
  <c r="CZ22" i="62"/>
  <c r="CL23" i="62"/>
  <c r="CT23" i="62"/>
  <c r="DB23" i="62"/>
  <c r="CN39" i="62"/>
  <c r="D39" i="62" s="1"/>
  <c r="FX39" i="62" s="1"/>
  <c r="CV39" i="62"/>
  <c r="L39" i="62" s="1"/>
  <c r="GF39" i="62" s="1"/>
  <c r="DD39" i="62"/>
  <c r="T39" i="62" s="1"/>
  <c r="GN39" i="62" s="1"/>
  <c r="CP41" i="62"/>
  <c r="CX41" i="62"/>
  <c r="DF41" i="62"/>
  <c r="CR43" i="62"/>
  <c r="CZ43" i="62"/>
  <c r="CL48" i="62"/>
  <c r="CT48" i="62"/>
  <c r="DB48" i="62"/>
  <c r="CN10" i="62"/>
  <c r="CV10" i="62"/>
  <c r="DD10" i="62"/>
  <c r="CP9" i="62"/>
  <c r="CX9" i="62"/>
  <c r="DF9" i="62"/>
  <c r="CR19" i="62"/>
  <c r="CZ19" i="62"/>
  <c r="CL44" i="62"/>
  <c r="CT44" i="62"/>
  <c r="DB44" i="62"/>
  <c r="CN47" i="62"/>
  <c r="CV47" i="62"/>
  <c r="DD47" i="62"/>
  <c r="CP45" i="62"/>
  <c r="CX45" i="62"/>
  <c r="DF45" i="62"/>
  <c r="CR18" i="62"/>
  <c r="CZ18" i="62"/>
  <c r="CL3" i="62"/>
  <c r="CT3" i="62"/>
  <c r="DB3" i="62"/>
  <c r="CN17" i="62"/>
  <c r="CV17" i="62"/>
  <c r="DD17" i="62"/>
  <c r="CP32" i="62"/>
  <c r="CX32" i="62"/>
  <c r="CN40" i="62"/>
  <c r="DD40" i="62"/>
  <c r="CX7" i="62"/>
  <c r="CR30" i="62"/>
  <c r="CL12" i="62"/>
  <c r="DB12" i="62"/>
  <c r="CV46" i="62"/>
  <c r="DE32" i="62"/>
  <c r="CQ40" i="62"/>
  <c r="CY40" i="62"/>
  <c r="DG40" i="62"/>
  <c r="CS7" i="62"/>
  <c r="DA7" i="62"/>
  <c r="CM30" i="62"/>
  <c r="CU30" i="62"/>
  <c r="DC30" i="62"/>
  <c r="CO12" i="62"/>
  <c r="CW12" i="62"/>
  <c r="DE12" i="62"/>
  <c r="CQ46" i="62"/>
  <c r="CY46" i="62"/>
  <c r="DG46" i="62"/>
  <c r="G13" i="44"/>
  <c r="BF10" i="3" s="1"/>
  <c r="F37" i="44"/>
  <c r="AD31" i="3" s="1"/>
  <c r="C47" i="44"/>
  <c r="E35" i="44"/>
  <c r="G51" i="44"/>
  <c r="G49" i="44"/>
  <c r="G47" i="44"/>
  <c r="G45" i="44"/>
  <c r="G43" i="44"/>
  <c r="G41" i="44"/>
  <c r="G39" i="44"/>
  <c r="BF33" i="3" s="1"/>
  <c r="G37" i="44"/>
  <c r="BF31" i="3" s="1"/>
  <c r="G35" i="44"/>
  <c r="G32" i="44"/>
  <c r="BF30" i="3" s="1"/>
  <c r="G28" i="44"/>
  <c r="BF24" i="3" s="1"/>
  <c r="G24" i="44"/>
  <c r="BF21" i="3" s="1"/>
  <c r="G20" i="44"/>
  <c r="BF17" i="3" s="1"/>
  <c r="G16" i="44"/>
  <c r="BF13" i="3" s="1"/>
  <c r="G12" i="44"/>
  <c r="BF9" i="3" s="1"/>
  <c r="G31" i="44"/>
  <c r="G27" i="44"/>
  <c r="BF28" i="3" s="1"/>
  <c r="G23" i="44"/>
  <c r="BF20" i="3" s="1"/>
  <c r="G19" i="44"/>
  <c r="BF16" i="3" s="1"/>
  <c r="G15" i="44"/>
  <c r="BF12" i="3" s="1"/>
  <c r="G52" i="44"/>
  <c r="G50" i="44"/>
  <c r="G48" i="44"/>
  <c r="G46" i="44"/>
  <c r="G44" i="44"/>
  <c r="G42" i="44"/>
  <c r="G40" i="44"/>
  <c r="G38" i="44"/>
  <c r="BF32" i="3" s="1"/>
  <c r="G36" i="44"/>
  <c r="G34" i="44"/>
  <c r="BF29" i="3" s="1"/>
  <c r="G30" i="44"/>
  <c r="BF26" i="3" s="1"/>
  <c r="G26" i="44"/>
  <c r="BF23" i="3" s="1"/>
  <c r="G22" i="44"/>
  <c r="BF19" i="3" s="1"/>
  <c r="G18" i="44"/>
  <c r="BF15" i="3" s="1"/>
  <c r="G14" i="44"/>
  <c r="BF11" i="3" s="1"/>
  <c r="G33" i="44"/>
  <c r="BF27" i="3" s="1"/>
  <c r="G29" i="44"/>
  <c r="BF25" i="3" s="1"/>
  <c r="G25" i="44"/>
  <c r="BF22" i="3" s="1"/>
  <c r="G21" i="44"/>
  <c r="BF18" i="3" s="1"/>
  <c r="G17" i="44"/>
  <c r="BF14" i="3" s="1"/>
  <c r="E52" i="44"/>
  <c r="F46" i="44"/>
  <c r="C42" i="44"/>
  <c r="E36" i="44"/>
  <c r="F32" i="44"/>
  <c r="AD30" i="3" s="1"/>
  <c r="C30" i="44"/>
  <c r="AB26" i="3" s="1"/>
  <c r="E27" i="44"/>
  <c r="AC28" i="3" s="1"/>
  <c r="AC36" i="3" s="1"/>
  <c r="F24" i="44"/>
  <c r="AD21" i="3" s="1"/>
  <c r="C22" i="44"/>
  <c r="AB19" i="3" s="1"/>
  <c r="E19" i="44"/>
  <c r="AC16" i="3" s="1"/>
  <c r="F16" i="44"/>
  <c r="AD13" i="3" s="1"/>
  <c r="C14" i="44"/>
  <c r="AB11" i="3" s="1"/>
  <c r="E49" i="44"/>
  <c r="C35" i="44"/>
  <c r="E39" i="44"/>
  <c r="AC33" i="3" s="1"/>
  <c r="F35" i="44"/>
  <c r="C50" i="44"/>
  <c r="E44" i="44"/>
  <c r="F38" i="44"/>
  <c r="AD32" i="3" s="1"/>
  <c r="C34" i="44"/>
  <c r="AB29" i="3" s="1"/>
  <c r="AB35" i="3" s="1"/>
  <c r="E31" i="44"/>
  <c r="F28" i="44"/>
  <c r="AD24" i="3" s="1"/>
  <c r="C26" i="44"/>
  <c r="AB23" i="3" s="1"/>
  <c r="E23" i="44"/>
  <c r="AC20" i="3" s="1"/>
  <c r="F20" i="44"/>
  <c r="AD17" i="3" s="1"/>
  <c r="C18" i="44"/>
  <c r="AB15" i="3" s="1"/>
  <c r="E15" i="44"/>
  <c r="AC12" i="3" s="1"/>
  <c r="F12" i="44"/>
  <c r="AD9" i="3" s="1"/>
  <c r="C45" i="44"/>
  <c r="E51" i="44"/>
  <c r="F39" i="44"/>
  <c r="F50" i="44"/>
  <c r="E48" i="44"/>
  <c r="C46" i="44"/>
  <c r="F42" i="44"/>
  <c r="E40" i="44"/>
  <c r="C38" i="44"/>
  <c r="AB32" i="3" s="1"/>
  <c r="F34" i="44"/>
  <c r="AD29" i="3" s="1"/>
  <c r="AD35" i="3" s="1"/>
  <c r="E33" i="44"/>
  <c r="AC27" i="3" s="1"/>
  <c r="C32" i="44"/>
  <c r="AB30" i="3" s="1"/>
  <c r="F30" i="44"/>
  <c r="AD26" i="3" s="1"/>
  <c r="E29" i="44"/>
  <c r="AC25" i="3" s="1"/>
  <c r="AC34" i="3" s="1"/>
  <c r="C28" i="44"/>
  <c r="AB24" i="3" s="1"/>
  <c r="F26" i="44"/>
  <c r="AD23" i="3" s="1"/>
  <c r="E25" i="44"/>
  <c r="AC22" i="3" s="1"/>
  <c r="C24" i="44"/>
  <c r="AB21" i="3" s="1"/>
  <c r="F22" i="44"/>
  <c r="AD19" i="3" s="1"/>
  <c r="E21" i="44"/>
  <c r="AC18" i="3" s="1"/>
  <c r="C20" i="44"/>
  <c r="AB17" i="3" s="1"/>
  <c r="F18" i="44"/>
  <c r="AD15" i="3" s="1"/>
  <c r="E17" i="44"/>
  <c r="AC14" i="3" s="1"/>
  <c r="C16" i="44"/>
  <c r="AB13" i="3" s="1"/>
  <c r="F14" i="44"/>
  <c r="AD11" i="3" s="1"/>
  <c r="E13" i="44"/>
  <c r="AC10" i="3" s="1"/>
  <c r="C12" i="44"/>
  <c r="F45" i="44"/>
  <c r="E41" i="44"/>
  <c r="C37" i="44"/>
  <c r="AB31" i="3" s="1"/>
  <c r="F47" i="44"/>
  <c r="E43" i="44"/>
  <c r="C39" i="44"/>
  <c r="AB33" i="3" s="1"/>
  <c r="P129" i="45"/>
  <c r="J130" i="45"/>
  <c r="P130" i="45" s="1"/>
  <c r="P115" i="45"/>
  <c r="J116" i="45"/>
  <c r="P100" i="45"/>
  <c r="J101" i="45"/>
  <c r="J108" i="45"/>
  <c r="P108" i="45" s="1"/>
  <c r="P107" i="45"/>
  <c r="P93" i="45"/>
  <c r="J94" i="45"/>
  <c r="P78" i="45"/>
  <c r="J79" i="45"/>
  <c r="J123" i="45"/>
  <c r="P122" i="45"/>
  <c r="J86" i="45"/>
  <c r="P86" i="45" s="1"/>
  <c r="P85" i="45"/>
  <c r="K86" i="45"/>
  <c r="L64" i="45"/>
  <c r="Q64" i="45" s="1"/>
  <c r="K79" i="45"/>
  <c r="L57" i="45"/>
  <c r="Q57" i="45" s="1"/>
  <c r="K77" i="45"/>
  <c r="L55" i="45"/>
  <c r="Q55" i="45" s="1"/>
  <c r="K72" i="45"/>
  <c r="L50" i="45"/>
  <c r="Q50" i="45" s="1"/>
  <c r="K70" i="45"/>
  <c r="L48" i="45"/>
  <c r="Q48" i="45" s="1"/>
  <c r="K89" i="45"/>
  <c r="L67" i="45"/>
  <c r="Q67" i="45" s="1"/>
  <c r="L41" i="45"/>
  <c r="Q41" i="45" s="1"/>
  <c r="K63" i="45"/>
  <c r="P19" i="45"/>
  <c r="J20" i="45"/>
  <c r="P20" i="45" s="1"/>
  <c r="L38" i="45"/>
  <c r="Q38" i="45" s="1"/>
  <c r="K60" i="45"/>
  <c r="L56" i="45"/>
  <c r="Q56" i="45" s="1"/>
  <c r="K78" i="45"/>
  <c r="L53" i="45"/>
  <c r="Q53" i="45" s="1"/>
  <c r="K75" i="45"/>
  <c r="L49" i="45"/>
  <c r="Q49" i="45" s="1"/>
  <c r="K71" i="45"/>
  <c r="L44" i="45"/>
  <c r="Q44" i="45" s="1"/>
  <c r="K66" i="45"/>
  <c r="K84" i="45"/>
  <c r="L62" i="45"/>
  <c r="Q62" i="45" s="1"/>
  <c r="K81" i="45"/>
  <c r="L59" i="45"/>
  <c r="Q59" i="45" s="1"/>
  <c r="K74" i="45"/>
  <c r="L52" i="45"/>
  <c r="Q52" i="45" s="1"/>
  <c r="K68" i="45"/>
  <c r="L46" i="45"/>
  <c r="Q46" i="45" s="1"/>
  <c r="J73" i="45"/>
  <c r="P72" i="45"/>
  <c r="J58" i="45"/>
  <c r="P57" i="45"/>
  <c r="J51" i="45"/>
  <c r="P50" i="45"/>
  <c r="J36" i="45"/>
  <c r="P35" i="45"/>
  <c r="J29" i="45"/>
  <c r="P28" i="45"/>
  <c r="K87" i="45"/>
  <c r="L65" i="45"/>
  <c r="Q65" i="45" s="1"/>
  <c r="L39" i="45"/>
  <c r="Q39" i="45" s="1"/>
  <c r="K61" i="45"/>
  <c r="K80" i="45"/>
  <c r="L58" i="45"/>
  <c r="Q58" i="45" s="1"/>
  <c r="K76" i="45"/>
  <c r="L54" i="45"/>
  <c r="Q54" i="45" s="1"/>
  <c r="L51" i="45"/>
  <c r="Q51" i="45" s="1"/>
  <c r="K73" i="45"/>
  <c r="L47" i="45"/>
  <c r="Q47" i="45" s="1"/>
  <c r="K69" i="45"/>
  <c r="J14" i="45"/>
  <c r="P13" i="45"/>
  <c r="J7" i="45"/>
  <c r="P6" i="45"/>
  <c r="C477" i="41"/>
  <c r="F478" i="41" s="1"/>
  <c r="C544" i="40"/>
  <c r="D545" i="40" s="1"/>
  <c r="C276" i="42"/>
  <c r="D277" i="42" s="1"/>
  <c r="C242" i="43"/>
  <c r="F52" i="44"/>
  <c r="C52" i="44"/>
  <c r="E50" i="44"/>
  <c r="F48" i="44"/>
  <c r="C48" i="44"/>
  <c r="E46" i="44"/>
  <c r="F44" i="44"/>
  <c r="C44" i="44"/>
  <c r="E42" i="44"/>
  <c r="F40" i="44"/>
  <c r="C40" i="44"/>
  <c r="E38" i="44"/>
  <c r="F36" i="44"/>
  <c r="C36" i="44"/>
  <c r="E34" i="44"/>
  <c r="F33" i="44"/>
  <c r="AD27" i="3" s="1"/>
  <c r="C33" i="44"/>
  <c r="AB27" i="3" s="1"/>
  <c r="E32" i="44"/>
  <c r="F31" i="44"/>
  <c r="C31" i="44"/>
  <c r="E30" i="44"/>
  <c r="F29" i="44"/>
  <c r="AD25" i="3" s="1"/>
  <c r="AD34" i="3" s="1"/>
  <c r="C29" i="44"/>
  <c r="AB25" i="3" s="1"/>
  <c r="AB34" i="3" s="1"/>
  <c r="E28" i="44"/>
  <c r="AC24" i="3" s="1"/>
  <c r="F27" i="44"/>
  <c r="C27" i="44"/>
  <c r="AB28" i="3" s="1"/>
  <c r="AB36" i="3" s="1"/>
  <c r="E26" i="44"/>
  <c r="F25" i="44"/>
  <c r="AD22" i="3" s="1"/>
  <c r="C25" i="44"/>
  <c r="AB22" i="3" s="1"/>
  <c r="E24" i="44"/>
  <c r="AC21" i="3" s="1"/>
  <c r="F23" i="44"/>
  <c r="C23" i="44"/>
  <c r="E22" i="44"/>
  <c r="F21" i="44"/>
  <c r="AD18" i="3" s="1"/>
  <c r="C21" i="44"/>
  <c r="AB18" i="3" s="1"/>
  <c r="E20" i="44"/>
  <c r="F19" i="44"/>
  <c r="C19" i="44"/>
  <c r="AB16" i="3" s="1"/>
  <c r="E18" i="44"/>
  <c r="F17" i="44"/>
  <c r="AD14" i="3" s="1"/>
  <c r="C17" i="44"/>
  <c r="AB14" i="3" s="1"/>
  <c r="E16" i="44"/>
  <c r="F15" i="44"/>
  <c r="C15" i="44"/>
  <c r="AB12" i="3" s="1"/>
  <c r="E14" i="44"/>
  <c r="F13" i="44"/>
  <c r="AD10" i="3" s="1"/>
  <c r="C13" i="44"/>
  <c r="AB10" i="3" s="1"/>
  <c r="E12" i="44"/>
  <c r="AC9" i="3" s="1"/>
  <c r="F49" i="44"/>
  <c r="C49" i="44"/>
  <c r="E45" i="44"/>
  <c r="F41" i="44"/>
  <c r="C41" i="44"/>
  <c r="E37" i="44"/>
  <c r="F51" i="44"/>
  <c r="C51" i="44"/>
  <c r="E47" i="44"/>
  <c r="F43" i="44"/>
  <c r="C43" i="44"/>
  <c r="AB9" i="3" l="1"/>
  <c r="C4" i="44"/>
  <c r="AB20" i="3"/>
  <c r="C7" i="44"/>
  <c r="D51" i="44"/>
  <c r="D45" i="44"/>
  <c r="D44" i="44"/>
  <c r="D50" i="44"/>
  <c r="N41" i="62"/>
  <c r="GH41" i="62" s="1"/>
  <c r="E41" i="62"/>
  <c r="FY41" i="62" s="1"/>
  <c r="K5" i="62"/>
  <c r="GE5" i="62" s="1"/>
  <c r="R41" i="62"/>
  <c r="GL41" i="62" s="1"/>
  <c r="B41" i="62"/>
  <c r="FV41" i="62" s="1"/>
  <c r="D22" i="62"/>
  <c r="FX22" i="62" s="1"/>
  <c r="N5" i="62"/>
  <c r="GH5" i="62" s="1"/>
  <c r="C39" i="62"/>
  <c r="FW39" i="62" s="1"/>
  <c r="I5" i="62"/>
  <c r="GC5" i="62" s="1"/>
  <c r="S5" i="62"/>
  <c r="GM5" i="62" s="1"/>
  <c r="V41" i="62"/>
  <c r="GP41" i="62" s="1"/>
  <c r="F41" i="62"/>
  <c r="FZ41" i="62" s="1"/>
  <c r="H22" i="62"/>
  <c r="GB22" i="62" s="1"/>
  <c r="R5" i="62"/>
  <c r="GL5" i="62" s="1"/>
  <c r="B5" i="62"/>
  <c r="FV5" i="62" s="1"/>
  <c r="U41" i="62"/>
  <c r="GO41" i="62" s="1"/>
  <c r="Q5" i="62"/>
  <c r="GK5" i="62" s="1"/>
  <c r="C11" i="62"/>
  <c r="FW11" i="62" s="1"/>
  <c r="L22" i="62"/>
  <c r="GF22" i="62" s="1"/>
  <c r="V5" i="62"/>
  <c r="GP5" i="62" s="1"/>
  <c r="F5" i="62"/>
  <c r="FZ5" i="62" s="1"/>
  <c r="S39" i="62"/>
  <c r="GM39" i="62" s="1"/>
  <c r="I22" i="62"/>
  <c r="GC22" i="62" s="1"/>
  <c r="K11" i="62"/>
  <c r="GE11" i="62" s="1"/>
  <c r="C5" i="62"/>
  <c r="FW5" i="62" s="1"/>
  <c r="D5" i="62"/>
  <c r="FX5" i="62" s="1"/>
  <c r="E5" i="62"/>
  <c r="FY5" i="62" s="1"/>
  <c r="R39" i="62"/>
  <c r="GL39" i="62" s="1"/>
  <c r="O11" i="62"/>
  <c r="GI11" i="62" s="1"/>
  <c r="V39" i="62"/>
  <c r="GP39" i="62" s="1"/>
  <c r="O39" i="62"/>
  <c r="GI39" i="62" s="1"/>
  <c r="U5" i="62"/>
  <c r="GO5" i="62" s="1"/>
  <c r="I39" i="62"/>
  <c r="GC39" i="62" s="1"/>
  <c r="O5" i="62"/>
  <c r="GI5" i="62" s="1"/>
  <c r="P5" i="62"/>
  <c r="GJ5" i="62" s="1"/>
  <c r="P22" i="62"/>
  <c r="GJ22" i="62" s="1"/>
  <c r="J5" i="62"/>
  <c r="GD5" i="62" s="1"/>
  <c r="O41" i="62"/>
  <c r="GI41" i="62" s="1"/>
  <c r="Q22" i="62"/>
  <c r="GK22" i="62" s="1"/>
  <c r="S11" i="62"/>
  <c r="GM11" i="62" s="1"/>
  <c r="T22" i="62"/>
  <c r="GN22" i="62" s="1"/>
  <c r="N39" i="62"/>
  <c r="GH39" i="62" s="1"/>
  <c r="T5" i="62"/>
  <c r="GN5" i="62" s="1"/>
  <c r="E22" i="62"/>
  <c r="FY22" i="62" s="1"/>
  <c r="B39" i="62"/>
  <c r="FV39" i="62" s="1"/>
  <c r="H5" i="62"/>
  <c r="GB5" i="62" s="1"/>
  <c r="M5" i="62"/>
  <c r="GG5" i="62" s="1"/>
  <c r="G5" i="62"/>
  <c r="GA5" i="62" s="1"/>
  <c r="Q39" i="62"/>
  <c r="GK39" i="62" s="1"/>
  <c r="F39" i="62"/>
  <c r="FZ39" i="62" s="1"/>
  <c r="L5" i="62"/>
  <c r="GF5" i="62" s="1"/>
  <c r="U22" i="62"/>
  <c r="GO22" i="62" s="1"/>
  <c r="W5" i="62"/>
  <c r="GQ5" i="62" s="1"/>
  <c r="D37" i="44"/>
  <c r="AC31" i="3"/>
  <c r="D16" i="44"/>
  <c r="AC13" i="3"/>
  <c r="D20" i="44"/>
  <c r="AC17" i="3"/>
  <c r="AC38" i="3"/>
  <c r="AC41" i="3" s="1"/>
  <c r="AC39" i="3"/>
  <c r="AC42" i="3" s="1"/>
  <c r="AC37" i="3"/>
  <c r="AC40" i="3" s="1"/>
  <c r="D32" i="44"/>
  <c r="AC30" i="3"/>
  <c r="D38" i="44"/>
  <c r="AC32" i="3"/>
  <c r="D39" i="44"/>
  <c r="AD33" i="3"/>
  <c r="BF34" i="3"/>
  <c r="BF36" i="3"/>
  <c r="D47" i="44"/>
  <c r="D49" i="44"/>
  <c r="D14" i="44"/>
  <c r="AC11" i="3"/>
  <c r="D15" i="44"/>
  <c r="AD12" i="3"/>
  <c r="D18" i="44"/>
  <c r="AC15" i="3"/>
  <c r="D19" i="44"/>
  <c r="AD16" i="3"/>
  <c r="D22" i="44"/>
  <c r="AC19" i="3"/>
  <c r="D23" i="44"/>
  <c r="D7" i="44" s="1"/>
  <c r="AD20" i="3"/>
  <c r="D26" i="44"/>
  <c r="AC23" i="3"/>
  <c r="D27" i="44"/>
  <c r="AD28" i="3"/>
  <c r="AD36" i="3" s="1"/>
  <c r="D30" i="44"/>
  <c r="AC26" i="3"/>
  <c r="D31" i="44"/>
  <c r="D34" i="44"/>
  <c r="AC29" i="3"/>
  <c r="AC35" i="3" s="1"/>
  <c r="D36" i="44"/>
  <c r="D42" i="44"/>
  <c r="D52" i="44"/>
  <c r="AB39" i="3"/>
  <c r="AB42" i="3" s="1"/>
  <c r="AB37" i="3"/>
  <c r="AB40" i="3" s="1"/>
  <c r="AB38" i="3"/>
  <c r="AB41" i="3" s="1"/>
  <c r="D35" i="44"/>
  <c r="AD39" i="3"/>
  <c r="AD42" i="3" s="1"/>
  <c r="AD37" i="3"/>
  <c r="AD40" i="3" s="1"/>
  <c r="AD38" i="3"/>
  <c r="AD41" i="3" s="1"/>
  <c r="BF35" i="3"/>
  <c r="BF37" i="3"/>
  <c r="BF38" i="3"/>
  <c r="BF39" i="3"/>
  <c r="G6" i="44"/>
  <c r="F4" i="44"/>
  <c r="D24" i="44"/>
  <c r="D28" i="44"/>
  <c r="D46" i="44"/>
  <c r="F3" i="44"/>
  <c r="D41" i="44"/>
  <c r="D17" i="44"/>
  <c r="D25" i="44"/>
  <c r="D33" i="44"/>
  <c r="D48" i="44"/>
  <c r="C3" i="44"/>
  <c r="D43" i="44"/>
  <c r="D13" i="44"/>
  <c r="D21" i="44"/>
  <c r="D29" i="44"/>
  <c r="D40" i="44"/>
  <c r="K91" i="45"/>
  <c r="L69" i="45"/>
  <c r="Q69" i="45" s="1"/>
  <c r="K98" i="45"/>
  <c r="L76" i="45"/>
  <c r="Q76" i="45" s="1"/>
  <c r="L61" i="45"/>
  <c r="Q61" i="45" s="1"/>
  <c r="K83" i="45"/>
  <c r="K90" i="45"/>
  <c r="L68" i="45"/>
  <c r="Q68" i="45" s="1"/>
  <c r="K103" i="45"/>
  <c r="L81" i="45"/>
  <c r="Q81" i="45" s="1"/>
  <c r="L66" i="45"/>
  <c r="Q66" i="45" s="1"/>
  <c r="K88" i="45"/>
  <c r="K97" i="45"/>
  <c r="L75" i="45"/>
  <c r="Q75" i="45" s="1"/>
  <c r="L60" i="45"/>
  <c r="Q60" i="45" s="1"/>
  <c r="K82" i="45"/>
  <c r="K111" i="45"/>
  <c r="L89" i="45"/>
  <c r="Q89" i="45" s="1"/>
  <c r="K94" i="45"/>
  <c r="L72" i="45"/>
  <c r="Q72" i="45" s="1"/>
  <c r="K101" i="45"/>
  <c r="L79" i="45"/>
  <c r="Q79" i="45" s="1"/>
  <c r="J80" i="45"/>
  <c r="P79" i="45"/>
  <c r="J95" i="45"/>
  <c r="P94" i="45"/>
  <c r="J102" i="45"/>
  <c r="P101" i="45"/>
  <c r="J117" i="45"/>
  <c r="P116" i="45"/>
  <c r="J8" i="45"/>
  <c r="P7" i="45"/>
  <c r="J15" i="45"/>
  <c r="P14" i="45"/>
  <c r="K95" i="45"/>
  <c r="L73" i="45"/>
  <c r="Q73" i="45" s="1"/>
  <c r="K102" i="45"/>
  <c r="L80" i="45"/>
  <c r="Q80" i="45" s="1"/>
  <c r="K109" i="45"/>
  <c r="L87" i="45"/>
  <c r="Q87" i="45" s="1"/>
  <c r="J30" i="45"/>
  <c r="P29" i="45"/>
  <c r="J37" i="45"/>
  <c r="P36" i="45"/>
  <c r="J52" i="45"/>
  <c r="P51" i="45"/>
  <c r="J59" i="45"/>
  <c r="P58" i="45"/>
  <c r="J74" i="45"/>
  <c r="P73" i="45"/>
  <c r="K96" i="45"/>
  <c r="Q74" i="45"/>
  <c r="L74" i="45"/>
  <c r="K106" i="45"/>
  <c r="L84" i="45"/>
  <c r="Q84" i="45"/>
  <c r="L71" i="45"/>
  <c r="Q71" i="45" s="1"/>
  <c r="K93" i="45"/>
  <c r="L78" i="45"/>
  <c r="Q78" i="45" s="1"/>
  <c r="K100" i="45"/>
  <c r="K85" i="45"/>
  <c r="L63" i="45"/>
  <c r="Q63" i="45" s="1"/>
  <c r="K92" i="45"/>
  <c r="L70" i="45"/>
  <c r="Q70" i="45" s="1"/>
  <c r="K99" i="45"/>
  <c r="Q77" i="45"/>
  <c r="L77" i="45"/>
  <c r="K108" i="45"/>
  <c r="L86" i="45"/>
  <c r="Q86" i="45" s="1"/>
  <c r="J124" i="45"/>
  <c r="P123" i="45"/>
  <c r="F243" i="43"/>
  <c r="H243" i="43"/>
  <c r="G478" i="41"/>
  <c r="E478" i="41"/>
  <c r="H478" i="41"/>
  <c r="E4" i="44"/>
  <c r="E3" i="44"/>
  <c r="D12" i="44"/>
  <c r="E243" i="43"/>
  <c r="D243" i="43"/>
  <c r="G277" i="42"/>
  <c r="E277" i="42"/>
  <c r="H277" i="42"/>
  <c r="G545" i="40"/>
  <c r="F545" i="40"/>
  <c r="E545" i="40"/>
  <c r="H545" i="40"/>
  <c r="G243" i="43"/>
  <c r="D478" i="41"/>
  <c r="F277" i="42"/>
  <c r="D4" i="44" l="1"/>
  <c r="D9" i="44" s="1"/>
  <c r="D2" i="44" s="1"/>
  <c r="C8" i="44"/>
  <c r="C9" i="44"/>
  <c r="GR11" i="62" a="1"/>
  <c r="GR11" i="62" s="1"/>
  <c r="GR22" i="62" a="1"/>
  <c r="GR22" i="62" s="1"/>
  <c r="GR39" i="62" a="1"/>
  <c r="GR39" i="62" s="1"/>
  <c r="GR41" i="62" a="1"/>
  <c r="GR41" i="62" s="1"/>
  <c r="ER5" i="62"/>
  <c r="DV5" i="62"/>
  <c r="DU5" i="62"/>
  <c r="EQ5" i="62"/>
  <c r="EW5" i="62"/>
  <c r="EA5" i="62"/>
  <c r="EY5" i="62"/>
  <c r="EC5" i="62"/>
  <c r="EN5" i="62"/>
  <c r="DR5" i="62"/>
  <c r="EI5" i="62"/>
  <c r="DM5" i="62"/>
  <c r="EO5" i="62"/>
  <c r="DS5" i="62"/>
  <c r="DN5" i="62"/>
  <c r="EJ5" i="62"/>
  <c r="EV5" i="62"/>
  <c r="DZ5" i="62"/>
  <c r="EL5" i="62"/>
  <c r="DP5" i="62"/>
  <c r="EG5" i="62"/>
  <c r="DK5" i="62"/>
  <c r="EF5" i="62"/>
  <c r="DJ5" i="62"/>
  <c r="DI5" i="62"/>
  <c r="EE5" i="62"/>
  <c r="EH5" i="62"/>
  <c r="DL5" i="62"/>
  <c r="EX5" i="62"/>
  <c r="EB5" i="62"/>
  <c r="ES5" i="62"/>
  <c r="DW5" i="62"/>
  <c r="ED5" i="62"/>
  <c r="DH5" i="62"/>
  <c r="ET5" i="62"/>
  <c r="DX5" i="62"/>
  <c r="DY5" i="62"/>
  <c r="EU5" i="62"/>
  <c r="EK5" i="62"/>
  <c r="DO5" i="62"/>
  <c r="EP5" i="62"/>
  <c r="DT5" i="62"/>
  <c r="EM5" i="62"/>
  <c r="DQ5" i="62"/>
  <c r="BF42" i="3"/>
  <c r="BF40" i="3"/>
  <c r="BF41" i="3"/>
  <c r="K130" i="45"/>
  <c r="L108" i="45"/>
  <c r="Q108" i="45" s="1"/>
  <c r="L100" i="45"/>
  <c r="Q100" i="45" s="1"/>
  <c r="K122" i="45"/>
  <c r="K128" i="45"/>
  <c r="L106" i="45"/>
  <c r="Q106" i="45" s="1"/>
  <c r="P124" i="45"/>
  <c r="J125" i="45"/>
  <c r="K121" i="45"/>
  <c r="L99" i="45"/>
  <c r="Q99" i="45" s="1"/>
  <c r="K107" i="45"/>
  <c r="L85" i="45"/>
  <c r="Q85" i="45" s="1"/>
  <c r="L93" i="45"/>
  <c r="Q93" i="45" s="1"/>
  <c r="K115" i="45"/>
  <c r="K118" i="45"/>
  <c r="L96" i="45"/>
  <c r="Q96" i="45" s="1"/>
  <c r="J75" i="45"/>
  <c r="P75" i="45" s="1"/>
  <c r="P74" i="45"/>
  <c r="J60" i="45"/>
  <c r="P60" i="45" s="1"/>
  <c r="P59" i="45"/>
  <c r="J53" i="45"/>
  <c r="P53" i="45" s="1"/>
  <c r="P52" i="45"/>
  <c r="J38" i="45"/>
  <c r="P38" i="45" s="1"/>
  <c r="P37" i="45"/>
  <c r="J31" i="45"/>
  <c r="P31" i="45" s="1"/>
  <c r="P30" i="45"/>
  <c r="L102" i="45"/>
  <c r="Q102" i="45" s="1"/>
  <c r="K124" i="45"/>
  <c r="K123" i="45"/>
  <c r="L101" i="45"/>
  <c r="Q101" i="45" s="1"/>
  <c r="K133" i="45"/>
  <c r="L111" i="45"/>
  <c r="Q111" i="45" s="1"/>
  <c r="L97" i="45"/>
  <c r="Q97" i="45" s="1"/>
  <c r="K119" i="45"/>
  <c r="K125" i="45"/>
  <c r="L103" i="45"/>
  <c r="Q103" i="45" s="1"/>
  <c r="L83" i="45"/>
  <c r="Q83" i="45" s="1"/>
  <c r="K105" i="45"/>
  <c r="K113" i="45"/>
  <c r="L91" i="45"/>
  <c r="Q91" i="45" s="1"/>
  <c r="K114" i="45"/>
  <c r="L92" i="45"/>
  <c r="Q92" i="45" s="1"/>
  <c r="K131" i="45"/>
  <c r="L109" i="45"/>
  <c r="Q109" i="45" s="1"/>
  <c r="K117" i="45"/>
  <c r="L95" i="45"/>
  <c r="Q95" i="45" s="1"/>
  <c r="J16" i="45"/>
  <c r="P16" i="45" s="1"/>
  <c r="P15" i="45"/>
  <c r="J9" i="45"/>
  <c r="P9" i="45" s="1"/>
  <c r="P8" i="45"/>
  <c r="J118" i="45"/>
  <c r="P117" i="45"/>
  <c r="J103" i="45"/>
  <c r="P102" i="45"/>
  <c r="J96" i="45"/>
  <c r="P95" i="45"/>
  <c r="J81" i="45"/>
  <c r="P80" i="45"/>
  <c r="K116" i="45"/>
  <c r="L94" i="45"/>
  <c r="Q94" i="45" s="1"/>
  <c r="L82" i="45"/>
  <c r="Q82" i="45" s="1"/>
  <c r="K104" i="45"/>
  <c r="L88" i="45"/>
  <c r="Q88" i="45" s="1"/>
  <c r="K110" i="45"/>
  <c r="K112" i="45"/>
  <c r="L90" i="45"/>
  <c r="Q90" i="45" s="1"/>
  <c r="L98" i="45"/>
  <c r="Q98" i="45" s="1"/>
  <c r="K120" i="45"/>
  <c r="D3" i="44"/>
  <c r="D8" i="44" s="1"/>
  <c r="D10" i="44" s="1"/>
  <c r="D5" i="44" s="1"/>
  <c r="BF7" i="3" l="1"/>
  <c r="BG36" i="3" s="1"/>
  <c r="BH36" i="3" s="1"/>
  <c r="C10" i="44"/>
  <c r="C5" i="44" s="1"/>
  <c r="C2" i="44"/>
  <c r="D6" i="44"/>
  <c r="GR5" i="62" a="1"/>
  <c r="GR5" i="62" s="1"/>
  <c r="BG16" i="3"/>
  <c r="BH16" i="3" s="1"/>
  <c r="BG24" i="3"/>
  <c r="BH24" i="3" s="1"/>
  <c r="BG27" i="3"/>
  <c r="BH27" i="3" s="1"/>
  <c r="BG29" i="3"/>
  <c r="BH29" i="3" s="1"/>
  <c r="BG31" i="3"/>
  <c r="BH31" i="3" s="1"/>
  <c r="BG39" i="3"/>
  <c r="BH39" i="3" s="1"/>
  <c r="BG41" i="3"/>
  <c r="BH41" i="3" s="1"/>
  <c r="BG42" i="3"/>
  <c r="BH42" i="3" s="1"/>
  <c r="L112" i="45"/>
  <c r="Q112" i="45" s="1"/>
  <c r="L104" i="45"/>
  <c r="Q104" i="45" s="1"/>
  <c r="K126" i="45"/>
  <c r="L117" i="45"/>
  <c r="Q117" i="45" s="1"/>
  <c r="L120" i="45"/>
  <c r="Q120" i="45" s="1"/>
  <c r="L110" i="45"/>
  <c r="Q110" i="45" s="1"/>
  <c r="K132" i="45"/>
  <c r="L116" i="45"/>
  <c r="Q116" i="45" s="1"/>
  <c r="J82" i="45"/>
  <c r="P82" i="45" s="1"/>
  <c r="P81" i="45"/>
  <c r="J97" i="45"/>
  <c r="P97" i="45" s="1"/>
  <c r="P96" i="45"/>
  <c r="J104" i="45"/>
  <c r="P104" i="45" s="1"/>
  <c r="P103" i="45"/>
  <c r="J119" i="45"/>
  <c r="P119" i="45" s="1"/>
  <c r="P118" i="45"/>
  <c r="L131" i="45"/>
  <c r="Q131" i="45" s="1"/>
  <c r="L113" i="45"/>
  <c r="Q113" i="45" s="1"/>
  <c r="L125" i="45"/>
  <c r="Q125" i="45" s="1"/>
  <c r="L133" i="45"/>
  <c r="Q133" i="45" s="1"/>
  <c r="L124" i="45"/>
  <c r="Q124" i="45" s="1"/>
  <c r="L115" i="45"/>
  <c r="Q115" i="45" s="1"/>
  <c r="L121" i="45"/>
  <c r="Q121" i="45" s="1"/>
  <c r="L122" i="45"/>
  <c r="Q122" i="45" s="1"/>
  <c r="L114" i="45"/>
  <c r="Q114" i="45" s="1"/>
  <c r="L105" i="45"/>
  <c r="Q105" i="45" s="1"/>
  <c r="K127" i="45"/>
  <c r="L119" i="45"/>
  <c r="Q119" i="45" s="1"/>
  <c r="L123" i="45"/>
  <c r="Q123" i="45" s="1"/>
  <c r="L118" i="45"/>
  <c r="Q118" i="45" s="1"/>
  <c r="L107" i="45"/>
  <c r="Q107" i="45" s="1"/>
  <c r="K129" i="45"/>
  <c r="J126" i="45"/>
  <c r="P126" i="45" s="1"/>
  <c r="P125" i="45"/>
  <c r="L128" i="45"/>
  <c r="Q128" i="45" s="1"/>
  <c r="L130" i="45"/>
  <c r="Q130" i="45" s="1"/>
  <c r="BG25" i="3" l="1"/>
  <c r="BH25" i="3" s="1"/>
  <c r="BG30" i="3"/>
  <c r="BH30" i="3" s="1"/>
  <c r="BG20" i="3"/>
  <c r="BH20" i="3" s="1"/>
  <c r="BG15" i="3"/>
  <c r="BH15" i="3" s="1"/>
  <c r="BG33" i="3"/>
  <c r="BH33" i="3" s="1"/>
  <c r="BG9" i="3"/>
  <c r="BH9" i="3" s="1"/>
  <c r="BG11" i="3"/>
  <c r="BH11" i="3" s="1"/>
  <c r="BG38" i="3"/>
  <c r="BH38" i="3" s="1"/>
  <c r="BG40" i="3"/>
  <c r="BH40" i="3" s="1"/>
  <c r="BG35" i="3"/>
  <c r="BH35" i="3" s="1"/>
  <c r="BG37" i="3"/>
  <c r="BH37" i="3" s="1"/>
  <c r="BG12" i="3"/>
  <c r="BH12" i="3" s="1"/>
  <c r="BG23" i="3"/>
  <c r="BH23" i="3" s="1"/>
  <c r="BG14" i="3"/>
  <c r="BH14" i="3" s="1"/>
  <c r="BG28" i="3"/>
  <c r="BH28" i="3" s="1"/>
  <c r="BG19" i="3"/>
  <c r="BH19" i="3" s="1"/>
  <c r="BG18" i="3"/>
  <c r="BH18" i="3" s="1"/>
  <c r="BG13" i="3"/>
  <c r="BH13" i="3" s="1"/>
  <c r="BG32" i="3"/>
  <c r="BH32" i="3" s="1"/>
  <c r="BG22" i="3"/>
  <c r="BH22" i="3" s="1"/>
  <c r="BG17" i="3"/>
  <c r="BH17" i="3" s="1"/>
  <c r="BG26" i="3"/>
  <c r="BH26" i="3" s="1"/>
  <c r="BG10" i="3"/>
  <c r="BH10" i="3" s="1"/>
  <c r="BG34" i="3"/>
  <c r="BH34" i="3" s="1"/>
  <c r="C6" i="44"/>
  <c r="L129" i="45"/>
  <c r="Q129" i="45" s="1"/>
  <c r="L132" i="45"/>
  <c r="Q132" i="45" s="1"/>
  <c r="L127" i="45"/>
  <c r="Q127" i="45" s="1"/>
  <c r="L126" i="45"/>
  <c r="Q126" i="45" s="1"/>
  <c r="H142" i="37" l="1"/>
  <c r="G142" i="37"/>
  <c r="F142" i="37"/>
  <c r="E142" i="37"/>
  <c r="D142" i="37"/>
  <c r="H75" i="37"/>
  <c r="G75" i="37"/>
  <c r="F75" i="37"/>
  <c r="E75" i="37"/>
  <c r="D75" i="37"/>
  <c r="A75" i="37"/>
  <c r="A142" i="37" s="1"/>
  <c r="H8" i="37"/>
  <c r="G8" i="37"/>
  <c r="F8" i="37"/>
  <c r="E8" i="37"/>
  <c r="D8" i="37"/>
  <c r="H209" i="36"/>
  <c r="G209" i="36"/>
  <c r="F209" i="36"/>
  <c r="E209" i="36"/>
  <c r="D209" i="36"/>
  <c r="H142" i="36"/>
  <c r="G142" i="36"/>
  <c r="F142" i="36"/>
  <c r="E142" i="36"/>
  <c r="D142" i="36"/>
  <c r="C142" i="36" s="1"/>
  <c r="H75" i="36"/>
  <c r="G75" i="36"/>
  <c r="F75" i="36"/>
  <c r="E75" i="36"/>
  <c r="D75" i="36"/>
  <c r="A75" i="36"/>
  <c r="A142" i="36" s="1"/>
  <c r="A209" i="36" s="1"/>
  <c r="H8" i="36"/>
  <c r="G8" i="36"/>
  <c r="F8" i="36"/>
  <c r="E8" i="36"/>
  <c r="D8" i="36"/>
  <c r="H410" i="35"/>
  <c r="G410" i="35"/>
  <c r="F410" i="35"/>
  <c r="E410" i="35"/>
  <c r="D410" i="35"/>
  <c r="H343" i="35"/>
  <c r="G343" i="35"/>
  <c r="F343" i="35"/>
  <c r="E343" i="35"/>
  <c r="D343" i="35"/>
  <c r="H276" i="35"/>
  <c r="G276" i="35"/>
  <c r="F276" i="35"/>
  <c r="E276" i="35"/>
  <c r="D276" i="35"/>
  <c r="H209" i="35"/>
  <c r="G209" i="35"/>
  <c r="F209" i="35"/>
  <c r="E209" i="35"/>
  <c r="D209" i="35"/>
  <c r="H142" i="35"/>
  <c r="G142" i="35"/>
  <c r="F142" i="35"/>
  <c r="E142" i="35"/>
  <c r="D142" i="35"/>
  <c r="C142" i="35" s="1"/>
  <c r="H75" i="35"/>
  <c r="G75" i="35"/>
  <c r="F75" i="35"/>
  <c r="E75" i="35"/>
  <c r="D75" i="35"/>
  <c r="C75" i="35" s="1"/>
  <c r="A75" i="35"/>
  <c r="A142" i="35" s="1"/>
  <c r="A209" i="35" s="1"/>
  <c r="A276" i="35" s="1"/>
  <c r="A343" i="35" s="1"/>
  <c r="A410" i="35" s="1"/>
  <c r="H8" i="35"/>
  <c r="G8" i="35"/>
  <c r="F8" i="35"/>
  <c r="E8" i="35"/>
  <c r="D8" i="35"/>
  <c r="H477" i="34"/>
  <c r="G477" i="34"/>
  <c r="F477" i="34"/>
  <c r="E477" i="34"/>
  <c r="D477" i="34"/>
  <c r="H410" i="34"/>
  <c r="G410" i="34"/>
  <c r="F410" i="34"/>
  <c r="E410" i="34"/>
  <c r="D410" i="34"/>
  <c r="C410" i="34" s="1"/>
  <c r="H343" i="34"/>
  <c r="G343" i="34"/>
  <c r="F343" i="34"/>
  <c r="E343" i="34"/>
  <c r="D343" i="34"/>
  <c r="H276" i="34"/>
  <c r="G276" i="34"/>
  <c r="F276" i="34"/>
  <c r="E276" i="34"/>
  <c r="D276" i="34"/>
  <c r="H209" i="34"/>
  <c r="G209" i="34"/>
  <c r="F209" i="34"/>
  <c r="E209" i="34"/>
  <c r="D209" i="34"/>
  <c r="H142" i="34"/>
  <c r="G142" i="34"/>
  <c r="F142" i="34"/>
  <c r="E142" i="34"/>
  <c r="D142" i="34"/>
  <c r="H75" i="34"/>
  <c r="G75" i="34"/>
  <c r="F75" i="34"/>
  <c r="E75" i="34"/>
  <c r="D75" i="34"/>
  <c r="A75" i="34"/>
  <c r="A142" i="34" s="1"/>
  <c r="A209" i="34" s="1"/>
  <c r="A276" i="34" s="1"/>
  <c r="A343" i="34" s="1"/>
  <c r="A410" i="34" s="1"/>
  <c r="A477" i="34" s="1"/>
  <c r="H8" i="34"/>
  <c r="G8" i="34"/>
  <c r="F8" i="34"/>
  <c r="E8" i="34"/>
  <c r="D8" i="34"/>
  <c r="AR20" i="2"/>
  <c r="AR19" i="2"/>
  <c r="AR18" i="2"/>
  <c r="AR17" i="2"/>
  <c r="AR16" i="2"/>
  <c r="AR15" i="2"/>
  <c r="AR14" i="2"/>
  <c r="AR13" i="2"/>
  <c r="AR12" i="2"/>
  <c r="AR11" i="2"/>
  <c r="AR10" i="2"/>
  <c r="AR9" i="2"/>
  <c r="BK12" i="20"/>
  <c r="BJ12" i="20"/>
  <c r="BI12" i="20"/>
  <c r="AA12" i="6" s="1"/>
  <c r="BH12" i="20"/>
  <c r="AA13" i="5" s="1"/>
  <c r="BG12" i="20"/>
  <c r="BF12" i="20"/>
  <c r="AA12" i="2" s="1"/>
  <c r="BD12" i="20"/>
  <c r="BB12" i="20"/>
  <c r="Z12" i="6" s="1"/>
  <c r="BA12" i="20"/>
  <c r="Z13" i="5" s="1"/>
  <c r="AZ12" i="20"/>
  <c r="AY12" i="20"/>
  <c r="Z12" i="2" s="1"/>
  <c r="BK75" i="20"/>
  <c r="BK74" i="20"/>
  <c r="BK73" i="20"/>
  <c r="BK72" i="20"/>
  <c r="BK71" i="20"/>
  <c r="BK70" i="20"/>
  <c r="AA11" i="4" s="1"/>
  <c r="BK69" i="20"/>
  <c r="BK68" i="20"/>
  <c r="BK67" i="20"/>
  <c r="BK66" i="20"/>
  <c r="BK65" i="20"/>
  <c r="BK64" i="20"/>
  <c r="BK63" i="20"/>
  <c r="BK62" i="20"/>
  <c r="AA9" i="4" s="1"/>
  <c r="BK61" i="20"/>
  <c r="BK60" i="20"/>
  <c r="BI75" i="20"/>
  <c r="BH75" i="20"/>
  <c r="BG75" i="20"/>
  <c r="BF75" i="20"/>
  <c r="AA20" i="2" s="1"/>
  <c r="BI74" i="20"/>
  <c r="BH74" i="20"/>
  <c r="BG74" i="20"/>
  <c r="BF74" i="20"/>
  <c r="AA18" i="2" s="1"/>
  <c r="BI73" i="20"/>
  <c r="BH73" i="20"/>
  <c r="BG73" i="20"/>
  <c r="AA19" i="3" s="1"/>
  <c r="BF73" i="20"/>
  <c r="BI72" i="20"/>
  <c r="BH72" i="20"/>
  <c r="BG72" i="20"/>
  <c r="AA18" i="3" s="1"/>
  <c r="BF72" i="20"/>
  <c r="BI71" i="20"/>
  <c r="BH71" i="20"/>
  <c r="BG71" i="20"/>
  <c r="BF71" i="20"/>
  <c r="AA17" i="2" s="1"/>
  <c r="BI70" i="20"/>
  <c r="AA16" i="6" s="1"/>
  <c r="BH70" i="20"/>
  <c r="AA18" i="5" s="1"/>
  <c r="BG70" i="20"/>
  <c r="AA17" i="3" s="1"/>
  <c r="BF70" i="20"/>
  <c r="AA16" i="2" s="1"/>
  <c r="BI69" i="20"/>
  <c r="BH69" i="20"/>
  <c r="BG69" i="20"/>
  <c r="AA16" i="3" s="1"/>
  <c r="BF69" i="20"/>
  <c r="BI68" i="20"/>
  <c r="BH68" i="20"/>
  <c r="AA17" i="5" s="1"/>
  <c r="BG68" i="20"/>
  <c r="BF68" i="20"/>
  <c r="BI67" i="20"/>
  <c r="AA14" i="6" s="1"/>
  <c r="BH67" i="20"/>
  <c r="AA16" i="5" s="1"/>
  <c r="BG67" i="20"/>
  <c r="AA15" i="3" s="1"/>
  <c r="BF67" i="20"/>
  <c r="AA15" i="2" s="1"/>
  <c r="BI66" i="20"/>
  <c r="BH66" i="20"/>
  <c r="BG66" i="20"/>
  <c r="BF66" i="20"/>
  <c r="AA14" i="2" s="1"/>
  <c r="BI65" i="20"/>
  <c r="BH65" i="20"/>
  <c r="AA15" i="5" s="1"/>
  <c r="BG65" i="20"/>
  <c r="BF65" i="20"/>
  <c r="BI64" i="20"/>
  <c r="AA13" i="6" s="1"/>
  <c r="BH64" i="20"/>
  <c r="AA14" i="5" s="1"/>
  <c r="BG64" i="20"/>
  <c r="AA14" i="3" s="1"/>
  <c r="BF64" i="20"/>
  <c r="AA13" i="2" s="1"/>
  <c r="BI63" i="20"/>
  <c r="BH63" i="20"/>
  <c r="BG63" i="20"/>
  <c r="AA13" i="3" s="1"/>
  <c r="BF63" i="20"/>
  <c r="BI62" i="20"/>
  <c r="AA10" i="6" s="1"/>
  <c r="BH62" i="20"/>
  <c r="AA11" i="5" s="1"/>
  <c r="BG62" i="20"/>
  <c r="AA11" i="3" s="1"/>
  <c r="BF62" i="20"/>
  <c r="AA10" i="2" s="1"/>
  <c r="BI61" i="20"/>
  <c r="AA9" i="6" s="1"/>
  <c r="BH61" i="20"/>
  <c r="AA10" i="5" s="1"/>
  <c r="BG61" i="20"/>
  <c r="AA9" i="3" s="1"/>
  <c r="BF61" i="20"/>
  <c r="BI60" i="20"/>
  <c r="BH60" i="20"/>
  <c r="AA9" i="5" s="1"/>
  <c r="BG60" i="20"/>
  <c r="AA10" i="3" s="1"/>
  <c r="BF60" i="20"/>
  <c r="AA9" i="2" s="1"/>
  <c r="A25" i="33"/>
  <c r="AM29" i="32"/>
  <c r="AA20" i="32"/>
  <c r="AN17" i="32"/>
  <c r="AL17" i="32"/>
  <c r="AA17" i="32"/>
  <c r="Z17" i="32"/>
  <c r="Y17" i="32"/>
  <c r="X17" i="32"/>
  <c r="N17" i="32"/>
  <c r="O17" i="32" s="1"/>
  <c r="AA16" i="32"/>
  <c r="Z16" i="32"/>
  <c r="Y16" i="32"/>
  <c r="X16" i="32"/>
  <c r="N16" i="32"/>
  <c r="AA15" i="32"/>
  <c r="Z15" i="32"/>
  <c r="Y15" i="32"/>
  <c r="X15" i="32"/>
  <c r="N15" i="32"/>
  <c r="O15" i="32" s="1"/>
  <c r="AL14" i="32"/>
  <c r="AL23" i="32" s="1"/>
  <c r="AA14" i="32"/>
  <c r="Z14" i="32"/>
  <c r="Y14" i="32"/>
  <c r="X14" i="32"/>
  <c r="N14" i="32"/>
  <c r="AN13" i="32"/>
  <c r="AN14" i="32" s="1"/>
  <c r="AA13" i="32"/>
  <c r="Z13" i="32"/>
  <c r="Y13" i="32"/>
  <c r="X13" i="32"/>
  <c r="N13" i="32"/>
  <c r="AA12" i="32"/>
  <c r="Z12" i="32"/>
  <c r="Y12" i="32"/>
  <c r="X12" i="32"/>
  <c r="N12" i="32"/>
  <c r="AA11" i="32"/>
  <c r="Z11" i="32"/>
  <c r="Y11" i="32"/>
  <c r="X11" i="32"/>
  <c r="N11" i="32"/>
  <c r="AA10" i="32"/>
  <c r="Z10" i="32"/>
  <c r="Y10" i="32"/>
  <c r="X10" i="32"/>
  <c r="N10" i="32"/>
  <c r="N9" i="32"/>
  <c r="O9" i="32" s="1"/>
  <c r="N8" i="32"/>
  <c r="O8" i="32" s="1"/>
  <c r="N7" i="32"/>
  <c r="O7" i="32" s="1"/>
  <c r="AA6" i="32"/>
  <c r="Z6" i="32"/>
  <c r="Y6" i="32"/>
  <c r="X6" i="32"/>
  <c r="N6" i="32"/>
  <c r="AA5" i="32"/>
  <c r="AM29" i="31"/>
  <c r="AE20" i="31"/>
  <c r="AD20" i="31"/>
  <c r="AC20" i="31"/>
  <c r="AB20" i="31"/>
  <c r="AA20" i="31"/>
  <c r="AN17" i="31"/>
  <c r="AL17" i="31"/>
  <c r="AA17" i="31"/>
  <c r="Z17" i="31"/>
  <c r="Y17" i="31"/>
  <c r="X17" i="31"/>
  <c r="N17" i="31"/>
  <c r="AA16" i="31"/>
  <c r="Z16" i="31"/>
  <c r="Y16" i="31"/>
  <c r="X16" i="31"/>
  <c r="N16" i="31"/>
  <c r="O16" i="31" s="1"/>
  <c r="AA15" i="31"/>
  <c r="Z15" i="31"/>
  <c r="Y15" i="31"/>
  <c r="X15" i="31"/>
  <c r="N15" i="31"/>
  <c r="AL14" i="31"/>
  <c r="AL23" i="31" s="1"/>
  <c r="N14" i="31"/>
  <c r="O14" i="31" s="1"/>
  <c r="AN13" i="31"/>
  <c r="AN14" i="31" s="1"/>
  <c r="AA13" i="31"/>
  <c r="Z13" i="31"/>
  <c r="Y13" i="31"/>
  <c r="X13" i="31"/>
  <c r="N13" i="31"/>
  <c r="AA12" i="31"/>
  <c r="Z12" i="31"/>
  <c r="Y12" i="31"/>
  <c r="X12" i="31"/>
  <c r="N12" i="31"/>
  <c r="AA11" i="31"/>
  <c r="Z11" i="31"/>
  <c r="Y11" i="31"/>
  <c r="X11" i="31"/>
  <c r="N11" i="31"/>
  <c r="N10" i="31"/>
  <c r="O10" i="31" s="1"/>
  <c r="AA9" i="31"/>
  <c r="Z9" i="31"/>
  <c r="Y9" i="31"/>
  <c r="X9" i="31"/>
  <c r="N9" i="31"/>
  <c r="AA8" i="31"/>
  <c r="Z8" i="31"/>
  <c r="Y8" i="31"/>
  <c r="X8" i="31"/>
  <c r="N8" i="31"/>
  <c r="O8" i="31" s="1"/>
  <c r="AA7" i="31"/>
  <c r="Z7" i="31"/>
  <c r="Y7" i="31"/>
  <c r="X7" i="31"/>
  <c r="N7" i="31"/>
  <c r="AA6" i="31"/>
  <c r="Z6" i="31"/>
  <c r="Y6" i="31"/>
  <c r="X6" i="31"/>
  <c r="N6" i="31"/>
  <c r="AA5" i="31"/>
  <c r="AD13" i="30"/>
  <c r="AC13" i="30"/>
  <c r="AB13" i="30"/>
  <c r="AA13" i="30"/>
  <c r="Z13" i="30"/>
  <c r="Z10" i="30"/>
  <c r="Y10" i="30"/>
  <c r="O10" i="30" s="1"/>
  <c r="X10" i="30"/>
  <c r="W10" i="30"/>
  <c r="Z9" i="30"/>
  <c r="Y9" i="30"/>
  <c r="O9" i="30" s="1"/>
  <c r="X9" i="30"/>
  <c r="W9" i="30"/>
  <c r="Z8" i="30"/>
  <c r="Y8" i="30"/>
  <c r="O8" i="30" s="1"/>
  <c r="X8" i="30"/>
  <c r="W8" i="30"/>
  <c r="Z7" i="30"/>
  <c r="Y7" i="30"/>
  <c r="O7" i="30" s="1"/>
  <c r="X7" i="30"/>
  <c r="W7" i="30"/>
  <c r="Z6" i="30"/>
  <c r="Y6" i="30"/>
  <c r="O6" i="30" s="1"/>
  <c r="X6" i="30"/>
  <c r="W6" i="30"/>
  <c r="Z5" i="30"/>
  <c r="AE20" i="29"/>
  <c r="AD20" i="29"/>
  <c r="AC20" i="29"/>
  <c r="AB20" i="29"/>
  <c r="AA17" i="29"/>
  <c r="O17" i="29" s="1"/>
  <c r="Z17" i="29"/>
  <c r="Y17" i="29"/>
  <c r="AA16" i="29"/>
  <c r="O16" i="29" s="1"/>
  <c r="Z16" i="29"/>
  <c r="Y16" i="29"/>
  <c r="AA14" i="29"/>
  <c r="O14" i="29" s="1"/>
  <c r="Z14" i="29"/>
  <c r="Y14" i="29"/>
  <c r="AA13" i="29"/>
  <c r="O13" i="29" s="1"/>
  <c r="Z13" i="29"/>
  <c r="Y13" i="29"/>
  <c r="AA12" i="29"/>
  <c r="O12" i="29" s="1"/>
  <c r="Z12" i="29"/>
  <c r="Y12" i="29"/>
  <c r="AA11" i="29"/>
  <c r="O11" i="29" s="1"/>
  <c r="Z11" i="29"/>
  <c r="Y11" i="29"/>
  <c r="AA10" i="29"/>
  <c r="O10" i="29" s="1"/>
  <c r="Z10" i="29"/>
  <c r="Y10" i="29"/>
  <c r="AA6" i="29"/>
  <c r="O6" i="29" s="1"/>
  <c r="Z6" i="29"/>
  <c r="Y6" i="29"/>
  <c r="AD21" i="28"/>
  <c r="AC21" i="28"/>
  <c r="AB21" i="28"/>
  <c r="AA21" i="28"/>
  <c r="Z18" i="28"/>
  <c r="O18" i="28" s="1"/>
  <c r="Y18" i="28"/>
  <c r="X18" i="28"/>
  <c r="Z17" i="28"/>
  <c r="O17" i="28" s="1"/>
  <c r="Y17" i="28"/>
  <c r="X17" i="28"/>
  <c r="Z16" i="28"/>
  <c r="O16" i="28" s="1"/>
  <c r="Y16" i="28"/>
  <c r="X16" i="28"/>
  <c r="Z15" i="28"/>
  <c r="O15" i="28" s="1"/>
  <c r="Y15" i="28"/>
  <c r="X15" i="28"/>
  <c r="Z14" i="28"/>
  <c r="O14" i="28" s="1"/>
  <c r="Y14" i="28"/>
  <c r="X14" i="28"/>
  <c r="Z9" i="28"/>
  <c r="O9" i="28" s="1"/>
  <c r="Y9" i="28"/>
  <c r="X9" i="28"/>
  <c r="Z6" i="28"/>
  <c r="O6" i="28" s="1"/>
  <c r="Y6" i="28"/>
  <c r="X6" i="28"/>
  <c r="G681" i="27"/>
  <c r="F681" i="27"/>
  <c r="G680" i="27"/>
  <c r="F680" i="27"/>
  <c r="G679" i="27"/>
  <c r="F679" i="27"/>
  <c r="G678" i="27"/>
  <c r="F678" i="27"/>
  <c r="G677" i="27"/>
  <c r="F677" i="27"/>
  <c r="G676" i="27"/>
  <c r="F676" i="27"/>
  <c r="G675" i="27"/>
  <c r="F675" i="27"/>
  <c r="G674" i="27"/>
  <c r="F674" i="27"/>
  <c r="G673" i="27"/>
  <c r="F673" i="27"/>
  <c r="G672" i="27"/>
  <c r="F672" i="27"/>
  <c r="G671" i="27"/>
  <c r="F671" i="27"/>
  <c r="G670" i="27"/>
  <c r="F670" i="27"/>
  <c r="G669" i="27"/>
  <c r="F669" i="27"/>
  <c r="G668" i="27"/>
  <c r="F668" i="27"/>
  <c r="G667" i="27"/>
  <c r="F667" i="27"/>
  <c r="G666" i="27"/>
  <c r="F666" i="27"/>
  <c r="G665" i="27"/>
  <c r="F665" i="27"/>
  <c r="G664" i="27"/>
  <c r="F664" i="27"/>
  <c r="G663" i="27"/>
  <c r="F663" i="27"/>
  <c r="G662" i="27"/>
  <c r="F662" i="27"/>
  <c r="G661" i="27"/>
  <c r="F661" i="27"/>
  <c r="G660" i="27"/>
  <c r="F660" i="27"/>
  <c r="G659" i="27"/>
  <c r="F659" i="27"/>
  <c r="G658" i="27"/>
  <c r="F658" i="27"/>
  <c r="G657" i="27"/>
  <c r="F657" i="27"/>
  <c r="G656" i="27"/>
  <c r="F656" i="27"/>
  <c r="G655" i="27"/>
  <c r="F655" i="27"/>
  <c r="G654" i="27"/>
  <c r="F654" i="27"/>
  <c r="G653" i="27"/>
  <c r="F653" i="27"/>
  <c r="G652" i="27"/>
  <c r="F652" i="27"/>
  <c r="G651" i="27"/>
  <c r="F651" i="27"/>
  <c r="G650" i="27"/>
  <c r="F650" i="27"/>
  <c r="G649" i="27"/>
  <c r="F649" i="27"/>
  <c r="G648" i="27"/>
  <c r="F648" i="27"/>
  <c r="G647" i="27"/>
  <c r="F647" i="27"/>
  <c r="G646" i="27"/>
  <c r="F646" i="27"/>
  <c r="G645" i="27"/>
  <c r="F645" i="27"/>
  <c r="G644" i="27"/>
  <c r="F644" i="27"/>
  <c r="G643" i="27"/>
  <c r="F643" i="27"/>
  <c r="G642" i="27"/>
  <c r="F642" i="27"/>
  <c r="G641" i="27"/>
  <c r="F641" i="27"/>
  <c r="G640" i="27"/>
  <c r="F640" i="27"/>
  <c r="G639" i="27"/>
  <c r="F639" i="27"/>
  <c r="G638" i="27"/>
  <c r="F638" i="27"/>
  <c r="G637" i="27"/>
  <c r="F637" i="27"/>
  <c r="G636" i="27"/>
  <c r="F636" i="27"/>
  <c r="G635" i="27"/>
  <c r="F635" i="27"/>
  <c r="H634" i="27"/>
  <c r="H635" i="27" s="1"/>
  <c r="H636" i="27" s="1"/>
  <c r="H637" i="27" s="1"/>
  <c r="H638" i="27" s="1"/>
  <c r="H639" i="27" s="1"/>
  <c r="H640" i="27" s="1"/>
  <c r="H641" i="27" s="1"/>
  <c r="H642" i="27" s="1"/>
  <c r="H643" i="27" s="1"/>
  <c r="H644" i="27" s="1"/>
  <c r="H645" i="27" s="1"/>
  <c r="H646" i="27" s="1"/>
  <c r="H647" i="27" s="1"/>
  <c r="H648" i="27" s="1"/>
  <c r="H649" i="27" s="1"/>
  <c r="H650" i="27" s="1"/>
  <c r="H651" i="27" s="1"/>
  <c r="H652" i="27" s="1"/>
  <c r="H653" i="27" s="1"/>
  <c r="H654" i="27" s="1"/>
  <c r="H655" i="27" s="1"/>
  <c r="H656" i="27" s="1"/>
  <c r="H657" i="27" s="1"/>
  <c r="H658" i="27" s="1"/>
  <c r="H659" i="27" s="1"/>
  <c r="H660" i="27" s="1"/>
  <c r="H661" i="27" s="1"/>
  <c r="H662" i="27" s="1"/>
  <c r="H663" i="27" s="1"/>
  <c r="H664" i="27" s="1"/>
  <c r="H665" i="27" s="1"/>
  <c r="H666" i="27" s="1"/>
  <c r="H667" i="27" s="1"/>
  <c r="H668" i="27" s="1"/>
  <c r="H669" i="27" s="1"/>
  <c r="H670" i="27" s="1"/>
  <c r="H671" i="27" s="1"/>
  <c r="H672" i="27" s="1"/>
  <c r="H673" i="27" s="1"/>
  <c r="H674" i="27" s="1"/>
  <c r="H675" i="27" s="1"/>
  <c r="H676" i="27" s="1"/>
  <c r="H677" i="27" s="1"/>
  <c r="H678" i="27" s="1"/>
  <c r="H679" i="27" s="1"/>
  <c r="H680" i="27" s="1"/>
  <c r="H681" i="27" s="1"/>
  <c r="G634" i="27"/>
  <c r="F634" i="27"/>
  <c r="G633" i="27"/>
  <c r="F633" i="27"/>
  <c r="G632" i="27"/>
  <c r="F632" i="27"/>
  <c r="G631" i="27"/>
  <c r="F631" i="27"/>
  <c r="G630" i="27"/>
  <c r="F630" i="27"/>
  <c r="G629" i="27"/>
  <c r="F629" i="27"/>
  <c r="G628" i="27"/>
  <c r="F628" i="27"/>
  <c r="G627" i="27"/>
  <c r="F627" i="27"/>
  <c r="G626" i="27"/>
  <c r="F626" i="27"/>
  <c r="G625" i="27"/>
  <c r="F625" i="27"/>
  <c r="G624" i="27"/>
  <c r="F624" i="27"/>
  <c r="G623" i="27"/>
  <c r="F623" i="27"/>
  <c r="G622" i="27"/>
  <c r="F622" i="27"/>
  <c r="G621" i="27"/>
  <c r="F621" i="27"/>
  <c r="G620" i="27"/>
  <c r="F620" i="27"/>
  <c r="G619" i="27"/>
  <c r="F619" i="27"/>
  <c r="G618" i="27"/>
  <c r="F618" i="27"/>
  <c r="G617" i="27"/>
  <c r="F617" i="27"/>
  <c r="G616" i="27"/>
  <c r="F616" i="27"/>
  <c r="G615" i="27"/>
  <c r="F615" i="27"/>
  <c r="G614" i="27"/>
  <c r="F614" i="27"/>
  <c r="G613" i="27"/>
  <c r="F613" i="27"/>
  <c r="G612" i="27"/>
  <c r="F612" i="27"/>
  <c r="G611" i="27"/>
  <c r="F611" i="27"/>
  <c r="G610" i="27"/>
  <c r="F610" i="27"/>
  <c r="G609" i="27"/>
  <c r="F609" i="27"/>
  <c r="G608" i="27"/>
  <c r="F608" i="27"/>
  <c r="G607" i="27"/>
  <c r="F607" i="27"/>
  <c r="G606" i="27"/>
  <c r="F606" i="27"/>
  <c r="G605" i="27"/>
  <c r="F605" i="27"/>
  <c r="G604" i="27"/>
  <c r="F604" i="27"/>
  <c r="G603" i="27"/>
  <c r="F603" i="27"/>
  <c r="G602" i="27"/>
  <c r="F602" i="27"/>
  <c r="G601" i="27"/>
  <c r="F601" i="27"/>
  <c r="G600" i="27"/>
  <c r="F600" i="27"/>
  <c r="G599" i="27"/>
  <c r="F599" i="27"/>
  <c r="G598" i="27"/>
  <c r="F598" i="27"/>
  <c r="G597" i="27"/>
  <c r="F597" i="27"/>
  <c r="G596" i="27"/>
  <c r="F596" i="27"/>
  <c r="G595" i="27"/>
  <c r="F595" i="27"/>
  <c r="G594" i="27"/>
  <c r="F594" i="27"/>
  <c r="G593" i="27"/>
  <c r="F593" i="27"/>
  <c r="G592" i="27"/>
  <c r="F592" i="27"/>
  <c r="G591" i="27"/>
  <c r="F591" i="27"/>
  <c r="G590" i="27"/>
  <c r="F590" i="27"/>
  <c r="G589" i="27"/>
  <c r="F589" i="27"/>
  <c r="G588" i="27"/>
  <c r="F588" i="27"/>
  <c r="G587" i="27"/>
  <c r="F587" i="27"/>
  <c r="G586" i="27"/>
  <c r="F586" i="27"/>
  <c r="G585" i="27"/>
  <c r="F585" i="27"/>
  <c r="G584" i="27"/>
  <c r="F584" i="27"/>
  <c r="G583" i="27"/>
  <c r="F583" i="27"/>
  <c r="G582" i="27"/>
  <c r="F582" i="27"/>
  <c r="G581" i="27"/>
  <c r="F581" i="27"/>
  <c r="G580" i="27"/>
  <c r="F580" i="27"/>
  <c r="G579" i="27"/>
  <c r="F579" i="27"/>
  <c r="G578" i="27"/>
  <c r="F578" i="27"/>
  <c r="G577" i="27"/>
  <c r="F577" i="27"/>
  <c r="G576" i="27"/>
  <c r="F576" i="27"/>
  <c r="G575" i="27"/>
  <c r="F575" i="27"/>
  <c r="G574" i="27"/>
  <c r="F574" i="27"/>
  <c r="G573" i="27"/>
  <c r="F573" i="27"/>
  <c r="G572" i="27"/>
  <c r="F572" i="27"/>
  <c r="G571" i="27"/>
  <c r="F571" i="27"/>
  <c r="G570" i="27"/>
  <c r="F570" i="27"/>
  <c r="G569" i="27"/>
  <c r="F569" i="27"/>
  <c r="G568" i="27"/>
  <c r="F568" i="27"/>
  <c r="G567" i="27"/>
  <c r="F567" i="27"/>
  <c r="G566" i="27"/>
  <c r="F566" i="27"/>
  <c r="G565" i="27"/>
  <c r="F565" i="27"/>
  <c r="G564" i="27"/>
  <c r="F564" i="27"/>
  <c r="G563" i="27"/>
  <c r="F563" i="27"/>
  <c r="G562" i="27"/>
  <c r="F562" i="27"/>
  <c r="G561" i="27"/>
  <c r="F561" i="27"/>
  <c r="G560" i="27"/>
  <c r="F560" i="27"/>
  <c r="G559" i="27"/>
  <c r="F559" i="27"/>
  <c r="G558" i="27"/>
  <c r="F558" i="27"/>
  <c r="G557" i="27"/>
  <c r="F557" i="27"/>
  <c r="G556" i="27"/>
  <c r="F556" i="27"/>
  <c r="G555" i="27"/>
  <c r="F555" i="27"/>
  <c r="G554" i="27"/>
  <c r="F554" i="27"/>
  <c r="G553" i="27"/>
  <c r="F553" i="27"/>
  <c r="G552" i="27"/>
  <c r="F552" i="27"/>
  <c r="G551" i="27"/>
  <c r="F551" i="27"/>
  <c r="G550" i="27"/>
  <c r="F550" i="27"/>
  <c r="H549" i="27"/>
  <c r="H550" i="27" s="1"/>
  <c r="G549" i="27"/>
  <c r="F549" i="27"/>
  <c r="G548" i="27"/>
  <c r="F548" i="27"/>
  <c r="G547" i="27"/>
  <c r="F547" i="27"/>
  <c r="G546" i="27"/>
  <c r="F546" i="27"/>
  <c r="G545" i="27"/>
  <c r="F545" i="27"/>
  <c r="G544" i="27"/>
  <c r="F544" i="27"/>
  <c r="G543" i="27"/>
  <c r="F543" i="27"/>
  <c r="G542" i="27"/>
  <c r="F542" i="27"/>
  <c r="G541" i="27"/>
  <c r="F541" i="27"/>
  <c r="G540" i="27"/>
  <c r="F540" i="27"/>
  <c r="G539" i="27"/>
  <c r="F539" i="27"/>
  <c r="G538" i="27"/>
  <c r="F538" i="27"/>
  <c r="G537" i="27"/>
  <c r="F537" i="27"/>
  <c r="G536" i="27"/>
  <c r="F536" i="27"/>
  <c r="G535" i="27"/>
  <c r="F535" i="27"/>
  <c r="G534" i="27"/>
  <c r="F534" i="27"/>
  <c r="G533" i="27"/>
  <c r="F533" i="27"/>
  <c r="G532" i="27"/>
  <c r="F532" i="27"/>
  <c r="G531" i="27"/>
  <c r="F531" i="27"/>
  <c r="G530" i="27"/>
  <c r="F530" i="27"/>
  <c r="G529" i="27"/>
  <c r="F529" i="27"/>
  <c r="G528" i="27"/>
  <c r="F528" i="27"/>
  <c r="G527" i="27"/>
  <c r="F527" i="27"/>
  <c r="G526" i="27"/>
  <c r="F526" i="27"/>
  <c r="G525" i="27"/>
  <c r="F525" i="27"/>
  <c r="G524" i="27"/>
  <c r="F524" i="27"/>
  <c r="G523" i="27"/>
  <c r="F523" i="27"/>
  <c r="G522" i="27"/>
  <c r="F522" i="27"/>
  <c r="G521" i="27"/>
  <c r="F521" i="27"/>
  <c r="G520" i="27"/>
  <c r="F520" i="27"/>
  <c r="G519" i="27"/>
  <c r="F519" i="27"/>
  <c r="G518" i="27"/>
  <c r="F518" i="27"/>
  <c r="G517" i="27"/>
  <c r="F517" i="27"/>
  <c r="G516" i="27"/>
  <c r="F516" i="27"/>
  <c r="G515" i="27"/>
  <c r="F515" i="27"/>
  <c r="G514" i="27"/>
  <c r="F514" i="27"/>
  <c r="G513" i="27"/>
  <c r="F513" i="27"/>
  <c r="G512" i="27"/>
  <c r="F512" i="27"/>
  <c r="G511" i="27"/>
  <c r="F511" i="27"/>
  <c r="G510" i="27"/>
  <c r="F510" i="27"/>
  <c r="G509" i="27"/>
  <c r="F509" i="27"/>
  <c r="G508" i="27"/>
  <c r="F508" i="27"/>
  <c r="G507" i="27"/>
  <c r="F507" i="27"/>
  <c r="G506" i="27"/>
  <c r="F506" i="27"/>
  <c r="G505" i="27"/>
  <c r="F505" i="27"/>
  <c r="G504" i="27"/>
  <c r="F504" i="27"/>
  <c r="G503" i="27"/>
  <c r="F503" i="27"/>
  <c r="G502" i="27"/>
  <c r="F502" i="27"/>
  <c r="G501" i="27"/>
  <c r="F501" i="27"/>
  <c r="G500" i="27"/>
  <c r="F500" i="27"/>
  <c r="G499" i="27"/>
  <c r="F499" i="27"/>
  <c r="G498" i="27"/>
  <c r="F498" i="27"/>
  <c r="G497" i="27"/>
  <c r="F497" i="27"/>
  <c r="G496" i="27"/>
  <c r="F496" i="27"/>
  <c r="G495" i="27"/>
  <c r="F495" i="27"/>
  <c r="G494" i="27"/>
  <c r="F494" i="27"/>
  <c r="G493" i="27"/>
  <c r="F493" i="27"/>
  <c r="H492" i="27"/>
  <c r="H493" i="27" s="1"/>
  <c r="H494" i="27" s="1"/>
  <c r="H495" i="27" s="1"/>
  <c r="H496" i="27" s="1"/>
  <c r="H497" i="27" s="1"/>
  <c r="H498" i="27" s="1"/>
  <c r="H499" i="27" s="1"/>
  <c r="H500" i="27" s="1"/>
  <c r="H501" i="27" s="1"/>
  <c r="H502" i="27" s="1"/>
  <c r="H503" i="27" s="1"/>
  <c r="H504" i="27" s="1"/>
  <c r="H505" i="27" s="1"/>
  <c r="H506" i="27" s="1"/>
  <c r="H507" i="27" s="1"/>
  <c r="H508" i="27" s="1"/>
  <c r="H509" i="27" s="1"/>
  <c r="H510" i="27" s="1"/>
  <c r="H511" i="27" s="1"/>
  <c r="H512" i="27" s="1"/>
  <c r="H513" i="27" s="1"/>
  <c r="H514" i="27" s="1"/>
  <c r="H515" i="27" s="1"/>
  <c r="H516" i="27" s="1"/>
  <c r="H517" i="27" s="1"/>
  <c r="H518" i="27" s="1"/>
  <c r="H519" i="27" s="1"/>
  <c r="H520" i="27" s="1"/>
  <c r="H521" i="27" s="1"/>
  <c r="H522" i="27" s="1"/>
  <c r="H523" i="27" s="1"/>
  <c r="H524" i="27" s="1"/>
  <c r="H525" i="27" s="1"/>
  <c r="H526" i="27" s="1"/>
  <c r="H527" i="27" s="1"/>
  <c r="H528" i="27" s="1"/>
  <c r="H529" i="27" s="1"/>
  <c r="H530" i="27" s="1"/>
  <c r="H531" i="27" s="1"/>
  <c r="H532" i="27" s="1"/>
  <c r="H533" i="27" s="1"/>
  <c r="H534" i="27" s="1"/>
  <c r="H535" i="27" s="1"/>
  <c r="H536" i="27" s="1"/>
  <c r="H537" i="27" s="1"/>
  <c r="H538" i="27" s="1"/>
  <c r="H539" i="27" s="1"/>
  <c r="H540" i="27" s="1"/>
  <c r="H541" i="27" s="1"/>
  <c r="H542" i="27" s="1"/>
  <c r="H543" i="27" s="1"/>
  <c r="H544" i="27" s="1"/>
  <c r="H545" i="27" s="1"/>
  <c r="H546" i="27" s="1"/>
  <c r="H547" i="27" s="1"/>
  <c r="H548" i="27" s="1"/>
  <c r="G492" i="27"/>
  <c r="F492" i="27"/>
  <c r="G491" i="27"/>
  <c r="F491" i="27"/>
  <c r="G490" i="27"/>
  <c r="F490" i="27"/>
  <c r="G489" i="27"/>
  <c r="F489" i="27"/>
  <c r="G488" i="27"/>
  <c r="F488" i="27"/>
  <c r="G487" i="27"/>
  <c r="F487" i="27"/>
  <c r="G486" i="27"/>
  <c r="F486" i="27"/>
  <c r="G485" i="27"/>
  <c r="F485" i="27"/>
  <c r="G484" i="27"/>
  <c r="F484" i="27"/>
  <c r="G483" i="27"/>
  <c r="F483" i="27"/>
  <c r="G482" i="27"/>
  <c r="F482" i="27"/>
  <c r="G481" i="27"/>
  <c r="F481" i="27"/>
  <c r="G480" i="27"/>
  <c r="F480" i="27"/>
  <c r="G479" i="27"/>
  <c r="F479" i="27"/>
  <c r="G478" i="27"/>
  <c r="F478" i="27"/>
  <c r="G477" i="27"/>
  <c r="F477" i="27"/>
  <c r="G476" i="27"/>
  <c r="F476" i="27"/>
  <c r="G475" i="27"/>
  <c r="F475" i="27"/>
  <c r="G474" i="27"/>
  <c r="F474" i="27"/>
  <c r="G473" i="27"/>
  <c r="F473" i="27"/>
  <c r="G472" i="27"/>
  <c r="F472" i="27"/>
  <c r="G471" i="27"/>
  <c r="F471" i="27"/>
  <c r="G470" i="27"/>
  <c r="F470" i="27"/>
  <c r="G469" i="27"/>
  <c r="F469" i="27"/>
  <c r="G468" i="27"/>
  <c r="F468" i="27"/>
  <c r="G467" i="27"/>
  <c r="F467" i="27"/>
  <c r="G466" i="27"/>
  <c r="F466" i="27"/>
  <c r="G465" i="27"/>
  <c r="F465" i="27"/>
  <c r="G464" i="27"/>
  <c r="F464" i="27"/>
  <c r="G463" i="27"/>
  <c r="F463" i="27"/>
  <c r="G462" i="27"/>
  <c r="F462" i="27"/>
  <c r="G461" i="27"/>
  <c r="F461" i="27"/>
  <c r="G460" i="27"/>
  <c r="F460" i="27"/>
  <c r="G459" i="27"/>
  <c r="F459" i="27"/>
  <c r="G458" i="27"/>
  <c r="F458" i="27"/>
  <c r="G457" i="27"/>
  <c r="F457" i="27"/>
  <c r="G456" i="27"/>
  <c r="F456" i="27"/>
  <c r="G455" i="27"/>
  <c r="F455" i="27"/>
  <c r="G454" i="27"/>
  <c r="F454" i="27"/>
  <c r="G453" i="27"/>
  <c r="F453" i="27"/>
  <c r="G452" i="27"/>
  <c r="F452" i="27"/>
  <c r="G451" i="27"/>
  <c r="F451" i="27"/>
  <c r="G450" i="27"/>
  <c r="F450" i="27"/>
  <c r="G449" i="27"/>
  <c r="F449" i="27"/>
  <c r="G448" i="27"/>
  <c r="F448" i="27"/>
  <c r="G447" i="27"/>
  <c r="F447" i="27"/>
  <c r="G446" i="27"/>
  <c r="F446" i="27"/>
  <c r="G445" i="27"/>
  <c r="F445" i="27"/>
  <c r="G444" i="27"/>
  <c r="F444" i="27"/>
  <c r="G443" i="27"/>
  <c r="F443" i="27"/>
  <c r="G442" i="27"/>
  <c r="F442" i="27"/>
  <c r="G441" i="27"/>
  <c r="F441" i="27"/>
  <c r="G440" i="27"/>
  <c r="F440" i="27"/>
  <c r="G439" i="27"/>
  <c r="F439" i="27"/>
  <c r="G438" i="27"/>
  <c r="F438" i="27"/>
  <c r="G437" i="27"/>
  <c r="F437" i="27"/>
  <c r="G436" i="27"/>
  <c r="F436" i="27"/>
  <c r="G435" i="27"/>
  <c r="F435" i="27"/>
  <c r="G434" i="27"/>
  <c r="F434" i="27"/>
  <c r="G433" i="27"/>
  <c r="F433" i="27"/>
  <c r="G432" i="27"/>
  <c r="F432" i="27"/>
  <c r="G431" i="27"/>
  <c r="F431" i="27"/>
  <c r="G430" i="27"/>
  <c r="F430" i="27"/>
  <c r="G429" i="27"/>
  <c r="F429" i="27"/>
  <c r="G428" i="27"/>
  <c r="F428" i="27"/>
  <c r="G427" i="27"/>
  <c r="F427" i="27"/>
  <c r="G426" i="27"/>
  <c r="F426" i="27"/>
  <c r="G425" i="27"/>
  <c r="F425" i="27"/>
  <c r="G424" i="27"/>
  <c r="F424" i="27"/>
  <c r="G423" i="27"/>
  <c r="F423" i="27"/>
  <c r="G422" i="27"/>
  <c r="F422" i="27"/>
  <c r="G421" i="27"/>
  <c r="F421" i="27"/>
  <c r="G420" i="27"/>
  <c r="F420" i="27"/>
  <c r="G419" i="27"/>
  <c r="F419" i="27"/>
  <c r="G418" i="27"/>
  <c r="F418" i="27"/>
  <c r="G417" i="27"/>
  <c r="F417" i="27"/>
  <c r="G416" i="27"/>
  <c r="F416" i="27"/>
  <c r="G415" i="27"/>
  <c r="F415" i="27"/>
  <c r="G414" i="27"/>
  <c r="F414" i="27"/>
  <c r="G413" i="27"/>
  <c r="F413" i="27"/>
  <c r="H412" i="27"/>
  <c r="H413" i="27" s="1"/>
  <c r="H414" i="27" s="1"/>
  <c r="H415" i="27" s="1"/>
  <c r="H416" i="27" s="1"/>
  <c r="H417" i="27" s="1"/>
  <c r="H418" i="27" s="1"/>
  <c r="H419" i="27" s="1"/>
  <c r="H420" i="27" s="1"/>
  <c r="H421" i="27" s="1"/>
  <c r="H422" i="27" s="1"/>
  <c r="H423" i="27" s="1"/>
  <c r="H424" i="27" s="1"/>
  <c r="H425" i="27" s="1"/>
  <c r="H426" i="27" s="1"/>
  <c r="H427" i="27" s="1"/>
  <c r="H428" i="27" s="1"/>
  <c r="H429" i="27" s="1"/>
  <c r="H430" i="27" s="1"/>
  <c r="H431" i="27" s="1"/>
  <c r="H432" i="27" s="1"/>
  <c r="H433" i="27" s="1"/>
  <c r="H434" i="27" s="1"/>
  <c r="H435" i="27" s="1"/>
  <c r="H436" i="27" s="1"/>
  <c r="H437" i="27" s="1"/>
  <c r="H438" i="27" s="1"/>
  <c r="H439" i="27" s="1"/>
  <c r="H440" i="27" s="1"/>
  <c r="H441" i="27" s="1"/>
  <c r="H442" i="27" s="1"/>
  <c r="H443" i="27" s="1"/>
  <c r="H444" i="27" s="1"/>
  <c r="H445" i="27" s="1"/>
  <c r="H446" i="27" s="1"/>
  <c r="H447" i="27" s="1"/>
  <c r="H448" i="27" s="1"/>
  <c r="H449" i="27" s="1"/>
  <c r="H450" i="27" s="1"/>
  <c r="H451" i="27" s="1"/>
  <c r="H452" i="27" s="1"/>
  <c r="H453" i="27" s="1"/>
  <c r="H454" i="27" s="1"/>
  <c r="H455" i="27" s="1"/>
  <c r="H456" i="27" s="1"/>
  <c r="H457" i="27" s="1"/>
  <c r="H458" i="27" s="1"/>
  <c r="H459" i="27" s="1"/>
  <c r="H460" i="27" s="1"/>
  <c r="H461" i="27" s="1"/>
  <c r="H462" i="27" s="1"/>
  <c r="H463" i="27" s="1"/>
  <c r="H464" i="27" s="1"/>
  <c r="H465" i="27" s="1"/>
  <c r="H466" i="27" s="1"/>
  <c r="H467" i="27" s="1"/>
  <c r="H468" i="27" s="1"/>
  <c r="H469" i="27" s="1"/>
  <c r="H470" i="27" s="1"/>
  <c r="H471" i="27" s="1"/>
  <c r="H472" i="27" s="1"/>
  <c r="H473" i="27" s="1"/>
  <c r="H474" i="27" s="1"/>
  <c r="H475" i="27" s="1"/>
  <c r="H476" i="27" s="1"/>
  <c r="H477" i="27" s="1"/>
  <c r="H478" i="27" s="1"/>
  <c r="H479" i="27" s="1"/>
  <c r="H480" i="27" s="1"/>
  <c r="H481" i="27" s="1"/>
  <c r="H482" i="27" s="1"/>
  <c r="H483" i="27" s="1"/>
  <c r="H484" i="27" s="1"/>
  <c r="H485" i="27" s="1"/>
  <c r="H486" i="27" s="1"/>
  <c r="H487" i="27" s="1"/>
  <c r="H488" i="27" s="1"/>
  <c r="H489" i="27" s="1"/>
  <c r="H490" i="27" s="1"/>
  <c r="H491" i="27" s="1"/>
  <c r="G412" i="27"/>
  <c r="F412" i="27"/>
  <c r="H411" i="27"/>
  <c r="G411" i="27"/>
  <c r="F411" i="27"/>
  <c r="G410" i="27"/>
  <c r="F410" i="27"/>
  <c r="G409" i="27"/>
  <c r="F409" i="27"/>
  <c r="G408" i="27"/>
  <c r="F408" i="27"/>
  <c r="G407" i="27"/>
  <c r="F407" i="27"/>
  <c r="G406" i="27"/>
  <c r="F406" i="27"/>
  <c r="G405" i="27"/>
  <c r="F405" i="27"/>
  <c r="G404" i="27"/>
  <c r="F404" i="27"/>
  <c r="G403" i="27"/>
  <c r="F403" i="27"/>
  <c r="G402" i="27"/>
  <c r="F402" i="27"/>
  <c r="G401" i="27"/>
  <c r="F401" i="27"/>
  <c r="G400" i="27"/>
  <c r="F400" i="27"/>
  <c r="G399" i="27"/>
  <c r="F399" i="27"/>
  <c r="G398" i="27"/>
  <c r="F398" i="27"/>
  <c r="G397" i="27"/>
  <c r="F397" i="27"/>
  <c r="G396" i="27"/>
  <c r="F396" i="27"/>
  <c r="G395" i="27"/>
  <c r="F395" i="27"/>
  <c r="G394" i="27"/>
  <c r="F394" i="27"/>
  <c r="G393" i="27"/>
  <c r="F393" i="27"/>
  <c r="G392" i="27"/>
  <c r="F392" i="27"/>
  <c r="G391" i="27"/>
  <c r="F391" i="27"/>
  <c r="G390" i="27"/>
  <c r="F390" i="27"/>
  <c r="G389" i="27"/>
  <c r="F389" i="27"/>
  <c r="G388" i="27"/>
  <c r="F388" i="27"/>
  <c r="G387" i="27"/>
  <c r="F387" i="27"/>
  <c r="G386" i="27"/>
  <c r="F386" i="27"/>
  <c r="G385" i="27"/>
  <c r="F385" i="27"/>
  <c r="G384" i="27"/>
  <c r="F384" i="27"/>
  <c r="G383" i="27"/>
  <c r="F383" i="27"/>
  <c r="G382" i="27"/>
  <c r="F382" i="27"/>
  <c r="G381" i="27"/>
  <c r="F381" i="27"/>
  <c r="G380" i="27"/>
  <c r="F380" i="27"/>
  <c r="G379" i="27"/>
  <c r="F379" i="27"/>
  <c r="G378" i="27"/>
  <c r="F378" i="27"/>
  <c r="G377" i="27"/>
  <c r="F377" i="27"/>
  <c r="G376" i="27"/>
  <c r="F376" i="27"/>
  <c r="G375" i="27"/>
  <c r="F375" i="27"/>
  <c r="G374" i="27"/>
  <c r="F374" i="27"/>
  <c r="G373" i="27"/>
  <c r="F373" i="27"/>
  <c r="G372" i="27"/>
  <c r="F372" i="27"/>
  <c r="G371" i="27"/>
  <c r="F371" i="27"/>
  <c r="G370" i="27"/>
  <c r="F370" i="27"/>
  <c r="G369" i="27"/>
  <c r="F369" i="27"/>
  <c r="G368" i="27"/>
  <c r="F368" i="27"/>
  <c r="G367" i="27"/>
  <c r="F367" i="27"/>
  <c r="G366" i="27"/>
  <c r="F366" i="27"/>
  <c r="G365" i="27"/>
  <c r="F365" i="27"/>
  <c r="G364" i="27"/>
  <c r="F364" i="27"/>
  <c r="G363" i="27"/>
  <c r="F363" i="27"/>
  <c r="G362" i="27"/>
  <c r="F362" i="27"/>
  <c r="G361" i="27"/>
  <c r="F361" i="27"/>
  <c r="G360" i="27"/>
  <c r="F360" i="27"/>
  <c r="G359" i="27"/>
  <c r="F359" i="27"/>
  <c r="G358" i="27"/>
  <c r="F358" i="27"/>
  <c r="G357" i="27"/>
  <c r="F357" i="27"/>
  <c r="G356" i="27"/>
  <c r="F356" i="27"/>
  <c r="G355" i="27"/>
  <c r="F355" i="27"/>
  <c r="G354" i="27"/>
  <c r="F354" i="27"/>
  <c r="G353" i="27"/>
  <c r="F353" i="27"/>
  <c r="G352" i="27"/>
  <c r="F352" i="27"/>
  <c r="G351" i="27"/>
  <c r="F351" i="27"/>
  <c r="G350" i="27"/>
  <c r="F350" i="27"/>
  <c r="H349" i="27"/>
  <c r="H350" i="27" s="1"/>
  <c r="G349" i="27"/>
  <c r="F349" i="27"/>
  <c r="G348" i="27"/>
  <c r="F348" i="27"/>
  <c r="G347" i="27"/>
  <c r="F347" i="27"/>
  <c r="G346" i="27"/>
  <c r="F346" i="27"/>
  <c r="G345" i="27"/>
  <c r="F345" i="27"/>
  <c r="G344" i="27"/>
  <c r="F344" i="27"/>
  <c r="G343" i="27"/>
  <c r="F343" i="27"/>
  <c r="G342" i="27"/>
  <c r="F342" i="27"/>
  <c r="G341" i="27"/>
  <c r="F341" i="27"/>
  <c r="G340" i="27"/>
  <c r="F340" i="27"/>
  <c r="G339" i="27"/>
  <c r="F339" i="27"/>
  <c r="G338" i="27"/>
  <c r="F338" i="27"/>
  <c r="G337" i="27"/>
  <c r="F337" i="27"/>
  <c r="G336" i="27"/>
  <c r="F336" i="27"/>
  <c r="G335" i="27"/>
  <c r="F335" i="27"/>
  <c r="G334" i="27"/>
  <c r="F334" i="27"/>
  <c r="G333" i="27"/>
  <c r="F333" i="27"/>
  <c r="G332" i="27"/>
  <c r="F332" i="27"/>
  <c r="G331" i="27"/>
  <c r="F331" i="27"/>
  <c r="G330" i="27"/>
  <c r="F330" i="27"/>
  <c r="G329" i="27"/>
  <c r="F329" i="27"/>
  <c r="G328" i="27"/>
  <c r="F328" i="27"/>
  <c r="G327" i="27"/>
  <c r="F327" i="27"/>
  <c r="G326" i="27"/>
  <c r="F326" i="27"/>
  <c r="G325" i="27"/>
  <c r="F325" i="27"/>
  <c r="G324" i="27"/>
  <c r="F324" i="27"/>
  <c r="G323" i="27"/>
  <c r="F323" i="27"/>
  <c r="G322" i="27"/>
  <c r="F322" i="27"/>
  <c r="G321" i="27"/>
  <c r="F321" i="27"/>
  <c r="G320" i="27"/>
  <c r="F320" i="27"/>
  <c r="G319" i="27"/>
  <c r="F319" i="27"/>
  <c r="G318" i="27"/>
  <c r="F318" i="27"/>
  <c r="G317" i="27"/>
  <c r="F317" i="27"/>
  <c r="G316" i="27"/>
  <c r="F316" i="27"/>
  <c r="G315" i="27"/>
  <c r="F315" i="27"/>
  <c r="G314" i="27"/>
  <c r="F314" i="27"/>
  <c r="G313" i="27"/>
  <c r="F313" i="27"/>
  <c r="G312" i="27"/>
  <c r="F312" i="27"/>
  <c r="G311" i="27"/>
  <c r="F311" i="27"/>
  <c r="G310" i="27"/>
  <c r="F310" i="27"/>
  <c r="G309" i="27"/>
  <c r="F309" i="27"/>
  <c r="G308" i="27"/>
  <c r="F308" i="27"/>
  <c r="G307" i="27"/>
  <c r="F307" i="27"/>
  <c r="G306" i="27"/>
  <c r="F306" i="27"/>
  <c r="G305" i="27"/>
  <c r="F305" i="27"/>
  <c r="G304" i="27"/>
  <c r="F304" i="27"/>
  <c r="G303" i="27"/>
  <c r="F303" i="27"/>
  <c r="G302" i="27"/>
  <c r="F302" i="27"/>
  <c r="G301" i="27"/>
  <c r="F301" i="27"/>
  <c r="G300" i="27"/>
  <c r="F300" i="27"/>
  <c r="G299" i="27"/>
  <c r="F299" i="27"/>
  <c r="G298" i="27"/>
  <c r="F298" i="27"/>
  <c r="G297" i="27"/>
  <c r="F297" i="27"/>
  <c r="G296" i="27"/>
  <c r="F296" i="27"/>
  <c r="G295" i="27"/>
  <c r="F295" i="27"/>
  <c r="G294" i="27"/>
  <c r="F294" i="27"/>
  <c r="G293" i="27"/>
  <c r="F293" i="27"/>
  <c r="G292" i="27"/>
  <c r="F292" i="27"/>
  <c r="G291" i="27"/>
  <c r="F291" i="27"/>
  <c r="G290" i="27"/>
  <c r="F290" i="27"/>
  <c r="G289" i="27"/>
  <c r="F289" i="27"/>
  <c r="G288" i="27"/>
  <c r="F288" i="27"/>
  <c r="G287" i="27"/>
  <c r="F287" i="27"/>
  <c r="G286" i="27"/>
  <c r="F286" i="27"/>
  <c r="G285" i="27"/>
  <c r="F285" i="27"/>
  <c r="G284" i="27"/>
  <c r="F284" i="27"/>
  <c r="G283" i="27"/>
  <c r="F283" i="27"/>
  <c r="G282" i="27"/>
  <c r="F282" i="27"/>
  <c r="G281" i="27"/>
  <c r="F281" i="27"/>
  <c r="G280" i="27"/>
  <c r="F280" i="27"/>
  <c r="G279" i="27"/>
  <c r="F279" i="27"/>
  <c r="G278" i="27"/>
  <c r="F278" i="27"/>
  <c r="G277" i="27"/>
  <c r="F277" i="27"/>
  <c r="G276" i="27"/>
  <c r="F276" i="27"/>
  <c r="G275" i="27"/>
  <c r="F275" i="27"/>
  <c r="G274" i="27"/>
  <c r="F274" i="27"/>
  <c r="G273" i="27"/>
  <c r="F273" i="27"/>
  <c r="G272" i="27"/>
  <c r="F272" i="27"/>
  <c r="G271" i="27"/>
  <c r="F271" i="27"/>
  <c r="G270" i="27"/>
  <c r="F270" i="27"/>
  <c r="G269" i="27"/>
  <c r="F269" i="27"/>
  <c r="G268" i="27"/>
  <c r="F268" i="27"/>
  <c r="G267" i="27"/>
  <c r="F267" i="27"/>
  <c r="G266" i="27"/>
  <c r="F266" i="27"/>
  <c r="G265" i="27"/>
  <c r="F265" i="27"/>
  <c r="G264" i="27"/>
  <c r="F264" i="27"/>
  <c r="G263" i="27"/>
  <c r="F263" i="27"/>
  <c r="G262" i="27"/>
  <c r="F262" i="27"/>
  <c r="G261" i="27"/>
  <c r="F261" i="27"/>
  <c r="G260" i="27"/>
  <c r="F260" i="27"/>
  <c r="G259" i="27"/>
  <c r="F259" i="27"/>
  <c r="G258" i="27"/>
  <c r="F258" i="27"/>
  <c r="G257" i="27"/>
  <c r="F257" i="27"/>
  <c r="G256" i="27"/>
  <c r="F256" i="27"/>
  <c r="G255" i="27"/>
  <c r="F255" i="27"/>
  <c r="G254" i="27"/>
  <c r="F254" i="27"/>
  <c r="G253" i="27"/>
  <c r="F253" i="27"/>
  <c r="G252" i="27"/>
  <c r="F252" i="27"/>
  <c r="G251" i="27"/>
  <c r="F251" i="27"/>
  <c r="G250" i="27"/>
  <c r="F250" i="27"/>
  <c r="G249" i="27"/>
  <c r="F249" i="27"/>
  <c r="G248" i="27"/>
  <c r="F248" i="27"/>
  <c r="G247" i="27"/>
  <c r="F247" i="27"/>
  <c r="G246" i="27"/>
  <c r="F246" i="27"/>
  <c r="G245" i="27"/>
  <c r="F245" i="27"/>
  <c r="G244" i="27"/>
  <c r="F244" i="27"/>
  <c r="G243" i="27"/>
  <c r="F243" i="27"/>
  <c r="G242" i="27"/>
  <c r="F242" i="27"/>
  <c r="G241" i="27"/>
  <c r="F241" i="27"/>
  <c r="G240" i="27"/>
  <c r="F240" i="27"/>
  <c r="G239" i="27"/>
  <c r="F239" i="27"/>
  <c r="G238" i="27"/>
  <c r="F238" i="27"/>
  <c r="G237" i="27"/>
  <c r="F237" i="27"/>
  <c r="G236" i="27"/>
  <c r="F236" i="27"/>
  <c r="G235" i="27"/>
  <c r="F235" i="27"/>
  <c r="G234" i="27"/>
  <c r="F234" i="27"/>
  <c r="G233" i="27"/>
  <c r="F233" i="27"/>
  <c r="G232" i="27"/>
  <c r="F232" i="27"/>
  <c r="G231" i="27"/>
  <c r="F231" i="27"/>
  <c r="G230" i="27"/>
  <c r="F230" i="27"/>
  <c r="G229" i="27"/>
  <c r="F229" i="27"/>
  <c r="G228" i="27"/>
  <c r="F228" i="27"/>
  <c r="G227" i="27"/>
  <c r="F227" i="27"/>
  <c r="G226" i="27"/>
  <c r="F226" i="27"/>
  <c r="G225" i="27"/>
  <c r="F225" i="27"/>
  <c r="G224" i="27"/>
  <c r="F224" i="27"/>
  <c r="G223" i="27"/>
  <c r="F223" i="27"/>
  <c r="G222" i="27"/>
  <c r="F222" i="27"/>
  <c r="G221" i="27"/>
  <c r="F221" i="27"/>
  <c r="G220" i="27"/>
  <c r="F220" i="27"/>
  <c r="G219" i="27"/>
  <c r="F219" i="27"/>
  <c r="G218" i="27"/>
  <c r="F218" i="27"/>
  <c r="G217" i="27"/>
  <c r="F217" i="27"/>
  <c r="G216" i="27"/>
  <c r="F216" i="27"/>
  <c r="G215" i="27"/>
  <c r="F215" i="27"/>
  <c r="G214" i="27"/>
  <c r="F214" i="27"/>
  <c r="G213" i="27"/>
  <c r="F213" i="27"/>
  <c r="G212" i="27"/>
  <c r="F212" i="27"/>
  <c r="G211" i="27"/>
  <c r="F211" i="27"/>
  <c r="G210" i="27"/>
  <c r="F210" i="27"/>
  <c r="G209" i="27"/>
  <c r="F209" i="27"/>
  <c r="G208" i="27"/>
  <c r="F208" i="27"/>
  <c r="G207" i="27"/>
  <c r="F207" i="27"/>
  <c r="G206" i="27"/>
  <c r="F206" i="27"/>
  <c r="G205" i="27"/>
  <c r="F205" i="27"/>
  <c r="G204" i="27"/>
  <c r="F204" i="27"/>
  <c r="G203" i="27"/>
  <c r="F203" i="27"/>
  <c r="G202" i="27"/>
  <c r="F202" i="27"/>
  <c r="G201" i="27"/>
  <c r="F201" i="27"/>
  <c r="G200" i="27"/>
  <c r="F200" i="27"/>
  <c r="G199" i="27"/>
  <c r="F199" i="27"/>
  <c r="G198" i="27"/>
  <c r="F198" i="27"/>
  <c r="G197" i="27"/>
  <c r="F197" i="27"/>
  <c r="G196" i="27"/>
  <c r="F196" i="27"/>
  <c r="G195" i="27"/>
  <c r="F195" i="27"/>
  <c r="G194" i="27"/>
  <c r="F194" i="27"/>
  <c r="G193" i="27"/>
  <c r="F193" i="27"/>
  <c r="G192" i="27"/>
  <c r="F192" i="27"/>
  <c r="G191" i="27"/>
  <c r="F191" i="27"/>
  <c r="G190" i="27"/>
  <c r="F190" i="27"/>
  <c r="G189" i="27"/>
  <c r="F189" i="27"/>
  <c r="G188" i="27"/>
  <c r="F188" i="27"/>
  <c r="G187" i="27"/>
  <c r="F187" i="27"/>
  <c r="G186" i="27"/>
  <c r="F186" i="27"/>
  <c r="G185" i="27"/>
  <c r="F185" i="27"/>
  <c r="G184" i="27"/>
  <c r="F184" i="27"/>
  <c r="G183" i="27"/>
  <c r="F183" i="27"/>
  <c r="G182" i="27"/>
  <c r="F182" i="27"/>
  <c r="G181" i="27"/>
  <c r="F181" i="27"/>
  <c r="G180" i="27"/>
  <c r="F180" i="27"/>
  <c r="G179" i="27"/>
  <c r="F179" i="27"/>
  <c r="G178" i="27"/>
  <c r="F178" i="27"/>
  <c r="G177" i="27"/>
  <c r="F177" i="27"/>
  <c r="G176" i="27"/>
  <c r="F176" i="27"/>
  <c r="G175" i="27"/>
  <c r="F175" i="27"/>
  <c r="G174" i="27"/>
  <c r="F174" i="27"/>
  <c r="G173" i="27"/>
  <c r="F173" i="27"/>
  <c r="G172" i="27"/>
  <c r="F172" i="27"/>
  <c r="G171" i="27"/>
  <c r="F171" i="27"/>
  <c r="G170" i="27"/>
  <c r="F170" i="27"/>
  <c r="G169" i="27"/>
  <c r="F169" i="27"/>
  <c r="G168" i="27"/>
  <c r="F168" i="27"/>
  <c r="G167" i="27"/>
  <c r="F167" i="27"/>
  <c r="G166" i="27"/>
  <c r="F166" i="27"/>
  <c r="G165" i="27"/>
  <c r="F165" i="27"/>
  <c r="G164" i="27"/>
  <c r="F164" i="27"/>
  <c r="G163" i="27"/>
  <c r="F163" i="27"/>
  <c r="G162" i="27"/>
  <c r="F162" i="27"/>
  <c r="G161" i="27"/>
  <c r="F161" i="27"/>
  <c r="G160" i="27"/>
  <c r="F160" i="27"/>
  <c r="G159" i="27"/>
  <c r="F159" i="27"/>
  <c r="G158" i="27"/>
  <c r="F158" i="27"/>
  <c r="G157" i="27"/>
  <c r="F157" i="27"/>
  <c r="G156" i="27"/>
  <c r="F156" i="27"/>
  <c r="G155" i="27"/>
  <c r="F155" i="27"/>
  <c r="G154" i="27"/>
  <c r="F154" i="27"/>
  <c r="G153" i="27"/>
  <c r="F153" i="27"/>
  <c r="G152" i="27"/>
  <c r="F152" i="27"/>
  <c r="G151" i="27"/>
  <c r="F151" i="27"/>
  <c r="G150" i="27"/>
  <c r="F150" i="27"/>
  <c r="G149" i="27"/>
  <c r="F149" i="27"/>
  <c r="G148" i="27"/>
  <c r="F148" i="27"/>
  <c r="G147" i="27"/>
  <c r="F147" i="27"/>
  <c r="G146" i="27"/>
  <c r="F146" i="27"/>
  <c r="G145" i="27"/>
  <c r="F145" i="27"/>
  <c r="G144" i="27"/>
  <c r="F144" i="27"/>
  <c r="G143" i="27"/>
  <c r="F143" i="27"/>
  <c r="G142" i="27"/>
  <c r="F142" i="27"/>
  <c r="G141" i="27"/>
  <c r="F141" i="27"/>
  <c r="G140" i="27"/>
  <c r="F140" i="27"/>
  <c r="G139" i="27"/>
  <c r="F139" i="27"/>
  <c r="G138" i="27"/>
  <c r="F138" i="27"/>
  <c r="G137" i="27"/>
  <c r="F137" i="27"/>
  <c r="G136" i="27"/>
  <c r="F136" i="27"/>
  <c r="G135" i="27"/>
  <c r="F135" i="27"/>
  <c r="G134" i="27"/>
  <c r="F134" i="27"/>
  <c r="G133" i="27"/>
  <c r="F133" i="27"/>
  <c r="G132" i="27"/>
  <c r="F132" i="27"/>
  <c r="G131" i="27"/>
  <c r="F131" i="27"/>
  <c r="G130" i="27"/>
  <c r="F130" i="27"/>
  <c r="G129" i="27"/>
  <c r="F129" i="27"/>
  <c r="G128" i="27"/>
  <c r="F128" i="27"/>
  <c r="G127" i="27"/>
  <c r="F127" i="27"/>
  <c r="G126" i="27"/>
  <c r="F126" i="27"/>
  <c r="G125" i="27"/>
  <c r="F125" i="27"/>
  <c r="G124" i="27"/>
  <c r="F124" i="27"/>
  <c r="G123" i="27"/>
  <c r="F123" i="27"/>
  <c r="G122" i="27"/>
  <c r="F122" i="27"/>
  <c r="G121" i="27"/>
  <c r="F121" i="27"/>
  <c r="G120" i="27"/>
  <c r="F120" i="27"/>
  <c r="G119" i="27"/>
  <c r="F119" i="27"/>
  <c r="G118" i="27"/>
  <c r="F118" i="27"/>
  <c r="G117" i="27"/>
  <c r="F117" i="27"/>
  <c r="G116" i="27"/>
  <c r="F116" i="27"/>
  <c r="G115" i="27"/>
  <c r="F115" i="27"/>
  <c r="G114" i="27"/>
  <c r="F114" i="27"/>
  <c r="G113" i="27"/>
  <c r="F113" i="27"/>
  <c r="G112" i="27"/>
  <c r="F112" i="27"/>
  <c r="G111" i="27"/>
  <c r="F111" i="27"/>
  <c r="G110" i="27"/>
  <c r="F110" i="27"/>
  <c r="G109" i="27"/>
  <c r="F109" i="27"/>
  <c r="G108" i="27"/>
  <c r="F108" i="27"/>
  <c r="G107" i="27"/>
  <c r="F107" i="27"/>
  <c r="G106" i="27"/>
  <c r="F106" i="27"/>
  <c r="G105" i="27"/>
  <c r="F105" i="27"/>
  <c r="G104" i="27"/>
  <c r="F104" i="27"/>
  <c r="G103" i="27"/>
  <c r="F103" i="27"/>
  <c r="G102" i="27"/>
  <c r="F102" i="27"/>
  <c r="G101" i="27"/>
  <c r="F101" i="27"/>
  <c r="G100" i="27"/>
  <c r="F100" i="27"/>
  <c r="G99" i="27"/>
  <c r="F99" i="27"/>
  <c r="G98" i="27"/>
  <c r="F98" i="27"/>
  <c r="G97" i="27"/>
  <c r="F97" i="27"/>
  <c r="G96" i="27"/>
  <c r="F96" i="27"/>
  <c r="H95" i="27"/>
  <c r="H96" i="27" s="1"/>
  <c r="Q7" i="31" s="1"/>
  <c r="G95" i="27"/>
  <c r="F95" i="27"/>
  <c r="G94" i="27"/>
  <c r="F94" i="27"/>
  <c r="G93" i="27"/>
  <c r="F93" i="27"/>
  <c r="G92" i="27"/>
  <c r="F92" i="27"/>
  <c r="G91" i="27"/>
  <c r="F91" i="27"/>
  <c r="G90" i="27"/>
  <c r="F90" i="27"/>
  <c r="G89" i="27"/>
  <c r="F89" i="27"/>
  <c r="G88" i="27"/>
  <c r="F88" i="27"/>
  <c r="G87" i="27"/>
  <c r="F87" i="27"/>
  <c r="G86" i="27"/>
  <c r="F86" i="27"/>
  <c r="G85" i="27"/>
  <c r="F85" i="27"/>
  <c r="G84" i="27"/>
  <c r="F84" i="27"/>
  <c r="G83" i="27"/>
  <c r="F83" i="27"/>
  <c r="G82" i="27"/>
  <c r="F82" i="27"/>
  <c r="G81" i="27"/>
  <c r="F81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H2" i="27"/>
  <c r="H3" i="27" s="1"/>
  <c r="G2" i="27"/>
  <c r="F2" i="27"/>
  <c r="O9" i="31" l="1"/>
  <c r="O11" i="31"/>
  <c r="O16" i="32"/>
  <c r="C8" i="37"/>
  <c r="O7" i="31"/>
  <c r="O13" i="31"/>
  <c r="O15" i="31"/>
  <c r="O6" i="32"/>
  <c r="C8" i="36"/>
  <c r="C209" i="36"/>
  <c r="O13" i="32"/>
  <c r="O4" i="30"/>
  <c r="AM7" i="30" s="1"/>
  <c r="AM32" i="30" s="1"/>
  <c r="C8" i="35"/>
  <c r="C209" i="35"/>
  <c r="C142" i="34"/>
  <c r="C75" i="37"/>
  <c r="O11" i="32"/>
  <c r="O14" i="32"/>
  <c r="C343" i="35"/>
  <c r="E477" i="35"/>
  <c r="O6" i="31"/>
  <c r="O12" i="31"/>
  <c r="O17" i="31"/>
  <c r="O10" i="32"/>
  <c r="O12" i="32"/>
  <c r="C75" i="34"/>
  <c r="C209" i="34"/>
  <c r="C343" i="34"/>
  <c r="C276" i="35"/>
  <c r="C410" i="35"/>
  <c r="C75" i="36"/>
  <c r="D242" i="37"/>
  <c r="E242" i="37"/>
  <c r="F242" i="37"/>
  <c r="C142" i="37"/>
  <c r="H242" i="37"/>
  <c r="E276" i="36"/>
  <c r="F276" i="36"/>
  <c r="G276" i="36"/>
  <c r="H276" i="36"/>
  <c r="F477" i="35"/>
  <c r="G477" i="35"/>
  <c r="H477" i="35"/>
  <c r="D544" i="34"/>
  <c r="F544" i="34"/>
  <c r="H544" i="34"/>
  <c r="C8" i="34"/>
  <c r="C276" i="34"/>
  <c r="C477" i="34"/>
  <c r="E544" i="34"/>
  <c r="G544" i="34"/>
  <c r="O4" i="29"/>
  <c r="AM7" i="29" s="1"/>
  <c r="AM32" i="29" s="1"/>
  <c r="O4" i="28"/>
  <c r="AM7" i="28" s="1"/>
  <c r="AM32" i="28" s="1"/>
  <c r="AM9" i="2"/>
  <c r="AM11" i="2"/>
  <c r="AM13" i="2"/>
  <c r="AM15" i="2"/>
  <c r="AM17" i="2"/>
  <c r="AM19" i="2"/>
  <c r="AM10" i="2"/>
  <c r="AM12" i="2"/>
  <c r="AM14" i="2"/>
  <c r="AM16" i="2"/>
  <c r="AM18" i="2"/>
  <c r="AM20" i="2"/>
  <c r="G242" i="37"/>
  <c r="D477" i="35"/>
  <c r="D276" i="36"/>
  <c r="Q6" i="32"/>
  <c r="H4" i="27"/>
  <c r="H5" i="27" s="1"/>
  <c r="H6" i="27" s="1"/>
  <c r="H97" i="27"/>
  <c r="H351" i="27"/>
  <c r="R7" i="29"/>
  <c r="H551" i="27"/>
  <c r="AN23" i="32"/>
  <c r="AM31" i="32" s="1"/>
  <c r="AN23" i="31"/>
  <c r="AM26" i="31" s="1"/>
  <c r="O4" i="31" l="1"/>
  <c r="AM7" i="31" s="1"/>
  <c r="O4" i="32"/>
  <c r="P11" i="32" s="1"/>
  <c r="P14" i="31"/>
  <c r="G14" i="2" s="1"/>
  <c r="C544" i="34"/>
  <c r="D545" i="34" s="1"/>
  <c r="C477" i="35"/>
  <c r="D478" i="35" s="1"/>
  <c r="C276" i="36"/>
  <c r="C242" i="37"/>
  <c r="AM31" i="31"/>
  <c r="AM32" i="31" s="1"/>
  <c r="P9" i="31"/>
  <c r="G17" i="2" s="1"/>
  <c r="P7" i="31"/>
  <c r="G19" i="2" s="1"/>
  <c r="Q7" i="32"/>
  <c r="H7" i="27"/>
  <c r="H8" i="27" s="1"/>
  <c r="AM26" i="32"/>
  <c r="P15" i="31"/>
  <c r="G15" i="2" s="1"/>
  <c r="P11" i="31"/>
  <c r="G10" i="2" s="1"/>
  <c r="P8" i="32"/>
  <c r="P17" i="31"/>
  <c r="G13" i="2" s="1"/>
  <c r="P12" i="31"/>
  <c r="G9" i="2" s="1"/>
  <c r="P6" i="31"/>
  <c r="G16" i="2" s="1"/>
  <c r="P17" i="32"/>
  <c r="P16" i="31"/>
  <c r="G11" i="2" s="1"/>
  <c r="P13" i="31"/>
  <c r="G12" i="2" s="1"/>
  <c r="P10" i="31"/>
  <c r="G18" i="2" s="1"/>
  <c r="P8" i="31"/>
  <c r="G20" i="2" s="1"/>
  <c r="R10" i="29"/>
  <c r="H552" i="27"/>
  <c r="H553" i="27" s="1"/>
  <c r="Q8" i="28"/>
  <c r="H352" i="27"/>
  <c r="H353" i="27" s="1"/>
  <c r="H354" i="27" s="1"/>
  <c r="Q6" i="31"/>
  <c r="H98" i="27"/>
  <c r="H99" i="27" s="1"/>
  <c r="H100" i="27" s="1"/>
  <c r="H101" i="27" s="1"/>
  <c r="H102" i="27" s="1"/>
  <c r="J37" i="38"/>
  <c r="H30" i="38"/>
  <c r="AC16" i="38"/>
  <c r="V34" i="38"/>
  <c r="AB16" i="38"/>
  <c r="M31" i="38"/>
  <c r="R22" i="38"/>
  <c r="K30" i="38"/>
  <c r="V30" i="38"/>
  <c r="M17" i="38"/>
  <c r="R31" i="38"/>
  <c r="U24" i="38"/>
  <c r="AB14" i="38"/>
  <c r="Y38" i="38"/>
  <c r="AB36" i="38"/>
  <c r="AC14" i="38"/>
  <c r="K29" i="38"/>
  <c r="AB39" i="38"/>
  <c r="R40" i="38"/>
  <c r="U50" i="38"/>
  <c r="P45" i="38"/>
  <c r="T21" i="38"/>
  <c r="W35" i="38"/>
  <c r="K14" i="38"/>
  <c r="R35" i="38"/>
  <c r="R37" i="38"/>
  <c r="W34" i="38"/>
  <c r="T49" i="38"/>
  <c r="K38" i="38"/>
  <c r="S46" i="38"/>
  <c r="K49" i="38"/>
  <c r="U23" i="38"/>
  <c r="Y30" i="38"/>
  <c r="P13" i="38"/>
  <c r="U44" i="38"/>
  <c r="N31" i="38"/>
  <c r="U36" i="38"/>
  <c r="AB25" i="38"/>
  <c r="Z17" i="38"/>
  <c r="N33" i="38"/>
  <c r="J44" i="38"/>
  <c r="T37" i="38"/>
  <c r="U40" i="38"/>
  <c r="P21" i="38"/>
  <c r="S36" i="38"/>
  <c r="P14" i="38"/>
  <c r="R45" i="38"/>
  <c r="L50" i="38"/>
  <c r="X14" i="38"/>
  <c r="T15" i="38"/>
  <c r="M19" i="38"/>
  <c r="Y29" i="38"/>
  <c r="AA23" i="38"/>
  <c r="M43" i="38"/>
  <c r="T17" i="38"/>
  <c r="Q42" i="38"/>
  <c r="AC38" i="38"/>
  <c r="L16" i="38"/>
  <c r="U52" i="38"/>
  <c r="K42" i="38"/>
  <c r="AB47" i="38"/>
  <c r="O21" i="38"/>
  <c r="S44" i="38"/>
  <c r="P48" i="38"/>
  <c r="L35" i="38"/>
  <c r="AA52" i="38"/>
  <c r="X50" i="38"/>
  <c r="AA51" i="38"/>
  <c r="AB40" i="38"/>
  <c r="I44" i="38"/>
  <c r="S47" i="38"/>
  <c r="AA21" i="38"/>
  <c r="U47" i="38"/>
  <c r="P42" i="38"/>
  <c r="M21" i="38"/>
  <c r="L36" i="38"/>
  <c r="L40" i="38"/>
  <c r="U39" i="38"/>
  <c r="S48" i="38"/>
  <c r="V31" i="38"/>
  <c r="P23" i="38"/>
  <c r="S39" i="38"/>
  <c r="AB27" i="38"/>
  <c r="J42" i="38"/>
  <c r="M28" i="38"/>
  <c r="P38" i="38"/>
  <c r="T52" i="38"/>
  <c r="U31" i="38"/>
  <c r="N20" i="38"/>
  <c r="R25" i="38"/>
  <c r="S24" i="38"/>
  <c r="S42" i="38"/>
  <c r="O49" i="38"/>
  <c r="AC19" i="38"/>
  <c r="T31" i="38"/>
  <c r="AB32" i="38"/>
  <c r="AC17" i="38"/>
  <c r="Q21" i="38"/>
  <c r="M23" i="38"/>
  <c r="W26" i="38"/>
  <c r="K32" i="38"/>
  <c r="U49" i="38"/>
  <c r="O13" i="38"/>
  <c r="L18" i="38"/>
  <c r="S52" i="38"/>
  <c r="T40" i="38"/>
  <c r="L52" i="38"/>
  <c r="T38" i="38"/>
  <c r="V48" i="38"/>
  <c r="N41" i="38"/>
  <c r="Z27" i="38"/>
  <c r="Z34" i="38"/>
  <c r="Y16" i="38"/>
  <c r="U27" i="38"/>
  <c r="N39" i="38"/>
  <c r="Q30" i="38"/>
  <c r="M51" i="38"/>
  <c r="T29" i="38"/>
  <c r="K20" i="38"/>
  <c r="X35" i="38"/>
  <c r="W21" i="38"/>
  <c r="O35" i="38"/>
  <c r="AA31" i="38"/>
  <c r="P28" i="38"/>
  <c r="W47" i="38"/>
  <c r="U21" i="38"/>
  <c r="AC25" i="38"/>
  <c r="S14" i="38"/>
  <c r="V36" i="38"/>
  <c r="X34" i="38"/>
  <c r="R43" i="38"/>
  <c r="X36" i="38"/>
  <c r="K44" i="38"/>
  <c r="T33" i="38"/>
  <c r="Y31" i="38"/>
  <c r="O48" i="38"/>
  <c r="R21" i="38"/>
  <c r="X13" i="38"/>
  <c r="Z32" i="38"/>
  <c r="L32" i="38"/>
  <c r="H22" i="38"/>
  <c r="L44" i="38"/>
  <c r="V20" i="38"/>
  <c r="L48" i="38"/>
  <c r="U19" i="38"/>
  <c r="W49" i="38"/>
  <c r="U22" i="38"/>
  <c r="J32" i="38"/>
  <c r="O37" i="38"/>
  <c r="W36" i="38"/>
  <c r="W44" i="38"/>
  <c r="Z31" i="38"/>
  <c r="W24" i="38"/>
  <c r="AA33" i="38"/>
  <c r="U45" i="38"/>
  <c r="Z30" i="38"/>
  <c r="U32" i="38"/>
  <c r="W18" i="38"/>
  <c r="O50" i="38"/>
  <c r="P19" i="38"/>
  <c r="I50" i="38"/>
  <c r="X31" i="38"/>
  <c r="W38" i="38"/>
  <c r="W28" i="38"/>
  <c r="I23" i="38"/>
  <c r="Z29" i="38"/>
  <c r="R39" i="38"/>
  <c r="X27" i="38"/>
  <c r="S38" i="38"/>
  <c r="S21" i="38"/>
  <c r="O43" i="38"/>
  <c r="Q33" i="38"/>
  <c r="W31" i="38"/>
  <c r="R23" i="38"/>
  <c r="P17" i="38"/>
  <c r="J30" i="38"/>
  <c r="S30" i="38"/>
  <c r="Q26" i="38"/>
  <c r="O14" i="38"/>
  <c r="V42" i="38"/>
  <c r="K33" i="38"/>
  <c r="AA45" i="38"/>
  <c r="AC30" i="38"/>
  <c r="W52" i="38"/>
  <c r="S17" i="38"/>
  <c r="H40" i="38"/>
  <c r="O25" i="38"/>
  <c r="S28" i="38"/>
  <c r="AC44" i="38"/>
  <c r="M49" i="38"/>
  <c r="I19" i="38"/>
  <c r="P26" i="38"/>
  <c r="Q24" i="38"/>
  <c r="I18" i="38"/>
  <c r="T27" i="38"/>
  <c r="Y24" i="38"/>
  <c r="U41" i="38"/>
  <c r="J33" i="38"/>
  <c r="S49" i="38"/>
  <c r="I46" i="38"/>
  <c r="I31" i="38"/>
  <c r="Y12" i="38"/>
  <c r="X22" i="38"/>
  <c r="X43" i="38"/>
  <c r="T19" i="38"/>
  <c r="Y20" i="38"/>
  <c r="L43" i="38"/>
  <c r="J20" i="38"/>
  <c r="AC36" i="38"/>
  <c r="N38" i="38"/>
  <c r="O19" i="38"/>
  <c r="Z22" i="38"/>
  <c r="X15" i="38"/>
  <c r="N18" i="38"/>
  <c r="J29" i="38"/>
  <c r="W27" i="38"/>
  <c r="S27" i="38"/>
  <c r="AA16" i="38"/>
  <c r="Q48" i="38"/>
  <c r="Z24" i="38"/>
  <c r="X45" i="38"/>
  <c r="M48" i="38"/>
  <c r="L14" i="38"/>
  <c r="R38" i="38"/>
  <c r="Z25" i="38"/>
  <c r="O22" i="38"/>
  <c r="Q13" i="38"/>
  <c r="I20" i="38"/>
  <c r="Z50" i="38"/>
  <c r="AC49" i="38"/>
  <c r="X48" i="38"/>
  <c r="Q12" i="38"/>
  <c r="S32" i="38"/>
  <c r="Y28" i="38"/>
  <c r="J27" i="38"/>
  <c r="I52" i="38"/>
  <c r="W43" i="38"/>
  <c r="AB50" i="38"/>
  <c r="AC46" i="38"/>
  <c r="J28" i="38"/>
  <c r="Z52" i="38"/>
  <c r="S23" i="38"/>
  <c r="R49" i="38"/>
  <c r="W50" i="38"/>
  <c r="AB35" i="38"/>
  <c r="I33" i="38"/>
  <c r="O41" i="38"/>
  <c r="O38" i="38"/>
  <c r="V24" i="38"/>
  <c r="N46" i="38"/>
  <c r="J16" i="38"/>
  <c r="P43" i="38"/>
  <c r="M12" i="38"/>
  <c r="Q40" i="38"/>
  <c r="Y43" i="38"/>
  <c r="P36" i="38"/>
  <c r="P39" i="38"/>
  <c r="R36" i="38"/>
  <c r="V13" i="38"/>
  <c r="P49" i="38"/>
  <c r="I27" i="38"/>
  <c r="S50" i="38"/>
  <c r="O15" i="38"/>
  <c r="X41" i="38"/>
  <c r="V21" i="38"/>
  <c r="P15" i="38"/>
  <c r="V22" i="38"/>
  <c r="W37" i="38"/>
  <c r="Q14" i="38"/>
  <c r="U43" i="38"/>
  <c r="W16" i="38"/>
  <c r="X42" i="38"/>
  <c r="J36" i="38"/>
  <c r="W40" i="38"/>
  <c r="K37" i="38"/>
  <c r="AB37" i="38"/>
  <c r="N43" i="38"/>
  <c r="T48" i="38"/>
  <c r="P18" i="38"/>
  <c r="AC37" i="38"/>
  <c r="P20" i="38"/>
  <c r="P12" i="38"/>
  <c r="M41" i="38"/>
  <c r="X44" i="38"/>
  <c r="X51" i="38"/>
  <c r="Y26" i="38"/>
  <c r="K39" i="38"/>
  <c r="T39" i="38"/>
  <c r="O28" i="38"/>
  <c r="U33" i="38"/>
  <c r="H44" i="38"/>
  <c r="AB46" i="38"/>
  <c r="AC18" i="38"/>
  <c r="O30" i="38"/>
  <c r="L42" i="38"/>
  <c r="AC39" i="38"/>
  <c r="T34" i="38"/>
  <c r="O51" i="38"/>
  <c r="K21" i="38"/>
  <c r="AC24" i="38"/>
  <c r="J19" i="38"/>
  <c r="O12" i="38"/>
  <c r="Y23" i="38"/>
  <c r="N45" i="38"/>
  <c r="AC41" i="38"/>
  <c r="U20" i="38"/>
  <c r="I40" i="38"/>
  <c r="Q49" i="38"/>
  <c r="J47" i="38"/>
  <c r="H17" i="38"/>
  <c r="M30" i="38"/>
  <c r="S19" i="38"/>
  <c r="V40" i="38"/>
  <c r="M39" i="38"/>
  <c r="AC13" i="38"/>
  <c r="N35" i="38"/>
  <c r="H34" i="38"/>
  <c r="AB31" i="38"/>
  <c r="S18" i="38"/>
  <c r="J13" i="38"/>
  <c r="AC34" i="38"/>
  <c r="N17" i="38"/>
  <c r="N36" i="38"/>
  <c r="X24" i="38"/>
  <c r="I13" i="38"/>
  <c r="R50" i="38"/>
  <c r="AA42" i="38"/>
  <c r="W29" i="38"/>
  <c r="J49" i="38"/>
  <c r="Q44" i="38"/>
  <c r="AB24" i="38"/>
  <c r="X26" i="38"/>
  <c r="AC50" i="38"/>
  <c r="R16" i="38"/>
  <c r="S34" i="38"/>
  <c r="O36" i="38"/>
  <c r="J40" i="38"/>
  <c r="AA28" i="38"/>
  <c r="O26" i="38"/>
  <c r="L38" i="38"/>
  <c r="J26" i="38"/>
  <c r="I12" i="38"/>
  <c r="S20" i="38"/>
  <c r="R18" i="38"/>
  <c r="R46" i="38"/>
  <c r="L46" i="38"/>
  <c r="T42" i="38"/>
  <c r="AA18" i="38"/>
  <c r="W51" i="38"/>
  <c r="K27" i="38"/>
  <c r="L39" i="38"/>
  <c r="H41" i="38"/>
  <c r="R12" i="38"/>
  <c r="T41" i="38"/>
  <c r="L26" i="38"/>
  <c r="K35" i="38"/>
  <c r="R28" i="38"/>
  <c r="V15" i="38"/>
  <c r="V18" i="38"/>
  <c r="K50" i="38"/>
  <c r="Z15" i="38"/>
  <c r="AC20" i="38"/>
  <c r="AB23" i="38"/>
  <c r="X38" i="38"/>
  <c r="AC26" i="38"/>
  <c r="AB20" i="38"/>
  <c r="S26" i="38"/>
  <c r="H29" i="38"/>
  <c r="H15" i="38"/>
  <c r="J39" i="38"/>
  <c r="AC48" i="38"/>
  <c r="V38" i="38"/>
  <c r="I17" i="38"/>
  <c r="H50" i="38"/>
  <c r="X21" i="38"/>
  <c r="P41" i="38"/>
  <c r="I37" i="38"/>
  <c r="Z13" i="38"/>
  <c r="U42" i="38"/>
  <c r="O39" i="38"/>
  <c r="T20" i="38"/>
  <c r="X30" i="38"/>
  <c r="W33" i="38"/>
  <c r="Z42" i="38"/>
  <c r="I25" i="38"/>
  <c r="M26" i="38"/>
  <c r="Q41" i="38"/>
  <c r="M37" i="38"/>
  <c r="H20" i="38"/>
  <c r="H42" i="38"/>
  <c r="AC52" i="38"/>
  <c r="AA17" i="38"/>
  <c r="L15" i="38"/>
  <c r="S35" i="38"/>
  <c r="V14" i="38"/>
  <c r="Q23" i="38"/>
  <c r="T50" i="38"/>
  <c r="H49" i="38"/>
  <c r="S51" i="38"/>
  <c r="AA46" i="38"/>
  <c r="AA35" i="38"/>
  <c r="P31" i="38"/>
  <c r="P34" i="38"/>
  <c r="AB42" i="38"/>
  <c r="H37" i="38"/>
  <c r="U37" i="38"/>
  <c r="Q34" i="38"/>
  <c r="M36" i="38"/>
  <c r="M16" i="38"/>
  <c r="AB51" i="38"/>
  <c r="M13" i="38"/>
  <c r="Q29" i="38"/>
  <c r="H52" i="38"/>
  <c r="P32" i="38"/>
  <c r="S13" i="38"/>
  <c r="I14" i="38"/>
  <c r="M15" i="38"/>
  <c r="S41" i="38"/>
  <c r="AB43" i="38"/>
  <c r="U13" i="38"/>
  <c r="H16" i="38"/>
  <c r="O47" i="38"/>
  <c r="P24" i="38"/>
  <c r="AB26" i="38"/>
  <c r="T28" i="38"/>
  <c r="Q28" i="38"/>
  <c r="N42" i="38"/>
  <c r="J51" i="38"/>
  <c r="L13" i="38"/>
  <c r="Z47" i="38"/>
  <c r="V27" i="38"/>
  <c r="U25" i="38"/>
  <c r="J18" i="38"/>
  <c r="H24" i="38"/>
  <c r="L28" i="38"/>
  <c r="O45" i="38"/>
  <c r="U51" i="38"/>
  <c r="J46" i="38"/>
  <c r="O31" i="38"/>
  <c r="M46" i="38"/>
  <c r="Y36" i="38"/>
  <c r="K15" i="38"/>
  <c r="AB21" i="38"/>
  <c r="K47" i="38"/>
  <c r="I32" i="38"/>
  <c r="S25" i="38"/>
  <c r="O42" i="38"/>
  <c r="M32" i="38"/>
  <c r="X32" i="38"/>
  <c r="W19" i="38"/>
  <c r="Q52" i="38"/>
  <c r="Q38" i="38"/>
  <c r="Z44" i="38"/>
  <c r="Y13" i="38"/>
  <c r="I38" i="38"/>
  <c r="V25" i="38"/>
  <c r="U16" i="38"/>
  <c r="AA43" i="38"/>
  <c r="R20" i="38"/>
  <c r="O52" i="38"/>
  <c r="J22" i="38"/>
  <c r="W32" i="38"/>
  <c r="Y45" i="38"/>
  <c r="Q18" i="38"/>
  <c r="X46" i="38"/>
  <c r="P37" i="38"/>
  <c r="X47" i="38"/>
  <c r="K12" i="38"/>
  <c r="X23" i="38"/>
  <c r="V41" i="38"/>
  <c r="AC47" i="38"/>
  <c r="V12" i="38"/>
  <c r="AA39" i="38"/>
  <c r="I35" i="38"/>
  <c r="Q20" i="38"/>
  <c r="L49" i="38"/>
  <c r="AB33" i="38"/>
  <c r="AA29" i="38"/>
  <c r="Q19" i="38"/>
  <c r="Z23" i="38"/>
  <c r="O46" i="38"/>
  <c r="T26" i="38"/>
  <c r="H14" i="38"/>
  <c r="Y52" i="38"/>
  <c r="H46" i="38"/>
  <c r="P16" i="38"/>
  <c r="N32" i="38"/>
  <c r="AC15" i="38"/>
  <c r="Q43" i="38"/>
  <c r="V52" i="38"/>
  <c r="T18" i="38"/>
  <c r="T45" i="38"/>
  <c r="R44" i="38"/>
  <c r="T46" i="38"/>
  <c r="X18" i="38"/>
  <c r="Z38" i="38"/>
  <c r="O32" i="38"/>
  <c r="AC35" i="38"/>
  <c r="U30" i="38"/>
  <c r="P33" i="38"/>
  <c r="T25" i="38"/>
  <c r="X25" i="38"/>
  <c r="H19" i="38"/>
  <c r="W39" i="38"/>
  <c r="L33" i="38"/>
  <c r="I29" i="38"/>
  <c r="W23" i="38"/>
  <c r="M25" i="38"/>
  <c r="J34" i="38"/>
  <c r="N25" i="38"/>
  <c r="V28" i="38"/>
  <c r="Y34" i="38"/>
  <c r="S15" i="38"/>
  <c r="X20" i="38"/>
  <c r="H12" i="38"/>
  <c r="K48" i="38"/>
  <c r="J21" i="38"/>
  <c r="Q37" i="38"/>
  <c r="P50" i="38"/>
  <c r="R13" i="38"/>
  <c r="AA24" i="38"/>
  <c r="N37" i="38"/>
  <c r="AB12" i="38"/>
  <c r="Q50" i="38"/>
  <c r="W12" i="38"/>
  <c r="X17" i="38"/>
  <c r="H47" i="38"/>
  <c r="AA13" i="38"/>
  <c r="AA49" i="38"/>
  <c r="T16" i="38"/>
  <c r="L20" i="38"/>
  <c r="S43" i="38"/>
  <c r="H26" i="38"/>
  <c r="Q22" i="38"/>
  <c r="AC28" i="38"/>
  <c r="S45" i="38"/>
  <c r="I16" i="38"/>
  <c r="H33" i="38"/>
  <c r="H48" i="38"/>
  <c r="K17" i="38"/>
  <c r="M52" i="38"/>
  <c r="W42" i="38"/>
  <c r="N48" i="38"/>
  <c r="N40" i="38"/>
  <c r="R41" i="38"/>
  <c r="K19" i="38"/>
  <c r="K23" i="38"/>
  <c r="M18" i="38"/>
  <c r="AA26" i="38"/>
  <c r="AB13" i="38"/>
  <c r="Z21" i="38"/>
  <c r="Q36" i="38"/>
  <c r="AC12" i="38"/>
  <c r="I48" i="38"/>
  <c r="S12" i="38"/>
  <c r="V49" i="38"/>
  <c r="H39" i="38"/>
  <c r="AB18" i="38"/>
  <c r="AA32" i="38"/>
  <c r="R48" i="38"/>
  <c r="T35" i="38"/>
  <c r="W48" i="38"/>
  <c r="AA25" i="38"/>
  <c r="L47" i="38"/>
  <c r="AB49" i="38"/>
  <c r="J41" i="38"/>
  <c r="T47" i="38"/>
  <c r="M35" i="38"/>
  <c r="I42" i="38"/>
  <c r="M44" i="38"/>
  <c r="L12" i="38"/>
  <c r="V17" i="38"/>
  <c r="Y40" i="38"/>
  <c r="Q51" i="38"/>
  <c r="Q46" i="38"/>
  <c r="I36" i="38"/>
  <c r="M42" i="38"/>
  <c r="N12" i="38"/>
  <c r="L24" i="38"/>
  <c r="J15" i="38"/>
  <c r="P46" i="38"/>
  <c r="L29" i="38"/>
  <c r="Z16" i="38"/>
  <c r="N16" i="38"/>
  <c r="K41" i="38"/>
  <c r="AB28" i="38"/>
  <c r="P44" i="38"/>
  <c r="J17" i="38"/>
  <c r="O23" i="38"/>
  <c r="T32" i="38"/>
  <c r="V45" i="38"/>
  <c r="T12" i="38"/>
  <c r="K43" i="38"/>
  <c r="N52" i="38"/>
  <c r="Z48" i="38"/>
  <c r="J50" i="38"/>
  <c r="Q17" i="38"/>
  <c r="R29" i="38"/>
  <c r="K36" i="38"/>
  <c r="H31" i="38"/>
  <c r="K40" i="38"/>
  <c r="AA30" i="38"/>
  <c r="Y39" i="38"/>
  <c r="T13" i="38"/>
  <c r="AC33" i="38"/>
  <c r="L45" i="38"/>
  <c r="M29" i="38"/>
  <c r="N30" i="38"/>
  <c r="W22" i="38"/>
  <c r="AA22" i="38"/>
  <c r="V16" i="38"/>
  <c r="X12" i="38"/>
  <c r="U35" i="38"/>
  <c r="T24" i="38"/>
  <c r="AC27" i="38"/>
  <c r="I34" i="38"/>
  <c r="P30" i="38"/>
  <c r="J45" i="38"/>
  <c r="Z26" i="38"/>
  <c r="AB17" i="38"/>
  <c r="W46" i="38"/>
  <c r="O34" i="38"/>
  <c r="M14" i="38"/>
  <c r="O27" i="38"/>
  <c r="R26" i="38"/>
  <c r="O40" i="38"/>
  <c r="Y37" i="38"/>
  <c r="N29" i="38"/>
  <c r="W13" i="38"/>
  <c r="Y47" i="38"/>
  <c r="K13" i="38"/>
  <c r="AC23" i="38"/>
  <c r="Z19" i="38"/>
  <c r="M38" i="38"/>
  <c r="U12" i="38"/>
  <c r="R24" i="38"/>
  <c r="H32" i="38"/>
  <c r="S33" i="38"/>
  <c r="X39" i="38"/>
  <c r="U28" i="38"/>
  <c r="K52" i="38"/>
  <c r="AA19" i="38"/>
  <c r="T43" i="38"/>
  <c r="Q31" i="38"/>
  <c r="N34" i="38"/>
  <c r="T36" i="38"/>
  <c r="AC42" i="38"/>
  <c r="R27" i="38"/>
  <c r="X52" i="38"/>
  <c r="N14" i="38"/>
  <c r="N23" i="38"/>
  <c r="J35" i="38"/>
  <c r="J31" i="38"/>
  <c r="AB38" i="38"/>
  <c r="H25" i="38"/>
  <c r="J52" i="38"/>
  <c r="H51" i="38"/>
  <c r="H28" i="38"/>
  <c r="M24" i="38"/>
  <c r="AB44" i="38"/>
  <c r="M22" i="38"/>
  <c r="X16" i="38"/>
  <c r="V47" i="38"/>
  <c r="K28" i="38"/>
  <c r="Z14" i="38"/>
  <c r="AB48" i="38"/>
  <c r="Y14" i="38"/>
  <c r="T44" i="38"/>
  <c r="AA34" i="38"/>
  <c r="X19" i="38"/>
  <c r="R19" i="38"/>
  <c r="P25" i="38"/>
  <c r="W41" i="38"/>
  <c r="AA15" i="38"/>
  <c r="S37" i="38"/>
  <c r="AB22" i="38"/>
  <c r="U46" i="38"/>
  <c r="V33" i="38"/>
  <c r="I49" i="38"/>
  <c r="N27" i="38"/>
  <c r="T30" i="38"/>
  <c r="AA40" i="38"/>
  <c r="S31" i="38"/>
  <c r="J12" i="38"/>
  <c r="AC31" i="38"/>
  <c r="K16" i="38"/>
  <c r="Y41" i="38"/>
  <c r="U15" i="38"/>
  <c r="V51" i="38"/>
  <c r="O16" i="38"/>
  <c r="P51" i="38"/>
  <c r="I21" i="38"/>
  <c r="I24" i="38"/>
  <c r="AC51" i="38"/>
  <c r="M50" i="38"/>
  <c r="I45" i="38"/>
  <c r="Z20" i="38"/>
  <c r="Q45" i="38"/>
  <c r="L31" i="38"/>
  <c r="H21" i="38"/>
  <c r="R34" i="38"/>
  <c r="W45" i="38"/>
  <c r="Z12" i="38"/>
  <c r="H23" i="38"/>
  <c r="R30" i="38"/>
  <c r="N49" i="38"/>
  <c r="O29" i="38"/>
  <c r="W17" i="38"/>
  <c r="V35" i="38"/>
  <c r="M47" i="38"/>
  <c r="K51" i="38"/>
  <c r="K34" i="38"/>
  <c r="Z46" i="38"/>
  <c r="N13" i="38"/>
  <c r="I39" i="38"/>
  <c r="L22" i="38"/>
  <c r="T22" i="38"/>
  <c r="Z36" i="38"/>
  <c r="AA36" i="38"/>
  <c r="T14" i="38"/>
  <c r="L23" i="38"/>
  <c r="Z33" i="38"/>
  <c r="J25" i="38"/>
  <c r="V39" i="38"/>
  <c r="I30" i="38"/>
  <c r="AB34" i="38"/>
  <c r="O17" i="38"/>
  <c r="H35" i="38"/>
  <c r="N24" i="38"/>
  <c r="K25" i="38"/>
  <c r="Y44" i="38"/>
  <c r="K46" i="38"/>
  <c r="Y18" i="38"/>
  <c r="U34" i="38"/>
  <c r="AC22" i="38"/>
  <c r="K18" i="38"/>
  <c r="Y17" i="38"/>
  <c r="W30" i="38"/>
  <c r="U18" i="38"/>
  <c r="O33" i="38"/>
  <c r="V23" i="38"/>
  <c r="Y27" i="38"/>
  <c r="R32" i="38"/>
  <c r="N22" i="38"/>
  <c r="J14" i="38"/>
  <c r="L21" i="38"/>
  <c r="J48" i="38"/>
  <c r="Q16" i="38"/>
  <c r="H13" i="38"/>
  <c r="K26" i="38"/>
  <c r="J24" i="38"/>
  <c r="W14" i="38"/>
  <c r="N26" i="38"/>
  <c r="U38" i="38"/>
  <c r="Y50" i="38"/>
  <c r="K22" i="38"/>
  <c r="J43" i="38"/>
  <c r="Y35" i="38"/>
  <c r="W20" i="38"/>
  <c r="R33" i="38"/>
  <c r="Y42" i="38"/>
  <c r="V32" i="38"/>
  <c r="Z49" i="38"/>
  <c r="V46" i="38"/>
  <c r="AB45" i="38"/>
  <c r="N28" i="38"/>
  <c r="I47" i="38"/>
  <c r="L51" i="38"/>
  <c r="I15" i="38"/>
  <c r="R14" i="38"/>
  <c r="AC29" i="38"/>
  <c r="H36" i="38"/>
  <c r="AA48" i="38"/>
  <c r="AA20" i="38"/>
  <c r="AA50" i="38"/>
  <c r="X40" i="38"/>
  <c r="S22" i="38"/>
  <c r="L30" i="38"/>
  <c r="H18" i="38"/>
  <c r="U26" i="38"/>
  <c r="T23" i="38"/>
  <c r="N47" i="38"/>
  <c r="X33" i="38"/>
  <c r="AC21" i="38"/>
  <c r="Q39" i="38"/>
  <c r="P27" i="38"/>
  <c r="P40" i="38"/>
  <c r="Q15" i="38"/>
  <c r="P52" i="38"/>
  <c r="O18" i="38"/>
  <c r="L17" i="38"/>
  <c r="T51" i="38"/>
  <c r="U29" i="38"/>
  <c r="Y49" i="38"/>
  <c r="AB29" i="38"/>
  <c r="U14" i="38"/>
  <c r="M45" i="38"/>
  <c r="H27" i="38"/>
  <c r="R47" i="38"/>
  <c r="S16" i="38"/>
  <c r="I41" i="38"/>
  <c r="AA38" i="38"/>
  <c r="U48" i="38"/>
  <c r="AB15" i="38"/>
  <c r="U17" i="38"/>
  <c r="AC43" i="38"/>
  <c r="Q27" i="38"/>
  <c r="I28" i="38"/>
  <c r="J38" i="38"/>
  <c r="Y19" i="38"/>
  <c r="N44" i="38"/>
  <c r="Z18" i="38"/>
  <c r="Z45" i="38"/>
  <c r="Z40" i="38"/>
  <c r="AA44" i="38"/>
  <c r="V26" i="38"/>
  <c r="P29" i="38"/>
  <c r="Z41" i="38"/>
  <c r="Q32" i="38"/>
  <c r="Y25" i="38"/>
  <c r="V37" i="38"/>
  <c r="I26" i="38"/>
  <c r="Z28" i="38"/>
  <c r="Q25" i="38"/>
  <c r="L37" i="38"/>
  <c r="P35" i="38"/>
  <c r="Y33" i="38"/>
  <c r="Y21" i="38"/>
  <c r="X37" i="38"/>
  <c r="Z39" i="38"/>
  <c r="AA47" i="38"/>
  <c r="R42" i="38"/>
  <c r="M34" i="38"/>
  <c r="Z43" i="38"/>
  <c r="I43" i="38"/>
  <c r="AB52" i="38"/>
  <c r="AC32" i="38"/>
  <c r="K24" i="38"/>
  <c r="AA27" i="38"/>
  <c r="V44" i="38"/>
  <c r="AA41" i="38"/>
  <c r="W15" i="38"/>
  <c r="L41" i="38"/>
  <c r="Z51" i="38"/>
  <c r="V19" i="38"/>
  <c r="Y51" i="38"/>
  <c r="AB30" i="38"/>
  <c r="X49" i="38"/>
  <c r="H38" i="38"/>
  <c r="V50" i="38"/>
  <c r="W25" i="38"/>
  <c r="Y32" i="38"/>
  <c r="P47" i="38"/>
  <c r="X28" i="38"/>
  <c r="S29" i="38"/>
  <c r="O44" i="38"/>
  <c r="O24" i="38"/>
  <c r="M27" i="38"/>
  <c r="AB41" i="38"/>
  <c r="H43" i="38"/>
  <c r="L25" i="38"/>
  <c r="I51" i="38"/>
  <c r="AC40" i="38"/>
  <c r="Z37" i="38"/>
  <c r="R52" i="38"/>
  <c r="AA37" i="38"/>
  <c r="L34" i="38"/>
  <c r="Y46" i="38"/>
  <c r="O20" i="38"/>
  <c r="R17" i="38"/>
  <c r="N51" i="38"/>
  <c r="R51" i="38"/>
  <c r="S40" i="38"/>
  <c r="N19" i="38"/>
  <c r="M33" i="38"/>
  <c r="L19" i="38"/>
  <c r="N15" i="38"/>
  <c r="Q47" i="38"/>
  <c r="Z35" i="38"/>
  <c r="AC45" i="38"/>
  <c r="K31" i="38"/>
  <c r="N50" i="38"/>
  <c r="Q35" i="38"/>
  <c r="L27" i="38"/>
  <c r="V43" i="38"/>
  <c r="AB19" i="38"/>
  <c r="J23" i="38"/>
  <c r="V29" i="38"/>
  <c r="P22" i="38"/>
  <c r="AA12" i="38"/>
  <c r="Y48" i="38"/>
  <c r="X29" i="38"/>
  <c r="H45" i="38"/>
  <c r="I22" i="38"/>
  <c r="Y22" i="38"/>
  <c r="M40" i="38"/>
  <c r="R15" i="38"/>
  <c r="M20" i="38"/>
  <c r="N21" i="38"/>
  <c r="AA14" i="38"/>
  <c r="K45" i="38"/>
  <c r="Y15" i="38"/>
  <c r="CA45" i="62" l="1"/>
  <c r="BS16" i="62"/>
  <c r="E16" i="62" s="1"/>
  <c r="FC16" i="62" s="1"/>
  <c r="BQ20" i="62"/>
  <c r="BU44" i="62"/>
  <c r="G44" i="62" s="1"/>
  <c r="BY23" i="62"/>
  <c r="CK17" i="62"/>
  <c r="W17" i="62" s="1"/>
  <c r="CB17" i="62"/>
  <c r="BR8" i="62"/>
  <c r="D8" i="62" s="1"/>
  <c r="BS46" i="62"/>
  <c r="BV12" i="62"/>
  <c r="BS51" i="62"/>
  <c r="CG3" i="62"/>
  <c r="BR19" i="62"/>
  <c r="CG42" i="62"/>
  <c r="BU18" i="62"/>
  <c r="BT17" i="62"/>
  <c r="F17" i="62" s="1"/>
  <c r="BP20" i="62"/>
  <c r="C18" i="38"/>
  <c r="AB15" i="2" s="1"/>
  <c r="BX17" i="62"/>
  <c r="E30" i="38"/>
  <c r="BT46" i="62"/>
  <c r="CJ7" i="62"/>
  <c r="V7" i="62" s="1"/>
  <c r="C50" i="38"/>
  <c r="BP13" i="62"/>
  <c r="B13" i="62" s="1"/>
  <c r="C15" i="38"/>
  <c r="AB12" i="2" s="1"/>
  <c r="BX14" i="62"/>
  <c r="J14" i="62" s="1"/>
  <c r="E16" i="38"/>
  <c r="AC13" i="2" s="1"/>
  <c r="BW31" i="62"/>
  <c r="I31" i="62" s="1"/>
  <c r="FG31" i="62" s="1"/>
  <c r="BX40" i="62"/>
  <c r="J40" i="62" s="1"/>
  <c r="E33" i="38"/>
  <c r="D33" i="38" s="1"/>
  <c r="BW42" i="62"/>
  <c r="I42" i="62" s="1"/>
  <c r="FG42" i="62" s="1"/>
  <c r="CG14" i="62"/>
  <c r="S14" i="62" s="1"/>
  <c r="CE42" i="62"/>
  <c r="Q42" i="62" s="1"/>
  <c r="FO42" i="62" s="1"/>
  <c r="BV32" i="62"/>
  <c r="H32" i="62" s="1"/>
  <c r="CJ40" i="62"/>
  <c r="CG6" i="62"/>
  <c r="S6" i="62" s="1"/>
  <c r="CB6" i="62"/>
  <c r="N6" i="62" s="1"/>
  <c r="BY12" i="62"/>
  <c r="K12" i="62" s="1"/>
  <c r="BY18" i="62"/>
  <c r="K18" i="62" s="1"/>
  <c r="E42" i="38"/>
  <c r="CH6" i="62"/>
  <c r="T6" i="62" s="1"/>
  <c r="CD43" i="62"/>
  <c r="P43" i="62" s="1"/>
  <c r="BV18" i="62"/>
  <c r="H18" i="62" s="1"/>
  <c r="BT32" i="62"/>
  <c r="F32" i="62" s="1"/>
  <c r="BY30" i="62"/>
  <c r="K30" i="62" s="1"/>
  <c r="CE48" i="62"/>
  <c r="Q48" i="62" s="1"/>
  <c r="CH43" i="62"/>
  <c r="T43" i="62" s="1"/>
  <c r="BR51" i="62"/>
  <c r="D51" i="62" s="1"/>
  <c r="FB51" i="62" s="1"/>
  <c r="G52" i="38"/>
  <c r="CE8" i="62"/>
  <c r="Q8" i="62" s="1"/>
  <c r="BU17" i="62"/>
  <c r="G32" i="38"/>
  <c r="CI18" i="62"/>
  <c r="U18" i="62" s="1"/>
  <c r="BX13" i="62"/>
  <c r="J13" i="62" s="1"/>
  <c r="E15" i="38"/>
  <c r="CA16" i="62"/>
  <c r="M16" i="62" s="1"/>
  <c r="FK16" i="62" s="1"/>
  <c r="BT43" i="62"/>
  <c r="BX20" i="62"/>
  <c r="J20" i="62" s="1"/>
  <c r="E18" i="38"/>
  <c r="CJ30" i="62"/>
  <c r="V30" i="62" s="1"/>
  <c r="CK12" i="62"/>
  <c r="CH14" i="62"/>
  <c r="BQ43" i="62"/>
  <c r="CH42" i="62"/>
  <c r="T42" i="62" s="1"/>
  <c r="FR42" i="62" s="1"/>
  <c r="BY51" i="62"/>
  <c r="CJ10" i="62"/>
  <c r="V10" i="62" s="1"/>
  <c r="FT10" i="62" s="1"/>
  <c r="BU51" i="62"/>
  <c r="CG40" i="62"/>
  <c r="S40" i="62" s="1"/>
  <c r="CD18" i="62"/>
  <c r="CA12" i="62"/>
  <c r="M12" i="62" s="1"/>
  <c r="BT48" i="62"/>
  <c r="CD6" i="62"/>
  <c r="P6" i="62" s="1"/>
  <c r="BW10" i="62"/>
  <c r="BQ30" i="62"/>
  <c r="C30" i="62" s="1"/>
  <c r="CH31" i="62"/>
  <c r="CE16" i="62"/>
  <c r="Q16" i="62" s="1"/>
  <c r="FO16" i="62" s="1"/>
  <c r="CI31" i="62"/>
  <c r="U31" i="62" s="1"/>
  <c r="FS31" i="62" s="1"/>
  <c r="G20" i="38"/>
  <c r="BF17" i="2" s="1"/>
  <c r="BQ48" i="62"/>
  <c r="CI17" i="62"/>
  <c r="U17" i="62" s="1"/>
  <c r="G30" i="38"/>
  <c r="BF27" i="2" s="1"/>
  <c r="BS23" i="62"/>
  <c r="E23" i="62" s="1"/>
  <c r="CK43" i="62"/>
  <c r="W43" i="62" s="1"/>
  <c r="F52" i="38"/>
  <c r="CB4" i="62"/>
  <c r="N4" i="62" s="1"/>
  <c r="BX44" i="62"/>
  <c r="J44" i="62" s="1"/>
  <c r="FH44" i="62" s="1"/>
  <c r="E27" i="38"/>
  <c r="AC24" i="2" s="1"/>
  <c r="CA48" i="62"/>
  <c r="M48" i="62" s="1"/>
  <c r="BV7" i="62"/>
  <c r="H7" i="62" s="1"/>
  <c r="BS32" i="62"/>
  <c r="E32" i="62" s="1"/>
  <c r="CI30" i="62"/>
  <c r="U30" i="62" s="1"/>
  <c r="G37" i="38"/>
  <c r="BF31" i="2" s="1"/>
  <c r="C49" i="38"/>
  <c r="CD13" i="62"/>
  <c r="P13" i="62" s="1"/>
  <c r="BU43" i="62"/>
  <c r="G43" i="62" s="1"/>
  <c r="CG7" i="62"/>
  <c r="S7" i="62" s="1"/>
  <c r="BR9" i="62"/>
  <c r="BW19" i="62"/>
  <c r="I19" i="62" s="1"/>
  <c r="CI45" i="62"/>
  <c r="G29" i="38"/>
  <c r="BF26" i="2" s="1"/>
  <c r="BP3" i="62"/>
  <c r="C35" i="38"/>
  <c r="AB30" i="2" s="1"/>
  <c r="CF7" i="62"/>
  <c r="F36" i="38"/>
  <c r="CD8" i="62"/>
  <c r="BR46" i="62"/>
  <c r="D46" i="62" s="1"/>
  <c r="CF19" i="62"/>
  <c r="F31" i="38"/>
  <c r="AD28" i="2" s="1"/>
  <c r="AD36" i="2" s="1"/>
  <c r="BZ30" i="62"/>
  <c r="BS20" i="62"/>
  <c r="E20" i="62" s="1"/>
  <c r="BY8" i="62"/>
  <c r="BV6" i="62"/>
  <c r="H6" i="62" s="1"/>
  <c r="C47" i="38"/>
  <c r="BS42" i="62"/>
  <c r="E42" i="62" s="1"/>
  <c r="FC42" i="62" s="1"/>
  <c r="BR42" i="62"/>
  <c r="CI43" i="62"/>
  <c r="U43" i="62" s="1"/>
  <c r="G22" i="38"/>
  <c r="BF19" i="2" s="1"/>
  <c r="CD44" i="62"/>
  <c r="P44" i="62" s="1"/>
  <c r="CG32" i="62"/>
  <c r="S32" i="62" s="1"/>
  <c r="FQ32" i="62" s="1"/>
  <c r="BS13" i="62"/>
  <c r="E13" i="62" s="1"/>
  <c r="BV51" i="62"/>
  <c r="H51" i="62" s="1"/>
  <c r="FF51" i="62" s="1"/>
  <c r="BU19" i="62"/>
  <c r="G19" i="62" s="1"/>
  <c r="CG12" i="62"/>
  <c r="S12" i="62" s="1"/>
  <c r="CD9" i="62"/>
  <c r="P9" i="62" s="1"/>
  <c r="FN9" i="62" s="1"/>
  <c r="BP51" i="62"/>
  <c r="C23" i="38"/>
  <c r="AB20" i="2" s="1"/>
  <c r="BX31" i="62"/>
  <c r="J31" i="62" s="1"/>
  <c r="FH31" i="62" s="1"/>
  <c r="E20" i="38"/>
  <c r="BP7" i="62"/>
  <c r="B7" i="62" s="1"/>
  <c r="C36" i="38"/>
  <c r="BY32" i="62"/>
  <c r="K32" i="62" s="1"/>
  <c r="BV10" i="62"/>
  <c r="H10" i="62" s="1"/>
  <c r="E49" i="38"/>
  <c r="CK13" i="62"/>
  <c r="W13" i="62" s="1"/>
  <c r="CF8" i="62"/>
  <c r="R8" i="62" s="1"/>
  <c r="F14" i="38"/>
  <c r="AD11" i="2" s="1"/>
  <c r="BT9" i="62"/>
  <c r="F9" i="62" s="1"/>
  <c r="CD40" i="62"/>
  <c r="P40" i="62" s="1"/>
  <c r="BU42" i="62"/>
  <c r="G42" i="62" s="1"/>
  <c r="FE42" i="62" s="1"/>
  <c r="BP6" i="62"/>
  <c r="B6" i="62" s="1"/>
  <c r="C13" i="38"/>
  <c r="AB10" i="2" s="1"/>
  <c r="BP42" i="62"/>
  <c r="B42" i="62" s="1"/>
  <c r="EZ42" i="62" s="1"/>
  <c r="C21" i="38"/>
  <c r="AB18" i="2" s="1"/>
  <c r="CF40" i="62"/>
  <c r="R40" i="62" s="1"/>
  <c r="F33" i="38"/>
  <c r="BV31" i="62"/>
  <c r="BY4" i="62"/>
  <c r="CH44" i="62"/>
  <c r="T44" i="62" s="1"/>
  <c r="E47" i="38"/>
  <c r="CI8" i="62"/>
  <c r="U8" i="62" s="1"/>
  <c r="G14" i="38"/>
  <c r="BF11" i="2" s="1"/>
  <c r="BW20" i="62"/>
  <c r="I20" i="62" s="1"/>
  <c r="CI10" i="62"/>
  <c r="G25" i="38"/>
  <c r="BF22" i="2" s="1"/>
  <c r="BZ48" i="62"/>
  <c r="C44" i="38"/>
  <c r="CE3" i="62"/>
  <c r="BX48" i="62"/>
  <c r="J48" i="62" s="1"/>
  <c r="E24" i="38"/>
  <c r="CF20" i="62"/>
  <c r="R20" i="62" s="1"/>
  <c r="F18" i="38"/>
  <c r="AD15" i="2" s="1"/>
  <c r="CB9" i="62"/>
  <c r="N9" i="62" s="1"/>
  <c r="BV4" i="62"/>
  <c r="H4" i="62" s="1"/>
  <c r="BP43" i="62"/>
  <c r="B43" i="62" s="1"/>
  <c r="C22" i="38"/>
  <c r="CG31" i="62"/>
  <c r="S31" i="62" s="1"/>
  <c r="FQ31" i="62" s="1"/>
  <c r="CI12" i="62"/>
  <c r="U12" i="62" s="1"/>
  <c r="G38" i="38"/>
  <c r="BF32" i="2" s="1"/>
  <c r="CB14" i="62"/>
  <c r="BT31" i="62"/>
  <c r="F31" i="62" s="1"/>
  <c r="FD31" i="62" s="1"/>
  <c r="BY3" i="62"/>
  <c r="E43" i="38"/>
  <c r="BT3" i="62"/>
  <c r="F3" i="62" s="1"/>
  <c r="CG48" i="62"/>
  <c r="S48" i="62" s="1"/>
  <c r="BW43" i="62"/>
  <c r="I43" i="62" s="1"/>
  <c r="BT40" i="62"/>
  <c r="F40" i="62" s="1"/>
  <c r="CB43" i="62"/>
  <c r="N43" i="62" s="1"/>
  <c r="CA19" i="62"/>
  <c r="M19" i="62" s="1"/>
  <c r="CC9" i="62"/>
  <c r="O9" i="62" s="1"/>
  <c r="CD30" i="62"/>
  <c r="P30" i="62" s="1"/>
  <c r="BP12" i="62"/>
  <c r="B12" i="62" s="1"/>
  <c r="C38" i="38"/>
  <c r="AB32" i="2" s="1"/>
  <c r="BY40" i="62"/>
  <c r="K40" i="62" s="1"/>
  <c r="G42" i="38"/>
  <c r="CB44" i="62"/>
  <c r="N44" i="62" s="1"/>
  <c r="BZ18" i="62"/>
  <c r="L18" i="62" s="1"/>
  <c r="FJ18" i="62" s="1"/>
  <c r="E50" i="38"/>
  <c r="F40" i="38"/>
  <c r="BY10" i="62"/>
  <c r="K10" i="62" s="1"/>
  <c r="CD3" i="62"/>
  <c r="P3" i="62" s="1"/>
  <c r="BQ14" i="62"/>
  <c r="C14" i="62" s="1"/>
  <c r="C42" i="38"/>
  <c r="BS17" i="62"/>
  <c r="CC10" i="62"/>
  <c r="O10" i="62" s="1"/>
  <c r="BR4" i="62"/>
  <c r="CD23" i="62"/>
  <c r="P23" i="62" s="1"/>
  <c r="BU46" i="62"/>
  <c r="G45" i="38"/>
  <c r="CJ3" i="62"/>
  <c r="BV8" i="62"/>
  <c r="H8" i="62" s="1"/>
  <c r="CE4" i="62"/>
  <c r="CK40" i="62"/>
  <c r="W40" i="62" s="1"/>
  <c r="CC45" i="62"/>
  <c r="BU12" i="62"/>
  <c r="G12" i="62" s="1"/>
  <c r="CC12" i="62"/>
  <c r="CF18" i="62"/>
  <c r="R18" i="62" s="1"/>
  <c r="F32" i="38"/>
  <c r="C45" i="38"/>
  <c r="G17" i="38"/>
  <c r="BF14" i="2" s="1"/>
  <c r="CI16" i="62"/>
  <c r="CD31" i="62"/>
  <c r="BY42" i="62"/>
  <c r="K42" i="62" s="1"/>
  <c r="FI42" i="62" s="1"/>
  <c r="CF9" i="62"/>
  <c r="F26" i="38"/>
  <c r="AD23" i="2" s="1"/>
  <c r="CK46" i="62"/>
  <c r="W46" i="62" s="1"/>
  <c r="CB23" i="62"/>
  <c r="N23" i="62" s="1"/>
  <c r="CG47" i="62"/>
  <c r="BX46" i="62"/>
  <c r="J46" i="62" s="1"/>
  <c r="E39" i="38"/>
  <c r="AC33" i="2" s="1"/>
  <c r="CB12" i="62"/>
  <c r="N12" i="62" s="1"/>
  <c r="BU45" i="62"/>
  <c r="G45" i="62" s="1"/>
  <c r="BS31" i="62"/>
  <c r="E31" i="62" s="1"/>
  <c r="FC31" i="62" s="1"/>
  <c r="BV30" i="62"/>
  <c r="H30" i="62" s="1"/>
  <c r="CG9" i="62"/>
  <c r="S9" i="62" s="1"/>
  <c r="BX18" i="62"/>
  <c r="J18" i="62" s="1"/>
  <c r="E32" i="38"/>
  <c r="D32" i="38" s="1"/>
  <c r="BT42" i="62"/>
  <c r="F42" i="62" s="1"/>
  <c r="FD42" i="62" s="1"/>
  <c r="G34" i="38"/>
  <c r="BF29" i="2" s="1"/>
  <c r="BF35" i="2" s="1"/>
  <c r="CI32" i="62"/>
  <c r="U32" i="62" s="1"/>
  <c r="CF14" i="62"/>
  <c r="F16" i="38"/>
  <c r="AD13" i="2" s="1"/>
  <c r="G43" i="38"/>
  <c r="BX45" i="62"/>
  <c r="J45" i="62" s="1"/>
  <c r="E29" i="38"/>
  <c r="AC26" i="2" s="1"/>
  <c r="BZ51" i="62"/>
  <c r="L51" i="62" s="1"/>
  <c r="FJ51" i="62" s="1"/>
  <c r="BY13" i="62"/>
  <c r="K13" i="62" s="1"/>
  <c r="BR23" i="62"/>
  <c r="D23" i="62" s="1"/>
  <c r="BY14" i="62"/>
  <c r="K14" i="62" s="1"/>
  <c r="BZ42" i="62"/>
  <c r="L42" i="62" s="1"/>
  <c r="FJ42" i="62" s="1"/>
  <c r="BW30" i="62"/>
  <c r="I30" i="62" s="1"/>
  <c r="BY47" i="62"/>
  <c r="BV46" i="62"/>
  <c r="H46" i="62" s="1"/>
  <c r="CA14" i="62"/>
  <c r="CH30" i="62"/>
  <c r="T30" i="62" s="1"/>
  <c r="BR20" i="62"/>
  <c r="CG45" i="62"/>
  <c r="S45" i="62" s="1"/>
  <c r="BZ6" i="62"/>
  <c r="CC14" i="62"/>
  <c r="O14" i="62" s="1"/>
  <c r="BW51" i="62"/>
  <c r="CK18" i="62"/>
  <c r="W18" i="62" s="1"/>
  <c r="CD48" i="62"/>
  <c r="BR40" i="62"/>
  <c r="D40" i="62" s="1"/>
  <c r="CD12" i="62"/>
  <c r="BW8" i="62"/>
  <c r="I8" i="62" s="1"/>
  <c r="BW45" i="62"/>
  <c r="BQ4" i="62"/>
  <c r="C4" i="62" s="1"/>
  <c r="CG44" i="62"/>
  <c r="BP48" i="62"/>
  <c r="B48" i="62" s="1"/>
  <c r="C24" i="38"/>
  <c r="AB21" i="2" s="1"/>
  <c r="CA7" i="62"/>
  <c r="M7" i="62" s="1"/>
  <c r="CJ20" i="62"/>
  <c r="V20" i="62" s="1"/>
  <c r="CK31" i="62"/>
  <c r="W31" i="62" s="1"/>
  <c r="FU31" i="62" s="1"/>
  <c r="CB7" i="62"/>
  <c r="N7" i="62" s="1"/>
  <c r="CC31" i="62"/>
  <c r="O31" i="62" s="1"/>
  <c r="FM31" i="62" s="1"/>
  <c r="CB20" i="62"/>
  <c r="BR16" i="62"/>
  <c r="D16" i="62" s="1"/>
  <c r="FB16" i="62" s="1"/>
  <c r="CC51" i="62"/>
  <c r="O51" i="62" s="1"/>
  <c r="FM51" i="62" s="1"/>
  <c r="CB32" i="62"/>
  <c r="N32" i="62" s="1"/>
  <c r="CD16" i="62"/>
  <c r="P16" i="62" s="1"/>
  <c r="FN16" i="62" s="1"/>
  <c r="CD7" i="62"/>
  <c r="P7" i="62" s="1"/>
  <c r="CB13" i="62"/>
  <c r="N13" i="62" s="1"/>
  <c r="BZ13" i="62"/>
  <c r="L13" i="62" s="1"/>
  <c r="CD4" i="62"/>
  <c r="P4" i="62" s="1"/>
  <c r="C48" i="38"/>
  <c r="BU31" i="62"/>
  <c r="G31" i="62" s="1"/>
  <c r="FE31" i="62" s="1"/>
  <c r="CA18" i="62"/>
  <c r="M18" i="62" s="1"/>
  <c r="BR44" i="62"/>
  <c r="D44" i="62" s="1"/>
  <c r="CF45" i="62"/>
  <c r="R45" i="62" s="1"/>
  <c r="F29" i="38"/>
  <c r="AD26" i="2" s="1"/>
  <c r="E51" i="38"/>
  <c r="BQ12" i="62"/>
  <c r="C12" i="62" s="1"/>
  <c r="CC13" i="62"/>
  <c r="O13" i="62" s="1"/>
  <c r="CF46" i="62"/>
  <c r="R46" i="62" s="1"/>
  <c r="FP46" i="62" s="1"/>
  <c r="F39" i="38"/>
  <c r="AD33" i="2" s="1"/>
  <c r="BY9" i="62"/>
  <c r="K9" i="62" s="1"/>
  <c r="CF44" i="62"/>
  <c r="R44" i="62" s="1"/>
  <c r="F27" i="38"/>
  <c r="AD24" i="2" s="1"/>
  <c r="BQ8" i="62"/>
  <c r="C8" i="62" s="1"/>
  <c r="BY6" i="62"/>
  <c r="BS44" i="62"/>
  <c r="E44" i="62" s="1"/>
  <c r="CB30" i="62"/>
  <c r="CK47" i="62"/>
  <c r="W47" i="62" s="1"/>
  <c r="BW16" i="62"/>
  <c r="BZ32" i="62"/>
  <c r="CE23" i="62"/>
  <c r="CG8" i="62"/>
  <c r="S8" i="62" s="1"/>
  <c r="BS19" i="62"/>
  <c r="CK44" i="62"/>
  <c r="W44" i="62" s="1"/>
  <c r="BX51" i="62"/>
  <c r="E23" i="38"/>
  <c r="AC20" i="2" s="1"/>
  <c r="BW17" i="62"/>
  <c r="BV43" i="62"/>
  <c r="H43" i="62" s="1"/>
  <c r="FF43" i="62" s="1"/>
  <c r="CJ13" i="62"/>
  <c r="F48" i="38"/>
  <c r="BT20" i="62"/>
  <c r="BQ23" i="62"/>
  <c r="CH47" i="62"/>
  <c r="CG4" i="62"/>
  <c r="S4" i="62" s="1"/>
  <c r="BZ14" i="62"/>
  <c r="CJ12" i="62"/>
  <c r="V12" i="62" s="1"/>
  <c r="CH51" i="62"/>
  <c r="BR3" i="62"/>
  <c r="D3" i="62" s="1"/>
  <c r="BR7" i="62"/>
  <c r="CH23" i="62"/>
  <c r="T23" i="62" s="1"/>
  <c r="CB40" i="62"/>
  <c r="N40" i="62" s="1"/>
  <c r="CB18" i="62"/>
  <c r="N18" i="62" s="1"/>
  <c r="BY17" i="62"/>
  <c r="K17" i="62" s="1"/>
  <c r="CH18" i="62"/>
  <c r="T18" i="62" s="1"/>
  <c r="BS18" i="62"/>
  <c r="E18" i="62" s="1"/>
  <c r="BT8" i="62"/>
  <c r="BR17" i="62"/>
  <c r="D17" i="62" s="1"/>
  <c r="CJ46" i="62"/>
  <c r="V46" i="62" s="1"/>
  <c r="BY7" i="62"/>
  <c r="BS10" i="62"/>
  <c r="E10" i="62" s="1"/>
  <c r="BQ47" i="62"/>
  <c r="C47" i="62" s="1"/>
  <c r="BU20" i="62"/>
  <c r="G20" i="62" s="1"/>
  <c r="CJ14" i="62"/>
  <c r="V14" i="62" s="1"/>
  <c r="CJ23" i="62"/>
  <c r="V23" i="62" s="1"/>
  <c r="BT30" i="62"/>
  <c r="F30" i="62" s="1"/>
  <c r="CE9" i="62"/>
  <c r="Q9" i="62" s="1"/>
  <c r="CC20" i="62"/>
  <c r="O20" i="62" s="1"/>
  <c r="CB19" i="62"/>
  <c r="N19" i="62" s="1"/>
  <c r="CK19" i="62"/>
  <c r="W19" i="62" s="1"/>
  <c r="CB46" i="62"/>
  <c r="N46" i="62" s="1"/>
  <c r="CG13" i="62"/>
  <c r="S13" i="62" s="1"/>
  <c r="G31" i="38"/>
  <c r="BF28" i="2" s="1"/>
  <c r="BF36" i="2" s="1"/>
  <c r="CI19" i="62"/>
  <c r="BT6" i="62"/>
  <c r="F6" i="62" s="1"/>
  <c r="CA51" i="62"/>
  <c r="CE17" i="62"/>
  <c r="CK7" i="62"/>
  <c r="W7" i="62" s="1"/>
  <c r="BZ31" i="62"/>
  <c r="BU30" i="62"/>
  <c r="CB8" i="62"/>
  <c r="N8" i="62" s="1"/>
  <c r="BY48" i="62"/>
  <c r="BX23" i="62"/>
  <c r="J23" i="62" s="1"/>
  <c r="E19" i="38"/>
  <c r="CE7" i="62"/>
  <c r="Q7" i="62" s="1"/>
  <c r="G18" i="38"/>
  <c r="BF15" i="2" s="1"/>
  <c r="CI20" i="62"/>
  <c r="U20" i="62" s="1"/>
  <c r="CE43" i="62"/>
  <c r="BU14" i="62"/>
  <c r="G14" i="62" s="1"/>
  <c r="BT12" i="62"/>
  <c r="F12" i="62" s="1"/>
  <c r="CJ47" i="62"/>
  <c r="V47" i="62" s="1"/>
  <c r="CH13" i="62"/>
  <c r="CE10" i="62"/>
  <c r="Q10" i="62" s="1"/>
  <c r="CH19" i="62"/>
  <c r="BX30" i="62"/>
  <c r="J30" i="62" s="1"/>
  <c r="E37" i="38"/>
  <c r="AC31" i="2" s="1"/>
  <c r="F49" i="38"/>
  <c r="BU23" i="62"/>
  <c r="G23" i="62" s="1"/>
  <c r="CD42" i="62"/>
  <c r="P42" i="62" s="1"/>
  <c r="FN42" i="62" s="1"/>
  <c r="BV9" i="62"/>
  <c r="H9" i="62" s="1"/>
  <c r="BT44" i="62"/>
  <c r="F44" i="62" s="1"/>
  <c r="CH12" i="62"/>
  <c r="T12" i="62" s="1"/>
  <c r="CA20" i="62"/>
  <c r="M20" i="62" s="1"/>
  <c r="BR45" i="62"/>
  <c r="D45" i="62" s="1"/>
  <c r="BP4" i="62"/>
  <c r="B4" i="62" s="1"/>
  <c r="C12" i="38"/>
  <c r="AB9" i="2" s="1"/>
  <c r="BY16" i="62"/>
  <c r="K16" i="62" s="1"/>
  <c r="FI16" i="62" s="1"/>
  <c r="CI42" i="62"/>
  <c r="U42" i="62" s="1"/>
  <c r="FS42" i="62" s="1"/>
  <c r="G21" i="38"/>
  <c r="BF18" i="2" s="1"/>
  <c r="CJ32" i="62"/>
  <c r="V32" i="62" s="1"/>
  <c r="CC16" i="62"/>
  <c r="O16" i="62" s="1"/>
  <c r="FM16" i="62" s="1"/>
  <c r="CH46" i="62"/>
  <c r="T46" i="62" s="1"/>
  <c r="CD10" i="62"/>
  <c r="P10" i="62" s="1"/>
  <c r="CA9" i="62"/>
  <c r="M9" i="62" s="1"/>
  <c r="CF6" i="62"/>
  <c r="R6" i="62" s="1"/>
  <c r="F13" i="38"/>
  <c r="AD10" i="2" s="1"/>
  <c r="CG51" i="62"/>
  <c r="S51" i="62" s="1"/>
  <c r="FQ51" i="62" s="1"/>
  <c r="BP19" i="62"/>
  <c r="B19" i="62" s="1"/>
  <c r="EZ19" i="62" s="1"/>
  <c r="C31" i="38"/>
  <c r="AB28" i="2" s="1"/>
  <c r="AB36" i="2" s="1"/>
  <c r="BY43" i="62"/>
  <c r="K43" i="62" s="1"/>
  <c r="CE13" i="62"/>
  <c r="Q13" i="62" s="1"/>
  <c r="CD19" i="62"/>
  <c r="BR30" i="62"/>
  <c r="D30" i="62" s="1"/>
  <c r="BV19" i="62"/>
  <c r="CJ4" i="62"/>
  <c r="V4" i="62" s="1"/>
  <c r="F50" i="38"/>
  <c r="CH40" i="62"/>
  <c r="CA30" i="62"/>
  <c r="CA17" i="62"/>
  <c r="M17" i="62" s="1"/>
  <c r="CD14" i="62"/>
  <c r="CH10" i="62"/>
  <c r="T10" i="62" s="1"/>
  <c r="CE18" i="62"/>
  <c r="BV17" i="62"/>
  <c r="H17" i="62" s="1"/>
  <c r="CB47" i="62"/>
  <c r="BQ17" i="62"/>
  <c r="C17" i="62" s="1"/>
  <c r="BY31" i="62"/>
  <c r="CF42" i="62"/>
  <c r="R42" i="62" s="1"/>
  <c r="FP42" i="62" s="1"/>
  <c r="F21" i="38"/>
  <c r="AD18" i="2" s="1"/>
  <c r="CJ6" i="62"/>
  <c r="V6" i="62" s="1"/>
  <c r="G13" i="38"/>
  <c r="BF10" i="2" s="1"/>
  <c r="CI6" i="62"/>
  <c r="U6" i="62" s="1"/>
  <c r="BU4" i="62"/>
  <c r="BS4" i="62"/>
  <c r="E4" i="62" s="1"/>
  <c r="CA31" i="62"/>
  <c r="M31" i="62" s="1"/>
  <c r="FK31" i="62" s="1"/>
  <c r="CH16" i="62"/>
  <c r="T16" i="62" s="1"/>
  <c r="FR16" i="62" s="1"/>
  <c r="BT23" i="62"/>
  <c r="F23" i="62" s="1"/>
  <c r="CA8" i="62"/>
  <c r="M8" i="62" s="1"/>
  <c r="CK48" i="62"/>
  <c r="W48" i="62" s="1"/>
  <c r="BX47" i="62"/>
  <c r="J47" i="62" s="1"/>
  <c r="E28" i="38"/>
  <c r="BS45" i="62"/>
  <c r="E45" i="62" s="1"/>
  <c r="G41" i="38"/>
  <c r="BR32" i="62"/>
  <c r="D32" i="62" s="1"/>
  <c r="CK10" i="62"/>
  <c r="W10" i="62" s="1"/>
  <c r="CB51" i="62"/>
  <c r="N51" i="62" s="1"/>
  <c r="FL51" i="62" s="1"/>
  <c r="BS3" i="62"/>
  <c r="E3" i="62" s="1"/>
  <c r="BY44" i="62"/>
  <c r="K44" i="62" s="1"/>
  <c r="BV14" i="62"/>
  <c r="H14" i="62" s="1"/>
  <c r="BX43" i="62"/>
  <c r="J43" i="62" s="1"/>
  <c r="E22" i="38"/>
  <c r="BQ9" i="62"/>
  <c r="C9" i="62" s="1"/>
  <c r="CG19" i="62"/>
  <c r="S19" i="62" s="1"/>
  <c r="CB10" i="62"/>
  <c r="N10" i="62" s="1"/>
  <c r="BZ20" i="62"/>
  <c r="L20" i="62" s="1"/>
  <c r="BP8" i="62"/>
  <c r="B8" i="62" s="1"/>
  <c r="C14" i="38"/>
  <c r="AB11" i="2" s="1"/>
  <c r="BQ46" i="62"/>
  <c r="C46" i="62" s="1"/>
  <c r="FA46" i="62" s="1"/>
  <c r="CA10" i="62"/>
  <c r="M10" i="62" s="1"/>
  <c r="CF10" i="62"/>
  <c r="R10" i="62" s="1"/>
  <c r="F25" i="38"/>
  <c r="AD22" i="2" s="1"/>
  <c r="G51" i="38"/>
  <c r="CI44" i="62"/>
  <c r="G27" i="38"/>
  <c r="BF24" i="2" s="1"/>
  <c r="CC40" i="62"/>
  <c r="CF12" i="62"/>
  <c r="F38" i="38"/>
  <c r="AD32" i="2" s="1"/>
  <c r="CJ42" i="62"/>
  <c r="V42" i="62" s="1"/>
  <c r="FT42" i="62" s="1"/>
  <c r="BS40" i="62"/>
  <c r="F45" i="38"/>
  <c r="BQ45" i="62"/>
  <c r="G44" i="38"/>
  <c r="G48" i="38"/>
  <c r="BU40" i="62"/>
  <c r="G40" i="62" s="1"/>
  <c r="BQ19" i="62"/>
  <c r="CG16" i="62"/>
  <c r="S16" i="62" s="1"/>
  <c r="FQ16" i="62" s="1"/>
  <c r="BW13" i="62"/>
  <c r="CC42" i="62"/>
  <c r="O42" i="62" s="1"/>
  <c r="FM42" i="62" s="1"/>
  <c r="CF31" i="62"/>
  <c r="F20" i="38"/>
  <c r="AD17" i="2" s="1"/>
  <c r="CK30" i="62"/>
  <c r="W30" i="62" s="1"/>
  <c r="CF3" i="62"/>
  <c r="R3" i="62" s="1"/>
  <c r="F35" i="38"/>
  <c r="AD30" i="2" s="1"/>
  <c r="CF51" i="62"/>
  <c r="R51" i="62" s="1"/>
  <c r="FP51" i="62" s="1"/>
  <c r="F23" i="38"/>
  <c r="AD20" i="2" s="1"/>
  <c r="CI14" i="62"/>
  <c r="U14" i="62" s="1"/>
  <c r="G16" i="38"/>
  <c r="BF13" i="2" s="1"/>
  <c r="BZ44" i="62"/>
  <c r="L44" i="62" s="1"/>
  <c r="BZ3" i="62"/>
  <c r="L3" i="62" s="1"/>
  <c r="BV47" i="62"/>
  <c r="H47" i="62" s="1"/>
  <c r="BX3" i="62"/>
  <c r="J3" i="62" s="1"/>
  <c r="E35" i="38"/>
  <c r="D35" i="38" s="1"/>
  <c r="BU16" i="62"/>
  <c r="G16" i="62" s="1"/>
  <c r="FE16" i="62" s="1"/>
  <c r="CK9" i="62"/>
  <c r="W9" i="62" s="1"/>
  <c r="CA43" i="62"/>
  <c r="M43" i="62" s="1"/>
  <c r="CF30" i="62"/>
  <c r="R30" i="62" s="1"/>
  <c r="F37" i="38"/>
  <c r="AD31" i="2" s="1"/>
  <c r="BY20" i="62"/>
  <c r="K20" i="62" s="1"/>
  <c r="BT18" i="62"/>
  <c r="F18" i="62" s="1"/>
  <c r="BT16" i="62"/>
  <c r="F16" i="62" s="1"/>
  <c r="FD16" i="62" s="1"/>
  <c r="CK20" i="62"/>
  <c r="W20" i="62" s="1"/>
  <c r="CH7" i="62"/>
  <c r="T7" i="62" s="1"/>
  <c r="FR7" i="62" s="1"/>
  <c r="BV16" i="62"/>
  <c r="H16" i="62" s="1"/>
  <c r="FF16" i="62" s="1"/>
  <c r="CA42" i="62"/>
  <c r="M42" i="62" s="1"/>
  <c r="FK42" i="62" s="1"/>
  <c r="CA4" i="62"/>
  <c r="M4" i="62" s="1"/>
  <c r="BQ10" i="62"/>
  <c r="C10" i="62" s="1"/>
  <c r="CF23" i="62"/>
  <c r="R23" i="62" s="1"/>
  <c r="F19" i="38"/>
  <c r="AD16" i="2" s="1"/>
  <c r="BR47" i="62"/>
  <c r="CC47" i="62"/>
  <c r="O47" i="62" s="1"/>
  <c r="CJ43" i="62"/>
  <c r="BU48" i="62"/>
  <c r="G48" i="62" s="1"/>
  <c r="BT14" i="62"/>
  <c r="CA13" i="62"/>
  <c r="M13" i="62" s="1"/>
  <c r="F51" i="38"/>
  <c r="CK42" i="62"/>
  <c r="W42" i="62" s="1"/>
  <c r="FU42" i="62" s="1"/>
  <c r="BW4" i="62"/>
  <c r="CD20" i="62"/>
  <c r="BV13" i="62"/>
  <c r="E52" i="38"/>
  <c r="CE46" i="62"/>
  <c r="BU3" i="62"/>
  <c r="G3" i="62" s="1"/>
  <c r="BR31" i="62"/>
  <c r="BR18" i="62"/>
  <c r="CC8" i="62"/>
  <c r="BX9" i="62"/>
  <c r="J9" i="62" s="1"/>
  <c r="E26" i="38"/>
  <c r="BU10" i="62"/>
  <c r="G10" i="62" s="1"/>
  <c r="BZ4" i="62"/>
  <c r="BR6" i="62"/>
  <c r="D6" i="62" s="1"/>
  <c r="BV48" i="62"/>
  <c r="H48" i="62" s="1"/>
  <c r="C51" i="38"/>
  <c r="BP47" i="62"/>
  <c r="B47" i="62" s="1"/>
  <c r="C28" i="38"/>
  <c r="AB25" i="2" s="1"/>
  <c r="AB34" i="2" s="1"/>
  <c r="BZ16" i="62"/>
  <c r="CH20" i="62"/>
  <c r="BW7" i="62"/>
  <c r="I7" i="62" s="1"/>
  <c r="BZ23" i="62"/>
  <c r="L23" i="62" s="1"/>
  <c r="BT13" i="62"/>
  <c r="F13" i="62" s="1"/>
  <c r="C52" i="38"/>
  <c r="BQ6" i="62"/>
  <c r="CE19" i="62"/>
  <c r="Q19" i="62" s="1"/>
  <c r="BP46" i="62"/>
  <c r="B46" i="62" s="1"/>
  <c r="C39" i="38"/>
  <c r="AB33" i="2" s="1"/>
  <c r="CA44" i="62"/>
  <c r="M44" i="62" s="1"/>
  <c r="BQ42" i="62"/>
  <c r="C42" i="62" s="1"/>
  <c r="FA42" i="62" s="1"/>
  <c r="CJ44" i="62"/>
  <c r="V44" i="62" s="1"/>
  <c r="BP40" i="62"/>
  <c r="B40" i="62" s="1"/>
  <c r="C33" i="38"/>
  <c r="CK6" i="62"/>
  <c r="W6" i="62" s="1"/>
  <c r="BZ45" i="62"/>
  <c r="L45" i="62" s="1"/>
  <c r="CA32" i="62"/>
  <c r="M32" i="62" s="1"/>
  <c r="CE20" i="62"/>
  <c r="Q20" i="62" s="1"/>
  <c r="E44" i="38"/>
  <c r="F42" i="38"/>
  <c r="G50" i="38"/>
  <c r="BV20" i="62"/>
  <c r="CJ31" i="62"/>
  <c r="V31" i="62" s="1"/>
  <c r="FT31" i="62" s="1"/>
  <c r="F46" i="38"/>
  <c r="BW46" i="62"/>
  <c r="I46" i="62" s="1"/>
  <c r="BW3" i="62"/>
  <c r="CG46" i="62"/>
  <c r="S46" i="62" s="1"/>
  <c r="BT4" i="62"/>
  <c r="CE40" i="62"/>
  <c r="Q40" i="62" s="1"/>
  <c r="BX6" i="62"/>
  <c r="E13" i="38"/>
  <c r="AC10" i="2" s="1"/>
  <c r="CF13" i="62"/>
  <c r="F15" i="38"/>
  <c r="AD12" i="2" s="1"/>
  <c r="CE12" i="62"/>
  <c r="CC18" i="62"/>
  <c r="O18" i="62" s="1"/>
  <c r="FM18" i="62" s="1"/>
  <c r="CF16" i="62"/>
  <c r="F17" i="38"/>
  <c r="AD14" i="2" s="1"/>
  <c r="E48" i="38"/>
  <c r="G35" i="38"/>
  <c r="BF30" i="2" s="1"/>
  <c r="CI3" i="62"/>
  <c r="U3" i="62" s="1"/>
  <c r="CA46" i="62"/>
  <c r="M46" i="62" s="1"/>
  <c r="BR43" i="62"/>
  <c r="D43" i="62" s="1"/>
  <c r="CC7" i="62"/>
  <c r="O7" i="62" s="1"/>
  <c r="BX42" i="62"/>
  <c r="J42" i="62" s="1"/>
  <c r="FH42" i="62" s="1"/>
  <c r="E21" i="38"/>
  <c r="AC18" i="2" s="1"/>
  <c r="G15" i="38"/>
  <c r="BF12" i="2" s="1"/>
  <c r="CI13" i="62"/>
  <c r="U13" i="62" s="1"/>
  <c r="C46" i="38"/>
  <c r="CD47" i="62"/>
  <c r="P47" i="62" s="1"/>
  <c r="CJ19" i="62"/>
  <c r="V19" i="62" s="1"/>
  <c r="CH9" i="62"/>
  <c r="T9" i="62" s="1"/>
  <c r="BT10" i="62"/>
  <c r="C43" i="38"/>
  <c r="BX19" i="62"/>
  <c r="J19" i="62" s="1"/>
  <c r="E31" i="38"/>
  <c r="AC28" i="2" s="1"/>
  <c r="AC36" i="2" s="1"/>
  <c r="BZ10" i="62"/>
  <c r="CJ16" i="62"/>
  <c r="V16" i="62" s="1"/>
  <c r="FT16" i="62" s="1"/>
  <c r="BT7" i="62"/>
  <c r="F7" i="62" s="1"/>
  <c r="BZ47" i="62"/>
  <c r="L47" i="62" s="1"/>
  <c r="CC4" i="62"/>
  <c r="O4" i="62" s="1"/>
  <c r="BQ44" i="62"/>
  <c r="C44" i="62" s="1"/>
  <c r="CH8" i="62"/>
  <c r="T8" i="62" s="1"/>
  <c r="BV40" i="62"/>
  <c r="H40" i="62" s="1"/>
  <c r="G46" i="38"/>
  <c r="BZ46" i="62"/>
  <c r="L46" i="62" s="1"/>
  <c r="G28" i="38"/>
  <c r="BF25" i="2" s="1"/>
  <c r="BF34" i="2" s="1"/>
  <c r="CI47" i="62"/>
  <c r="U47" i="62" s="1"/>
  <c r="BP23" i="62"/>
  <c r="B23" i="62" s="1"/>
  <c r="C19" i="38"/>
  <c r="AB16" i="2" s="1"/>
  <c r="BR10" i="62"/>
  <c r="CE14" i="62"/>
  <c r="Q14" i="62" s="1"/>
  <c r="BR14" i="62"/>
  <c r="CJ45" i="62"/>
  <c r="V45" i="62" s="1"/>
  <c r="BY46" i="62"/>
  <c r="CE44" i="62"/>
  <c r="BQ13" i="62"/>
  <c r="CE31" i="62"/>
  <c r="Q31" i="62" s="1"/>
  <c r="FO31" i="62" s="1"/>
  <c r="BQ18" i="62"/>
  <c r="C18" i="62" s="1"/>
  <c r="BZ43" i="62"/>
  <c r="L43" i="62" s="1"/>
  <c r="BQ3" i="62"/>
  <c r="BX4" i="62"/>
  <c r="J4" i="62" s="1"/>
  <c r="E12" i="38"/>
  <c r="AC9" i="2" s="1"/>
  <c r="CB42" i="62"/>
  <c r="N42" i="62" s="1"/>
  <c r="FL42" i="62" s="1"/>
  <c r="BS47" i="62"/>
  <c r="BW18" i="62"/>
  <c r="I18" i="62" s="1"/>
  <c r="CH48" i="62"/>
  <c r="T48" i="62" s="1"/>
  <c r="BW48" i="62"/>
  <c r="I48" i="62" s="1"/>
  <c r="BT45" i="62"/>
  <c r="F45" i="62" s="1"/>
  <c r="BW23" i="62"/>
  <c r="I23" i="62" s="1"/>
  <c r="CG43" i="62"/>
  <c r="S43" i="62" s="1"/>
  <c r="CC17" i="62"/>
  <c r="O17" i="62" s="1"/>
  <c r="BR48" i="62"/>
  <c r="D48" i="62" s="1"/>
  <c r="BS6" i="62"/>
  <c r="E6" i="62" s="1"/>
  <c r="G40" i="38"/>
  <c r="BT51" i="62"/>
  <c r="F51" i="62" s="1"/>
  <c r="FD51" i="62" s="1"/>
  <c r="CE30" i="62"/>
  <c r="Q30" i="62" s="1"/>
  <c r="CA40" i="62"/>
  <c r="M40" i="62" s="1"/>
  <c r="BW14" i="62"/>
  <c r="I14" i="62" s="1"/>
  <c r="CC46" i="62"/>
  <c r="O46" i="62" s="1"/>
  <c r="CF4" i="62"/>
  <c r="F12" i="38"/>
  <c r="AD9" i="2" s="1"/>
  <c r="CC43" i="62"/>
  <c r="O43" i="62" s="1"/>
  <c r="CJ51" i="62"/>
  <c r="V51" i="62" s="1"/>
  <c r="FT51" i="62" s="1"/>
  <c r="CA3" i="62"/>
  <c r="M3" i="62" s="1"/>
  <c r="CA23" i="62"/>
  <c r="M23" i="62" s="1"/>
  <c r="BY19" i="62"/>
  <c r="K19" i="62" s="1"/>
  <c r="CC30" i="62"/>
  <c r="O30" i="62" s="1"/>
  <c r="FM30" i="62" s="1"/>
  <c r="BU9" i="62"/>
  <c r="G9" i="62" s="1"/>
  <c r="BW6" i="62"/>
  <c r="I6" i="62" s="1"/>
  <c r="CC19" i="62"/>
  <c r="O19" i="62" s="1"/>
  <c r="F44" i="38"/>
  <c r="BZ7" i="62"/>
  <c r="L7" i="62" s="1"/>
  <c r="G33" i="38"/>
  <c r="CI40" i="62"/>
  <c r="U40" i="62" s="1"/>
  <c r="BQ16" i="62"/>
  <c r="C16" i="62" s="1"/>
  <c r="FA16" i="62" s="1"/>
  <c r="CK51" i="62"/>
  <c r="W51" i="62" s="1"/>
  <c r="FU51" i="62" s="1"/>
  <c r="BU32" i="62"/>
  <c r="G32" i="62" s="1"/>
  <c r="BS43" i="62"/>
  <c r="CB48" i="62"/>
  <c r="N48" i="62" s="1"/>
  <c r="CI48" i="62"/>
  <c r="G24" i="38"/>
  <c r="BF21" i="2" s="1"/>
  <c r="BF38" i="2" s="1"/>
  <c r="BF41" i="2" s="1"/>
  <c r="BP17" i="62"/>
  <c r="C30" i="38"/>
  <c r="AB27" i="2" s="1"/>
  <c r="BU13" i="62"/>
  <c r="CG23" i="62"/>
  <c r="S23" i="62" s="1"/>
  <c r="CI7" i="62"/>
  <c r="G36" i="38"/>
  <c r="G49" i="38"/>
  <c r="BS30" i="62"/>
  <c r="E30" i="62" s="1"/>
  <c r="CB31" i="62"/>
  <c r="N31" i="62" s="1"/>
  <c r="FL31" i="62" s="1"/>
  <c r="CH3" i="62"/>
  <c r="CI51" i="62"/>
  <c r="U51" i="62" s="1"/>
  <c r="FS51" i="62" s="1"/>
  <c r="G23" i="38"/>
  <c r="BF20" i="2" s="1"/>
  <c r="BP31" i="62"/>
  <c r="B31" i="62" s="1"/>
  <c r="EZ31" i="62" s="1"/>
  <c r="C20" i="38"/>
  <c r="AB17" i="2" s="1"/>
  <c r="CI46" i="62"/>
  <c r="U46" i="62" s="1"/>
  <c r="G39" i="38"/>
  <c r="BF33" i="2" s="1"/>
  <c r="BX7" i="62"/>
  <c r="E36" i="38"/>
  <c r="BY45" i="62"/>
  <c r="K45" i="62" s="1"/>
  <c r="CH17" i="62"/>
  <c r="T17" i="62" s="1"/>
  <c r="CK14" i="62"/>
  <c r="W14" i="62" s="1"/>
  <c r="CF47" i="62"/>
  <c r="R47" i="62" s="1"/>
  <c r="F28" i="38"/>
  <c r="AD25" i="2" s="1"/>
  <c r="AD34" i="2" s="1"/>
  <c r="BW40" i="62"/>
  <c r="I40" i="62" s="1"/>
  <c r="FG40" i="62" s="1"/>
  <c r="BT19" i="62"/>
  <c r="F19" i="62" s="1"/>
  <c r="CF17" i="62"/>
  <c r="R17" i="62" s="1"/>
  <c r="F30" i="38"/>
  <c r="AD27" i="2" s="1"/>
  <c r="BZ9" i="62"/>
  <c r="L9" i="62" s="1"/>
  <c r="BP30" i="62"/>
  <c r="B30" i="62" s="1"/>
  <c r="C37" i="38"/>
  <c r="AB31" i="2" s="1"/>
  <c r="BW12" i="62"/>
  <c r="I12" i="62" s="1"/>
  <c r="BS12" i="62"/>
  <c r="E12" i="62" s="1"/>
  <c r="CI23" i="62"/>
  <c r="U23" i="62" s="1"/>
  <c r="G19" i="38"/>
  <c r="BF16" i="2" s="1"/>
  <c r="BU8" i="62"/>
  <c r="G8" i="62" s="1"/>
  <c r="CB3" i="62"/>
  <c r="N3" i="62" s="1"/>
  <c r="CK8" i="62"/>
  <c r="W8" i="62" s="1"/>
  <c r="BZ12" i="62"/>
  <c r="L12" i="62" s="1"/>
  <c r="CF32" i="62"/>
  <c r="R32" i="62" s="1"/>
  <c r="F34" i="38"/>
  <c r="AD29" i="2" s="1"/>
  <c r="AD35" i="2" s="1"/>
  <c r="E40" i="38"/>
  <c r="BX10" i="62"/>
  <c r="J10" i="62" s="1"/>
  <c r="E25" i="38"/>
  <c r="AC22" i="2" s="1"/>
  <c r="BQ32" i="62"/>
  <c r="C32" i="62" s="1"/>
  <c r="FA32" i="62" s="1"/>
  <c r="CJ48" i="62"/>
  <c r="BR13" i="62"/>
  <c r="CC3" i="62"/>
  <c r="CD32" i="62"/>
  <c r="P32" i="62" s="1"/>
  <c r="CA6" i="62"/>
  <c r="CH45" i="62"/>
  <c r="T45" i="62" s="1"/>
  <c r="CB16" i="62"/>
  <c r="BS8" i="62"/>
  <c r="E8" i="62" s="1"/>
  <c r="CG30" i="62"/>
  <c r="S30" i="62" s="1"/>
  <c r="G47" i="38"/>
  <c r="BS9" i="62"/>
  <c r="CH32" i="62"/>
  <c r="BZ40" i="62"/>
  <c r="L40" i="62" s="1"/>
  <c r="BU7" i="62"/>
  <c r="G7" i="62" s="1"/>
  <c r="CK32" i="62"/>
  <c r="BV44" i="62"/>
  <c r="H44" i="62" s="1"/>
  <c r="BT47" i="62"/>
  <c r="F47" i="62" s="1"/>
  <c r="BW9" i="62"/>
  <c r="I9" i="62" s="1"/>
  <c r="BP45" i="62"/>
  <c r="B45" i="62" s="1"/>
  <c r="C29" i="38"/>
  <c r="AB26" i="2" s="1"/>
  <c r="BQ7" i="62"/>
  <c r="C7" i="62" s="1"/>
  <c r="G12" i="38"/>
  <c r="BF9" i="2" s="1"/>
  <c r="CI4" i="62"/>
  <c r="U4" i="62" s="1"/>
  <c r="CA47" i="62"/>
  <c r="M47" i="62" s="1"/>
  <c r="BS14" i="62"/>
  <c r="E14" i="62" s="1"/>
  <c r="CG10" i="62"/>
  <c r="S10" i="62" s="1"/>
  <c r="BS48" i="62"/>
  <c r="E48" i="62" s="1"/>
  <c r="CC48" i="62"/>
  <c r="O48" i="62" s="1"/>
  <c r="BX16" i="62"/>
  <c r="J16" i="62" s="1"/>
  <c r="FH16" i="62" s="1"/>
  <c r="E17" i="38"/>
  <c r="AC14" i="2" s="1"/>
  <c r="CG17" i="62"/>
  <c r="S17" i="62" s="1"/>
  <c r="C40" i="38"/>
  <c r="CC44" i="62"/>
  <c r="O44" i="62" s="1"/>
  <c r="CK16" i="62"/>
  <c r="W16" i="62" s="1"/>
  <c r="FU16" i="62" s="1"/>
  <c r="BZ17" i="62"/>
  <c r="L17" i="62" s="1"/>
  <c r="BX8" i="62"/>
  <c r="J8" i="62" s="1"/>
  <c r="E14" i="38"/>
  <c r="AC11" i="2" s="1"/>
  <c r="E41" i="38"/>
  <c r="CK45" i="62"/>
  <c r="W45" i="62" s="1"/>
  <c r="BZ19" i="62"/>
  <c r="L19" i="62" s="1"/>
  <c r="CD51" i="62"/>
  <c r="P51" i="62" s="1"/>
  <c r="FN51" i="62" s="1"/>
  <c r="BV3" i="62"/>
  <c r="H3" i="62" s="1"/>
  <c r="CG18" i="62"/>
  <c r="S18" i="62" s="1"/>
  <c r="CC6" i="62"/>
  <c r="O6" i="62" s="1"/>
  <c r="CE6" i="62"/>
  <c r="Q6" i="62" s="1"/>
  <c r="BP14" i="62"/>
  <c r="B14" i="62" s="1"/>
  <c r="C16" i="38"/>
  <c r="AB13" i="2" s="1"/>
  <c r="CD46" i="62"/>
  <c r="P46" i="62" s="1"/>
  <c r="BP9" i="62"/>
  <c r="C26" i="38"/>
  <c r="AB23" i="2" s="1"/>
  <c r="F47" i="38"/>
  <c r="BX32" i="62"/>
  <c r="J32" i="62" s="1"/>
  <c r="E34" i="38"/>
  <c r="BV45" i="62"/>
  <c r="H45" i="62" s="1"/>
  <c r="BS7" i="62"/>
  <c r="BP44" i="62"/>
  <c r="B44" i="62" s="1"/>
  <c r="C27" i="38"/>
  <c r="AB24" i="2" s="1"/>
  <c r="F43" i="38"/>
  <c r="CE51" i="62"/>
  <c r="BP10" i="62"/>
  <c r="B10" i="62" s="1"/>
  <c r="C25" i="38"/>
  <c r="AB22" i="2" s="1"/>
  <c r="CE45" i="62"/>
  <c r="Q45" i="62" s="1"/>
  <c r="CH4" i="62"/>
  <c r="T4" i="62" s="1"/>
  <c r="CF48" i="62"/>
  <c r="R48" i="62" s="1"/>
  <c r="F24" i="38"/>
  <c r="AD21" i="2" s="1"/>
  <c r="F41" i="38"/>
  <c r="C41" i="38"/>
  <c r="CG20" i="62"/>
  <c r="S20" i="62" s="1"/>
  <c r="CI9" i="62"/>
  <c r="U9" i="62" s="1"/>
  <c r="G26" i="38"/>
  <c r="BF23" i="2" s="1"/>
  <c r="BP16" i="62"/>
  <c r="C17" i="38"/>
  <c r="AB14" i="2" s="1"/>
  <c r="BW44" i="62"/>
  <c r="I44" i="62" s="1"/>
  <c r="BZ8" i="62"/>
  <c r="L8" i="62" s="1"/>
  <c r="CJ8" i="62"/>
  <c r="V8" i="62" s="1"/>
  <c r="BP18" i="62"/>
  <c r="B18" i="62" s="1"/>
  <c r="C32" i="38"/>
  <c r="BV23" i="62"/>
  <c r="H23" i="62" s="1"/>
  <c r="E46" i="38"/>
  <c r="D46" i="38" s="1"/>
  <c r="BU47" i="62"/>
  <c r="G47" i="62" s="1"/>
  <c r="BW47" i="62"/>
  <c r="I47" i="62" s="1"/>
  <c r="CB45" i="62"/>
  <c r="N45" i="62" s="1"/>
  <c r="FL45" i="62" s="1"/>
  <c r="CC23" i="62"/>
  <c r="O23" i="62" s="1"/>
  <c r="CK23" i="62"/>
  <c r="W23" i="62" s="1"/>
  <c r="BX12" i="62"/>
  <c r="J12" i="62" s="1"/>
  <c r="E38" i="38"/>
  <c r="D38" i="38" s="1"/>
  <c r="CE32" i="62"/>
  <c r="Q32" i="62" s="1"/>
  <c r="BQ31" i="62"/>
  <c r="C31" i="62" s="1"/>
  <c r="FA31" i="62" s="1"/>
  <c r="BW32" i="62"/>
  <c r="I32" i="62" s="1"/>
  <c r="CE47" i="62"/>
  <c r="Q47" i="62" s="1"/>
  <c r="CC32" i="62"/>
  <c r="O32" i="62" s="1"/>
  <c r="CF43" i="62"/>
  <c r="R43" i="62" s="1"/>
  <c r="F22" i="38"/>
  <c r="AD19" i="2" s="1"/>
  <c r="BU6" i="62"/>
  <c r="G6" i="62" s="1"/>
  <c r="BQ51" i="62"/>
  <c r="C51" i="62" s="1"/>
  <c r="FA51" i="62" s="1"/>
  <c r="CJ17" i="62"/>
  <c r="V17" i="62" s="1"/>
  <c r="BV42" i="62"/>
  <c r="BQ40" i="62"/>
  <c r="C40" i="62" s="1"/>
  <c r="CK4" i="62"/>
  <c r="E45" i="38"/>
  <c r="CD45" i="62"/>
  <c r="BP32" i="62"/>
  <c r="B32" i="62" s="1"/>
  <c r="C34" i="38"/>
  <c r="AB29" i="2" s="1"/>
  <c r="AB35" i="2" s="1"/>
  <c r="CD17" i="62"/>
  <c r="P17" i="62" s="1"/>
  <c r="CJ9" i="62"/>
  <c r="CJ18" i="62"/>
  <c r="V18" i="62" s="1"/>
  <c r="CK3" i="62"/>
  <c r="W3" i="62" s="1"/>
  <c r="BR12" i="62"/>
  <c r="D12" i="62" s="1"/>
  <c r="AM7" i="32"/>
  <c r="AM32" i="32" s="1"/>
  <c r="P6" i="32"/>
  <c r="P13" i="32"/>
  <c r="P9" i="32"/>
  <c r="P16" i="32"/>
  <c r="P14" i="32"/>
  <c r="P7" i="32"/>
  <c r="P15" i="32"/>
  <c r="P12" i="32"/>
  <c r="P10" i="32"/>
  <c r="D47" i="38"/>
  <c r="AB19" i="2"/>
  <c r="C7" i="38"/>
  <c r="H12" i="62"/>
  <c r="FF12" i="62" s="1"/>
  <c r="E7" i="62"/>
  <c r="FC7" i="62" s="1"/>
  <c r="T3" i="62"/>
  <c r="FR3" i="62" s="1"/>
  <c r="V40" i="62"/>
  <c r="FT40" i="62" s="1"/>
  <c r="D47" i="62"/>
  <c r="FB47" i="62" s="1"/>
  <c r="F10" i="62"/>
  <c r="FD10" i="62" s="1"/>
  <c r="L48" i="62"/>
  <c r="FJ48" i="62" s="1"/>
  <c r="B51" i="62"/>
  <c r="EZ51" i="62" s="1"/>
  <c r="T31" i="62"/>
  <c r="FR31" i="62" s="1"/>
  <c r="D31" i="62"/>
  <c r="FB31" i="62" s="1"/>
  <c r="V3" i="62"/>
  <c r="FT3" i="62" s="1"/>
  <c r="U19" i="62"/>
  <c r="FS19" i="62" s="1"/>
  <c r="E19" i="62"/>
  <c r="FC19" i="62" s="1"/>
  <c r="I10" i="62"/>
  <c r="E51" i="62"/>
  <c r="FC51" i="62" s="1"/>
  <c r="C20" i="62"/>
  <c r="F14" i="62"/>
  <c r="Q46" i="62"/>
  <c r="I3" i="62"/>
  <c r="P19" i="62"/>
  <c r="V43" i="62"/>
  <c r="I17" i="62"/>
  <c r="D14" i="62"/>
  <c r="P8" i="62"/>
  <c r="T51" i="62"/>
  <c r="FR51" i="62" s="1"/>
  <c r="H42" i="62"/>
  <c r="FF42" i="62" s="1"/>
  <c r="T19" i="62"/>
  <c r="N47" i="62"/>
  <c r="S42" i="62"/>
  <c r="FQ42" i="62" s="1"/>
  <c r="K6" i="62"/>
  <c r="B16" i="62"/>
  <c r="EZ16" i="62" s="1"/>
  <c r="Q4" i="62"/>
  <c r="L32" i="62"/>
  <c r="P31" i="62"/>
  <c r="FN31" i="62" s="1"/>
  <c r="E40" i="62"/>
  <c r="G17" i="62"/>
  <c r="M45" i="62"/>
  <c r="S47" i="62"/>
  <c r="U10" i="62"/>
  <c r="K48" i="62"/>
  <c r="Q51" i="62"/>
  <c r="FO51" i="62" s="1"/>
  <c r="U16" i="62"/>
  <c r="FS16" i="62" s="1"/>
  <c r="N16" i="62"/>
  <c r="FL16" i="62" s="1"/>
  <c r="I13" i="62"/>
  <c r="O8" i="62"/>
  <c r="K4" i="62"/>
  <c r="L16" i="62"/>
  <c r="FJ16" i="62" s="1"/>
  <c r="R14" i="62"/>
  <c r="H13" i="62"/>
  <c r="R7" i="62"/>
  <c r="O12" i="62"/>
  <c r="Q3" i="62"/>
  <c r="N17" i="62"/>
  <c r="B3" i="62"/>
  <c r="O40" i="62"/>
  <c r="Q17" i="62"/>
  <c r="S44" i="62"/>
  <c r="U48" i="62"/>
  <c r="K51" i="62"/>
  <c r="FI51" i="62" s="1"/>
  <c r="C23" i="62"/>
  <c r="L14" i="62"/>
  <c r="D4" i="62"/>
  <c r="E46" i="62"/>
  <c r="R9" i="62"/>
  <c r="D7" i="62"/>
  <c r="Q18" i="62"/>
  <c r="E17" i="62"/>
  <c r="E43" i="62"/>
  <c r="I4" i="62"/>
  <c r="V13" i="62"/>
  <c r="J6" i="62"/>
  <c r="D19" i="62"/>
  <c r="F48" i="62"/>
  <c r="E9" i="62"/>
  <c r="D20" i="62"/>
  <c r="B20" i="62"/>
  <c r="N30" i="62"/>
  <c r="U7" i="62"/>
  <c r="K3" i="62"/>
  <c r="R19" i="62"/>
  <c r="T47" i="62"/>
  <c r="P12" i="62"/>
  <c r="K46" i="62"/>
  <c r="Q12" i="62"/>
  <c r="G30" i="62"/>
  <c r="S3" i="62"/>
  <c r="C3" i="62"/>
  <c r="D18" i="62"/>
  <c r="J51" i="62"/>
  <c r="FH51" i="62" s="1"/>
  <c r="L31" i="62"/>
  <c r="FJ31" i="62" s="1"/>
  <c r="G18" i="62"/>
  <c r="I45" i="62"/>
  <c r="U44" i="62"/>
  <c r="M51" i="62"/>
  <c r="FK51" i="62" s="1"/>
  <c r="C43" i="62"/>
  <c r="P20" i="62"/>
  <c r="I16" i="62"/>
  <c r="FG16" i="62" s="1"/>
  <c r="K8" i="62"/>
  <c r="W4" i="62"/>
  <c r="G4" i="62"/>
  <c r="N20" i="62"/>
  <c r="N14" i="62"/>
  <c r="T13" i="62"/>
  <c r="D13" i="62"/>
  <c r="F4" i="62"/>
  <c r="W12" i="62"/>
  <c r="M30" i="62"/>
  <c r="T40" i="62"/>
  <c r="D10" i="62"/>
  <c r="F43" i="62"/>
  <c r="R31" i="62"/>
  <c r="FP31" i="62" s="1"/>
  <c r="C19" i="62"/>
  <c r="O45" i="62"/>
  <c r="E47" i="62"/>
  <c r="K23" i="62"/>
  <c r="R16" i="62"/>
  <c r="FP16" i="62" s="1"/>
  <c r="T14" i="62"/>
  <c r="L4" i="62"/>
  <c r="B17" i="62"/>
  <c r="V48" i="62"/>
  <c r="T20" i="62"/>
  <c r="C6" i="62"/>
  <c r="P14" i="62"/>
  <c r="J17" i="62"/>
  <c r="G13" i="62"/>
  <c r="F46" i="62"/>
  <c r="G46" i="62"/>
  <c r="O3" i="62"/>
  <c r="T32" i="62"/>
  <c r="P18" i="62"/>
  <c r="D9" i="62"/>
  <c r="P48" i="62"/>
  <c r="H31" i="62"/>
  <c r="FF31" i="62" s="1"/>
  <c r="W32" i="62"/>
  <c r="U45" i="62"/>
  <c r="K47" i="62"/>
  <c r="Q44" i="62"/>
  <c r="C48" i="62"/>
  <c r="I51" i="62"/>
  <c r="FG51" i="62" s="1"/>
  <c r="K31" i="62"/>
  <c r="FI31" i="62" s="1"/>
  <c r="Q23" i="62"/>
  <c r="H20" i="62"/>
  <c r="M6" i="62"/>
  <c r="F20" i="62"/>
  <c r="F8" i="62"/>
  <c r="L6" i="62"/>
  <c r="R4" i="62"/>
  <c r="L30" i="62"/>
  <c r="K7" i="62"/>
  <c r="J7" i="62"/>
  <c r="H19" i="62"/>
  <c r="V9" i="62"/>
  <c r="L10" i="62"/>
  <c r="D42" i="62"/>
  <c r="FB42" i="62" s="1"/>
  <c r="Q43" i="62"/>
  <c r="M14" i="62"/>
  <c r="C13" i="62"/>
  <c r="R13" i="62"/>
  <c r="R12" i="62"/>
  <c r="G51" i="62"/>
  <c r="FE51" i="62" s="1"/>
  <c r="P45" i="62"/>
  <c r="B9" i="62"/>
  <c r="C45" i="62"/>
  <c r="F545" i="34"/>
  <c r="H545" i="34"/>
  <c r="G545" i="34"/>
  <c r="E545" i="34"/>
  <c r="AC12" i="2"/>
  <c r="D18" i="38"/>
  <c r="AC15" i="2"/>
  <c r="AC16" i="2"/>
  <c r="D26" i="38"/>
  <c r="AC23" i="2"/>
  <c r="AC27" i="2"/>
  <c r="AC29" i="2"/>
  <c r="AC35" i="2" s="1"/>
  <c r="AB38" i="2"/>
  <c r="AB41" i="2" s="1"/>
  <c r="AB37" i="2"/>
  <c r="AB40" i="2" s="1"/>
  <c r="AB39" i="2"/>
  <c r="AB42" i="2" s="1"/>
  <c r="D24" i="38"/>
  <c r="AC21" i="2"/>
  <c r="AD37" i="2"/>
  <c r="AD40" i="2" s="1"/>
  <c r="AD39" i="2"/>
  <c r="AD42" i="2" s="1"/>
  <c r="AD38" i="2"/>
  <c r="AD41" i="2" s="1"/>
  <c r="H243" i="37"/>
  <c r="D243" i="37"/>
  <c r="F243" i="37"/>
  <c r="E243" i="37"/>
  <c r="G277" i="36"/>
  <c r="H277" i="36"/>
  <c r="E277" i="36"/>
  <c r="F277" i="36"/>
  <c r="D23" i="38"/>
  <c r="G243" i="37"/>
  <c r="D277" i="36"/>
  <c r="H478" i="35"/>
  <c r="G478" i="35"/>
  <c r="F478" i="35"/>
  <c r="E478" i="35"/>
  <c r="Q8" i="31"/>
  <c r="H103" i="27"/>
  <c r="Q9" i="28"/>
  <c r="H355" i="27"/>
  <c r="H356" i="27" s="1"/>
  <c r="H357" i="27" s="1"/>
  <c r="R11" i="29"/>
  <c r="H554" i="27"/>
  <c r="H555" i="27" s="1"/>
  <c r="H556" i="27" s="1"/>
  <c r="Q8" i="32"/>
  <c r="H9" i="27"/>
  <c r="BF37" i="2" l="1"/>
  <c r="BF40" i="2" s="1"/>
  <c r="D52" i="38"/>
  <c r="D43" i="38"/>
  <c r="D44" i="38"/>
  <c r="D41" i="38"/>
  <c r="D15" i="38"/>
  <c r="D40" i="38"/>
  <c r="D28" i="38"/>
  <c r="D37" i="38"/>
  <c r="AC25" i="2"/>
  <c r="AC34" i="2" s="1"/>
  <c r="D31" i="38"/>
  <c r="D16" i="38"/>
  <c r="D51" i="38"/>
  <c r="D20" i="38"/>
  <c r="D22" i="38"/>
  <c r="D7" i="38" s="1"/>
  <c r="D50" i="38"/>
  <c r="D42" i="38"/>
  <c r="D13" i="38"/>
  <c r="AC32" i="2"/>
  <c r="D49" i="38"/>
  <c r="BF7" i="2"/>
  <c r="BG20" i="2" s="1"/>
  <c r="BH20" i="2" s="1"/>
  <c r="D48" i="38"/>
  <c r="D17" i="38"/>
  <c r="D30" i="38"/>
  <c r="D34" i="38"/>
  <c r="AC19" i="2"/>
  <c r="D39" i="38"/>
  <c r="D27" i="38"/>
  <c r="D29" i="38"/>
  <c r="D25" i="38"/>
  <c r="D45" i="38"/>
  <c r="F3" i="38"/>
  <c r="F4" i="38"/>
  <c r="BF39" i="2"/>
  <c r="BF42" i="2" s="1"/>
  <c r="BG16" i="2"/>
  <c r="BH16" i="2" s="1"/>
  <c r="C4" i="38"/>
  <c r="E3" i="38"/>
  <c r="AC17" i="2"/>
  <c r="D21" i="38"/>
  <c r="AC30" i="2"/>
  <c r="C3" i="38"/>
  <c r="C8" i="38" s="1"/>
  <c r="E4" i="38"/>
  <c r="D12" i="38"/>
  <c r="D14" i="38"/>
  <c r="D36" i="38"/>
  <c r="D19" i="38"/>
  <c r="G6" i="38"/>
  <c r="C9" i="38"/>
  <c r="C2" i="38" s="1"/>
  <c r="GR42" i="62" a="1"/>
  <c r="GR42" i="62" s="1"/>
  <c r="GR16" i="62" a="1"/>
  <c r="GR16" i="62" s="1"/>
  <c r="GR31" i="62" a="1"/>
  <c r="GR31" i="62" s="1"/>
  <c r="GR51" i="62" a="1"/>
  <c r="GG8" i="62"/>
  <c r="EO8" i="62"/>
  <c r="DS8" i="62"/>
  <c r="EE45" i="62"/>
  <c r="FW45" i="62"/>
  <c r="DI45" i="62"/>
  <c r="GD3" i="62"/>
  <c r="EL3" i="62"/>
  <c r="DP3" i="62"/>
  <c r="ED9" i="62"/>
  <c r="FV9" i="62"/>
  <c r="DH9" i="62"/>
  <c r="EP18" i="62"/>
  <c r="GH18" i="62"/>
  <c r="DT18" i="62"/>
  <c r="EU12" i="62"/>
  <c r="GM12" i="62"/>
  <c r="DY12" i="62"/>
  <c r="EV8" i="62"/>
  <c r="GN8" i="62"/>
  <c r="DZ8" i="62"/>
  <c r="EU6" i="62"/>
  <c r="GM6" i="62"/>
  <c r="DY6" i="62"/>
  <c r="ES47" i="62"/>
  <c r="GK47" i="62"/>
  <c r="DW47" i="62"/>
  <c r="EG32" i="62"/>
  <c r="FY32" i="62"/>
  <c r="DK32" i="62"/>
  <c r="EH47" i="62"/>
  <c r="FZ47" i="62"/>
  <c r="DL47" i="62"/>
  <c r="GB40" i="62"/>
  <c r="EJ40" i="62"/>
  <c r="DN40" i="62"/>
  <c r="ES30" i="62"/>
  <c r="GK30" i="62"/>
  <c r="DW30" i="62"/>
  <c r="ET12" i="62"/>
  <c r="GL12" i="62"/>
  <c r="DX12" i="62"/>
  <c r="ET13" i="62"/>
  <c r="DX13" i="62"/>
  <c r="FY4" i="62"/>
  <c r="DK4" i="62"/>
  <c r="EQ6" i="62"/>
  <c r="GI6" i="62"/>
  <c r="DU6" i="62"/>
  <c r="EO14" i="62"/>
  <c r="GG14" i="62"/>
  <c r="DS14" i="62"/>
  <c r="EK20" i="62"/>
  <c r="GC20" i="62"/>
  <c r="DO20" i="62"/>
  <c r="FY48" i="62"/>
  <c r="EG48" i="62"/>
  <c r="DK48" i="62"/>
  <c r="EE44" i="62"/>
  <c r="FW44" i="62"/>
  <c r="DI44" i="62"/>
  <c r="EY45" i="62"/>
  <c r="GQ45" i="62"/>
  <c r="EC45" i="62"/>
  <c r="EW18" i="62"/>
  <c r="GO18" i="62"/>
  <c r="EA18" i="62"/>
  <c r="ER23" i="62"/>
  <c r="GJ23" i="62"/>
  <c r="DV23" i="62"/>
  <c r="EP43" i="62"/>
  <c r="GH43" i="62"/>
  <c r="DT43" i="62"/>
  <c r="GP9" i="62"/>
  <c r="EX9" i="62"/>
  <c r="EB9" i="62"/>
  <c r="EV45" i="62"/>
  <c r="GN45" i="62"/>
  <c r="DZ45" i="62"/>
  <c r="ET18" i="62"/>
  <c r="GL18" i="62"/>
  <c r="DX18" i="62"/>
  <c r="EL7" i="62"/>
  <c r="GD7" i="62"/>
  <c r="DP7" i="62"/>
  <c r="EW30" i="62"/>
  <c r="GO30" i="62"/>
  <c r="EA30" i="62"/>
  <c r="EN30" i="62"/>
  <c r="GF30" i="62"/>
  <c r="DR30" i="62"/>
  <c r="FV4" i="62"/>
  <c r="DH4" i="62"/>
  <c r="EN6" i="62"/>
  <c r="GF6" i="62"/>
  <c r="DR6" i="62"/>
  <c r="GP8" i="62"/>
  <c r="EX8" i="62"/>
  <c r="EB8" i="62"/>
  <c r="EL14" i="62"/>
  <c r="GD14" i="62"/>
  <c r="DP14" i="62"/>
  <c r="EH20" i="62"/>
  <c r="FZ20" i="62"/>
  <c r="DL20" i="62"/>
  <c r="GM4" i="62"/>
  <c r="DY4" i="62"/>
  <c r="GG6" i="62"/>
  <c r="EO6" i="62"/>
  <c r="DS6" i="62"/>
  <c r="ES13" i="62"/>
  <c r="DW13" i="62"/>
  <c r="GQ20" i="62"/>
  <c r="EY20" i="62"/>
  <c r="EC20" i="62"/>
  <c r="EU48" i="62"/>
  <c r="GM48" i="62"/>
  <c r="DY48" i="62"/>
  <c r="GA9" i="62"/>
  <c r="EI9" i="62"/>
  <c r="DM9" i="62"/>
  <c r="ES44" i="62"/>
  <c r="GK44" i="62"/>
  <c r="DW44" i="62"/>
  <c r="EG45" i="62"/>
  <c r="FY45" i="62"/>
  <c r="DK45" i="62"/>
  <c r="EQ17" i="62"/>
  <c r="GI17" i="62"/>
  <c r="DU17" i="62"/>
  <c r="FW18" i="62"/>
  <c r="EE18" i="62"/>
  <c r="DI18" i="62"/>
  <c r="EO40" i="62"/>
  <c r="GG40" i="62"/>
  <c r="DS40" i="62"/>
  <c r="EY32" i="62"/>
  <c r="GQ32" i="62"/>
  <c r="EC32" i="62"/>
  <c r="ER48" i="62"/>
  <c r="GJ48" i="62"/>
  <c r="DV48" i="62"/>
  <c r="EF9" i="62"/>
  <c r="FX9" i="62"/>
  <c r="DJ9" i="62"/>
  <c r="EP44" i="62"/>
  <c r="GH44" i="62"/>
  <c r="DT44" i="62"/>
  <c r="ED45" i="62"/>
  <c r="FV45" i="62"/>
  <c r="DH45" i="62"/>
  <c r="EN17" i="62"/>
  <c r="GF17" i="62"/>
  <c r="DR17" i="62"/>
  <c r="GP19" i="62"/>
  <c r="EX19" i="62"/>
  <c r="EB19" i="62"/>
  <c r="EL40" i="62"/>
  <c r="GD40" i="62"/>
  <c r="DP40" i="62"/>
  <c r="GN32" i="62"/>
  <c r="EV32" i="62"/>
  <c r="DZ32" i="62"/>
  <c r="EQ3" i="62"/>
  <c r="GI3" i="62"/>
  <c r="DU3" i="62"/>
  <c r="EE30" i="62"/>
  <c r="FW30" i="62"/>
  <c r="DI30" i="62"/>
  <c r="EO12" i="62"/>
  <c r="GG12" i="62"/>
  <c r="DS12" i="62"/>
  <c r="EY46" i="62"/>
  <c r="GQ46" i="62"/>
  <c r="EC46" i="62"/>
  <c r="ET30" i="62"/>
  <c r="GL30" i="62"/>
  <c r="DX30" i="62"/>
  <c r="EH46" i="62"/>
  <c r="FZ46" i="62"/>
  <c r="DL46" i="62"/>
  <c r="EX46" i="62"/>
  <c r="GP46" i="62"/>
  <c r="EB46" i="62"/>
  <c r="EY13" i="62"/>
  <c r="EC13" i="62"/>
  <c r="GK48" i="62"/>
  <c r="ES48" i="62"/>
  <c r="DW48" i="62"/>
  <c r="EP13" i="62"/>
  <c r="DT13" i="62"/>
  <c r="EI13" i="62"/>
  <c r="DM13" i="62"/>
  <c r="EU45" i="62"/>
  <c r="GM45" i="62"/>
  <c r="DY45" i="62"/>
  <c r="EV23" i="62"/>
  <c r="GN23" i="62"/>
  <c r="DZ23" i="62"/>
  <c r="EF44" i="62"/>
  <c r="FX44" i="62"/>
  <c r="DJ44" i="62"/>
  <c r="GJ40" i="62"/>
  <c r="ER40" i="62"/>
  <c r="DV40" i="62"/>
  <c r="EW46" i="62"/>
  <c r="GO46" i="62"/>
  <c r="EA46" i="62"/>
  <c r="FX8" i="62"/>
  <c r="EF8" i="62"/>
  <c r="DJ8" i="62"/>
  <c r="EE6" i="62"/>
  <c r="FW6" i="62"/>
  <c r="DI6" i="62"/>
  <c r="EV20" i="62"/>
  <c r="GN20" i="62"/>
  <c r="DZ20" i="62"/>
  <c r="EO43" i="62"/>
  <c r="GG43" i="62"/>
  <c r="DS43" i="62"/>
  <c r="EY44" i="62"/>
  <c r="GQ44" i="62"/>
  <c r="EC44" i="62"/>
  <c r="GE40" i="62"/>
  <c r="EM40" i="62"/>
  <c r="DQ40" i="62"/>
  <c r="ET43" i="62"/>
  <c r="GL43" i="62"/>
  <c r="DX43" i="62"/>
  <c r="EN44" i="62"/>
  <c r="GF44" i="62"/>
  <c r="DR44" i="62"/>
  <c r="EX18" i="62"/>
  <c r="GP18" i="62"/>
  <c r="EB18" i="62"/>
  <c r="GQ7" i="62"/>
  <c r="EY7" i="62"/>
  <c r="EC7" i="62"/>
  <c r="EL12" i="62"/>
  <c r="GD12" i="62"/>
  <c r="DP12" i="62"/>
  <c r="GP6" i="62"/>
  <c r="EX6" i="62"/>
  <c r="EB6" i="62"/>
  <c r="GN14" i="62"/>
  <c r="EV14" i="62"/>
  <c r="DZ14" i="62"/>
  <c r="EI6" i="62"/>
  <c r="GA6" i="62"/>
  <c r="DM6" i="62"/>
  <c r="EG14" i="62"/>
  <c r="FY14" i="62"/>
  <c r="DK14" i="62"/>
  <c r="ES9" i="62"/>
  <c r="GK9" i="62"/>
  <c r="DW9" i="62"/>
  <c r="EQ45" i="62"/>
  <c r="GI45" i="62"/>
  <c r="DU45" i="62"/>
  <c r="EO18" i="62"/>
  <c r="GG18" i="62"/>
  <c r="DS18" i="62"/>
  <c r="GL3" i="62"/>
  <c r="ET3" i="62"/>
  <c r="DX3" i="62"/>
  <c r="EH43" i="62"/>
  <c r="FZ43" i="62"/>
  <c r="DL43" i="62"/>
  <c r="EF10" i="62"/>
  <c r="FX10" i="62"/>
  <c r="DJ10" i="62"/>
  <c r="ED47" i="62"/>
  <c r="FV47" i="62"/>
  <c r="DH47" i="62"/>
  <c r="EX17" i="62"/>
  <c r="GP17" i="62"/>
  <c r="EB17" i="62"/>
  <c r="EV40" i="62"/>
  <c r="GN40" i="62"/>
  <c r="DZ40" i="62"/>
  <c r="FW7" i="62"/>
  <c r="EE7" i="62"/>
  <c r="DI7" i="62"/>
  <c r="EF30" i="62"/>
  <c r="FX30" i="62"/>
  <c r="DJ30" i="62"/>
  <c r="FZ4" i="62"/>
  <c r="DL4" i="62"/>
  <c r="GP4" i="62"/>
  <c r="EB4" i="62"/>
  <c r="GD8" i="62"/>
  <c r="EL8" i="62"/>
  <c r="DP8" i="62"/>
  <c r="EV13" i="62"/>
  <c r="DZ13" i="62"/>
  <c r="GA4" i="62"/>
  <c r="DM4" i="62"/>
  <c r="GK6" i="62"/>
  <c r="ES6" i="62"/>
  <c r="DW6" i="62"/>
  <c r="EG13" i="62"/>
  <c r="DK13" i="62"/>
  <c r="GI14" i="62"/>
  <c r="EQ14" i="62"/>
  <c r="DU14" i="62"/>
  <c r="ER20" i="62"/>
  <c r="GJ20" i="62"/>
  <c r="DV20" i="62"/>
  <c r="GE20" i="62"/>
  <c r="EM20" i="62"/>
  <c r="DQ20" i="62"/>
  <c r="EW23" i="62"/>
  <c r="GO23" i="62"/>
  <c r="EA23" i="62"/>
  <c r="EU43" i="62"/>
  <c r="GM43" i="62"/>
  <c r="DY43" i="62"/>
  <c r="EI48" i="62"/>
  <c r="GA48" i="62"/>
  <c r="DM48" i="62"/>
  <c r="GK10" i="62"/>
  <c r="ES10" i="62"/>
  <c r="DW10" i="62"/>
  <c r="EG44" i="62"/>
  <c r="FY44" i="62"/>
  <c r="DK44" i="62"/>
  <c r="EQ47" i="62"/>
  <c r="GI47" i="62"/>
  <c r="DU47" i="62"/>
  <c r="EE17" i="62"/>
  <c r="FW17" i="62"/>
  <c r="DI17" i="62"/>
  <c r="GG19" i="62"/>
  <c r="EO19" i="62"/>
  <c r="DS19" i="62"/>
  <c r="GQ18" i="62"/>
  <c r="EY18" i="62"/>
  <c r="EC18" i="62"/>
  <c r="EM32" i="62"/>
  <c r="GE32" i="62"/>
  <c r="DQ32" i="62"/>
  <c r="EH3" i="62"/>
  <c r="FZ3" i="62"/>
  <c r="DL3" i="62"/>
  <c r="GH10" i="62"/>
  <c r="EP10" i="62"/>
  <c r="DT10" i="62"/>
  <c r="ED44" i="62"/>
  <c r="FV44" i="62"/>
  <c r="DH44" i="62"/>
  <c r="EN47" i="62"/>
  <c r="GF47" i="62"/>
  <c r="DR47" i="62"/>
  <c r="EX45" i="62"/>
  <c r="GP45" i="62"/>
  <c r="EB45" i="62"/>
  <c r="GD19" i="62"/>
  <c r="EL19" i="62"/>
  <c r="DP19" i="62"/>
  <c r="EV18" i="62"/>
  <c r="GN18" i="62"/>
  <c r="DZ18" i="62"/>
  <c r="EJ32" i="62"/>
  <c r="GB32" i="62"/>
  <c r="DN32" i="62"/>
  <c r="EE3" i="62"/>
  <c r="FW3" i="62"/>
  <c r="DI3" i="62"/>
  <c r="EO7" i="62"/>
  <c r="GG7" i="62"/>
  <c r="DS7" i="62"/>
  <c r="EY30" i="62"/>
  <c r="GQ30" i="62"/>
  <c r="EC30" i="62"/>
  <c r="EM46" i="62"/>
  <c r="GE46" i="62"/>
  <c r="DQ46" i="62"/>
  <c r="EH30" i="62"/>
  <c r="FZ30" i="62"/>
  <c r="DL30" i="62"/>
  <c r="ER12" i="62"/>
  <c r="GJ12" i="62"/>
  <c r="DV12" i="62"/>
  <c r="EV47" i="62"/>
  <c r="GN47" i="62"/>
  <c r="DZ47" i="62"/>
  <c r="GL19" i="62"/>
  <c r="ET19" i="62"/>
  <c r="DX19" i="62"/>
  <c r="ER32" i="62"/>
  <c r="GJ32" i="62"/>
  <c r="DV32" i="62"/>
  <c r="EW7" i="62"/>
  <c r="GO7" i="62"/>
  <c r="EA7" i="62"/>
  <c r="EU46" i="62"/>
  <c r="GM46" i="62"/>
  <c r="DY46" i="62"/>
  <c r="ED46" i="62"/>
  <c r="FV46" i="62"/>
  <c r="DH46" i="62"/>
  <c r="FX20" i="62"/>
  <c r="EF20" i="62"/>
  <c r="DJ20" i="62"/>
  <c r="GO17" i="62"/>
  <c r="EW17" i="62"/>
  <c r="EA17" i="62"/>
  <c r="EV44" i="62"/>
  <c r="GN44" i="62"/>
  <c r="DZ44" i="62"/>
  <c r="EL32" i="62"/>
  <c r="GD32" i="62"/>
  <c r="DP32" i="62"/>
  <c r="ED12" i="62"/>
  <c r="FV12" i="62"/>
  <c r="DH12" i="62"/>
  <c r="EX13" i="62"/>
  <c r="EB13" i="62"/>
  <c r="GO8" i="62"/>
  <c r="EW8" i="62"/>
  <c r="EA8" i="62"/>
  <c r="EG43" i="62"/>
  <c r="FY43" i="62"/>
  <c r="DK43" i="62"/>
  <c r="FY17" i="62"/>
  <c r="EG17" i="62"/>
  <c r="DK17" i="62"/>
  <c r="FX7" i="62"/>
  <c r="EF7" i="62"/>
  <c r="DJ7" i="62"/>
  <c r="EP48" i="62"/>
  <c r="GH48" i="62"/>
  <c r="DT48" i="62"/>
  <c r="ET9" i="62"/>
  <c r="GL9" i="62"/>
  <c r="DX9" i="62"/>
  <c r="EH18" i="62"/>
  <c r="FZ18" i="62"/>
  <c r="DL18" i="62"/>
  <c r="GA7" i="62"/>
  <c r="EI7" i="62"/>
  <c r="DM7" i="62"/>
  <c r="FX4" i="62"/>
  <c r="DJ4" i="62"/>
  <c r="ED13" i="62"/>
  <c r="DH13" i="62"/>
  <c r="EL20" i="62"/>
  <c r="GD20" i="62"/>
  <c r="DP20" i="62"/>
  <c r="GC8" i="62"/>
  <c r="EK8" i="62"/>
  <c r="DO8" i="62"/>
  <c r="EK9" i="62"/>
  <c r="GC9" i="62"/>
  <c r="DO9" i="62"/>
  <c r="EI45" i="62"/>
  <c r="GA45" i="62"/>
  <c r="DM45" i="62"/>
  <c r="EG18" i="62"/>
  <c r="FY18" i="62"/>
  <c r="DK18" i="62"/>
  <c r="ED3" i="62"/>
  <c r="FV3" i="62"/>
  <c r="DH3" i="62"/>
  <c r="ET48" i="62"/>
  <c r="GL48" i="62"/>
  <c r="DX48" i="62"/>
  <c r="FZ9" i="62"/>
  <c r="EH9" i="62"/>
  <c r="DL9" i="62"/>
  <c r="ER44" i="62"/>
  <c r="GJ44" i="62"/>
  <c r="DV44" i="62"/>
  <c r="EF45" i="62"/>
  <c r="FX45" i="62"/>
  <c r="DJ45" i="62"/>
  <c r="GH17" i="62"/>
  <c r="EP17" i="62"/>
  <c r="DT17" i="62"/>
  <c r="ED18" i="62"/>
  <c r="FV18" i="62"/>
  <c r="DH18" i="62"/>
  <c r="EN40" i="62"/>
  <c r="GF40" i="62"/>
  <c r="DR40" i="62"/>
  <c r="EX32" i="62"/>
  <c r="GP32" i="62"/>
  <c r="EB32" i="62"/>
  <c r="ES3" i="62"/>
  <c r="GK3" i="62"/>
  <c r="DW3" i="62"/>
  <c r="EQ12" i="62"/>
  <c r="GI12" i="62"/>
  <c r="DU12" i="62"/>
  <c r="GL7" i="62"/>
  <c r="ET7" i="62"/>
  <c r="DX7" i="62"/>
  <c r="EH12" i="62"/>
  <c r="FZ12" i="62"/>
  <c r="DL12" i="62"/>
  <c r="ER46" i="62"/>
  <c r="GJ46" i="62"/>
  <c r="DV46" i="62"/>
  <c r="GD4" i="62"/>
  <c r="DP4" i="62"/>
  <c r="EF6" i="62"/>
  <c r="FX6" i="62"/>
  <c r="DJ6" i="62"/>
  <c r="EV6" i="62"/>
  <c r="GN6" i="62"/>
  <c r="DZ6" i="62"/>
  <c r="GH8" i="62"/>
  <c r="EP8" i="62"/>
  <c r="DT8" i="62"/>
  <c r="EJ13" i="62"/>
  <c r="DN13" i="62"/>
  <c r="ED14" i="62"/>
  <c r="FV14" i="62"/>
  <c r="DH14" i="62"/>
  <c r="ET14" i="62"/>
  <c r="GL14" i="62"/>
  <c r="DX14" i="62"/>
  <c r="EX20" i="62"/>
  <c r="GP20" i="62"/>
  <c r="EB20" i="62"/>
  <c r="GE4" i="62"/>
  <c r="DQ4" i="62"/>
  <c r="FY6" i="62"/>
  <c r="EG6" i="62"/>
  <c r="DK6" i="62"/>
  <c r="GO6" i="62"/>
  <c r="EW6" i="62"/>
  <c r="EA6" i="62"/>
  <c r="EQ8" i="62"/>
  <c r="GI8" i="62"/>
  <c r="DU8" i="62"/>
  <c r="EK13" i="62"/>
  <c r="DO13" i="62"/>
  <c r="FW14" i="62"/>
  <c r="EE14" i="62"/>
  <c r="DI14" i="62"/>
  <c r="GM14" i="62"/>
  <c r="EU14" i="62"/>
  <c r="DY14" i="62"/>
  <c r="ED23" i="62"/>
  <c r="FV23" i="62"/>
  <c r="DH23" i="62"/>
  <c r="GI20" i="62"/>
  <c r="EQ20" i="62"/>
  <c r="DU20" i="62"/>
  <c r="EK23" i="62"/>
  <c r="GC23" i="62"/>
  <c r="DO23" i="62"/>
  <c r="EI43" i="62"/>
  <c r="GA43" i="62"/>
  <c r="DM43" i="62"/>
  <c r="EY43" i="62"/>
  <c r="GQ43" i="62"/>
  <c r="EC43" i="62"/>
  <c r="EM48" i="62"/>
  <c r="GE48" i="62"/>
  <c r="DQ48" i="62"/>
  <c r="FY10" i="62"/>
  <c r="EG10" i="62"/>
  <c r="DK10" i="62"/>
  <c r="GO10" i="62"/>
  <c r="EW10" i="62"/>
  <c r="EA10" i="62"/>
  <c r="GI9" i="62"/>
  <c r="EQ9" i="62"/>
  <c r="DU9" i="62"/>
  <c r="EK44" i="62"/>
  <c r="GC44" i="62"/>
  <c r="DO44" i="62"/>
  <c r="EE47" i="62"/>
  <c r="FW47" i="62"/>
  <c r="DI47" i="62"/>
  <c r="EU47" i="62"/>
  <c r="GM47" i="62"/>
  <c r="DY47" i="62"/>
  <c r="EO45" i="62"/>
  <c r="GG45" i="62"/>
  <c r="DS45" i="62"/>
  <c r="EI17" i="62"/>
  <c r="GA17" i="62"/>
  <c r="DM17" i="62"/>
  <c r="EY17" i="62"/>
  <c r="GQ17" i="62"/>
  <c r="EC17" i="62"/>
  <c r="GK19" i="62"/>
  <c r="ES19" i="62"/>
  <c r="DW19" i="62"/>
  <c r="GE18" i="62"/>
  <c r="EM18" i="62"/>
  <c r="DQ18" i="62"/>
  <c r="EG40" i="62"/>
  <c r="FY40" i="62"/>
  <c r="DK40" i="62"/>
  <c r="EW40" i="62"/>
  <c r="GO40" i="62"/>
  <c r="EA40" i="62"/>
  <c r="EQ32" i="62"/>
  <c r="GI32" i="62"/>
  <c r="DU32" i="62"/>
  <c r="EP3" i="62"/>
  <c r="GH3" i="62"/>
  <c r="DT3" i="62"/>
  <c r="EX23" i="62"/>
  <c r="GP23" i="62"/>
  <c r="EB23" i="62"/>
  <c r="EF43" i="62"/>
  <c r="FX43" i="62"/>
  <c r="DJ43" i="62"/>
  <c r="EV43" i="62"/>
  <c r="GN43" i="62"/>
  <c r="DZ43" i="62"/>
  <c r="EJ48" i="62"/>
  <c r="GB48" i="62"/>
  <c r="DN48" i="62"/>
  <c r="FV10" i="62"/>
  <c r="ED10" i="62"/>
  <c r="DH10" i="62"/>
  <c r="GL10" i="62"/>
  <c r="ET10" i="62"/>
  <c r="DX10" i="62"/>
  <c r="EN9" i="62"/>
  <c r="GF9" i="62"/>
  <c r="DR9" i="62"/>
  <c r="EH44" i="62"/>
  <c r="FZ44" i="62"/>
  <c r="DL44" i="62"/>
  <c r="EX44" i="62"/>
  <c r="GP44" i="62"/>
  <c r="EB44" i="62"/>
  <c r="ER47" i="62"/>
  <c r="GJ47" i="62"/>
  <c r="DV47" i="62"/>
  <c r="EL45" i="62"/>
  <c r="GD45" i="62"/>
  <c r="DP45" i="62"/>
  <c r="EF17" i="62"/>
  <c r="FX17" i="62"/>
  <c r="DJ17" i="62"/>
  <c r="EV17" i="62"/>
  <c r="GN17" i="62"/>
  <c r="DZ17" i="62"/>
  <c r="GH19" i="62"/>
  <c r="EP19" i="62"/>
  <c r="DT19" i="62"/>
  <c r="EJ18" i="62"/>
  <c r="GB18" i="62"/>
  <c r="DN18" i="62"/>
  <c r="ED40" i="62"/>
  <c r="FV40" i="62"/>
  <c r="DH40" i="62"/>
  <c r="ET40" i="62"/>
  <c r="GL40" i="62"/>
  <c r="DX40" i="62"/>
  <c r="GF32" i="62"/>
  <c r="EN32" i="62"/>
  <c r="DR32" i="62"/>
  <c r="GF3" i="62"/>
  <c r="EN3" i="62"/>
  <c r="DR3" i="62"/>
  <c r="EI3" i="62"/>
  <c r="GA3" i="62"/>
  <c r="DM3" i="62"/>
  <c r="EY3" i="62"/>
  <c r="GQ3" i="62"/>
  <c r="EC3" i="62"/>
  <c r="ES7" i="62"/>
  <c r="GK7" i="62"/>
  <c r="DW7" i="62"/>
  <c r="EM30" i="62"/>
  <c r="GE30" i="62"/>
  <c r="DQ30" i="62"/>
  <c r="EG12" i="62"/>
  <c r="FY12" i="62"/>
  <c r="DK12" i="62"/>
  <c r="EW12" i="62"/>
  <c r="GO12" i="62"/>
  <c r="EA12" i="62"/>
  <c r="EQ46" i="62"/>
  <c r="GI46" i="62"/>
  <c r="DU46" i="62"/>
  <c r="ER7" i="62"/>
  <c r="GJ7" i="62"/>
  <c r="DV7" i="62"/>
  <c r="EL30" i="62"/>
  <c r="GD30" i="62"/>
  <c r="DP30" i="62"/>
  <c r="EF12" i="62"/>
  <c r="FX12" i="62"/>
  <c r="DJ12" i="62"/>
  <c r="EV12" i="62"/>
  <c r="GN12" i="62"/>
  <c r="DZ12" i="62"/>
  <c r="EP46" i="62"/>
  <c r="GH46" i="62"/>
  <c r="DT46" i="62"/>
  <c r="EN8" i="62"/>
  <c r="GF8" i="62"/>
  <c r="DR8" i="62"/>
  <c r="GK4" i="62"/>
  <c r="DW4" i="62"/>
  <c r="EG20" i="62"/>
  <c r="FY20" i="62"/>
  <c r="DK20" i="62"/>
  <c r="EW43" i="62"/>
  <c r="GO43" i="62"/>
  <c r="EA43" i="62"/>
  <c r="EQ44" i="62"/>
  <c r="GI44" i="62"/>
  <c r="DU44" i="62"/>
  <c r="GL6" i="62"/>
  <c r="ET6" i="62"/>
  <c r="DX6" i="62"/>
  <c r="EM6" i="62"/>
  <c r="GE6" i="62"/>
  <c r="DQ6" i="62"/>
  <c r="ES14" i="62"/>
  <c r="GK14" i="62"/>
  <c r="DW14" i="62"/>
  <c r="EW20" i="62"/>
  <c r="GO20" i="62"/>
  <c r="EA20" i="62"/>
  <c r="EM10" i="62"/>
  <c r="GE10" i="62"/>
  <c r="DQ10" i="62"/>
  <c r="EK47" i="62"/>
  <c r="GC47" i="62"/>
  <c r="DO47" i="62"/>
  <c r="EQ19" i="62"/>
  <c r="GI19" i="62"/>
  <c r="DU19" i="62"/>
  <c r="EO32" i="62"/>
  <c r="GG32" i="62"/>
  <c r="DS32" i="62"/>
  <c r="GB10" i="62"/>
  <c r="EJ10" i="62"/>
  <c r="DN10" i="62"/>
  <c r="EP47" i="62"/>
  <c r="GH47" i="62"/>
  <c r="DT47" i="62"/>
  <c r="EV19" i="62"/>
  <c r="GN19" i="62"/>
  <c r="DZ19" i="62"/>
  <c r="ED7" i="62"/>
  <c r="FV7" i="62"/>
  <c r="DH7" i="62"/>
  <c r="EE12" i="62"/>
  <c r="FW12" i="62"/>
  <c r="DI12" i="62"/>
  <c r="EJ30" i="62"/>
  <c r="GB30" i="62"/>
  <c r="DN30" i="62"/>
  <c r="GJ4" i="62"/>
  <c r="DV4" i="62"/>
  <c r="EH13" i="62"/>
  <c r="DL13" i="62"/>
  <c r="ET20" i="62"/>
  <c r="GL20" i="62"/>
  <c r="DX20" i="62"/>
  <c r="FY8" i="62"/>
  <c r="EG8" i="62"/>
  <c r="DK8" i="62"/>
  <c r="EO20" i="62"/>
  <c r="GG20" i="62"/>
  <c r="DS20" i="62"/>
  <c r="EO9" i="62"/>
  <c r="GG9" i="62"/>
  <c r="DS9" i="62"/>
  <c r="EM45" i="62"/>
  <c r="GE45" i="62"/>
  <c r="DQ45" i="62"/>
  <c r="EY19" i="62"/>
  <c r="GQ19" i="62"/>
  <c r="EC19" i="62"/>
  <c r="EW32" i="62"/>
  <c r="GO32" i="62"/>
  <c r="EA32" i="62"/>
  <c r="EL9" i="62"/>
  <c r="GD9" i="62"/>
  <c r="DP9" i="62"/>
  <c r="EX47" i="62"/>
  <c r="GP47" i="62"/>
  <c r="EB47" i="62"/>
  <c r="EN19" i="62"/>
  <c r="GF19" i="62"/>
  <c r="DR19" i="62"/>
  <c r="ED32" i="62"/>
  <c r="FV32" i="62"/>
  <c r="DH32" i="62"/>
  <c r="EW3" i="62"/>
  <c r="GO3" i="62"/>
  <c r="EA3" i="62"/>
  <c r="EM12" i="62"/>
  <c r="GE12" i="62"/>
  <c r="DQ12" i="62"/>
  <c r="EX7" i="62"/>
  <c r="GP7" i="62"/>
  <c r="EB7" i="62"/>
  <c r="EN46" i="62"/>
  <c r="GF46" i="62"/>
  <c r="DR46" i="62"/>
  <c r="EH6" i="62"/>
  <c r="FZ6" i="62"/>
  <c r="DL6" i="62"/>
  <c r="ER8" i="62"/>
  <c r="GJ8" i="62"/>
  <c r="DV8" i="62"/>
  <c r="EF14" i="62"/>
  <c r="FX14" i="62"/>
  <c r="DJ14" i="62"/>
  <c r="GG4" i="62"/>
  <c r="DS4" i="62"/>
  <c r="EY6" i="62"/>
  <c r="GQ6" i="62"/>
  <c r="EC6" i="62"/>
  <c r="EM13" i="62"/>
  <c r="DQ13" i="62"/>
  <c r="EW14" i="62"/>
  <c r="GO14" i="62"/>
  <c r="EA14" i="62"/>
  <c r="EH23" i="62"/>
  <c r="FZ23" i="62"/>
  <c r="DL23" i="62"/>
  <c r="ES20" i="62"/>
  <c r="GK20" i="62"/>
  <c r="DW20" i="62"/>
  <c r="GG48" i="62"/>
  <c r="EO48" i="62"/>
  <c r="DS48" i="62"/>
  <c r="EY10" i="62"/>
  <c r="GQ10" i="62"/>
  <c r="EC10" i="62"/>
  <c r="EM44" i="62"/>
  <c r="GE44" i="62"/>
  <c r="DQ44" i="62"/>
  <c r="EW47" i="62"/>
  <c r="GO47" i="62"/>
  <c r="EA47" i="62"/>
  <c r="GC17" i="62"/>
  <c r="EK17" i="62"/>
  <c r="DO17" i="62"/>
  <c r="EU19" i="62"/>
  <c r="GM19" i="62"/>
  <c r="DY19" i="62"/>
  <c r="GA40" i="62"/>
  <c r="EI40" i="62"/>
  <c r="DM40" i="62"/>
  <c r="ES32" i="62"/>
  <c r="GK32" i="62"/>
  <c r="DW32" i="62"/>
  <c r="EX43" i="62"/>
  <c r="GP43" i="62"/>
  <c r="EB43" i="62"/>
  <c r="EL48" i="62"/>
  <c r="GD48" i="62"/>
  <c r="DP48" i="62"/>
  <c r="EV10" i="62"/>
  <c r="GN10" i="62"/>
  <c r="DZ10" i="62"/>
  <c r="EJ44" i="62"/>
  <c r="GB44" i="62"/>
  <c r="DN44" i="62"/>
  <c r="ET47" i="62"/>
  <c r="GL47" i="62"/>
  <c r="DX47" i="62"/>
  <c r="FZ17" i="62"/>
  <c r="EH17" i="62"/>
  <c r="DL17" i="62"/>
  <c r="ER19" i="62"/>
  <c r="GJ19" i="62"/>
  <c r="DV19" i="62"/>
  <c r="EF40" i="62"/>
  <c r="FX40" i="62"/>
  <c r="DJ40" i="62"/>
  <c r="EP32" i="62"/>
  <c r="GH32" i="62"/>
  <c r="DT32" i="62"/>
  <c r="EK3" i="62"/>
  <c r="GC3" i="62"/>
  <c r="DO3" i="62"/>
  <c r="GM7" i="62"/>
  <c r="EU7" i="62"/>
  <c r="DY7" i="62"/>
  <c r="EI12" i="62"/>
  <c r="GA12" i="62"/>
  <c r="DM12" i="62"/>
  <c r="ES46" i="62"/>
  <c r="GK46" i="62"/>
  <c r="DW46" i="62"/>
  <c r="EV30" i="62"/>
  <c r="GN30" i="62"/>
  <c r="DZ30" i="62"/>
  <c r="EJ46" i="62"/>
  <c r="GB46" i="62"/>
  <c r="DN46" i="62"/>
  <c r="GH4" i="62"/>
  <c r="DT4" i="62"/>
  <c r="GB6" i="62"/>
  <c r="EJ6" i="62"/>
  <c r="DN6" i="62"/>
  <c r="ED8" i="62"/>
  <c r="FV8" i="62"/>
  <c r="DH8" i="62"/>
  <c r="ET8" i="62"/>
  <c r="GL8" i="62"/>
  <c r="DX8" i="62"/>
  <c r="EN13" i="62"/>
  <c r="DR13" i="62"/>
  <c r="EH14" i="62"/>
  <c r="FZ14" i="62"/>
  <c r="DL14" i="62"/>
  <c r="EX14" i="62"/>
  <c r="GP14" i="62"/>
  <c r="EB14" i="62"/>
  <c r="GB23" i="62"/>
  <c r="EJ23" i="62"/>
  <c r="DN23" i="62"/>
  <c r="GI4" i="62"/>
  <c r="DU4" i="62"/>
  <c r="GC6" i="62"/>
  <c r="EK6" i="62"/>
  <c r="DO6" i="62"/>
  <c r="EE8" i="62"/>
  <c r="FW8" i="62"/>
  <c r="DI8" i="62"/>
  <c r="EU8" i="62"/>
  <c r="GM8" i="62"/>
  <c r="DY8" i="62"/>
  <c r="EO13" i="62"/>
  <c r="DS13" i="62"/>
  <c r="GA14" i="62"/>
  <c r="EI14" i="62"/>
  <c r="DM14" i="62"/>
  <c r="GQ14" i="62"/>
  <c r="EY14" i="62"/>
  <c r="EC14" i="62"/>
  <c r="EL23" i="62"/>
  <c r="GD23" i="62"/>
  <c r="DP23" i="62"/>
  <c r="FW20" i="62"/>
  <c r="EE20" i="62"/>
  <c r="DI20" i="62"/>
  <c r="GM20" i="62"/>
  <c r="EU20" i="62"/>
  <c r="DY20" i="62"/>
  <c r="EO23" i="62"/>
  <c r="GG23" i="62"/>
  <c r="DS23" i="62"/>
  <c r="EM43" i="62"/>
  <c r="GE43" i="62"/>
  <c r="DQ43" i="62"/>
  <c r="EQ48" i="62"/>
  <c r="GI48" i="62"/>
  <c r="DU48" i="62"/>
  <c r="GC10" i="62"/>
  <c r="EK10" i="62"/>
  <c r="DO10" i="62"/>
  <c r="FW9" i="62"/>
  <c r="EE9" i="62"/>
  <c r="DI9" i="62"/>
  <c r="GM9" i="62"/>
  <c r="EU9" i="62"/>
  <c r="DY9" i="62"/>
  <c r="EO44" i="62"/>
  <c r="GG44" i="62"/>
  <c r="DS44" i="62"/>
  <c r="EI47" i="62"/>
  <c r="GA47" i="62"/>
  <c r="DM47" i="62"/>
  <c r="EY47" i="62"/>
  <c r="GQ47" i="62"/>
  <c r="EC47" i="62"/>
  <c r="ES45" i="62"/>
  <c r="GK45" i="62"/>
  <c r="DW45" i="62"/>
  <c r="EM17" i="62"/>
  <c r="GE17" i="62"/>
  <c r="DQ17" i="62"/>
  <c r="FY19" i="62"/>
  <c r="EG19" i="62"/>
  <c r="DK19" i="62"/>
  <c r="GO19" i="62"/>
  <c r="EW19" i="62"/>
  <c r="EA19" i="62"/>
  <c r="GI18" i="62"/>
  <c r="EQ18" i="62"/>
  <c r="DU18" i="62"/>
  <c r="EK40" i="62"/>
  <c r="GC40" i="62"/>
  <c r="DO40" i="62"/>
  <c r="EE32" i="62"/>
  <c r="FW32" i="62"/>
  <c r="DI32" i="62"/>
  <c r="EU32" i="62"/>
  <c r="GM32" i="62"/>
  <c r="DY32" i="62"/>
  <c r="EX3" i="62"/>
  <c r="GP3" i="62"/>
  <c r="EB3" i="62"/>
  <c r="EJ43" i="62"/>
  <c r="GB43" i="62"/>
  <c r="DN43" i="62"/>
  <c r="EN48" i="62"/>
  <c r="GF48" i="62"/>
  <c r="DR48" i="62"/>
  <c r="EH10" i="62"/>
  <c r="FZ10" i="62"/>
  <c r="DL10" i="62"/>
  <c r="GP10" i="62"/>
  <c r="EX10" i="62"/>
  <c r="EB10" i="62"/>
  <c r="GJ9" i="62"/>
  <c r="ER9" i="62"/>
  <c r="DV9" i="62"/>
  <c r="EL44" i="62"/>
  <c r="GD44" i="62"/>
  <c r="DP44" i="62"/>
  <c r="EF47" i="62"/>
  <c r="FX47" i="62"/>
  <c r="DJ47" i="62"/>
  <c r="EP45" i="62"/>
  <c r="GH45" i="62"/>
  <c r="DT45" i="62"/>
  <c r="ED19" i="62"/>
  <c r="FV19" i="62"/>
  <c r="DH19" i="62"/>
  <c r="EN18" i="62"/>
  <c r="GF18" i="62"/>
  <c r="DR18" i="62"/>
  <c r="EX40" i="62"/>
  <c r="GP40" i="62"/>
  <c r="EB40" i="62"/>
  <c r="GN3" i="62"/>
  <c r="EV3" i="62"/>
  <c r="DZ3" i="62"/>
  <c r="EG7" i="62"/>
  <c r="FY7" i="62"/>
  <c r="DK7" i="62"/>
  <c r="EQ30" i="62"/>
  <c r="GI30" i="62"/>
  <c r="DU30" i="62"/>
  <c r="EE46" i="62"/>
  <c r="FW46" i="62"/>
  <c r="DI46" i="62"/>
  <c r="GN7" i="62"/>
  <c r="EV7" i="62"/>
  <c r="DZ7" i="62"/>
  <c r="EJ12" i="62"/>
  <c r="GB12" i="62"/>
  <c r="DN12" i="62"/>
  <c r="ET46" i="62"/>
  <c r="GL46" i="62"/>
  <c r="DX46" i="62"/>
  <c r="FV6" i="62"/>
  <c r="ED6" i="62"/>
  <c r="DH6" i="62"/>
  <c r="EK18" i="62"/>
  <c r="GC18" i="62"/>
  <c r="DO18" i="62"/>
  <c r="EL43" i="62"/>
  <c r="GD43" i="62"/>
  <c r="DP43" i="62"/>
  <c r="ER45" i="62"/>
  <c r="GJ45" i="62"/>
  <c r="DV45" i="62"/>
  <c r="EO3" i="62"/>
  <c r="GG3" i="62"/>
  <c r="DS3" i="62"/>
  <c r="EV46" i="62"/>
  <c r="GN46" i="62"/>
  <c r="DZ46" i="62"/>
  <c r="EK14" i="62"/>
  <c r="GC14" i="62"/>
  <c r="DO14" i="62"/>
  <c r="EU10" i="62"/>
  <c r="GM10" i="62"/>
  <c r="DY10" i="62"/>
  <c r="EI19" i="62"/>
  <c r="GA19" i="62"/>
  <c r="DM19" i="62"/>
  <c r="ER10" i="62"/>
  <c r="GJ10" i="62"/>
  <c r="DV10" i="62"/>
  <c r="ET17" i="62"/>
  <c r="GL17" i="62"/>
  <c r="DX17" i="62"/>
  <c r="EG3" i="62"/>
  <c r="FY3" i="62"/>
  <c r="DK3" i="62"/>
  <c r="EP7" i="62"/>
  <c r="GH7" i="62"/>
  <c r="DT7" i="62"/>
  <c r="GN4" i="62"/>
  <c r="DZ4" i="62"/>
  <c r="EJ8" i="62"/>
  <c r="GB8" i="62"/>
  <c r="DN8" i="62"/>
  <c r="EE13" i="62"/>
  <c r="DI13" i="62"/>
  <c r="GF20" i="62"/>
  <c r="EN20" i="62"/>
  <c r="DR20" i="62"/>
  <c r="EU23" i="62"/>
  <c r="GM23" i="62"/>
  <c r="DY23" i="62"/>
  <c r="ES43" i="62"/>
  <c r="GK43" i="62"/>
  <c r="DW43" i="62"/>
  <c r="EQ10" i="62"/>
  <c r="GI10" i="62"/>
  <c r="DU10" i="62"/>
  <c r="EO47" i="62"/>
  <c r="GG47" i="62"/>
  <c r="DS47" i="62"/>
  <c r="EM19" i="62"/>
  <c r="GE19" i="62"/>
  <c r="DQ19" i="62"/>
  <c r="EK32" i="62"/>
  <c r="GC32" i="62"/>
  <c r="DO32" i="62"/>
  <c r="ED48" i="62"/>
  <c r="FV48" i="62"/>
  <c r="DH48" i="62"/>
  <c r="EN10" i="62"/>
  <c r="GF10" i="62"/>
  <c r="DR10" i="62"/>
  <c r="EL47" i="62"/>
  <c r="GD47" i="62"/>
  <c r="DP47" i="62"/>
  <c r="EJ19" i="62"/>
  <c r="GB19" i="62"/>
  <c r="DN19" i="62"/>
  <c r="EH32" i="62"/>
  <c r="FZ32" i="62"/>
  <c r="DL32" i="62"/>
  <c r="GE7" i="62"/>
  <c r="EM7" i="62"/>
  <c r="DQ7" i="62"/>
  <c r="EK46" i="62"/>
  <c r="GC46" i="62"/>
  <c r="DO46" i="62"/>
  <c r="EX12" i="62"/>
  <c r="GP12" i="62"/>
  <c r="EB12" i="62"/>
  <c r="GL4" i="62"/>
  <c r="DX4" i="62"/>
  <c r="FZ8" i="62"/>
  <c r="EH8" i="62"/>
  <c r="DL8" i="62"/>
  <c r="ER13" i="62"/>
  <c r="DV13" i="62"/>
  <c r="FW4" i="62"/>
  <c r="DI4" i="62"/>
  <c r="EI8" i="62"/>
  <c r="GA8" i="62"/>
  <c r="DM8" i="62"/>
  <c r="EY8" i="62"/>
  <c r="GQ8" i="62"/>
  <c r="EC8" i="62"/>
  <c r="GE14" i="62"/>
  <c r="EM14" i="62"/>
  <c r="DQ14" i="62"/>
  <c r="GB20" i="62"/>
  <c r="EJ20" i="62"/>
  <c r="DN20" i="62"/>
  <c r="GA20" i="62"/>
  <c r="EI20" i="62"/>
  <c r="DM20" i="62"/>
  <c r="ES23" i="62"/>
  <c r="GK23" i="62"/>
  <c r="DW23" i="62"/>
  <c r="EQ43" i="62"/>
  <c r="GI43" i="62"/>
  <c r="DU43" i="62"/>
  <c r="EE48" i="62"/>
  <c r="FW48" i="62"/>
  <c r="DI48" i="62"/>
  <c r="GG10" i="62"/>
  <c r="EO10" i="62"/>
  <c r="DS10" i="62"/>
  <c r="GQ9" i="62"/>
  <c r="EY9" i="62"/>
  <c r="EC9" i="62"/>
  <c r="EM47" i="62"/>
  <c r="GE47" i="62"/>
  <c r="DQ47" i="62"/>
  <c r="EW45" i="62"/>
  <c r="GO45" i="62"/>
  <c r="EA45" i="62"/>
  <c r="GC19" i="62"/>
  <c r="EK19" i="62"/>
  <c r="DO19" i="62"/>
  <c r="GM18" i="62"/>
  <c r="EU18" i="62"/>
  <c r="DY18" i="62"/>
  <c r="EI32" i="62"/>
  <c r="GA32" i="62"/>
  <c r="DM32" i="62"/>
  <c r="EJ7" i="62"/>
  <c r="GB7" i="62"/>
  <c r="DN7" i="62"/>
  <c r="EN43" i="62"/>
  <c r="GF43" i="62"/>
  <c r="DR43" i="62"/>
  <c r="GD10" i="62"/>
  <c r="EL10" i="62"/>
  <c r="DP10" i="62"/>
  <c r="EV9" i="62"/>
  <c r="GN9" i="62"/>
  <c r="DZ9" i="62"/>
  <c r="EJ47" i="62"/>
  <c r="GB47" i="62"/>
  <c r="DN47" i="62"/>
  <c r="ET45" i="62"/>
  <c r="GL45" i="62"/>
  <c r="DX45" i="62"/>
  <c r="FZ19" i="62"/>
  <c r="EH19" i="62"/>
  <c r="DL19" i="62"/>
  <c r="ER18" i="62"/>
  <c r="GJ18" i="62"/>
  <c r="DV18" i="62"/>
  <c r="FX32" i="62"/>
  <c r="EF32" i="62"/>
  <c r="DJ32" i="62"/>
  <c r="EH7" i="62"/>
  <c r="FZ7" i="62"/>
  <c r="DL7" i="62"/>
  <c r="EK7" i="62"/>
  <c r="GC7" i="62"/>
  <c r="DO7" i="62"/>
  <c r="EU30" i="62"/>
  <c r="GM30" i="62"/>
  <c r="DY30" i="62"/>
  <c r="EI46" i="62"/>
  <c r="GA46" i="62"/>
  <c r="DM46" i="62"/>
  <c r="ED30" i="62"/>
  <c r="FV30" i="62"/>
  <c r="DH30" i="62"/>
  <c r="EN12" i="62"/>
  <c r="GF12" i="62"/>
  <c r="DR12" i="62"/>
  <c r="EJ14" i="62"/>
  <c r="GB14" i="62"/>
  <c r="DN14" i="62"/>
  <c r="EQ23" i="62"/>
  <c r="GI23" i="62"/>
  <c r="DU23" i="62"/>
  <c r="GB4" i="62"/>
  <c r="DN4" i="62"/>
  <c r="GF23" i="62"/>
  <c r="EN23" i="62"/>
  <c r="DR23" i="62"/>
  <c r="EP23" i="62"/>
  <c r="GH23" i="62"/>
  <c r="DT23" i="62"/>
  <c r="EW9" i="62"/>
  <c r="GO9" i="62"/>
  <c r="EA9" i="62"/>
  <c r="FW40" i="62"/>
  <c r="EE40" i="62"/>
  <c r="DI40" i="62"/>
  <c r="GD17" i="62"/>
  <c r="EL17" i="62"/>
  <c r="DP17" i="62"/>
  <c r="GI7" i="62"/>
  <c r="EQ7" i="62"/>
  <c r="DU7" i="62"/>
  <c r="EF46" i="62"/>
  <c r="FX46" i="62"/>
  <c r="DJ46" i="62"/>
  <c r="ER14" i="62"/>
  <c r="GJ14" i="62"/>
  <c r="DV14" i="62"/>
  <c r="EQ13" i="62"/>
  <c r="DU13" i="62"/>
  <c r="EY23" i="62"/>
  <c r="GQ23" i="62"/>
  <c r="EC23" i="62"/>
  <c r="EE10" i="62"/>
  <c r="FW10" i="62"/>
  <c r="DI10" i="62"/>
  <c r="GG17" i="62"/>
  <c r="EO17" i="62"/>
  <c r="DS17" i="62"/>
  <c r="EX48" i="62"/>
  <c r="GP48" i="62"/>
  <c r="EB48" i="62"/>
  <c r="FV17" i="62"/>
  <c r="ED17" i="62"/>
  <c r="DH17" i="62"/>
  <c r="EJ3" i="62"/>
  <c r="GB3" i="62"/>
  <c r="DN3" i="62"/>
  <c r="EO46" i="62"/>
  <c r="GG46" i="62"/>
  <c r="DS46" i="62"/>
  <c r="GF4" i="62"/>
  <c r="DR4" i="62"/>
  <c r="EL13" i="62"/>
  <c r="DP13" i="62"/>
  <c r="FX23" i="62"/>
  <c r="EF23" i="62"/>
  <c r="DJ23" i="62"/>
  <c r="GK8" i="62"/>
  <c r="ES8" i="62"/>
  <c r="DW8" i="62"/>
  <c r="EM23" i="62"/>
  <c r="GE23" i="62"/>
  <c r="DQ23" i="62"/>
  <c r="EK43" i="62"/>
  <c r="GC43" i="62"/>
  <c r="DO43" i="62"/>
  <c r="EI10" i="62"/>
  <c r="GA10" i="62"/>
  <c r="DM10" i="62"/>
  <c r="EG47" i="62"/>
  <c r="FY47" i="62"/>
  <c r="DK47" i="62"/>
  <c r="EE19" i="62"/>
  <c r="FW19" i="62"/>
  <c r="DI19" i="62"/>
  <c r="GQ40" i="62"/>
  <c r="EY40" i="62"/>
  <c r="EC40" i="62"/>
  <c r="GH9" i="62"/>
  <c r="EP9" i="62"/>
  <c r="DT9" i="62"/>
  <c r="EN45" i="62"/>
  <c r="GF45" i="62"/>
  <c r="DR45" i="62"/>
  <c r="EL18" i="62"/>
  <c r="GD18" i="62"/>
  <c r="DP18" i="62"/>
  <c r="ER3" i="62"/>
  <c r="GJ3" i="62"/>
  <c r="DV3" i="62"/>
  <c r="EO30" i="62"/>
  <c r="GG30" i="62"/>
  <c r="DS30" i="62"/>
  <c r="EY12" i="62"/>
  <c r="GQ12" i="62"/>
  <c r="EC12" i="62"/>
  <c r="EP12" i="62"/>
  <c r="GH12" i="62"/>
  <c r="DT12" i="62"/>
  <c r="GJ6" i="62"/>
  <c r="ER6" i="62"/>
  <c r="DV6" i="62"/>
  <c r="EF13" i="62"/>
  <c r="DJ13" i="62"/>
  <c r="EP14" i="62"/>
  <c r="GH14" i="62"/>
  <c r="DT14" i="62"/>
  <c r="EP20" i="62"/>
  <c r="GH20" i="62"/>
  <c r="DT20" i="62"/>
  <c r="GQ4" i="62"/>
  <c r="EC4" i="62"/>
  <c r="EM8" i="62"/>
  <c r="GE8" i="62"/>
  <c r="DQ8" i="62"/>
  <c r="EW13" i="62"/>
  <c r="EA13" i="62"/>
  <c r="EG23" i="62"/>
  <c r="FY23" i="62"/>
  <c r="DK23" i="62"/>
  <c r="EE43" i="62"/>
  <c r="FW43" i="62"/>
  <c r="DI43" i="62"/>
  <c r="EY48" i="62"/>
  <c r="GQ48" i="62"/>
  <c r="EC48" i="62"/>
  <c r="GE9" i="62"/>
  <c r="EM9" i="62"/>
  <c r="DQ9" i="62"/>
  <c r="EW44" i="62"/>
  <c r="GO44" i="62"/>
  <c r="EA44" i="62"/>
  <c r="EK45" i="62"/>
  <c r="GC45" i="62"/>
  <c r="DO45" i="62"/>
  <c r="EU17" i="62"/>
  <c r="GM17" i="62"/>
  <c r="DY17" i="62"/>
  <c r="GA18" i="62"/>
  <c r="EI18" i="62"/>
  <c r="DM18" i="62"/>
  <c r="ES40" i="62"/>
  <c r="GK40" i="62"/>
  <c r="DW40" i="62"/>
  <c r="ET23" i="62"/>
  <c r="GL23" i="62"/>
  <c r="DX23" i="62"/>
  <c r="ER43" i="62"/>
  <c r="GJ43" i="62"/>
  <c r="DV43" i="62"/>
  <c r="EF48" i="62"/>
  <c r="FX48" i="62"/>
  <c r="DJ48" i="62"/>
  <c r="EV48" i="62"/>
  <c r="GN48" i="62"/>
  <c r="DZ48" i="62"/>
  <c r="GB9" i="62"/>
  <c r="EJ9" i="62"/>
  <c r="DN9" i="62"/>
  <c r="ET44" i="62"/>
  <c r="GL44" i="62"/>
  <c r="DX44" i="62"/>
  <c r="EH45" i="62"/>
  <c r="FZ45" i="62"/>
  <c r="DL45" i="62"/>
  <c r="ER17" i="62"/>
  <c r="GJ17" i="62"/>
  <c r="DV17" i="62"/>
  <c r="EF18" i="62"/>
  <c r="FX18" i="62"/>
  <c r="DJ18" i="62"/>
  <c r="EP40" i="62"/>
  <c r="GH40" i="62"/>
  <c r="DT40" i="62"/>
  <c r="FX3" i="62"/>
  <c r="EF3" i="62"/>
  <c r="DJ3" i="62"/>
  <c r="EU3" i="62"/>
  <c r="GM3" i="62"/>
  <c r="DY3" i="62"/>
  <c r="EI30" i="62"/>
  <c r="GA30" i="62"/>
  <c r="DM30" i="62"/>
  <c r="ES12" i="62"/>
  <c r="GK12" i="62"/>
  <c r="DW12" i="62"/>
  <c r="GF7" i="62"/>
  <c r="EN7" i="62"/>
  <c r="DR7" i="62"/>
  <c r="EX30" i="62"/>
  <c r="GP30" i="62"/>
  <c r="EB30" i="62"/>
  <c r="EL46" i="62"/>
  <c r="GD46" i="62"/>
  <c r="DP46" i="62"/>
  <c r="EJ17" i="62"/>
  <c r="GB17" i="62"/>
  <c r="DN17" i="62"/>
  <c r="EH40" i="62"/>
  <c r="FZ40" i="62"/>
  <c r="DL40" i="62"/>
  <c r="EM3" i="62"/>
  <c r="GE3" i="62"/>
  <c r="DQ3" i="62"/>
  <c r="EK12" i="62"/>
  <c r="GC12" i="62"/>
  <c r="DO12" i="62"/>
  <c r="EP30" i="62"/>
  <c r="GH30" i="62"/>
  <c r="DT30" i="62"/>
  <c r="ED20" i="62"/>
  <c r="FV20" i="62"/>
  <c r="DH20" i="62"/>
  <c r="EG9" i="62"/>
  <c r="FY9" i="62"/>
  <c r="DK9" i="62"/>
  <c r="GM40" i="62"/>
  <c r="EU40" i="62"/>
  <c r="DY40" i="62"/>
  <c r="EH48" i="62"/>
  <c r="FZ48" i="62"/>
  <c r="DL48" i="62"/>
  <c r="EF19" i="62"/>
  <c r="FX19" i="62"/>
  <c r="DJ19" i="62"/>
  <c r="EK30" i="62"/>
  <c r="GC30" i="62"/>
  <c r="DO30" i="62"/>
  <c r="GD6" i="62"/>
  <c r="EL6" i="62"/>
  <c r="DP6" i="62"/>
  <c r="GC4" i="62"/>
  <c r="DO4" i="62"/>
  <c r="EI23" i="62"/>
  <c r="GA23" i="62"/>
  <c r="DM23" i="62"/>
  <c r="GC48" i="62"/>
  <c r="EK48" i="62"/>
  <c r="DO48" i="62"/>
  <c r="EI44" i="62"/>
  <c r="GA44" i="62"/>
  <c r="DM44" i="62"/>
  <c r="ES18" i="62"/>
  <c r="GK18" i="62"/>
  <c r="DW18" i="62"/>
  <c r="ED43" i="62"/>
  <c r="FV43" i="62"/>
  <c r="DH43" i="62"/>
  <c r="EJ45" i="62"/>
  <c r="GB45" i="62"/>
  <c r="DN45" i="62"/>
  <c r="ET32" i="62"/>
  <c r="GL32" i="62"/>
  <c r="DX32" i="62"/>
  <c r="EG46" i="62"/>
  <c r="FY46" i="62"/>
  <c r="DK46" i="62"/>
  <c r="ER30" i="62"/>
  <c r="GJ30" i="62"/>
  <c r="DV30" i="62"/>
  <c r="EP6" i="62"/>
  <c r="GH6" i="62"/>
  <c r="DT6" i="62"/>
  <c r="EN14" i="62"/>
  <c r="GF14" i="62"/>
  <c r="DR14" i="62"/>
  <c r="GO4" i="62"/>
  <c r="EA4" i="62"/>
  <c r="EU13" i="62"/>
  <c r="DY13" i="62"/>
  <c r="EE23" i="62"/>
  <c r="FW23" i="62"/>
  <c r="DI23" i="62"/>
  <c r="GO48" i="62"/>
  <c r="EW48" i="62"/>
  <c r="EA48" i="62"/>
  <c r="EU44" i="62"/>
  <c r="GM44" i="62"/>
  <c r="DY44" i="62"/>
  <c r="GK17" i="62"/>
  <c r="ES17" i="62"/>
  <c r="DW17" i="62"/>
  <c r="GI40" i="62"/>
  <c r="EQ40" i="62"/>
  <c r="DU40" i="62"/>
  <c r="EG30" i="62"/>
  <c r="FY30" i="62"/>
  <c r="DK30" i="62"/>
  <c r="EZ6" i="62"/>
  <c r="FK8" i="62"/>
  <c r="FA45" i="62"/>
  <c r="FG18" i="62"/>
  <c r="FH3" i="62"/>
  <c r="FH43" i="62"/>
  <c r="EZ9" i="62"/>
  <c r="FN45" i="62"/>
  <c r="FL18" i="62"/>
  <c r="FK3" i="62"/>
  <c r="FQ12" i="62"/>
  <c r="FR46" i="62"/>
  <c r="FR8" i="62"/>
  <c r="FQ6" i="62"/>
  <c r="FG14" i="62"/>
  <c r="FQ10" i="62"/>
  <c r="FO47" i="62"/>
  <c r="FE19" i="62"/>
  <c r="FC32" i="62"/>
  <c r="FN10" i="62"/>
  <c r="FD47" i="62"/>
  <c r="FP17" i="62"/>
  <c r="FF40" i="62"/>
  <c r="FC3" i="62"/>
  <c r="FO30" i="62"/>
  <c r="FL7" i="62"/>
  <c r="FP12" i="62"/>
  <c r="FR4" i="62"/>
  <c r="FF8" i="62"/>
  <c r="FP13" i="62"/>
  <c r="FC4" i="62"/>
  <c r="FM6" i="62"/>
  <c r="FA13" i="62"/>
  <c r="FK14" i="62"/>
  <c r="FJ20" i="62"/>
  <c r="FG20" i="62"/>
  <c r="FQ23" i="62"/>
  <c r="FO43" i="62"/>
  <c r="FC48" i="62"/>
  <c r="FM10" i="62"/>
  <c r="FA44" i="62"/>
  <c r="FK47" i="62"/>
  <c r="FU45" i="62"/>
  <c r="FI19" i="62"/>
  <c r="FS18" i="62"/>
  <c r="FG32" i="62"/>
  <c r="FN23" i="62"/>
  <c r="FL43" i="62"/>
  <c r="EZ48" i="62"/>
  <c r="FJ10" i="62"/>
  <c r="FT9" i="62"/>
  <c r="FH47" i="62"/>
  <c r="FR45" i="62"/>
  <c r="FF19" i="62"/>
  <c r="FP18" i="62"/>
  <c r="FD32" i="62"/>
  <c r="FH7" i="62"/>
  <c r="FI7" i="62"/>
  <c r="FS30" i="62"/>
  <c r="FG46" i="62"/>
  <c r="FJ30" i="62"/>
  <c r="FT12" i="62"/>
  <c r="EZ4" i="62"/>
  <c r="FP4" i="62"/>
  <c r="FJ6" i="62"/>
  <c r="FD8" i="62"/>
  <c r="FT8" i="62"/>
  <c r="FN13" i="62"/>
  <c r="FH14" i="62"/>
  <c r="FD20" i="62"/>
  <c r="FA4" i="62"/>
  <c r="FQ4" i="62"/>
  <c r="FK6" i="62"/>
  <c r="FE8" i="62"/>
  <c r="FU8" i="62"/>
  <c r="FO13" i="62"/>
  <c r="FI14" i="62"/>
  <c r="FF20" i="62"/>
  <c r="FE20" i="62"/>
  <c r="FU20" i="62"/>
  <c r="FO23" i="62"/>
  <c r="FM43" i="62"/>
  <c r="FA48" i="62"/>
  <c r="FQ48" i="62"/>
  <c r="FK10" i="62"/>
  <c r="FE9" i="62"/>
  <c r="FU9" i="62"/>
  <c r="FO44" i="62"/>
  <c r="FI47" i="62"/>
  <c r="FC45" i="62"/>
  <c r="FS45" i="62"/>
  <c r="FM17" i="62"/>
  <c r="FG19" i="62"/>
  <c r="FA18" i="62"/>
  <c r="FQ18" i="62"/>
  <c r="FK40" i="62"/>
  <c r="FE32" i="62"/>
  <c r="FU32" i="62"/>
  <c r="FF7" i="62"/>
  <c r="FJ43" i="62"/>
  <c r="FN48" i="62"/>
  <c r="FH10" i="62"/>
  <c r="FB9" i="62"/>
  <c r="FR9" i="62"/>
  <c r="FL44" i="62"/>
  <c r="FF47" i="62"/>
  <c r="EZ45" i="62"/>
  <c r="FP45" i="62"/>
  <c r="FJ17" i="62"/>
  <c r="FD19" i="62"/>
  <c r="FT19" i="62"/>
  <c r="FN18" i="62"/>
  <c r="FH40" i="62"/>
  <c r="FB32" i="62"/>
  <c r="FR32" i="62"/>
  <c r="FD7" i="62"/>
  <c r="FM3" i="62"/>
  <c r="FG7" i="62"/>
  <c r="FA30" i="62"/>
  <c r="FQ30" i="62"/>
  <c r="FK12" i="62"/>
  <c r="FE46" i="62"/>
  <c r="FU46" i="62"/>
  <c r="EZ30" i="62"/>
  <c r="FP30" i="62"/>
  <c r="FJ12" i="62"/>
  <c r="FD46" i="62"/>
  <c r="FT46" i="62"/>
  <c r="FF14" i="62"/>
  <c r="FU13" i="62"/>
  <c r="FM23" i="62"/>
  <c r="FO48" i="62"/>
  <c r="FF4" i="62"/>
  <c r="FL13" i="62"/>
  <c r="FJ23" i="62"/>
  <c r="FE13" i="62"/>
  <c r="FL23" i="62"/>
  <c r="FS9" i="62"/>
  <c r="FQ45" i="62"/>
  <c r="FA40" i="62"/>
  <c r="FR23" i="62"/>
  <c r="FB44" i="62"/>
  <c r="FH17" i="62"/>
  <c r="FN40" i="62"/>
  <c r="FM7" i="62"/>
  <c r="FS46" i="62"/>
  <c r="FB46" i="62"/>
  <c r="FB8" i="62"/>
  <c r="FN14" i="62"/>
  <c r="FA6" i="62"/>
  <c r="FM13" i="62"/>
  <c r="FR20" i="62"/>
  <c r="FU23" i="62"/>
  <c r="FK43" i="62"/>
  <c r="FA10" i="62"/>
  <c r="FU44" i="62"/>
  <c r="FK17" i="62"/>
  <c r="FI40" i="62"/>
  <c r="FP43" i="62"/>
  <c r="FT48" i="62"/>
  <c r="FJ44" i="62"/>
  <c r="EZ17" i="62"/>
  <c r="FT18" i="62"/>
  <c r="FF3" i="62"/>
  <c r="FU7" i="62"/>
  <c r="FK46" i="62"/>
  <c r="FH12" i="62"/>
  <c r="FJ4" i="62"/>
  <c r="FT6" i="62"/>
  <c r="FH13" i="62"/>
  <c r="FR14" i="62"/>
  <c r="FB23" i="62"/>
  <c r="FE6" i="62"/>
  <c r="FO8" i="62"/>
  <c r="FC14" i="62"/>
  <c r="FI23" i="62"/>
  <c r="FG43" i="62"/>
  <c r="FE10" i="62"/>
  <c r="FO9" i="62"/>
  <c r="FC47" i="62"/>
  <c r="FM45" i="62"/>
  <c r="FA19" i="62"/>
  <c r="FK18" i="62"/>
  <c r="FU40" i="62"/>
  <c r="FP3" i="62"/>
  <c r="FD43" i="62"/>
  <c r="FB10" i="62"/>
  <c r="FL9" i="62"/>
  <c r="EZ47" i="62"/>
  <c r="FJ45" i="62"/>
  <c r="FT17" i="62"/>
  <c r="FH18" i="62"/>
  <c r="FR40" i="62"/>
  <c r="FN3" i="62"/>
  <c r="FA7" i="62"/>
  <c r="FK30" i="62"/>
  <c r="FU12" i="62"/>
  <c r="FB30" i="62"/>
  <c r="FL12" i="62"/>
  <c r="FD4" i="62"/>
  <c r="FT4" i="62"/>
  <c r="FN6" i="62"/>
  <c r="FH8" i="62"/>
  <c r="FB13" i="62"/>
  <c r="FR13" i="62"/>
  <c r="FL14" i="62"/>
  <c r="FL20" i="62"/>
  <c r="FE4" i="62"/>
  <c r="FU4" i="62"/>
  <c r="FO6" i="62"/>
  <c r="FI8" i="62"/>
  <c r="FC13" i="62"/>
  <c r="FS13" i="62"/>
  <c r="FM14" i="62"/>
  <c r="FN20" i="62"/>
  <c r="FI20" i="62"/>
  <c r="FC23" i="62"/>
  <c r="FS23" i="62"/>
  <c r="FA43" i="62"/>
  <c r="FQ43" i="62"/>
  <c r="FE48" i="62"/>
  <c r="FU48" i="62"/>
  <c r="FO10" i="62"/>
  <c r="FI9" i="62"/>
  <c r="FC44" i="62"/>
  <c r="FS44" i="62"/>
  <c r="FM47" i="62"/>
  <c r="FG45" i="62"/>
  <c r="FA17" i="62"/>
  <c r="FQ17" i="62"/>
  <c r="FK19" i="62"/>
  <c r="FE18" i="62"/>
  <c r="FU18" i="62"/>
  <c r="FO40" i="62"/>
  <c r="FI32" i="62"/>
  <c r="FD3" i="62"/>
  <c r="FP23" i="62"/>
  <c r="FN43" i="62"/>
  <c r="FB48" i="62"/>
  <c r="FR48" i="62"/>
  <c r="FL10" i="62"/>
  <c r="FF9" i="62"/>
  <c r="EZ44" i="62"/>
  <c r="FP44" i="62"/>
  <c r="FJ47" i="62"/>
  <c r="FD45" i="62"/>
  <c r="FT45" i="62"/>
  <c r="FN17" i="62"/>
  <c r="FH19" i="62"/>
  <c r="FB18" i="62"/>
  <c r="FR18" i="62"/>
  <c r="FL40" i="62"/>
  <c r="FF32" i="62"/>
  <c r="FB3" i="62"/>
  <c r="FA3" i="62"/>
  <c r="FQ3" i="62"/>
  <c r="FK7" i="62"/>
  <c r="FE30" i="62"/>
  <c r="FU30" i="62"/>
  <c r="FO12" i="62"/>
  <c r="FI46" i="62"/>
  <c r="FJ7" i="62"/>
  <c r="FD30" i="62"/>
  <c r="FT30" i="62"/>
  <c r="FN12" i="62"/>
  <c r="FH46" i="62"/>
  <c r="FR47" i="62"/>
  <c r="FF17" i="62"/>
  <c r="FP19" i="62"/>
  <c r="FD40" i="62"/>
  <c r="FN32" i="62"/>
  <c r="FI3" i="62"/>
  <c r="FS7" i="62"/>
  <c r="FG12" i="62"/>
  <c r="FQ46" i="62"/>
  <c r="FL30" i="62"/>
  <c r="EZ46" i="62"/>
  <c r="EZ20" i="62"/>
  <c r="FB20" i="62"/>
  <c r="FC9" i="62"/>
  <c r="FS17" i="62"/>
  <c r="FQ40" i="62"/>
  <c r="FD48" i="62"/>
  <c r="FR44" i="62"/>
  <c r="FB19" i="62"/>
  <c r="FH32" i="62"/>
  <c r="FG30" i="62"/>
  <c r="EZ12" i="62"/>
  <c r="FH6" i="62"/>
  <c r="FT13" i="62"/>
  <c r="FG4" i="62"/>
  <c r="FS8" i="62"/>
  <c r="FE23" i="62"/>
  <c r="FC43" i="62"/>
  <c r="FG48" i="62"/>
  <c r="FE44" i="62"/>
  <c r="FC17" i="62"/>
  <c r="FO18" i="62"/>
  <c r="FB7" i="62"/>
  <c r="EZ43" i="62"/>
  <c r="FL48" i="62"/>
  <c r="FP9" i="62"/>
  <c r="FF45" i="62"/>
  <c r="FD18" i="62"/>
  <c r="FP32" i="62"/>
  <c r="FE7" i="62"/>
  <c r="FC46" i="62"/>
  <c r="FN30" i="62"/>
  <c r="FB4" i="62"/>
  <c r="FL6" i="62"/>
  <c r="EZ13" i="62"/>
  <c r="FJ14" i="62"/>
  <c r="FH20" i="62"/>
  <c r="FS4" i="62"/>
  <c r="FG8" i="62"/>
  <c r="FQ13" i="62"/>
  <c r="FA23" i="62"/>
  <c r="FS48" i="62"/>
  <c r="FG9" i="62"/>
  <c r="FQ44" i="62"/>
  <c r="FE45" i="62"/>
  <c r="FO17" i="62"/>
  <c r="FC18" i="62"/>
  <c r="FM40" i="62"/>
  <c r="EZ3" i="62"/>
  <c r="FP48" i="62"/>
  <c r="FD9" i="62"/>
  <c r="FN44" i="62"/>
  <c r="FB45" i="62"/>
  <c r="FL17" i="62"/>
  <c r="EZ18" i="62"/>
  <c r="FJ40" i="62"/>
  <c r="FT32" i="62"/>
  <c r="FO3" i="62"/>
  <c r="FC30" i="62"/>
  <c r="FM12" i="62"/>
  <c r="FP7" i="62"/>
  <c r="FD12" i="62"/>
  <c r="FN46" i="62"/>
  <c r="FH4" i="62"/>
  <c r="FB6" i="62"/>
  <c r="FR6" i="62"/>
  <c r="FL8" i="62"/>
  <c r="FF13" i="62"/>
  <c r="EZ14" i="62"/>
  <c r="FP14" i="62"/>
  <c r="FT20" i="62"/>
  <c r="FI4" i="62"/>
  <c r="FC6" i="62"/>
  <c r="FS6" i="62"/>
  <c r="FM8" i="62"/>
  <c r="FG13" i="62"/>
  <c r="FA14" i="62"/>
  <c r="FQ14" i="62"/>
  <c r="EZ23" i="62"/>
  <c r="FM20" i="62"/>
  <c r="FG23" i="62"/>
  <c r="FE43" i="62"/>
  <c r="FU43" i="62"/>
  <c r="FI48" i="62"/>
  <c r="FC10" i="62"/>
  <c r="FS10" i="62"/>
  <c r="FM9" i="62"/>
  <c r="FG44" i="62"/>
  <c r="FA47" i="62"/>
  <c r="FQ47" i="62"/>
  <c r="FK45" i="62"/>
  <c r="FE17" i="62"/>
  <c r="FU17" i="62"/>
  <c r="FO19" i="62"/>
  <c r="FI18" i="62"/>
  <c r="FC40" i="62"/>
  <c r="FS40" i="62"/>
  <c r="FM32" i="62"/>
  <c r="FL3" i="62"/>
  <c r="FT23" i="62"/>
  <c r="FB43" i="62"/>
  <c r="FR43" i="62"/>
  <c r="FF48" i="62"/>
  <c r="EZ10" i="62"/>
  <c r="FP10" i="62"/>
  <c r="FJ9" i="62"/>
  <c r="FD44" i="62"/>
  <c r="FT44" i="62"/>
  <c r="FN47" i="62"/>
  <c r="FH45" i="62"/>
  <c r="FB17" i="62"/>
  <c r="FR17" i="62"/>
  <c r="FL19" i="62"/>
  <c r="FF18" i="62"/>
  <c r="EZ40" i="62"/>
  <c r="FP40" i="62"/>
  <c r="FJ32" i="62"/>
  <c r="FJ3" i="62"/>
  <c r="FE3" i="62"/>
  <c r="FU3" i="62"/>
  <c r="FO7" i="62"/>
  <c r="FI30" i="62"/>
  <c r="FC12" i="62"/>
  <c r="FS12" i="62"/>
  <c r="FM46" i="62"/>
  <c r="FN7" i="62"/>
  <c r="FH30" i="62"/>
  <c r="FB12" i="62"/>
  <c r="FR12" i="62"/>
  <c r="FL46" i="62"/>
  <c r="FJ8" i="62"/>
  <c r="FO4" i="62"/>
  <c r="FC20" i="62"/>
  <c r="FS43" i="62"/>
  <c r="FM44" i="62"/>
  <c r="FP6" i="62"/>
  <c r="FI6" i="62"/>
  <c r="FO14" i="62"/>
  <c r="FS20" i="62"/>
  <c r="FI10" i="62"/>
  <c r="FG47" i="62"/>
  <c r="FM19" i="62"/>
  <c r="FK32" i="62"/>
  <c r="FF10" i="62"/>
  <c r="FL47" i="62"/>
  <c r="FR19" i="62"/>
  <c r="EZ7" i="62"/>
  <c r="FA12" i="62"/>
  <c r="FF30" i="62"/>
  <c r="FN4" i="62"/>
  <c r="FD13" i="62"/>
  <c r="FP20" i="62"/>
  <c r="FC8" i="62"/>
  <c r="FK20" i="62"/>
  <c r="FK9" i="62"/>
  <c r="FI45" i="62"/>
  <c r="FU19" i="62"/>
  <c r="FS32" i="62"/>
  <c r="FH9" i="62"/>
  <c r="FT47" i="62"/>
  <c r="FJ19" i="62"/>
  <c r="EZ32" i="62"/>
  <c r="FS3" i="62"/>
  <c r="FI12" i="62"/>
  <c r="FT7" i="62"/>
  <c r="FJ46" i="62"/>
  <c r="FD6" i="62"/>
  <c r="FN8" i="62"/>
  <c r="FB14" i="62"/>
  <c r="FK4" i="62"/>
  <c r="FU6" i="62"/>
  <c r="FI13" i="62"/>
  <c r="FS14" i="62"/>
  <c r="FD23" i="62"/>
  <c r="FO20" i="62"/>
  <c r="FK48" i="62"/>
  <c r="FU10" i="62"/>
  <c r="FI44" i="62"/>
  <c r="FS47" i="62"/>
  <c r="FG17" i="62"/>
  <c r="FQ19" i="62"/>
  <c r="FE40" i="62"/>
  <c r="FO32" i="62"/>
  <c r="FT43" i="62"/>
  <c r="FH48" i="62"/>
  <c r="FR10" i="62"/>
  <c r="FF44" i="62"/>
  <c r="FP47" i="62"/>
  <c r="FD17" i="62"/>
  <c r="FN19" i="62"/>
  <c r="FB40" i="62"/>
  <c r="FL32" i="62"/>
  <c r="FG3" i="62"/>
  <c r="FQ7" i="62"/>
  <c r="FE12" i="62"/>
  <c r="FO46" i="62"/>
  <c r="FR30" i="62"/>
  <c r="FF46" i="62"/>
  <c r="FL4" i="62"/>
  <c r="FF6" i="62"/>
  <c r="EZ8" i="62"/>
  <c r="FP8" i="62"/>
  <c r="FJ13" i="62"/>
  <c r="FD14" i="62"/>
  <c r="FT14" i="62"/>
  <c r="FF23" i="62"/>
  <c r="FM4" i="62"/>
  <c r="FG6" i="62"/>
  <c r="FA8" i="62"/>
  <c r="FQ8" i="62"/>
  <c r="FK13" i="62"/>
  <c r="FE14" i="62"/>
  <c r="FU14" i="62"/>
  <c r="FH23" i="62"/>
  <c r="FA20" i="62"/>
  <c r="FQ20" i="62"/>
  <c r="FK23" i="62"/>
  <c r="FI43" i="62"/>
  <c r="FM48" i="62"/>
  <c r="FG10" i="62"/>
  <c r="FA9" i="62"/>
  <c r="FQ9" i="62"/>
  <c r="FK44" i="62"/>
  <c r="FE47" i="62"/>
  <c r="FU47" i="62"/>
  <c r="FO45" i="62"/>
  <c r="FI17" i="62"/>
  <c r="GR51" i="62"/>
  <c r="BG13" i="2"/>
  <c r="BH13" i="2" s="1"/>
  <c r="BG19" i="2"/>
  <c r="BH19" i="2" s="1"/>
  <c r="BG18" i="2"/>
  <c r="BH18" i="2" s="1"/>
  <c r="BG11" i="2"/>
  <c r="BH11" i="2" s="1"/>
  <c r="BG9" i="2"/>
  <c r="BH9" i="2" s="1"/>
  <c r="BG12" i="2"/>
  <c r="BH12" i="2" s="1"/>
  <c r="BG14" i="2"/>
  <c r="BH14" i="2" s="1"/>
  <c r="BG15" i="2"/>
  <c r="BH15" i="2" s="1"/>
  <c r="BG10" i="2"/>
  <c r="BH10" i="2" s="1"/>
  <c r="H358" i="27"/>
  <c r="H359" i="27" s="1"/>
  <c r="Q14" i="28" s="1"/>
  <c r="Q7" i="28"/>
  <c r="AC39" i="2"/>
  <c r="AC42" i="2" s="1"/>
  <c r="AC38" i="2"/>
  <c r="AC41" i="2" s="1"/>
  <c r="AC37" i="2"/>
  <c r="AC40" i="2" s="1"/>
  <c r="D4" i="38"/>
  <c r="D9" i="38" s="1"/>
  <c r="D2" i="38" s="1"/>
  <c r="D3" i="38"/>
  <c r="D8" i="38" s="1"/>
  <c r="Q9" i="32"/>
  <c r="H10" i="27"/>
  <c r="H11" i="27" s="1"/>
  <c r="R12" i="29"/>
  <c r="H557" i="27"/>
  <c r="H558" i="27" s="1"/>
  <c r="Q10" i="31"/>
  <c r="H104" i="27"/>
  <c r="H105" i="27" s="1"/>
  <c r="BG17" i="2" l="1"/>
  <c r="BH17" i="2" s="1"/>
  <c r="H360" i="27"/>
  <c r="H361" i="27" s="1"/>
  <c r="BG35" i="2"/>
  <c r="BH35" i="2" s="1"/>
  <c r="C10" i="38"/>
  <c r="C5" i="38" s="1"/>
  <c r="C6" i="38" s="1"/>
  <c r="D10" i="38"/>
  <c r="D5" i="38" s="1"/>
  <c r="GR20" i="62" a="1"/>
  <c r="GR48" i="62" a="1"/>
  <c r="GR8" i="62" a="1"/>
  <c r="GR32" i="62" a="1"/>
  <c r="GR32" i="62" s="1"/>
  <c r="GR40" i="62" a="1"/>
  <c r="GR23" i="62" a="1"/>
  <c r="GR14" i="62" a="1"/>
  <c r="GR46" i="62" a="1"/>
  <c r="GR45" i="62" a="1"/>
  <c r="GR4" i="62" a="1"/>
  <c r="GR43" i="62" a="1"/>
  <c r="GR17" i="62" a="1"/>
  <c r="GR17" i="62" s="1"/>
  <c r="GR6" i="62" a="1"/>
  <c r="GR19" i="62" a="1"/>
  <c r="GR7" i="62" a="1"/>
  <c r="GR10" i="62" a="1"/>
  <c r="GR18" i="62" a="1"/>
  <c r="GR3" i="62" a="1"/>
  <c r="GR3" i="62" s="1"/>
  <c r="GR13" i="62" a="1"/>
  <c r="GR13" i="62" s="1"/>
  <c r="GR12" i="62" a="1"/>
  <c r="GR12" i="62" s="1"/>
  <c r="GR44" i="62" a="1"/>
  <c r="GR44" i="62" s="1"/>
  <c r="GR47" i="62" a="1"/>
  <c r="GR47" i="62" s="1"/>
  <c r="GR9" i="62" a="1"/>
  <c r="GR9" i="62" s="1"/>
  <c r="GR30" i="62"/>
  <c r="GR20" i="62"/>
  <c r="GR48" i="62"/>
  <c r="GR8" i="62"/>
  <c r="GR40" i="62"/>
  <c r="GR23" i="62"/>
  <c r="GR14" i="62"/>
  <c r="GR46" i="62"/>
  <c r="GR45" i="62"/>
  <c r="GR4" i="62"/>
  <c r="GR43" i="62"/>
  <c r="GR6" i="62"/>
  <c r="GR19" i="62"/>
  <c r="GR7" i="62"/>
  <c r="GR10" i="62"/>
  <c r="GR18" i="62"/>
  <c r="D6" i="38"/>
  <c r="Q11" i="31"/>
  <c r="H106" i="27"/>
  <c r="Q6" i="28"/>
  <c r="H362" i="27"/>
  <c r="R8" i="29"/>
  <c r="H559" i="27"/>
  <c r="H560" i="27" s="1"/>
  <c r="Q12" i="32"/>
  <c r="H12" i="27"/>
  <c r="H363" i="27" l="1"/>
  <c r="H364" i="27" s="1"/>
  <c r="Q11" i="28"/>
  <c r="Q10" i="32"/>
  <c r="H13" i="27"/>
  <c r="H14" i="27" s="1"/>
  <c r="H15" i="27" s="1"/>
  <c r="R9" i="29"/>
  <c r="H561" i="27"/>
  <c r="Q17" i="28"/>
  <c r="H365" i="27"/>
  <c r="Q13" i="31"/>
  <c r="H107" i="27"/>
  <c r="H366" i="27" l="1"/>
  <c r="Q10" i="28"/>
  <c r="Q12" i="31"/>
  <c r="H108" i="27"/>
  <c r="Q15" i="28"/>
  <c r="H367" i="27"/>
  <c r="R6" i="29"/>
  <c r="H562" i="27"/>
  <c r="H563" i="27" s="1"/>
  <c r="H564" i="27" s="1"/>
  <c r="H565" i="27" s="1"/>
  <c r="H566" i="27" s="1"/>
  <c r="Q13" i="32"/>
  <c r="H16" i="27"/>
  <c r="H17" i="27" s="1"/>
  <c r="H368" i="27" l="1"/>
  <c r="H369" i="27" s="1"/>
  <c r="Q13" i="28"/>
  <c r="Q14" i="32"/>
  <c r="H18" i="27"/>
  <c r="H19" i="27" s="1"/>
  <c r="R14" i="29"/>
  <c r="H567" i="27"/>
  <c r="H568" i="27" s="1"/>
  <c r="H569" i="27" s="1"/>
  <c r="Q16" i="28"/>
  <c r="H370" i="27"/>
  <c r="H371" i="27" s="1"/>
  <c r="H372" i="27" s="1"/>
  <c r="H373" i="27" s="1"/>
  <c r="H374" i="27" s="1"/>
  <c r="H375" i="27" s="1"/>
  <c r="H376" i="27" s="1"/>
  <c r="H377" i="27" s="1"/>
  <c r="H378" i="27" s="1"/>
  <c r="H379" i="27" s="1"/>
  <c r="H380" i="27" s="1"/>
  <c r="H381" i="27" s="1"/>
  <c r="H382" i="27" s="1"/>
  <c r="Q14" i="31"/>
  <c r="H109" i="27"/>
  <c r="Q9" i="31" l="1"/>
  <c r="H110" i="27"/>
  <c r="H111" i="27" s="1"/>
  <c r="H112" i="27" s="1"/>
  <c r="H113" i="27" s="1"/>
  <c r="Q18" i="28"/>
  <c r="H383" i="27"/>
  <c r="H384" i="27" s="1"/>
  <c r="H385" i="27" s="1"/>
  <c r="H386" i="27" s="1"/>
  <c r="H387" i="27" s="1"/>
  <c r="H388" i="27" s="1"/>
  <c r="H389" i="27" s="1"/>
  <c r="H390" i="27" s="1"/>
  <c r="H391" i="27" s="1"/>
  <c r="H392" i="27" s="1"/>
  <c r="R15" i="29"/>
  <c r="H570" i="27"/>
  <c r="H571" i="27" s="1"/>
  <c r="H572" i="27" s="1"/>
  <c r="Q11" i="32"/>
  <c r="H20" i="27"/>
  <c r="H393" i="27" l="1"/>
  <c r="H394" i="27" s="1"/>
  <c r="H395" i="27" s="1"/>
  <c r="H396" i="27" s="1"/>
  <c r="H397" i="27" s="1"/>
  <c r="H398" i="27" s="1"/>
  <c r="H399" i="27" s="1"/>
  <c r="H400" i="27" s="1"/>
  <c r="H401" i="27" s="1"/>
  <c r="H402" i="27" s="1"/>
  <c r="H403" i="27" s="1"/>
  <c r="H404" i="27" s="1"/>
  <c r="H405" i="27" s="1"/>
  <c r="H406" i="27" s="1"/>
  <c r="H407" i="27" s="1"/>
  <c r="H408" i="27" s="1"/>
  <c r="H409" i="27" s="1"/>
  <c r="H410" i="27" s="1"/>
  <c r="Q12" i="28"/>
  <c r="Q15" i="32"/>
  <c r="H21" i="27"/>
  <c r="H22" i="27" s="1"/>
  <c r="H23" i="27" s="1"/>
  <c r="H24" i="27" s="1"/>
  <c r="H25" i="27" s="1"/>
  <c r="H26" i="27" s="1"/>
  <c r="H27" i="27" s="1"/>
  <c r="H28" i="27" s="1"/>
  <c r="H29" i="27" s="1"/>
  <c r="H30" i="27" s="1"/>
  <c r="Q15" i="31"/>
  <c r="H114" i="27"/>
  <c r="H115" i="27" s="1"/>
  <c r="H116" i="27" s="1"/>
  <c r="H117" i="27" s="1"/>
  <c r="H118" i="27" s="1"/>
  <c r="H119" i="27" s="1"/>
  <c r="H120" i="27" s="1"/>
  <c r="H121" i="27" s="1"/>
  <c r="H122" i="27" s="1"/>
  <c r="H123" i="27" s="1"/>
  <c r="H124" i="27" s="1"/>
  <c r="R16" i="29"/>
  <c r="H573" i="27"/>
  <c r="Q16" i="31" l="1"/>
  <c r="H125" i="27"/>
  <c r="H126" i="27" s="1"/>
  <c r="H127" i="27" s="1"/>
  <c r="H128" i="27" s="1"/>
  <c r="Q16" i="32"/>
  <c r="H31" i="27"/>
  <c r="H32" i="27" s="1"/>
  <c r="H33" i="27" s="1"/>
  <c r="H34" i="27" s="1"/>
  <c r="H35" i="27" s="1"/>
  <c r="H36" i="27" s="1"/>
  <c r="R13" i="29"/>
  <c r="H574" i="27"/>
  <c r="H575" i="27" s="1"/>
  <c r="H576" i="27" s="1"/>
  <c r="H577" i="27" s="1"/>
  <c r="H578" i="27" s="1"/>
  <c r="H579" i="27" s="1"/>
  <c r="H580" i="27" s="1"/>
  <c r="H581" i="27" s="1"/>
  <c r="H582" i="27" s="1"/>
  <c r="H583" i="27" s="1"/>
  <c r="H584" i="27" s="1"/>
  <c r="H585" i="27" s="1"/>
  <c r="R17" i="29" l="1"/>
  <c r="H586" i="27"/>
  <c r="H587" i="27" s="1"/>
  <c r="H588" i="27" s="1"/>
  <c r="H589" i="27" s="1"/>
  <c r="H590" i="27" s="1"/>
  <c r="H591" i="27" s="1"/>
  <c r="H592" i="27" s="1"/>
  <c r="H593" i="27" s="1"/>
  <c r="H594" i="27" s="1"/>
  <c r="H595" i="27" s="1"/>
  <c r="H596" i="27" s="1"/>
  <c r="H597" i="27" s="1"/>
  <c r="H598" i="27" s="1"/>
  <c r="H599" i="27" s="1"/>
  <c r="H600" i="27" s="1"/>
  <c r="H601" i="27" s="1"/>
  <c r="H602" i="27" s="1"/>
  <c r="H603" i="27" s="1"/>
  <c r="H604" i="27" s="1"/>
  <c r="H605" i="27" s="1"/>
  <c r="H606" i="27" s="1"/>
  <c r="H607" i="27" s="1"/>
  <c r="H608" i="27" s="1"/>
  <c r="H609" i="27" s="1"/>
  <c r="H610" i="27" s="1"/>
  <c r="H611" i="27" s="1"/>
  <c r="H612" i="27" s="1"/>
  <c r="H613" i="27" s="1"/>
  <c r="H614" i="27" s="1"/>
  <c r="H615" i="27" s="1"/>
  <c r="H616" i="27" s="1"/>
  <c r="H617" i="27" s="1"/>
  <c r="H618" i="27" s="1"/>
  <c r="H619" i="27" s="1"/>
  <c r="H620" i="27" s="1"/>
  <c r="H621" i="27" s="1"/>
  <c r="H622" i="27" s="1"/>
  <c r="H623" i="27" s="1"/>
  <c r="H624" i="27" s="1"/>
  <c r="H625" i="27" s="1"/>
  <c r="H626" i="27" s="1"/>
  <c r="H627" i="27" s="1"/>
  <c r="H628" i="27" s="1"/>
  <c r="H629" i="27" s="1"/>
  <c r="H630" i="27" s="1"/>
  <c r="H631" i="27" s="1"/>
  <c r="H632" i="27" s="1"/>
  <c r="H633" i="27" s="1"/>
  <c r="Q17" i="32"/>
  <c r="H37" i="27"/>
  <c r="H38" i="27" s="1"/>
  <c r="H39" i="27" s="1"/>
  <c r="H40" i="27" s="1"/>
  <c r="H41" i="27" s="1"/>
  <c r="H42" i="27" s="1"/>
  <c r="H43" i="27" s="1"/>
  <c r="H44" i="27" s="1"/>
  <c r="H45" i="27" s="1"/>
  <c r="H46" i="27" s="1"/>
  <c r="H47" i="27" s="1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H58" i="27" s="1"/>
  <c r="H59" i="27" s="1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H71" i="27" s="1"/>
  <c r="H72" i="27" s="1"/>
  <c r="H73" i="27" s="1"/>
  <c r="H74" i="27" s="1"/>
  <c r="H75" i="27" s="1"/>
  <c r="H76" i="27" s="1"/>
  <c r="H77" i="27" s="1"/>
  <c r="H78" i="27" s="1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Q17" i="31"/>
  <c r="H129" i="27"/>
  <c r="H130" i="27" s="1"/>
  <c r="H131" i="27" s="1"/>
  <c r="H132" i="27" s="1"/>
  <c r="H133" i="27" s="1"/>
  <c r="H134" i="27" s="1"/>
  <c r="H135" i="27" s="1"/>
  <c r="H136" i="27" s="1"/>
  <c r="H137" i="27" s="1"/>
  <c r="H138" i="27" s="1"/>
  <c r="H139" i="27" s="1"/>
  <c r="H140" i="27" s="1"/>
  <c r="H141" i="27" s="1"/>
  <c r="H142" i="27" s="1"/>
  <c r="H143" i="27" s="1"/>
  <c r="H144" i="27" s="1"/>
  <c r="H145" i="27" s="1"/>
  <c r="H146" i="27" s="1"/>
  <c r="H147" i="27" s="1"/>
  <c r="H148" i="27" s="1"/>
  <c r="H149" i="27" s="1"/>
  <c r="H150" i="27" s="1"/>
  <c r="H151" i="27" s="1"/>
  <c r="H152" i="27" s="1"/>
  <c r="H153" i="27" s="1"/>
  <c r="H154" i="27" s="1"/>
  <c r="H155" i="27" s="1"/>
  <c r="H156" i="27" s="1"/>
  <c r="H157" i="27" s="1"/>
  <c r="H158" i="27" s="1"/>
  <c r="H159" i="27" s="1"/>
  <c r="H160" i="27" s="1"/>
  <c r="H161" i="27" s="1"/>
  <c r="H162" i="27" s="1"/>
  <c r="H163" i="27" s="1"/>
  <c r="H164" i="27" s="1"/>
  <c r="H165" i="27" s="1"/>
  <c r="H166" i="27" s="1"/>
  <c r="H167" i="27" s="1"/>
  <c r="H168" i="27" s="1"/>
  <c r="H169" i="27" s="1"/>
  <c r="H170" i="27" s="1"/>
  <c r="H171" i="27" s="1"/>
  <c r="H172" i="27" s="1"/>
  <c r="H173" i="27" s="1"/>
  <c r="H174" i="27" s="1"/>
  <c r="H175" i="27" s="1"/>
  <c r="H176" i="27" s="1"/>
  <c r="H177" i="27" s="1"/>
  <c r="H178" i="27" s="1"/>
  <c r="H179" i="27" s="1"/>
  <c r="H180" i="27" s="1"/>
  <c r="H181" i="27" s="1"/>
  <c r="H182" i="27" s="1"/>
  <c r="H183" i="27" s="1"/>
  <c r="H184" i="27" s="1"/>
  <c r="H185" i="27" s="1"/>
  <c r="H186" i="27" s="1"/>
  <c r="H187" i="27" s="1"/>
  <c r="H188" i="27" s="1"/>
  <c r="H189" i="27" s="1"/>
  <c r="H190" i="27" s="1"/>
  <c r="H191" i="27" s="1"/>
  <c r="H192" i="27" s="1"/>
  <c r="H193" i="27" s="1"/>
  <c r="H194" i="27" s="1"/>
  <c r="H195" i="27" s="1"/>
  <c r="H196" i="27" s="1"/>
  <c r="H197" i="27" s="1"/>
  <c r="H198" i="27" s="1"/>
  <c r="H199" i="27" s="1"/>
  <c r="H200" i="27" s="1"/>
  <c r="H201" i="27" s="1"/>
  <c r="H202" i="27" s="1"/>
  <c r="H203" i="27" s="1"/>
  <c r="H204" i="27" s="1"/>
  <c r="H205" i="27" s="1"/>
  <c r="H206" i="27" s="1"/>
  <c r="H207" i="27" s="1"/>
  <c r="H208" i="27" s="1"/>
  <c r="H209" i="27" s="1"/>
  <c r="H210" i="27" s="1"/>
  <c r="H211" i="27" s="1"/>
  <c r="H212" i="27" s="1"/>
  <c r="H213" i="27" s="1"/>
  <c r="H214" i="27" s="1"/>
  <c r="H215" i="27" s="1"/>
  <c r="H216" i="27" s="1"/>
  <c r="H217" i="27" s="1"/>
  <c r="H218" i="27" s="1"/>
  <c r="H219" i="27" s="1"/>
  <c r="H220" i="27" s="1"/>
  <c r="H221" i="27" s="1"/>
  <c r="H222" i="27" s="1"/>
  <c r="H223" i="27" s="1"/>
  <c r="H224" i="27" s="1"/>
  <c r="H225" i="27" s="1"/>
  <c r="H226" i="27" s="1"/>
  <c r="H227" i="27" s="1"/>
  <c r="H228" i="27" s="1"/>
  <c r="H229" i="27" s="1"/>
  <c r="H230" i="27" s="1"/>
  <c r="H231" i="27" s="1"/>
  <c r="H232" i="27" s="1"/>
  <c r="H233" i="27" s="1"/>
  <c r="H234" i="27" s="1"/>
  <c r="H235" i="27" s="1"/>
  <c r="H236" i="27" s="1"/>
  <c r="H237" i="27" s="1"/>
  <c r="H238" i="27" s="1"/>
  <c r="H239" i="27" s="1"/>
  <c r="H240" i="27" s="1"/>
  <c r="H241" i="27" s="1"/>
  <c r="H242" i="27" s="1"/>
  <c r="H243" i="27" s="1"/>
  <c r="H244" i="27" s="1"/>
  <c r="H245" i="27" s="1"/>
  <c r="H246" i="27" s="1"/>
  <c r="H247" i="27" s="1"/>
  <c r="H248" i="27" s="1"/>
  <c r="H249" i="27" s="1"/>
  <c r="H250" i="27" s="1"/>
  <c r="H251" i="27" s="1"/>
  <c r="H252" i="27" s="1"/>
  <c r="H253" i="27" s="1"/>
  <c r="H254" i="27" s="1"/>
  <c r="H255" i="27" s="1"/>
  <c r="H256" i="27" s="1"/>
  <c r="H257" i="27" s="1"/>
  <c r="H258" i="27" s="1"/>
  <c r="H259" i="27" s="1"/>
  <c r="H260" i="27" s="1"/>
  <c r="H261" i="27" s="1"/>
  <c r="H262" i="27" s="1"/>
  <c r="H263" i="27" s="1"/>
  <c r="H264" i="27" s="1"/>
  <c r="H265" i="27" s="1"/>
  <c r="H266" i="27" s="1"/>
  <c r="H267" i="27" s="1"/>
  <c r="H268" i="27" s="1"/>
  <c r="H269" i="27" s="1"/>
  <c r="H270" i="27" s="1"/>
  <c r="H271" i="27" s="1"/>
  <c r="H272" i="27" s="1"/>
  <c r="H273" i="27" s="1"/>
  <c r="H274" i="27" s="1"/>
  <c r="H275" i="27" s="1"/>
  <c r="H276" i="27" s="1"/>
  <c r="H277" i="27" s="1"/>
  <c r="H278" i="27" s="1"/>
  <c r="H279" i="27" s="1"/>
  <c r="H280" i="27" s="1"/>
  <c r="H281" i="27" s="1"/>
  <c r="H282" i="27" s="1"/>
  <c r="H283" i="27" s="1"/>
  <c r="H284" i="27" s="1"/>
  <c r="H285" i="27" s="1"/>
  <c r="H286" i="27" s="1"/>
  <c r="H287" i="27" s="1"/>
  <c r="H288" i="27" s="1"/>
  <c r="H289" i="27" s="1"/>
  <c r="H290" i="27" s="1"/>
  <c r="H291" i="27" s="1"/>
  <c r="H292" i="27" s="1"/>
  <c r="H293" i="27" s="1"/>
  <c r="H294" i="27" s="1"/>
  <c r="H295" i="27" s="1"/>
  <c r="H296" i="27" s="1"/>
  <c r="H297" i="27" s="1"/>
  <c r="H298" i="27" s="1"/>
  <c r="H299" i="27" s="1"/>
  <c r="H300" i="27" s="1"/>
  <c r="H301" i="27" s="1"/>
  <c r="H302" i="27" s="1"/>
  <c r="H303" i="27" s="1"/>
  <c r="H304" i="27" s="1"/>
  <c r="H305" i="27" s="1"/>
  <c r="H306" i="27" s="1"/>
  <c r="H307" i="27" s="1"/>
  <c r="H308" i="27" s="1"/>
  <c r="H309" i="27" s="1"/>
  <c r="H310" i="27" s="1"/>
  <c r="H311" i="27" s="1"/>
  <c r="H312" i="27" s="1"/>
  <c r="H313" i="27" s="1"/>
  <c r="H314" i="27" s="1"/>
  <c r="H315" i="27" s="1"/>
  <c r="H316" i="27" s="1"/>
  <c r="H317" i="27" s="1"/>
  <c r="H318" i="27" s="1"/>
  <c r="H319" i="27" s="1"/>
  <c r="H320" i="27" s="1"/>
  <c r="H321" i="27" s="1"/>
  <c r="H322" i="27" s="1"/>
  <c r="H323" i="27" s="1"/>
  <c r="H324" i="27" s="1"/>
  <c r="H325" i="27" s="1"/>
  <c r="H326" i="27" s="1"/>
  <c r="H327" i="27" s="1"/>
  <c r="H328" i="27" s="1"/>
  <c r="H329" i="27" s="1"/>
  <c r="H330" i="27" s="1"/>
  <c r="H331" i="27" s="1"/>
  <c r="H332" i="27" s="1"/>
  <c r="H333" i="27" s="1"/>
  <c r="H334" i="27" s="1"/>
  <c r="H335" i="27" s="1"/>
  <c r="H336" i="27" s="1"/>
  <c r="H337" i="27" s="1"/>
  <c r="H338" i="27" s="1"/>
  <c r="H339" i="27" s="1"/>
  <c r="H340" i="27" s="1"/>
  <c r="H341" i="27" s="1"/>
  <c r="H342" i="27" s="1"/>
  <c r="H343" i="27" s="1"/>
  <c r="H344" i="27" s="1"/>
  <c r="H345" i="27" s="1"/>
  <c r="H346" i="27" s="1"/>
  <c r="H347" i="27" s="1"/>
  <c r="H348" i="27" s="1"/>
  <c r="M36" i="2" l="1"/>
  <c r="Z13" i="2" l="1"/>
  <c r="S60" i="20" l="1"/>
  <c r="T60" i="20"/>
  <c r="U60" i="20"/>
  <c r="V60" i="20"/>
  <c r="X60" i="20"/>
  <c r="Y60" i="20"/>
  <c r="Z60" i="20"/>
  <c r="AA60" i="20"/>
  <c r="AB60" i="20"/>
  <c r="S61" i="20"/>
  <c r="T61" i="20"/>
  <c r="U61" i="20"/>
  <c r="V61" i="20"/>
  <c r="X61" i="20"/>
  <c r="Y61" i="20"/>
  <c r="Z61" i="20"/>
  <c r="AA61" i="20"/>
  <c r="AB61" i="20"/>
  <c r="S62" i="20"/>
  <c r="T62" i="20"/>
  <c r="U62" i="20"/>
  <c r="V62" i="20"/>
  <c r="X62" i="20"/>
  <c r="Y62" i="20"/>
  <c r="Z62" i="20"/>
  <c r="AA62" i="20"/>
  <c r="AB62" i="20"/>
  <c r="S63" i="20"/>
  <c r="T63" i="20"/>
  <c r="U63" i="20"/>
  <c r="V63" i="20"/>
  <c r="X63" i="20"/>
  <c r="Y63" i="20"/>
  <c r="Z63" i="20"/>
  <c r="AA63" i="20"/>
  <c r="AB63" i="20"/>
  <c r="S64" i="20"/>
  <c r="T64" i="20"/>
  <c r="U64" i="20"/>
  <c r="V64" i="20"/>
  <c r="X64" i="20"/>
  <c r="Y64" i="20"/>
  <c r="Z64" i="20"/>
  <c r="AA64" i="20"/>
  <c r="AB64" i="20"/>
  <c r="S65" i="20"/>
  <c r="T65" i="20"/>
  <c r="U65" i="20"/>
  <c r="V65" i="20"/>
  <c r="X65" i="20"/>
  <c r="Y65" i="20"/>
  <c r="Z65" i="20"/>
  <c r="AA65" i="20"/>
  <c r="AB65" i="20"/>
  <c r="S66" i="20"/>
  <c r="T66" i="20"/>
  <c r="U66" i="20"/>
  <c r="V66" i="20"/>
  <c r="X66" i="20"/>
  <c r="Y66" i="20"/>
  <c r="Z66" i="20"/>
  <c r="AA66" i="20"/>
  <c r="AB66" i="20"/>
  <c r="S67" i="20"/>
  <c r="T67" i="20"/>
  <c r="U67" i="20"/>
  <c r="V67" i="20"/>
  <c r="X67" i="20"/>
  <c r="Y67" i="20"/>
  <c r="Z67" i="20"/>
  <c r="AA67" i="20"/>
  <c r="AB67" i="20"/>
  <c r="S68" i="20"/>
  <c r="T68" i="20"/>
  <c r="U68" i="20"/>
  <c r="V68" i="20"/>
  <c r="X68" i="20"/>
  <c r="Y68" i="20"/>
  <c r="Z68" i="20"/>
  <c r="AA68" i="20"/>
  <c r="AB68" i="20"/>
  <c r="S69" i="20"/>
  <c r="T69" i="20"/>
  <c r="U69" i="20"/>
  <c r="V69" i="20"/>
  <c r="X69" i="20"/>
  <c r="Y69" i="20"/>
  <c r="Z69" i="20"/>
  <c r="AA69" i="20"/>
  <c r="AB69" i="20"/>
  <c r="S70" i="20"/>
  <c r="T70" i="20"/>
  <c r="U70" i="20"/>
  <c r="V70" i="20"/>
  <c r="X70" i="20"/>
  <c r="Y70" i="20"/>
  <c r="Z70" i="20"/>
  <c r="AA70" i="20"/>
  <c r="AB70" i="20"/>
  <c r="S71" i="20"/>
  <c r="T71" i="20"/>
  <c r="U71" i="20"/>
  <c r="V71" i="20"/>
  <c r="X71" i="20"/>
  <c r="Y71" i="20"/>
  <c r="Z71" i="20"/>
  <c r="AA71" i="20"/>
  <c r="AB71" i="20"/>
  <c r="S72" i="20"/>
  <c r="T72" i="20"/>
  <c r="U72" i="20"/>
  <c r="V72" i="20"/>
  <c r="X72" i="20"/>
  <c r="Y72" i="20"/>
  <c r="Z72" i="20"/>
  <c r="AA72" i="20"/>
  <c r="AB72" i="20"/>
  <c r="S73" i="20"/>
  <c r="T73" i="20"/>
  <c r="U73" i="20"/>
  <c r="V73" i="20"/>
  <c r="X73" i="20"/>
  <c r="Y73" i="20"/>
  <c r="Z73" i="20"/>
  <c r="AA73" i="20"/>
  <c r="AB73" i="20"/>
  <c r="S74" i="20"/>
  <c r="T74" i="20"/>
  <c r="U74" i="20"/>
  <c r="V74" i="20"/>
  <c r="X74" i="20"/>
  <c r="Y74" i="20"/>
  <c r="Z74" i="20"/>
  <c r="AA74" i="20"/>
  <c r="AB74" i="20"/>
  <c r="S75" i="20"/>
  <c r="T75" i="20"/>
  <c r="U75" i="20"/>
  <c r="V75" i="20"/>
  <c r="X75" i="20"/>
  <c r="Y75" i="20"/>
  <c r="Z75" i="20"/>
  <c r="AA75" i="20"/>
  <c r="AB75" i="20"/>
  <c r="J1" i="1" l="1"/>
  <c r="G4" i="7" l="1"/>
  <c r="AM24" i="1" l="1"/>
  <c r="N5" i="20"/>
  <c r="F39" i="25" a="1"/>
  <c r="F39" i="25" s="1"/>
  <c r="F38" i="25" a="1"/>
  <c r="F38" i="25" s="1"/>
  <c r="F37" i="25" a="1"/>
  <c r="F37" i="25" s="1"/>
  <c r="F36" i="25" a="1"/>
  <c r="F36" i="25" s="1"/>
  <c r="F35" i="25" a="1"/>
  <c r="F35" i="25" s="1"/>
  <c r="F34" i="25" a="1"/>
  <c r="F34" i="25" s="1"/>
  <c r="F33" i="25" a="1"/>
  <c r="F33" i="25" s="1"/>
  <c r="F32" i="25" a="1"/>
  <c r="F32" i="25" s="1"/>
  <c r="F31" i="25" a="1"/>
  <c r="F31" i="25" s="1"/>
  <c r="F30" i="25" a="1"/>
  <c r="F30" i="25" s="1"/>
  <c r="F29" i="25" a="1"/>
  <c r="F29" i="25" s="1"/>
  <c r="G39" i="25" a="1"/>
  <c r="G39" i="25" s="1"/>
  <c r="G38" i="25" a="1"/>
  <c r="G38" i="25" s="1"/>
  <c r="G37" i="25" a="1"/>
  <c r="G37" i="25" s="1"/>
  <c r="G36" i="25" a="1"/>
  <c r="G36" i="25" s="1"/>
  <c r="G35" i="25" a="1"/>
  <c r="G35" i="25" s="1"/>
  <c r="G34" i="25" a="1"/>
  <c r="G34" i="25" s="1"/>
  <c r="G33" i="25" a="1"/>
  <c r="G33" i="25" s="1"/>
  <c r="G32" i="25" a="1"/>
  <c r="G32" i="25" s="1"/>
  <c r="G31" i="25" a="1"/>
  <c r="G31" i="25" s="1"/>
  <c r="G30" i="25" a="1"/>
  <c r="G30" i="25" s="1"/>
  <c r="G29" i="25" a="1"/>
  <c r="G29" i="25" s="1"/>
  <c r="E39" i="25"/>
  <c r="E38" i="25"/>
  <c r="E37" i="25"/>
  <c r="E36" i="25"/>
  <c r="E35" i="25"/>
  <c r="E34" i="25"/>
  <c r="E33" i="25"/>
  <c r="E32" i="25"/>
  <c r="E31" i="25"/>
  <c r="E30" i="25"/>
  <c r="E29" i="25"/>
  <c r="H29" i="25" s="1"/>
  <c r="J3" i="25"/>
  <c r="K2" i="25"/>
  <c r="I4" i="25"/>
  <c r="K3" i="25"/>
  <c r="L2" i="25"/>
  <c r="AT8" i="21" a="1"/>
  <c r="AY8" i="21" s="1"/>
  <c r="AT8" i="6" a="1"/>
  <c r="AY8" i="6" s="1"/>
  <c r="AT8" i="5" a="1"/>
  <c r="AT8" i="4" a="1"/>
  <c r="AY8" i="4" s="1"/>
  <c r="AT8" i="3" a="1"/>
  <c r="AY8" i="3" s="1"/>
  <c r="AT8" i="1" a="1"/>
  <c r="AZ8" i="1" s="1"/>
  <c r="AT8" i="2" a="1"/>
  <c r="AW8" i="2" s="1"/>
  <c r="AB59" i="20"/>
  <c r="BC13" i="1" s="1"/>
  <c r="AB57" i="20"/>
  <c r="AB56" i="20"/>
  <c r="BC25" i="3" s="1"/>
  <c r="AB55" i="20"/>
  <c r="BC33" i="2" s="1"/>
  <c r="AB54" i="20"/>
  <c r="BC26" i="2" s="1"/>
  <c r="AB53" i="20"/>
  <c r="AB52" i="20"/>
  <c r="AB51" i="20"/>
  <c r="AB50" i="20"/>
  <c r="AB49" i="20"/>
  <c r="AB48" i="20"/>
  <c r="AB47" i="20"/>
  <c r="AB46" i="20"/>
  <c r="AB45" i="20"/>
  <c r="AB44" i="20"/>
  <c r="AB43" i="20"/>
  <c r="AB42" i="20"/>
  <c r="BC32" i="21" s="1"/>
  <c r="AB41" i="20"/>
  <c r="BC41" i="3" s="1"/>
  <c r="AB40" i="20"/>
  <c r="BC40" i="2" s="1"/>
  <c r="AB39" i="20"/>
  <c r="BC29" i="21" s="1"/>
  <c r="AB38" i="20"/>
  <c r="BC31" i="4" s="1"/>
  <c r="AB37" i="20"/>
  <c r="BC37" i="3" s="1"/>
  <c r="AB36" i="20"/>
  <c r="AB35" i="20"/>
  <c r="AB34" i="20"/>
  <c r="AB33" i="20"/>
  <c r="BC34" i="5" s="1"/>
  <c r="AB32" i="20"/>
  <c r="BC35" i="2" s="1"/>
  <c r="AB31" i="20"/>
  <c r="AB30" i="20"/>
  <c r="BC31" i="1" s="1"/>
  <c r="AB29" i="20"/>
  <c r="AB28" i="20"/>
  <c r="AB27" i="20"/>
  <c r="BC19" i="21" s="1"/>
  <c r="AB26" i="20"/>
  <c r="AB25" i="20"/>
  <c r="BC24" i="4" s="1"/>
  <c r="AB24" i="20"/>
  <c r="AB23" i="20"/>
  <c r="AB22" i="20"/>
  <c r="AB21" i="20"/>
  <c r="AB20" i="20"/>
  <c r="AB19" i="20"/>
  <c r="AB18" i="20"/>
  <c r="AB17" i="20"/>
  <c r="BC28" i="2" s="1"/>
  <c r="AB16" i="20"/>
  <c r="AB15" i="20"/>
  <c r="AB14" i="20"/>
  <c r="AB13" i="20"/>
  <c r="AB12" i="20"/>
  <c r="AB11" i="20"/>
  <c r="BC32" i="6" s="1"/>
  <c r="AB10" i="20"/>
  <c r="AB9" i="20"/>
  <c r="BC12" i="21" s="1"/>
  <c r="AB8" i="20"/>
  <c r="BC13" i="21" s="1"/>
  <c r="AB7" i="20"/>
  <c r="AB6" i="20"/>
  <c r="AB5" i="20"/>
  <c r="AB4" i="20"/>
  <c r="BC30" i="6" s="1"/>
  <c r="AA59" i="20"/>
  <c r="BB13" i="1" s="1"/>
  <c r="AA57" i="20"/>
  <c r="AA56" i="20"/>
  <c r="BB25" i="2" s="1"/>
  <c r="AA55" i="20"/>
  <c r="AA54" i="20"/>
  <c r="BB26" i="3" s="1"/>
  <c r="AA53" i="20"/>
  <c r="BB24" i="2" s="1"/>
  <c r="AA52" i="20"/>
  <c r="AA51" i="20"/>
  <c r="AA50" i="20"/>
  <c r="AA49" i="20"/>
  <c r="AA48" i="20"/>
  <c r="AA47" i="20"/>
  <c r="AA46" i="20"/>
  <c r="AA45" i="20"/>
  <c r="AA44" i="20"/>
  <c r="AA43" i="20"/>
  <c r="AA42" i="20"/>
  <c r="BB42" i="2" s="1"/>
  <c r="AA41" i="20"/>
  <c r="AA40" i="20"/>
  <c r="BB33" i="4" s="1"/>
  <c r="AA39" i="20"/>
  <c r="AA38" i="20"/>
  <c r="BB38" i="6" s="1"/>
  <c r="AA37" i="20"/>
  <c r="BB27" i="21" s="1"/>
  <c r="AA36" i="20"/>
  <c r="AA35" i="20"/>
  <c r="AA34" i="20"/>
  <c r="AA33" i="20"/>
  <c r="BB34" i="3" s="1"/>
  <c r="AA32" i="20"/>
  <c r="AA31" i="20"/>
  <c r="AA30" i="20"/>
  <c r="BB36" i="6" s="1"/>
  <c r="AA29" i="20"/>
  <c r="AA28" i="20"/>
  <c r="AA27" i="20"/>
  <c r="AA26" i="20"/>
  <c r="AA25" i="20"/>
  <c r="AA24" i="20"/>
  <c r="AA23" i="20"/>
  <c r="AA22" i="20"/>
  <c r="AA21" i="20"/>
  <c r="AA20" i="20"/>
  <c r="AA19" i="20"/>
  <c r="AA18" i="20"/>
  <c r="AA17" i="20"/>
  <c r="BB19" i="1" s="1"/>
  <c r="AA16" i="20"/>
  <c r="AA15" i="20"/>
  <c r="AA14" i="20"/>
  <c r="BB21" i="5" s="1"/>
  <c r="AA13" i="20"/>
  <c r="AA12" i="20"/>
  <c r="AA11" i="20"/>
  <c r="BB32" i="2" s="1"/>
  <c r="AA10" i="20"/>
  <c r="AA9" i="20"/>
  <c r="BB22" i="3" s="1"/>
  <c r="AA8" i="20"/>
  <c r="AA7" i="20"/>
  <c r="AA6" i="20"/>
  <c r="AA5" i="20"/>
  <c r="AA4" i="20"/>
  <c r="BB30" i="5" s="1"/>
  <c r="Z59" i="20"/>
  <c r="BA13" i="1" s="1"/>
  <c r="Z57" i="20"/>
  <c r="Z56" i="20"/>
  <c r="BA15" i="21" s="1"/>
  <c r="Z55" i="20"/>
  <c r="BA26" i="4" s="1"/>
  <c r="Z54" i="20"/>
  <c r="BA16" i="21" s="1"/>
  <c r="Z53" i="20"/>
  <c r="BA20" i="1" s="1"/>
  <c r="Z52" i="20"/>
  <c r="Z51" i="20"/>
  <c r="Z50" i="20"/>
  <c r="Z49" i="20"/>
  <c r="Z48" i="20"/>
  <c r="Z47" i="20"/>
  <c r="Z46" i="20"/>
  <c r="Z45" i="20"/>
  <c r="Z44" i="20"/>
  <c r="Z43" i="20"/>
  <c r="Z42" i="20"/>
  <c r="Z41" i="20"/>
  <c r="BA34" i="4" s="1"/>
  <c r="Z40" i="20"/>
  <c r="BA30" i="21" s="1"/>
  <c r="Z39" i="20"/>
  <c r="BA34" i="1" s="1"/>
  <c r="Z38" i="20"/>
  <c r="BA38" i="6" s="1"/>
  <c r="Z37" i="20"/>
  <c r="Z36" i="20"/>
  <c r="Z35" i="20"/>
  <c r="Z34" i="20"/>
  <c r="Z33" i="20"/>
  <c r="Z32" i="20"/>
  <c r="BA35" i="2" s="1"/>
  <c r="Z31" i="20"/>
  <c r="Z30" i="20"/>
  <c r="BA36" i="6" s="1"/>
  <c r="Z29" i="20"/>
  <c r="Z28" i="20"/>
  <c r="Z27" i="20"/>
  <c r="BA25" i="1" s="1"/>
  <c r="Z26" i="20"/>
  <c r="Z25" i="20"/>
  <c r="Z24" i="20"/>
  <c r="Z23" i="20"/>
  <c r="Z22" i="20"/>
  <c r="Z21" i="20"/>
  <c r="Z20" i="20"/>
  <c r="Z19" i="20"/>
  <c r="Z18" i="20"/>
  <c r="Z17" i="20"/>
  <c r="BA21" i="4" s="1"/>
  <c r="Z16" i="20"/>
  <c r="Z15" i="20"/>
  <c r="Z14" i="20"/>
  <c r="BA11" i="21" s="1"/>
  <c r="Z13" i="20"/>
  <c r="Z12" i="20"/>
  <c r="Z11" i="20"/>
  <c r="BA22" i="21" s="1"/>
  <c r="Z10" i="20"/>
  <c r="Z9" i="20"/>
  <c r="BA22" i="6" s="1"/>
  <c r="Z8" i="20"/>
  <c r="Z7" i="20"/>
  <c r="Z6" i="20"/>
  <c r="Z5" i="20"/>
  <c r="Z4" i="20"/>
  <c r="BA20" i="21" s="1"/>
  <c r="Y59" i="20"/>
  <c r="AZ13" i="1" s="1"/>
  <c r="Y57" i="20"/>
  <c r="Y56" i="20"/>
  <c r="AZ18" i="4" s="1"/>
  <c r="Y55" i="20"/>
  <c r="AZ33" i="6" s="1"/>
  <c r="Y54" i="20"/>
  <c r="AZ26" i="2" s="1"/>
  <c r="Y53" i="20"/>
  <c r="AZ14" i="21" s="1"/>
  <c r="Y52" i="20"/>
  <c r="Y51" i="20"/>
  <c r="Y50" i="20"/>
  <c r="Y49" i="20"/>
  <c r="Y48" i="20"/>
  <c r="Y47" i="20"/>
  <c r="Y46" i="20"/>
  <c r="Y45" i="20"/>
  <c r="Y44" i="20"/>
  <c r="Y43" i="20"/>
  <c r="Y42" i="20"/>
  <c r="AZ42" i="3" s="1"/>
  <c r="Y41" i="20"/>
  <c r="AZ41" i="3" s="1"/>
  <c r="Y40" i="20"/>
  <c r="AZ30" i="21" s="1"/>
  <c r="Y39" i="20"/>
  <c r="AZ39" i="6" s="1"/>
  <c r="Y38" i="20"/>
  <c r="AZ38" i="2" s="1"/>
  <c r="Y37" i="20"/>
  <c r="AZ37" i="5" s="1"/>
  <c r="Y36" i="20"/>
  <c r="Y35" i="20"/>
  <c r="Y34" i="20"/>
  <c r="Y33" i="20"/>
  <c r="AZ34" i="5" s="1"/>
  <c r="Y32" i="20"/>
  <c r="Y31" i="20"/>
  <c r="Y30" i="20"/>
  <c r="AZ31" i="1" s="1"/>
  <c r="Y29" i="20"/>
  <c r="Y28" i="20"/>
  <c r="Y27" i="20"/>
  <c r="AZ29" i="2" s="1"/>
  <c r="Y26" i="20"/>
  <c r="Y25" i="20"/>
  <c r="AZ24" i="4" s="1"/>
  <c r="Y24" i="20"/>
  <c r="Y23" i="20"/>
  <c r="Y22" i="20"/>
  <c r="Y21" i="20"/>
  <c r="Y20" i="20"/>
  <c r="Y19" i="20"/>
  <c r="Y18" i="20"/>
  <c r="Y17" i="20"/>
  <c r="AZ21" i="4" s="1"/>
  <c r="Y16" i="20"/>
  <c r="Y15" i="20"/>
  <c r="Y14" i="20"/>
  <c r="Y13" i="20"/>
  <c r="Y12" i="20"/>
  <c r="Y11" i="20"/>
  <c r="AZ32" i="6" s="1"/>
  <c r="Y10" i="20"/>
  <c r="Y9" i="20"/>
  <c r="AZ22" i="5" s="1"/>
  <c r="Y8" i="20"/>
  <c r="AZ13" i="21" s="1"/>
  <c r="Y7" i="20"/>
  <c r="Y6" i="20"/>
  <c r="Y5" i="20"/>
  <c r="Y4" i="20"/>
  <c r="X59" i="20"/>
  <c r="AY13" i="1" s="1"/>
  <c r="X57" i="20"/>
  <c r="X56" i="20"/>
  <c r="X55" i="20"/>
  <c r="AY26" i="4" s="1"/>
  <c r="X54" i="20"/>
  <c r="AY26" i="2" s="1"/>
  <c r="X53" i="20"/>
  <c r="AY20" i="1" s="1"/>
  <c r="X52" i="20"/>
  <c r="X51" i="20"/>
  <c r="X50" i="20"/>
  <c r="X49" i="20"/>
  <c r="X48" i="20"/>
  <c r="X47" i="20"/>
  <c r="X46" i="20"/>
  <c r="X45" i="20"/>
  <c r="X44" i="20"/>
  <c r="X43" i="20"/>
  <c r="X42" i="20"/>
  <c r="AY35" i="4" s="1"/>
  <c r="X41" i="20"/>
  <c r="AY41" i="6" s="1"/>
  <c r="X40" i="20"/>
  <c r="AY40" i="2" s="1"/>
  <c r="X39" i="20"/>
  <c r="X38" i="20"/>
  <c r="X37" i="20"/>
  <c r="AY37" i="6" s="1"/>
  <c r="X36" i="20"/>
  <c r="X35" i="20"/>
  <c r="X34" i="20"/>
  <c r="X33" i="20"/>
  <c r="AY27" i="4" s="1"/>
  <c r="X32" i="20"/>
  <c r="AY35" i="2" s="1"/>
  <c r="X31" i="20"/>
  <c r="X30" i="20"/>
  <c r="X29" i="20"/>
  <c r="X28" i="20"/>
  <c r="X27" i="20"/>
  <c r="AY29" i="3" s="1"/>
  <c r="X26" i="20"/>
  <c r="X25" i="20"/>
  <c r="X24" i="20"/>
  <c r="X23" i="20"/>
  <c r="X22" i="20"/>
  <c r="X21" i="20"/>
  <c r="X20" i="20"/>
  <c r="X19" i="20"/>
  <c r="X18" i="20"/>
  <c r="X17" i="20"/>
  <c r="AY19" i="1" s="1"/>
  <c r="X16" i="20"/>
  <c r="X15" i="20"/>
  <c r="X14" i="20"/>
  <c r="X13" i="20"/>
  <c r="AY14" i="1" s="1"/>
  <c r="X12" i="20"/>
  <c r="X11" i="20"/>
  <c r="AY25" i="4" s="1"/>
  <c r="X10" i="20"/>
  <c r="X9" i="20"/>
  <c r="AY17" i="1" s="1"/>
  <c r="X8" i="20"/>
  <c r="X7" i="20"/>
  <c r="X6" i="20"/>
  <c r="X5" i="20"/>
  <c r="X4" i="20"/>
  <c r="AY20" i="21" s="1"/>
  <c r="AX13" i="1"/>
  <c r="AX25" i="3"/>
  <c r="AX23" i="21"/>
  <c r="AX26" i="6"/>
  <c r="AX17" i="4"/>
  <c r="AX32" i="21"/>
  <c r="AX41" i="3"/>
  <c r="AX33" i="4"/>
  <c r="AX29" i="21"/>
  <c r="AX38" i="2"/>
  <c r="AX24" i="21"/>
  <c r="AX35" i="2"/>
  <c r="AX26" i="21"/>
  <c r="AX29" i="3"/>
  <c r="AX28" i="5"/>
  <c r="AX11" i="21"/>
  <c r="AX32" i="3"/>
  <c r="AX22" i="2"/>
  <c r="AX23" i="1"/>
  <c r="V59" i="20"/>
  <c r="AW13" i="1" s="1"/>
  <c r="V57" i="20"/>
  <c r="V56" i="20"/>
  <c r="AW21" i="1" s="1"/>
  <c r="V55" i="20"/>
  <c r="V54" i="20"/>
  <c r="V53" i="20"/>
  <c r="V52" i="20"/>
  <c r="V51" i="20"/>
  <c r="AW10" i="1" s="1"/>
  <c r="V50" i="20"/>
  <c r="V49" i="20"/>
  <c r="V48" i="20"/>
  <c r="V47" i="20"/>
  <c r="V46" i="20"/>
  <c r="V45" i="20"/>
  <c r="V44" i="20"/>
  <c r="V43" i="20"/>
  <c r="V42" i="20"/>
  <c r="V41" i="20"/>
  <c r="AW36" i="1" s="1"/>
  <c r="V40" i="20"/>
  <c r="V39" i="20"/>
  <c r="AW34" i="1" s="1"/>
  <c r="V38" i="20"/>
  <c r="V37" i="20"/>
  <c r="AW32" i="1" s="1"/>
  <c r="V36" i="20"/>
  <c r="V35" i="20"/>
  <c r="V34" i="20"/>
  <c r="V33" i="20"/>
  <c r="V32" i="20"/>
  <c r="AW35" i="2" s="1"/>
  <c r="V31" i="20"/>
  <c r="V30" i="20"/>
  <c r="V29" i="20"/>
  <c r="V28" i="20"/>
  <c r="V27" i="20"/>
  <c r="V26" i="20"/>
  <c r="V25" i="20"/>
  <c r="V24" i="20"/>
  <c r="V23" i="20"/>
  <c r="V22" i="20"/>
  <c r="V21" i="20"/>
  <c r="V20" i="20"/>
  <c r="V19" i="20"/>
  <c r="V18" i="20"/>
  <c r="V17" i="20"/>
  <c r="AW19" i="1" s="1"/>
  <c r="V16" i="20"/>
  <c r="V15" i="20"/>
  <c r="V14" i="20"/>
  <c r="V13" i="20"/>
  <c r="AW14" i="1" s="1"/>
  <c r="V12" i="20"/>
  <c r="AW11" i="1" s="1"/>
  <c r="V11" i="20"/>
  <c r="AW27" i="1" s="1"/>
  <c r="V10" i="20"/>
  <c r="V9" i="20"/>
  <c r="AW17" i="1" s="1"/>
  <c r="V8" i="20"/>
  <c r="V7" i="20"/>
  <c r="AW9" i="1" s="1"/>
  <c r="V6" i="20"/>
  <c r="V5" i="20"/>
  <c r="V4" i="20"/>
  <c r="U59" i="20"/>
  <c r="AV13" i="1" s="1"/>
  <c r="U57" i="20"/>
  <c r="U56" i="20"/>
  <c r="U55" i="20"/>
  <c r="AV33" i="2" s="1"/>
  <c r="U54" i="20"/>
  <c r="U53" i="20"/>
  <c r="AV24" i="2" s="1"/>
  <c r="U52" i="20"/>
  <c r="U51" i="20"/>
  <c r="AV10" i="1" s="1"/>
  <c r="U50" i="20"/>
  <c r="U49" i="20"/>
  <c r="U48" i="20"/>
  <c r="U47" i="20"/>
  <c r="U46" i="20"/>
  <c r="U45" i="20"/>
  <c r="U44" i="20"/>
  <c r="U43" i="20"/>
  <c r="U42" i="20"/>
  <c r="AV42" i="2" s="1"/>
  <c r="U41" i="20"/>
  <c r="U40" i="20"/>
  <c r="AV40" i="2" s="1"/>
  <c r="U39" i="20"/>
  <c r="U38" i="20"/>
  <c r="AV38" i="2" s="1"/>
  <c r="U37" i="20"/>
  <c r="U36" i="20"/>
  <c r="U35" i="20"/>
  <c r="U34" i="20"/>
  <c r="U33" i="20"/>
  <c r="U32" i="20"/>
  <c r="AV35" i="2" s="1"/>
  <c r="U31" i="20"/>
  <c r="U30" i="20"/>
  <c r="AV36" i="2" s="1"/>
  <c r="U29" i="20"/>
  <c r="U28" i="20"/>
  <c r="U27" i="20"/>
  <c r="U26" i="20"/>
  <c r="U25" i="20"/>
  <c r="AV24" i="4" s="1"/>
  <c r="U24" i="20"/>
  <c r="U23" i="20"/>
  <c r="U22" i="20"/>
  <c r="U21" i="20"/>
  <c r="U20" i="20"/>
  <c r="U19" i="20"/>
  <c r="U18" i="20"/>
  <c r="U17" i="20"/>
  <c r="U16" i="20"/>
  <c r="U15" i="20"/>
  <c r="AV27" i="5" s="1"/>
  <c r="U14" i="20"/>
  <c r="U13" i="20"/>
  <c r="U12" i="20"/>
  <c r="AV11" i="1" s="1"/>
  <c r="U11" i="20"/>
  <c r="U10" i="20"/>
  <c r="U9" i="20"/>
  <c r="U8" i="20"/>
  <c r="AV23" i="2" s="1"/>
  <c r="U7" i="20"/>
  <c r="AV9" i="1" s="1"/>
  <c r="U6" i="20"/>
  <c r="U5" i="20"/>
  <c r="U4" i="20"/>
  <c r="AV30" i="2" s="1"/>
  <c r="T59" i="20"/>
  <c r="AU13" i="1" s="1"/>
  <c r="T57" i="20"/>
  <c r="T56" i="20"/>
  <c r="AU21" i="1" s="1"/>
  <c r="T55" i="20"/>
  <c r="T54" i="20"/>
  <c r="T53" i="20"/>
  <c r="T52" i="20"/>
  <c r="T51" i="20"/>
  <c r="AU10" i="1" s="1"/>
  <c r="T50" i="20"/>
  <c r="T49" i="20"/>
  <c r="T48" i="20"/>
  <c r="T47" i="20"/>
  <c r="T46" i="20"/>
  <c r="T45" i="20"/>
  <c r="T44" i="20"/>
  <c r="T43" i="20"/>
  <c r="T42" i="20"/>
  <c r="T41" i="20"/>
  <c r="AU36" i="1" s="1"/>
  <c r="T40" i="20"/>
  <c r="T39" i="20"/>
  <c r="AU34" i="1" s="1"/>
  <c r="T38" i="20"/>
  <c r="T37" i="20"/>
  <c r="AU32" i="1" s="1"/>
  <c r="T36" i="20"/>
  <c r="T35" i="20"/>
  <c r="T34" i="20"/>
  <c r="T33" i="20"/>
  <c r="T32" i="20"/>
  <c r="AU35" i="2" s="1"/>
  <c r="T31" i="20"/>
  <c r="T30" i="20"/>
  <c r="T29" i="20"/>
  <c r="T28" i="20"/>
  <c r="T27" i="20"/>
  <c r="T26" i="20"/>
  <c r="T25" i="20"/>
  <c r="T24" i="20"/>
  <c r="T23" i="20"/>
  <c r="T22" i="20"/>
  <c r="T21" i="20"/>
  <c r="T20" i="20"/>
  <c r="T19" i="20"/>
  <c r="T18" i="20"/>
  <c r="T17" i="20"/>
  <c r="AU19" i="1" s="1"/>
  <c r="T16" i="20"/>
  <c r="T15" i="20"/>
  <c r="T14" i="20"/>
  <c r="T13" i="20"/>
  <c r="AU14" i="1" s="1"/>
  <c r="T12" i="20"/>
  <c r="AU11" i="1" s="1"/>
  <c r="T11" i="20"/>
  <c r="AU27" i="1" s="1"/>
  <c r="T10" i="20"/>
  <c r="T9" i="20"/>
  <c r="AU17" i="1" s="1"/>
  <c r="T8" i="20"/>
  <c r="T7" i="20"/>
  <c r="AU9" i="1" s="1"/>
  <c r="T6" i="20"/>
  <c r="T5" i="20"/>
  <c r="T4" i="20"/>
  <c r="S59" i="20"/>
  <c r="AT13" i="1" s="1"/>
  <c r="S57" i="20"/>
  <c r="S56" i="20"/>
  <c r="S55" i="20"/>
  <c r="AT33" i="2" s="1"/>
  <c r="S54" i="20"/>
  <c r="S53" i="20"/>
  <c r="AT24" i="2" s="1"/>
  <c r="S52" i="20"/>
  <c r="S51" i="20"/>
  <c r="AT10" i="1" s="1"/>
  <c r="S50" i="20"/>
  <c r="S49" i="20"/>
  <c r="S48" i="20"/>
  <c r="S47" i="20"/>
  <c r="S46" i="20"/>
  <c r="S45" i="20"/>
  <c r="S44" i="20"/>
  <c r="S43" i="20"/>
  <c r="S42" i="20"/>
  <c r="AT42" i="2" s="1"/>
  <c r="S41" i="20"/>
  <c r="S40" i="20"/>
  <c r="AT40" i="2" s="1"/>
  <c r="S39" i="20"/>
  <c r="S38" i="20"/>
  <c r="AT38" i="2" s="1"/>
  <c r="S37" i="20"/>
  <c r="S36" i="20"/>
  <c r="S35" i="20"/>
  <c r="S34" i="20"/>
  <c r="S33" i="20"/>
  <c r="S32" i="20"/>
  <c r="AT35" i="2" s="1"/>
  <c r="S31" i="20"/>
  <c r="S30" i="20"/>
  <c r="AT36" i="2" s="1"/>
  <c r="S29" i="20"/>
  <c r="S28" i="20"/>
  <c r="S27" i="20"/>
  <c r="S26" i="20"/>
  <c r="S25" i="20"/>
  <c r="AT24" i="4" s="1"/>
  <c r="S24" i="20"/>
  <c r="S23" i="20"/>
  <c r="S22" i="20"/>
  <c r="S21" i="20"/>
  <c r="S20" i="20"/>
  <c r="S19" i="20"/>
  <c r="S18" i="20"/>
  <c r="S17" i="20"/>
  <c r="S16" i="20"/>
  <c r="S15" i="20"/>
  <c r="AT27" i="5" s="1"/>
  <c r="S14" i="20"/>
  <c r="S13" i="20"/>
  <c r="S12" i="20"/>
  <c r="AT11" i="1" s="1"/>
  <c r="S11" i="20"/>
  <c r="S10" i="20"/>
  <c r="S9" i="20"/>
  <c r="S8" i="20"/>
  <c r="AT23" i="2" s="1"/>
  <c r="S7" i="20"/>
  <c r="AT9" i="1" s="1"/>
  <c r="S6" i="20"/>
  <c r="S5" i="20"/>
  <c r="S4" i="20"/>
  <c r="AT30" i="2" s="1"/>
  <c r="L3" i="25"/>
  <c r="M2" i="25"/>
  <c r="V28" i="1"/>
  <c r="D4" i="7"/>
  <c r="F4" i="7"/>
  <c r="AD52" i="20"/>
  <c r="AL52" i="20" s="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6" i="5"/>
  <c r="F25" i="5"/>
  <c r="F24" i="5"/>
  <c r="F23" i="5"/>
  <c r="F22" i="5"/>
  <c r="F21" i="5"/>
  <c r="F35" i="4"/>
  <c r="F34" i="4"/>
  <c r="F33" i="4"/>
  <c r="F32" i="4"/>
  <c r="F31" i="4"/>
  <c r="F30" i="4"/>
  <c r="F29" i="4"/>
  <c r="F28" i="4"/>
  <c r="F27" i="4"/>
  <c r="F26" i="4"/>
  <c r="F25" i="4"/>
  <c r="F23" i="4"/>
  <c r="F22" i="4"/>
  <c r="F21" i="4"/>
  <c r="F20" i="4"/>
  <c r="F19" i="4"/>
  <c r="F18" i="4"/>
  <c r="F17" i="4"/>
  <c r="F16" i="4"/>
  <c r="F15" i="4"/>
  <c r="F14" i="4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42" i="2"/>
  <c r="F41" i="2"/>
  <c r="F40" i="2"/>
  <c r="F39" i="2"/>
  <c r="F38" i="2"/>
  <c r="F37" i="2"/>
  <c r="F36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AM13" i="1"/>
  <c r="Y12" i="1"/>
  <c r="X12" i="1"/>
  <c r="V33" i="2"/>
  <c r="V33" i="3"/>
  <c r="V26" i="4"/>
  <c r="V33" i="5"/>
  <c r="V33" i="6"/>
  <c r="AM23" i="21"/>
  <c r="AM33" i="6"/>
  <c r="AM33" i="5"/>
  <c r="AM26" i="4"/>
  <c r="AM33" i="3"/>
  <c r="AM33" i="2"/>
  <c r="AM28" i="1"/>
  <c r="AD55" i="20"/>
  <c r="AF55" i="20" s="1"/>
  <c r="X33" i="5" s="1"/>
  <c r="AL24" i="1"/>
  <c r="AL27" i="2"/>
  <c r="AL27" i="3"/>
  <c r="AL17" i="21"/>
  <c r="BE15" i="20"/>
  <c r="AA24" i="1" s="1"/>
  <c r="AX15" i="20"/>
  <c r="Z24" i="1" s="1"/>
  <c r="J1" i="21"/>
  <c r="H5" i="7"/>
  <c r="V23" i="21" s="1"/>
  <c r="N8" i="23"/>
  <c r="M10" i="23" s="1"/>
  <c r="M12" i="23" s="1"/>
  <c r="J9" i="23"/>
  <c r="J12" i="23" s="1"/>
  <c r="H12" i="23"/>
  <c r="I12" i="23"/>
  <c r="N18" i="23"/>
  <c r="M20" i="23"/>
  <c r="M22" i="23" s="1"/>
  <c r="M24" i="23" s="1"/>
  <c r="J19" i="23"/>
  <c r="J22" i="23" s="1"/>
  <c r="H22" i="23"/>
  <c r="I22" i="23"/>
  <c r="J1" i="6"/>
  <c r="J1" i="5"/>
  <c r="J1" i="4"/>
  <c r="J1" i="3"/>
  <c r="J1" i="2"/>
  <c r="K59" i="20"/>
  <c r="K57" i="20"/>
  <c r="K55" i="20"/>
  <c r="K54" i="20"/>
  <c r="K53" i="20"/>
  <c r="K52" i="20"/>
  <c r="K51" i="20"/>
  <c r="K50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K6" i="20"/>
  <c r="K5" i="20"/>
  <c r="K4" i="20"/>
  <c r="I22" i="22"/>
  <c r="H22" i="22"/>
  <c r="J19" i="22"/>
  <c r="N18" i="22"/>
  <c r="M20" i="22" s="1"/>
  <c r="M22" i="22" s="1"/>
  <c r="I12" i="22"/>
  <c r="H12" i="22"/>
  <c r="J9" i="22"/>
  <c r="J12" i="22" s="1"/>
  <c r="N8" i="22"/>
  <c r="M10" i="22" s="1"/>
  <c r="M12" i="22" s="1"/>
  <c r="Q4" i="20"/>
  <c r="Q6" i="20"/>
  <c r="Q7" i="20"/>
  <c r="Q8" i="20"/>
  <c r="Q9" i="20"/>
  <c r="Q10" i="20"/>
  <c r="Q11" i="20"/>
  <c r="Q12" i="20"/>
  <c r="Q13" i="20"/>
  <c r="Q14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50" i="20"/>
  <c r="Q51" i="20"/>
  <c r="Q52" i="20"/>
  <c r="Q53" i="20"/>
  <c r="Q54" i="20"/>
  <c r="Q55" i="20"/>
  <c r="Q57" i="20"/>
  <c r="Q59" i="20"/>
  <c r="P4" i="20"/>
  <c r="P5" i="20"/>
  <c r="P6" i="20"/>
  <c r="P7" i="20"/>
  <c r="P8" i="20"/>
  <c r="P9" i="20"/>
  <c r="P10" i="20"/>
  <c r="P11" i="20"/>
  <c r="P12" i="20"/>
  <c r="P13" i="20"/>
  <c r="P14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50" i="20"/>
  <c r="P51" i="20"/>
  <c r="P52" i="20"/>
  <c r="P53" i="20"/>
  <c r="P54" i="20"/>
  <c r="P55" i="20"/>
  <c r="P56" i="20"/>
  <c r="P57" i="20"/>
  <c r="P59" i="20"/>
  <c r="O4" i="20"/>
  <c r="O6" i="20"/>
  <c r="O7" i="20"/>
  <c r="O8" i="20"/>
  <c r="O9" i="20"/>
  <c r="O10" i="20"/>
  <c r="O11" i="20"/>
  <c r="O12" i="20"/>
  <c r="O13" i="20"/>
  <c r="O14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R37" i="20" s="1"/>
  <c r="O38" i="20"/>
  <c r="R38" i="20" s="1"/>
  <c r="O39" i="20"/>
  <c r="R39" i="20" s="1"/>
  <c r="O40" i="20"/>
  <c r="R40" i="20" s="1"/>
  <c r="O41" i="20"/>
  <c r="R41" i="20" s="1"/>
  <c r="O42" i="20"/>
  <c r="R42" i="20" s="1"/>
  <c r="O43" i="20"/>
  <c r="O44" i="20"/>
  <c r="O45" i="20"/>
  <c r="O46" i="20"/>
  <c r="O50" i="20"/>
  <c r="O51" i="20"/>
  <c r="O52" i="20"/>
  <c r="O53" i="20"/>
  <c r="O54" i="20"/>
  <c r="O55" i="20"/>
  <c r="O57" i="20"/>
  <c r="O59" i="20"/>
  <c r="X16" i="1"/>
  <c r="J8" i="21" a="1"/>
  <c r="J8" i="21" s="1"/>
  <c r="J8" i="6" a="1"/>
  <c r="M8" i="6" s="1"/>
  <c r="J8" i="5" a="1"/>
  <c r="J8" i="5" s="1"/>
  <c r="J8" i="4" a="1"/>
  <c r="K8" i="4" s="1"/>
  <c r="J8" i="3" a="1"/>
  <c r="S8" i="3" s="1"/>
  <c r="J8" i="2" a="1"/>
  <c r="Q8" i="2" s="1"/>
  <c r="J8" i="1" a="1"/>
  <c r="S8" i="1" s="1"/>
  <c r="D37" i="8"/>
  <c r="F37" i="8" s="1"/>
  <c r="BZ7" i="1" s="1"/>
  <c r="D36" i="8"/>
  <c r="F36" i="8" s="1"/>
  <c r="BY7" i="1" s="1"/>
  <c r="D11" i="19"/>
  <c r="D12" i="19"/>
  <c r="BE19" i="20"/>
  <c r="AC42" i="20"/>
  <c r="AH42" i="20" s="1"/>
  <c r="BC42" i="20" s="1"/>
  <c r="Z32" i="21" s="1"/>
  <c r="AM11" i="21"/>
  <c r="AM17" i="21" s="1"/>
  <c r="BJ56" i="20"/>
  <c r="AA15" i="21" s="1"/>
  <c r="BJ35" i="20"/>
  <c r="BJ14" i="20"/>
  <c r="AA11" i="21" s="1"/>
  <c r="BC35" i="20"/>
  <c r="BC22" i="20"/>
  <c r="Z9" i="21" s="1"/>
  <c r="BC20" i="20"/>
  <c r="Z10" i="21" s="1"/>
  <c r="BC16" i="20"/>
  <c r="BC14" i="20"/>
  <c r="Z11" i="21" s="1"/>
  <c r="AO55" i="20"/>
  <c r="AO54" i="20"/>
  <c r="Y16" i="21" s="1"/>
  <c r="AO53" i="20"/>
  <c r="BJ53" i="20" s="1"/>
  <c r="AA14" i="21" s="1"/>
  <c r="AO52" i="20"/>
  <c r="BJ52" i="20" s="1"/>
  <c r="AO50" i="20"/>
  <c r="BJ50" i="20" s="1"/>
  <c r="BJ49" i="20"/>
  <c r="AO48" i="20"/>
  <c r="AO46" i="20"/>
  <c r="AO45" i="20"/>
  <c r="BJ45" i="20" s="1"/>
  <c r="AO44" i="20"/>
  <c r="BJ44" i="20" s="1"/>
  <c r="AO43" i="20"/>
  <c r="BJ43" i="20" s="1"/>
  <c r="AO42" i="20"/>
  <c r="BJ42" i="20" s="1"/>
  <c r="AA32" i="21" s="1"/>
  <c r="AO41" i="20"/>
  <c r="BJ41" i="20" s="1"/>
  <c r="AA31" i="21" s="1"/>
  <c r="AO40" i="20"/>
  <c r="Y30" i="21" s="1"/>
  <c r="AO39" i="20"/>
  <c r="AO38" i="20"/>
  <c r="Y28" i="21" s="1"/>
  <c r="AO37" i="20"/>
  <c r="BJ37" i="20" s="1"/>
  <c r="AA27" i="21" s="1"/>
  <c r="AO36" i="20"/>
  <c r="AO34" i="20"/>
  <c r="AO33" i="20"/>
  <c r="BJ33" i="20" s="1"/>
  <c r="AA24" i="21" s="1"/>
  <c r="AO32" i="20"/>
  <c r="Y25" i="21" s="1"/>
  <c r="AO31" i="20"/>
  <c r="AO30" i="20"/>
  <c r="Y26" i="21" s="1"/>
  <c r="AO29" i="20"/>
  <c r="BJ29" i="20" s="1"/>
  <c r="AO28" i="20"/>
  <c r="BJ28" i="20" s="1"/>
  <c r="AO25" i="20"/>
  <c r="Y21" i="21" s="1"/>
  <c r="AO24" i="20"/>
  <c r="BJ24" i="20" s="1"/>
  <c r="AO23" i="20"/>
  <c r="BJ23" i="20" s="1"/>
  <c r="AO22" i="20"/>
  <c r="Y9" i="21" s="1"/>
  <c r="AO21" i="20"/>
  <c r="BJ21" i="20" s="1"/>
  <c r="AO20" i="20"/>
  <c r="BJ20" i="20" s="1"/>
  <c r="AA10" i="21" s="1"/>
  <c r="AO18" i="20"/>
  <c r="BJ18" i="20" s="1"/>
  <c r="AO17" i="20"/>
  <c r="Y18" i="21" s="1"/>
  <c r="AA18" i="21"/>
  <c r="AO15" i="20"/>
  <c r="Y17" i="21" s="1"/>
  <c r="AO13" i="20"/>
  <c r="AO11" i="20"/>
  <c r="AO10" i="20"/>
  <c r="BJ10" i="20" s="1"/>
  <c r="AO9" i="20"/>
  <c r="BJ9" i="20" s="1"/>
  <c r="AA12" i="21" s="1"/>
  <c r="AO8" i="20"/>
  <c r="BJ8" i="20" s="1"/>
  <c r="AA13" i="21" s="1"/>
  <c r="AO6" i="20"/>
  <c r="AO5" i="20"/>
  <c r="BJ5" i="20" s="1"/>
  <c r="AO4" i="20"/>
  <c r="BJ4" i="20" s="1"/>
  <c r="AA20" i="21" s="1"/>
  <c r="AH57" i="20"/>
  <c r="AH56" i="20"/>
  <c r="X15" i="21" s="1"/>
  <c r="AH55" i="20"/>
  <c r="AH54" i="20"/>
  <c r="AH53" i="20"/>
  <c r="X14" i="21" s="1"/>
  <c r="AH52" i="20"/>
  <c r="BC52" i="20" s="1"/>
  <c r="AH50" i="20"/>
  <c r="AH46" i="20"/>
  <c r="BC46" i="20" s="1"/>
  <c r="AH45" i="20"/>
  <c r="BC45" i="20" s="1"/>
  <c r="AH44" i="20"/>
  <c r="BC44" i="20" s="1"/>
  <c r="AH43" i="20"/>
  <c r="AH41" i="20"/>
  <c r="BC41" i="20" s="1"/>
  <c r="Z31" i="21" s="1"/>
  <c r="AH40" i="20"/>
  <c r="BC40" i="20" s="1"/>
  <c r="Z30" i="21" s="1"/>
  <c r="AH39" i="20"/>
  <c r="BC39" i="20" s="1"/>
  <c r="Z29" i="21" s="1"/>
  <c r="AH38" i="20"/>
  <c r="BC38" i="20" s="1"/>
  <c r="Z28" i="21" s="1"/>
  <c r="AH37" i="20"/>
  <c r="BC37" i="20" s="1"/>
  <c r="Z27" i="21" s="1"/>
  <c r="AH36" i="20"/>
  <c r="AH34" i="20"/>
  <c r="BC34" i="20" s="1"/>
  <c r="AH33" i="20"/>
  <c r="AH32" i="20"/>
  <c r="BC32" i="20" s="1"/>
  <c r="Z25" i="21" s="1"/>
  <c r="AH31" i="20"/>
  <c r="BC31" i="20" s="1"/>
  <c r="AH30" i="20"/>
  <c r="BC30" i="20" s="1"/>
  <c r="Z26" i="21" s="1"/>
  <c r="AH29" i="20"/>
  <c r="BC29" i="20" s="1"/>
  <c r="AH28" i="20"/>
  <c r="BC28" i="20" s="1"/>
  <c r="AH27" i="20"/>
  <c r="X19" i="21" s="1"/>
  <c r="AH25" i="20"/>
  <c r="X21" i="21" s="1"/>
  <c r="AH24" i="20"/>
  <c r="BC24" i="20" s="1"/>
  <c r="AH23" i="20"/>
  <c r="BC23" i="20" s="1"/>
  <c r="X9" i="21"/>
  <c r="AH21" i="20"/>
  <c r="AH19" i="20"/>
  <c r="AH18" i="20"/>
  <c r="BC18" i="20" s="1"/>
  <c r="AH17" i="20"/>
  <c r="BC17" i="20" s="1"/>
  <c r="Z18" i="21" s="1"/>
  <c r="AH15" i="20"/>
  <c r="X17" i="21" s="1"/>
  <c r="X11" i="21"/>
  <c r="AH13" i="20"/>
  <c r="BC13" i="20" s="1"/>
  <c r="AH11" i="20"/>
  <c r="BC11" i="20" s="1"/>
  <c r="Z22" i="21" s="1"/>
  <c r="X22" i="21"/>
  <c r="AH10" i="20"/>
  <c r="BC10" i="20" s="1"/>
  <c r="AH9" i="20"/>
  <c r="BC9" i="20" s="1"/>
  <c r="Z12" i="21" s="1"/>
  <c r="AH8" i="20"/>
  <c r="BC8" i="20" s="1"/>
  <c r="Z13" i="21" s="1"/>
  <c r="AH6" i="20"/>
  <c r="AH5" i="20"/>
  <c r="BC5" i="20" s="1"/>
  <c r="AH4" i="20"/>
  <c r="X20" i="21" s="1"/>
  <c r="AR32" i="21"/>
  <c r="AK32" i="21"/>
  <c r="AJ32" i="21"/>
  <c r="AH32" i="21"/>
  <c r="AG32" i="21"/>
  <c r="AF32" i="21"/>
  <c r="AE32" i="21"/>
  <c r="A32" i="21"/>
  <c r="AR31" i="21"/>
  <c r="AK31" i="21"/>
  <c r="AJ31" i="21"/>
  <c r="AH31" i="21"/>
  <c r="AG31" i="21"/>
  <c r="AF31" i="21"/>
  <c r="AE31" i="21"/>
  <c r="A31" i="21"/>
  <c r="AR30" i="21"/>
  <c r="AK30" i="21"/>
  <c r="AJ30" i="21"/>
  <c r="AH30" i="21"/>
  <c r="AG30" i="21"/>
  <c r="AF30" i="21"/>
  <c r="AE30" i="21"/>
  <c r="A30" i="21"/>
  <c r="AR29" i="21"/>
  <c r="AK29" i="21"/>
  <c r="AJ29" i="21"/>
  <c r="AH29" i="21"/>
  <c r="AG29" i="21"/>
  <c r="AF29" i="21"/>
  <c r="AE29" i="21"/>
  <c r="A29" i="21"/>
  <c r="AR28" i="21"/>
  <c r="AK28" i="21"/>
  <c r="AJ28" i="21"/>
  <c r="AH28" i="21"/>
  <c r="AG28" i="21"/>
  <c r="AF28" i="21"/>
  <c r="AE28" i="21"/>
  <c r="A28" i="21"/>
  <c r="AR27" i="21"/>
  <c r="AK27" i="21"/>
  <c r="AJ27" i="21"/>
  <c r="AH27" i="21"/>
  <c r="AG27" i="21"/>
  <c r="AF27" i="21"/>
  <c r="AE27" i="21"/>
  <c r="A27" i="21"/>
  <c r="AR26" i="21"/>
  <c r="AK26" i="21"/>
  <c r="AJ26" i="21"/>
  <c r="AH26" i="21"/>
  <c r="AG26" i="21"/>
  <c r="AF26" i="21"/>
  <c r="AE26" i="21"/>
  <c r="A26" i="21"/>
  <c r="AR25" i="21"/>
  <c r="AK25" i="21"/>
  <c r="AJ25" i="21"/>
  <c r="AH25" i="21"/>
  <c r="AG25" i="21"/>
  <c r="AF25" i="21"/>
  <c r="AE25" i="21"/>
  <c r="A25" i="21"/>
  <c r="AR24" i="21"/>
  <c r="AK24" i="21"/>
  <c r="AJ24" i="21"/>
  <c r="AH24" i="21"/>
  <c r="AG24" i="21"/>
  <c r="AF24" i="21"/>
  <c r="AE24" i="21"/>
  <c r="A24" i="21"/>
  <c r="AR23" i="21"/>
  <c r="AK23" i="21"/>
  <c r="AJ23" i="21"/>
  <c r="AH23" i="21"/>
  <c r="AG23" i="21"/>
  <c r="AF23" i="21"/>
  <c r="AE23" i="21"/>
  <c r="A23" i="21"/>
  <c r="AR22" i="21"/>
  <c r="AK22" i="21"/>
  <c r="AJ22" i="21"/>
  <c r="AH22" i="21"/>
  <c r="AG22" i="21"/>
  <c r="AF22" i="21"/>
  <c r="AE22" i="21"/>
  <c r="A22" i="21"/>
  <c r="AR21" i="21"/>
  <c r="AK21" i="21"/>
  <c r="AJ21" i="21"/>
  <c r="AH21" i="21"/>
  <c r="AG21" i="21"/>
  <c r="AF21" i="21"/>
  <c r="AE21" i="21"/>
  <c r="A21" i="21"/>
  <c r="AR20" i="21"/>
  <c r="AK20" i="21"/>
  <c r="AJ20" i="21"/>
  <c r="AH20" i="21"/>
  <c r="AG20" i="21"/>
  <c r="AF20" i="21"/>
  <c r="AE20" i="21"/>
  <c r="A20" i="21"/>
  <c r="AR19" i="21"/>
  <c r="AK19" i="21"/>
  <c r="AJ19" i="21"/>
  <c r="AH19" i="21"/>
  <c r="AG19" i="21"/>
  <c r="AF19" i="21"/>
  <c r="AE19" i="21"/>
  <c r="AA19" i="21"/>
  <c r="Z19" i="21"/>
  <c r="Y19" i="21"/>
  <c r="A19" i="21"/>
  <c r="AR18" i="21"/>
  <c r="AK18" i="21"/>
  <c r="AJ18" i="21"/>
  <c r="AH18" i="21"/>
  <c r="AG18" i="21"/>
  <c r="AF18" i="21"/>
  <c r="AE18" i="21"/>
  <c r="A18" i="21"/>
  <c r="AR17" i="21"/>
  <c r="AK17" i="21"/>
  <c r="AJ17" i="21"/>
  <c r="AH17" i="21"/>
  <c r="AG17" i="21"/>
  <c r="AF17" i="21"/>
  <c r="AE17" i="21"/>
  <c r="A17" i="21"/>
  <c r="AR16" i="21"/>
  <c r="AK16" i="21"/>
  <c r="AJ16" i="21"/>
  <c r="AH16" i="21"/>
  <c r="AG16" i="21"/>
  <c r="AF16" i="21"/>
  <c r="AE16" i="21"/>
  <c r="A16" i="21"/>
  <c r="AR15" i="21"/>
  <c r="AK15" i="21"/>
  <c r="AJ15" i="21"/>
  <c r="AH15" i="21"/>
  <c r="AG15" i="21"/>
  <c r="AF15" i="21"/>
  <c r="AE15" i="21"/>
  <c r="Y15" i="21"/>
  <c r="A15" i="21"/>
  <c r="AR14" i="21"/>
  <c r="AK14" i="21"/>
  <c r="AJ14" i="21"/>
  <c r="AH14" i="21"/>
  <c r="AG14" i="21"/>
  <c r="AF14" i="21"/>
  <c r="AE14" i="21"/>
  <c r="A14" i="21"/>
  <c r="AR13" i="21"/>
  <c r="AK13" i="21"/>
  <c r="AJ13" i="21"/>
  <c r="AH13" i="21"/>
  <c r="AG13" i="21"/>
  <c r="AF13" i="21"/>
  <c r="AE13" i="21"/>
  <c r="A13" i="21"/>
  <c r="AR12" i="21"/>
  <c r="AK12" i="21"/>
  <c r="AJ12" i="21"/>
  <c r="AH12" i="21"/>
  <c r="AG12" i="21"/>
  <c r="AF12" i="21"/>
  <c r="AE12" i="21"/>
  <c r="A12" i="21"/>
  <c r="AR11" i="21"/>
  <c r="AK11" i="21"/>
  <c r="AJ11" i="21"/>
  <c r="AH11" i="21"/>
  <c r="AG11" i="21"/>
  <c r="AF11" i="21"/>
  <c r="AE11" i="21"/>
  <c r="Y11" i="21"/>
  <c r="A11" i="21"/>
  <c r="AR10" i="21"/>
  <c r="AK10" i="21"/>
  <c r="AJ10" i="21"/>
  <c r="AH10" i="21"/>
  <c r="AG10" i="21"/>
  <c r="AF10" i="21"/>
  <c r="AE10" i="21"/>
  <c r="X10" i="21"/>
  <c r="A10" i="21"/>
  <c r="AR9" i="21"/>
  <c r="AK9" i="21"/>
  <c r="AJ9" i="21"/>
  <c r="AH9" i="21"/>
  <c r="AG9" i="21"/>
  <c r="AF9" i="21"/>
  <c r="AE9" i="21"/>
  <c r="A9" i="21"/>
  <c r="F29" i="8"/>
  <c r="F33" i="8" s="1"/>
  <c r="BW7" i="1" s="1"/>
  <c r="D32" i="8"/>
  <c r="F32" i="8" s="1"/>
  <c r="D31" i="8"/>
  <c r="D30" i="8"/>
  <c r="F30" i="8" s="1"/>
  <c r="BT7" i="1" s="1"/>
  <c r="F19" i="8"/>
  <c r="F26" i="8"/>
  <c r="BS7" i="1" s="1"/>
  <c r="F9" i="8"/>
  <c r="F12" i="8" s="1"/>
  <c r="BG7" i="1" s="1"/>
  <c r="AD4" i="20"/>
  <c r="X30" i="2" s="1"/>
  <c r="AD5" i="20"/>
  <c r="AF5" i="20"/>
  <c r="AD6" i="20"/>
  <c r="AD8" i="20"/>
  <c r="X23" i="2" s="1"/>
  <c r="AD9" i="20"/>
  <c r="X22" i="2" s="1"/>
  <c r="AD10" i="20"/>
  <c r="AL10" i="20" s="1"/>
  <c r="AD11" i="20"/>
  <c r="X32" i="2" s="1"/>
  <c r="AD13" i="20"/>
  <c r="AI13" i="20" s="1"/>
  <c r="AF14" i="20"/>
  <c r="X21" i="5" s="1"/>
  <c r="AD15" i="20"/>
  <c r="AD16" i="20"/>
  <c r="AP16" i="20" s="1"/>
  <c r="AE17" i="20"/>
  <c r="X28" i="3" s="1"/>
  <c r="AF17" i="20"/>
  <c r="X28" i="5" s="1"/>
  <c r="AG17" i="20"/>
  <c r="X28" i="6" s="1"/>
  <c r="AI17" i="20"/>
  <c r="X21" i="4" s="1"/>
  <c r="AL17" i="20"/>
  <c r="Y28" i="3" s="1"/>
  <c r="AM17" i="20"/>
  <c r="Y28" i="5" s="1"/>
  <c r="AN17" i="20"/>
  <c r="Y28" i="6" s="1"/>
  <c r="AP17" i="20"/>
  <c r="Y21" i="4" s="1"/>
  <c r="AD18" i="20"/>
  <c r="AF18" i="20" s="1"/>
  <c r="AE19" i="20"/>
  <c r="AF19" i="20"/>
  <c r="AG19" i="20"/>
  <c r="AI19" i="20"/>
  <c r="AL19" i="20"/>
  <c r="AM19" i="20"/>
  <c r="AN19" i="20"/>
  <c r="AP19" i="20"/>
  <c r="AD23" i="20"/>
  <c r="AL23" i="20" s="1"/>
  <c r="AD24" i="20"/>
  <c r="AE24" i="20" s="1"/>
  <c r="AD25" i="20"/>
  <c r="AD27" i="20"/>
  <c r="X29" i="2" s="1"/>
  <c r="AD28" i="20"/>
  <c r="AD29" i="20"/>
  <c r="AL29" i="20" s="1"/>
  <c r="AD30" i="20"/>
  <c r="X36" i="2" s="1"/>
  <c r="AD31" i="20"/>
  <c r="AF31" i="20" s="1"/>
  <c r="AD32" i="20"/>
  <c r="AD33" i="20"/>
  <c r="X34" i="2" s="1"/>
  <c r="AD34" i="20"/>
  <c r="AN34" i="20" s="1"/>
  <c r="AD35" i="20"/>
  <c r="AD36" i="20"/>
  <c r="AG36" i="20" s="1"/>
  <c r="AD37" i="20"/>
  <c r="X37" i="2" s="1"/>
  <c r="AD38" i="20"/>
  <c r="X38" i="2" s="1"/>
  <c r="AD39" i="20"/>
  <c r="X39" i="2" s="1"/>
  <c r="AD40" i="20"/>
  <c r="AD41" i="20"/>
  <c r="X41" i="2" s="1"/>
  <c r="AD43" i="20"/>
  <c r="AD44" i="20"/>
  <c r="AP44" i="20" s="1"/>
  <c r="AD45" i="20"/>
  <c r="AP45" i="20" s="1"/>
  <c r="AD46" i="20"/>
  <c r="AE46" i="20" s="1"/>
  <c r="Y20" i="6"/>
  <c r="AE48" i="20"/>
  <c r="AZ48" i="20" s="1"/>
  <c r="AI49" i="20"/>
  <c r="BD49" i="20" s="1"/>
  <c r="AD50" i="20"/>
  <c r="AP50" i="20" s="1"/>
  <c r="AD53" i="20"/>
  <c r="X24" i="2" s="1"/>
  <c r="AD54" i="20"/>
  <c r="AE56" i="20"/>
  <c r="X25" i="3" s="1"/>
  <c r="AF56" i="20"/>
  <c r="X25" i="5" s="1"/>
  <c r="AG56" i="20"/>
  <c r="X25" i="6" s="1"/>
  <c r="AI56" i="20"/>
  <c r="X18" i="4" s="1"/>
  <c r="AL56" i="20"/>
  <c r="Y25" i="3" s="1"/>
  <c r="AM56" i="20"/>
  <c r="Y25" i="5" s="1"/>
  <c r="AN56" i="20"/>
  <c r="Y25" i="6" s="1"/>
  <c r="AP56" i="20"/>
  <c r="Y18" i="4" s="1"/>
  <c r="AD57" i="20"/>
  <c r="AF57" i="20" s="1"/>
  <c r="D6" i="19"/>
  <c r="J35" i="2" s="1"/>
  <c r="D7" i="19"/>
  <c r="D8" i="19"/>
  <c r="D9" i="19"/>
  <c r="D10" i="19"/>
  <c r="AP14" i="20"/>
  <c r="Y14" i="4" s="1"/>
  <c r="AE14" i="20"/>
  <c r="X21" i="3" s="1"/>
  <c r="AN14" i="20"/>
  <c r="Y21" i="6" s="1"/>
  <c r="AL14" i="20"/>
  <c r="Y21" i="3" s="1"/>
  <c r="AM14" i="20"/>
  <c r="Y21" i="5" s="1"/>
  <c r="AI14" i="20"/>
  <c r="X14" i="4" s="1"/>
  <c r="AG14" i="20"/>
  <c r="X21" i="6" s="1"/>
  <c r="B3" i="13" a="1"/>
  <c r="B18" i="13" s="1"/>
  <c r="C3" i="13" a="1"/>
  <c r="C39" i="13" s="1"/>
  <c r="D3" i="13" a="1"/>
  <c r="D7" i="13" s="1"/>
  <c r="D9" i="12"/>
  <c r="E9" i="12"/>
  <c r="F9" i="12"/>
  <c r="G9" i="12"/>
  <c r="H9" i="12"/>
  <c r="J9" i="12"/>
  <c r="K9" i="12"/>
  <c r="L9" i="12"/>
  <c r="M9" i="12"/>
  <c r="N9" i="12"/>
  <c r="A52" i="12"/>
  <c r="A98" i="12" s="1"/>
  <c r="D52" i="12"/>
  <c r="E52" i="12"/>
  <c r="F52" i="12"/>
  <c r="G52" i="12"/>
  <c r="H52" i="12"/>
  <c r="D98" i="12"/>
  <c r="E98" i="12"/>
  <c r="F98" i="12"/>
  <c r="G98" i="12"/>
  <c r="H98" i="12"/>
  <c r="D176" i="12"/>
  <c r="E176" i="12"/>
  <c r="F176" i="12"/>
  <c r="G176" i="12"/>
  <c r="H176" i="12"/>
  <c r="D210" i="12"/>
  <c r="E210" i="12"/>
  <c r="F210" i="12"/>
  <c r="G210" i="12"/>
  <c r="H210" i="12"/>
  <c r="D244" i="12"/>
  <c r="E244" i="12"/>
  <c r="F244" i="12"/>
  <c r="G244" i="12"/>
  <c r="H244" i="12"/>
  <c r="D278" i="12"/>
  <c r="E278" i="12"/>
  <c r="F278" i="12"/>
  <c r="G278" i="12"/>
  <c r="G312" i="12" s="1"/>
  <c r="H278" i="12"/>
  <c r="D8" i="11"/>
  <c r="E8" i="11"/>
  <c r="F8" i="11"/>
  <c r="G8" i="11"/>
  <c r="H8" i="11"/>
  <c r="A42" i="11"/>
  <c r="A76" i="11" s="1"/>
  <c r="A110" i="11" s="1"/>
  <c r="D42" i="11"/>
  <c r="E42" i="11"/>
  <c r="F42" i="11"/>
  <c r="F246" i="11"/>
  <c r="F212" i="11"/>
  <c r="F178" i="11"/>
  <c r="F144" i="11"/>
  <c r="F110" i="11"/>
  <c r="F76" i="11"/>
  <c r="G42" i="11"/>
  <c r="H42" i="11"/>
  <c r="D76" i="11"/>
  <c r="E76" i="11"/>
  <c r="G76" i="11"/>
  <c r="H76" i="11"/>
  <c r="D110" i="11"/>
  <c r="E110" i="11"/>
  <c r="G110" i="11"/>
  <c r="H110" i="11"/>
  <c r="D144" i="11"/>
  <c r="E144" i="11"/>
  <c r="G144" i="11"/>
  <c r="H144" i="11"/>
  <c r="D178" i="11"/>
  <c r="E178" i="11"/>
  <c r="G178" i="11"/>
  <c r="H178" i="11"/>
  <c r="D212" i="11"/>
  <c r="E212" i="11"/>
  <c r="G212" i="11"/>
  <c r="H212" i="11"/>
  <c r="D246" i="11"/>
  <c r="E246" i="11"/>
  <c r="G246" i="11"/>
  <c r="H246" i="11"/>
  <c r="D8" i="10"/>
  <c r="E8" i="10"/>
  <c r="F8" i="10"/>
  <c r="G8" i="10"/>
  <c r="H8" i="10"/>
  <c r="A42" i="10"/>
  <c r="A76" i="10" s="1"/>
  <c r="A110" i="10" s="1"/>
  <c r="A144" i="10" s="1"/>
  <c r="A178" i="10" s="1"/>
  <c r="A212" i="10" s="1"/>
  <c r="D42" i="10"/>
  <c r="E42" i="10"/>
  <c r="F42" i="10"/>
  <c r="G42" i="10"/>
  <c r="H42" i="10"/>
  <c r="D76" i="10"/>
  <c r="E76" i="10"/>
  <c r="F76" i="10"/>
  <c r="G76" i="10"/>
  <c r="H76" i="10"/>
  <c r="D110" i="10"/>
  <c r="E110" i="10"/>
  <c r="F110" i="10"/>
  <c r="G110" i="10"/>
  <c r="H110" i="10"/>
  <c r="D144" i="10"/>
  <c r="E144" i="10"/>
  <c r="F144" i="10"/>
  <c r="G144" i="10"/>
  <c r="H144" i="10"/>
  <c r="D178" i="10"/>
  <c r="E178" i="10"/>
  <c r="F178" i="10"/>
  <c r="G178" i="10"/>
  <c r="C178" i="10" s="1"/>
  <c r="H178" i="10"/>
  <c r="D212" i="10"/>
  <c r="E212" i="10"/>
  <c r="F212" i="10"/>
  <c r="G212" i="10"/>
  <c r="H212" i="10"/>
  <c r="D246" i="10"/>
  <c r="E246" i="10"/>
  <c r="E280" i="10" s="1"/>
  <c r="F246" i="10"/>
  <c r="G246" i="10"/>
  <c r="H246" i="10"/>
  <c r="D8" i="9"/>
  <c r="E8" i="9"/>
  <c r="F8" i="9"/>
  <c r="G8" i="9"/>
  <c r="H8" i="9"/>
  <c r="C8" i="9" s="1"/>
  <c r="A42" i="9"/>
  <c r="A76" i="9" s="1"/>
  <c r="A110" i="9" s="1"/>
  <c r="A144" i="9" s="1"/>
  <c r="A178" i="9" s="1"/>
  <c r="A212" i="9" s="1"/>
  <c r="A246" i="9" s="1"/>
  <c r="D42" i="9"/>
  <c r="E42" i="9"/>
  <c r="F42" i="9"/>
  <c r="G42" i="9"/>
  <c r="H42" i="9"/>
  <c r="D76" i="9"/>
  <c r="E76" i="9"/>
  <c r="F76" i="9"/>
  <c r="G76" i="9"/>
  <c r="H76" i="9"/>
  <c r="D110" i="9"/>
  <c r="E110" i="9"/>
  <c r="F110" i="9"/>
  <c r="G110" i="9"/>
  <c r="H110" i="9"/>
  <c r="D144" i="9"/>
  <c r="E144" i="9"/>
  <c r="F144" i="9"/>
  <c r="G144" i="9"/>
  <c r="G246" i="9"/>
  <c r="G212" i="9"/>
  <c r="G178" i="9"/>
  <c r="H144" i="9"/>
  <c r="D178" i="9"/>
  <c r="E178" i="9"/>
  <c r="F178" i="9"/>
  <c r="H178" i="9"/>
  <c r="D212" i="9"/>
  <c r="E212" i="9"/>
  <c r="F212" i="9"/>
  <c r="H212" i="9"/>
  <c r="D246" i="9"/>
  <c r="E246" i="9"/>
  <c r="F246" i="9"/>
  <c r="H246" i="9"/>
  <c r="D18" i="8"/>
  <c r="F27" i="8"/>
  <c r="D28" i="8"/>
  <c r="F35" i="8"/>
  <c r="BX7" i="1" s="1"/>
  <c r="A21" i="6"/>
  <c r="AR21" i="6"/>
  <c r="A22" i="6"/>
  <c r="AR22" i="6"/>
  <c r="A23" i="6"/>
  <c r="AR23" i="6"/>
  <c r="A24" i="6"/>
  <c r="AR24" i="6"/>
  <c r="A25" i="6"/>
  <c r="AR25" i="6"/>
  <c r="A26" i="6"/>
  <c r="AR26" i="6"/>
  <c r="A27" i="6"/>
  <c r="AR27" i="6"/>
  <c r="A28" i="6"/>
  <c r="AR28" i="6"/>
  <c r="A29" i="6"/>
  <c r="AR29" i="6"/>
  <c r="A30" i="6"/>
  <c r="AR30" i="6"/>
  <c r="A31" i="6"/>
  <c r="AR31" i="6"/>
  <c r="A32" i="6"/>
  <c r="AR32" i="6"/>
  <c r="A33" i="6"/>
  <c r="AR33" i="6"/>
  <c r="A34" i="6"/>
  <c r="Z34" i="6"/>
  <c r="AA34" i="6"/>
  <c r="AR34" i="6"/>
  <c r="A35" i="6"/>
  <c r="Z35" i="6"/>
  <c r="AA35" i="6"/>
  <c r="AR35" i="6"/>
  <c r="A36" i="6"/>
  <c r="Z36" i="6"/>
  <c r="AA36" i="6"/>
  <c r="AR36" i="6"/>
  <c r="A37" i="6"/>
  <c r="AA37" i="6"/>
  <c r="AR37" i="6"/>
  <c r="A38" i="6"/>
  <c r="AA38" i="6"/>
  <c r="AR38" i="6"/>
  <c r="A39" i="6"/>
  <c r="AA39" i="6"/>
  <c r="AR39" i="6"/>
  <c r="A40" i="6"/>
  <c r="AA40" i="6"/>
  <c r="AR40" i="6"/>
  <c r="A41" i="6"/>
  <c r="AA41" i="6"/>
  <c r="AR41" i="6"/>
  <c r="A42" i="6"/>
  <c r="AA42" i="6"/>
  <c r="AR42" i="6"/>
  <c r="A21" i="5"/>
  <c r="AR21" i="5"/>
  <c r="A22" i="5"/>
  <c r="AR22" i="5"/>
  <c r="A23" i="5"/>
  <c r="AR23" i="5"/>
  <c r="A24" i="5"/>
  <c r="AR24" i="5"/>
  <c r="A25" i="5"/>
  <c r="AR25" i="5"/>
  <c r="A26" i="5"/>
  <c r="AR26" i="5"/>
  <c r="A28" i="5"/>
  <c r="AR28" i="5"/>
  <c r="A29" i="5"/>
  <c r="AR29" i="5"/>
  <c r="A30" i="5"/>
  <c r="AR30" i="5"/>
  <c r="A31" i="5"/>
  <c r="AR31" i="5"/>
  <c r="A32" i="5"/>
  <c r="AR32" i="5"/>
  <c r="A33" i="5"/>
  <c r="AR33" i="5"/>
  <c r="A34" i="5"/>
  <c r="AR34" i="5"/>
  <c r="A35" i="5"/>
  <c r="AR35" i="5"/>
  <c r="A36" i="5"/>
  <c r="AR36" i="5"/>
  <c r="A37" i="5"/>
  <c r="AR37" i="5"/>
  <c r="A38" i="5"/>
  <c r="AR38" i="5"/>
  <c r="A39" i="5"/>
  <c r="AR39" i="5"/>
  <c r="A40" i="5"/>
  <c r="AR40" i="5"/>
  <c r="A41" i="5"/>
  <c r="AR41" i="5"/>
  <c r="A42" i="5"/>
  <c r="AR42" i="5"/>
  <c r="A14" i="4"/>
  <c r="AR14" i="4"/>
  <c r="A15" i="4"/>
  <c r="AR15" i="4"/>
  <c r="A16" i="4"/>
  <c r="AR16" i="4"/>
  <c r="A17" i="4"/>
  <c r="AR17" i="4"/>
  <c r="A18" i="4"/>
  <c r="AR18" i="4"/>
  <c r="A19" i="4"/>
  <c r="AR19" i="4"/>
  <c r="A20" i="4"/>
  <c r="AR20" i="4"/>
  <c r="A21" i="4"/>
  <c r="AR21" i="4"/>
  <c r="A22" i="4"/>
  <c r="AR22" i="4"/>
  <c r="A23" i="4"/>
  <c r="AR23" i="4"/>
  <c r="A25" i="4"/>
  <c r="AR25" i="4"/>
  <c r="A26" i="4"/>
  <c r="AR26" i="4"/>
  <c r="A27" i="4"/>
  <c r="AR27" i="4"/>
  <c r="A28" i="4"/>
  <c r="AR28" i="4"/>
  <c r="A29" i="4"/>
  <c r="AR29" i="4"/>
  <c r="A30" i="4"/>
  <c r="AR30" i="4"/>
  <c r="A31" i="4"/>
  <c r="AR31" i="4"/>
  <c r="A32" i="4"/>
  <c r="AR32" i="4"/>
  <c r="A33" i="4"/>
  <c r="AR33" i="4"/>
  <c r="A34" i="4"/>
  <c r="AR34" i="4"/>
  <c r="A35" i="4"/>
  <c r="AR35" i="4"/>
  <c r="A21" i="3"/>
  <c r="AR21" i="3"/>
  <c r="A22" i="3"/>
  <c r="AR22" i="3"/>
  <c r="A23" i="3"/>
  <c r="AR23" i="3"/>
  <c r="A24" i="3"/>
  <c r="AR24" i="3"/>
  <c r="A25" i="3"/>
  <c r="AR25" i="3"/>
  <c r="A26" i="3"/>
  <c r="AR26" i="3"/>
  <c r="A27" i="3"/>
  <c r="AR27" i="3"/>
  <c r="A28" i="3"/>
  <c r="AR28" i="3"/>
  <c r="A29" i="3"/>
  <c r="AR29" i="3"/>
  <c r="A30" i="3"/>
  <c r="AR30" i="3"/>
  <c r="A31" i="3"/>
  <c r="AR31" i="3"/>
  <c r="A32" i="3"/>
  <c r="AR32" i="3"/>
  <c r="A33" i="3"/>
  <c r="AR33" i="3"/>
  <c r="A34" i="3"/>
  <c r="AR34" i="3"/>
  <c r="A35" i="3"/>
  <c r="AR35" i="3"/>
  <c r="A36" i="3"/>
  <c r="AR36" i="3"/>
  <c r="A37" i="3"/>
  <c r="AR37" i="3"/>
  <c r="A38" i="3"/>
  <c r="AR38" i="3"/>
  <c r="A39" i="3"/>
  <c r="AR39" i="3"/>
  <c r="A40" i="3"/>
  <c r="AR40" i="3"/>
  <c r="A41" i="3"/>
  <c r="AR41" i="3"/>
  <c r="A42" i="3"/>
  <c r="AA42" i="3"/>
  <c r="AE42" i="3"/>
  <c r="AR42" i="3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6" i="2"/>
  <c r="AR37" i="2"/>
  <c r="AR38" i="2"/>
  <c r="AR39" i="2"/>
  <c r="AR40" i="2"/>
  <c r="AR41" i="2"/>
  <c r="AR42" i="2"/>
  <c r="X9" i="1"/>
  <c r="Y9" i="1"/>
  <c r="Z9" i="1"/>
  <c r="AA9" i="1"/>
  <c r="AF9" i="1"/>
  <c r="AG9" i="1"/>
  <c r="AH9" i="1"/>
  <c r="AJ9" i="1"/>
  <c r="AK9" i="1"/>
  <c r="X10" i="1"/>
  <c r="Y10" i="1"/>
  <c r="Z10" i="1"/>
  <c r="AA10" i="1"/>
  <c r="AF10" i="1"/>
  <c r="AG10" i="1"/>
  <c r="AH10" i="1"/>
  <c r="AJ10" i="1"/>
  <c r="AK10" i="1"/>
  <c r="X11" i="1"/>
  <c r="Y11" i="1"/>
  <c r="Z11" i="1"/>
  <c r="AA11" i="1"/>
  <c r="AF11" i="1"/>
  <c r="AG11" i="1"/>
  <c r="AH11" i="1"/>
  <c r="AJ11" i="1"/>
  <c r="AK11" i="1"/>
  <c r="Z12" i="1"/>
  <c r="AA12" i="1"/>
  <c r="AF12" i="1"/>
  <c r="AG12" i="1"/>
  <c r="AH12" i="1"/>
  <c r="AJ12" i="1"/>
  <c r="AK12" i="1"/>
  <c r="X13" i="1"/>
  <c r="Y13" i="1"/>
  <c r="Z13" i="1"/>
  <c r="AA13" i="1"/>
  <c r="AF13" i="1"/>
  <c r="AG13" i="1"/>
  <c r="AH13" i="1"/>
  <c r="AJ13" i="1"/>
  <c r="AK13" i="1"/>
  <c r="X14" i="1"/>
  <c r="Y14" i="1"/>
  <c r="Z14" i="1"/>
  <c r="AA14" i="1"/>
  <c r="AF14" i="1"/>
  <c r="AG14" i="1"/>
  <c r="AH14" i="1"/>
  <c r="AJ14" i="1"/>
  <c r="AK14" i="1"/>
  <c r="X15" i="1"/>
  <c r="Y15" i="1"/>
  <c r="Z15" i="1"/>
  <c r="AA15" i="1"/>
  <c r="AE15" i="1"/>
  <c r="AF15" i="1"/>
  <c r="AG15" i="1"/>
  <c r="AH15" i="1"/>
  <c r="AJ15" i="1"/>
  <c r="AK15" i="1"/>
  <c r="Y16" i="1"/>
  <c r="Z16" i="1"/>
  <c r="AA16" i="1"/>
  <c r="AE16" i="1"/>
  <c r="AF16" i="1"/>
  <c r="AG16" i="1"/>
  <c r="AH16" i="1"/>
  <c r="AJ16" i="1"/>
  <c r="AK16" i="1"/>
  <c r="X17" i="1"/>
  <c r="Y17" i="1"/>
  <c r="Z17" i="1"/>
  <c r="AA17" i="1"/>
  <c r="AE17" i="1"/>
  <c r="AF17" i="1"/>
  <c r="AG17" i="1"/>
  <c r="AH17" i="1"/>
  <c r="AJ17" i="1"/>
  <c r="AK17" i="1"/>
  <c r="X18" i="1"/>
  <c r="Y18" i="1"/>
  <c r="Z18" i="1"/>
  <c r="AA18" i="1"/>
  <c r="AE18" i="1"/>
  <c r="AF18" i="1"/>
  <c r="AG18" i="1"/>
  <c r="AH18" i="1"/>
  <c r="AJ18" i="1"/>
  <c r="AK18" i="1"/>
  <c r="X19" i="1"/>
  <c r="Y19" i="1"/>
  <c r="Z19" i="1"/>
  <c r="AA19" i="1"/>
  <c r="AE19" i="1"/>
  <c r="AF19" i="1"/>
  <c r="AG19" i="1"/>
  <c r="AH19" i="1"/>
  <c r="AJ19" i="1"/>
  <c r="AK19" i="1"/>
  <c r="X20" i="1"/>
  <c r="Y20" i="1"/>
  <c r="Z20" i="1"/>
  <c r="AA20" i="1"/>
  <c r="AE20" i="1"/>
  <c r="AF20" i="1"/>
  <c r="AG20" i="1"/>
  <c r="AH20" i="1"/>
  <c r="AJ20" i="1"/>
  <c r="AK20" i="1"/>
  <c r="X21" i="1"/>
  <c r="Y21" i="1"/>
  <c r="Z21" i="1"/>
  <c r="AA21" i="1"/>
  <c r="AE21" i="1"/>
  <c r="AF21" i="1"/>
  <c r="AG21" i="1"/>
  <c r="AH21" i="1"/>
  <c r="AJ21" i="1"/>
  <c r="AK21" i="1"/>
  <c r="X22" i="1"/>
  <c r="Y22" i="1"/>
  <c r="Z22" i="1"/>
  <c r="AA22" i="1"/>
  <c r="AE22" i="1"/>
  <c r="AF22" i="1"/>
  <c r="AG22" i="1"/>
  <c r="AH22" i="1"/>
  <c r="AJ22" i="1"/>
  <c r="AK22" i="1"/>
  <c r="X23" i="1"/>
  <c r="Y23" i="1"/>
  <c r="Z23" i="1"/>
  <c r="AA23" i="1"/>
  <c r="AE23" i="1"/>
  <c r="AF23" i="1"/>
  <c r="AG23" i="1"/>
  <c r="AH23" i="1"/>
  <c r="AJ23" i="1"/>
  <c r="AK23" i="1"/>
  <c r="X24" i="1"/>
  <c r="Y24" i="1"/>
  <c r="AE24" i="1"/>
  <c r="AF24" i="1"/>
  <c r="AG24" i="1"/>
  <c r="AH24" i="1"/>
  <c r="AJ24" i="1"/>
  <c r="AK24" i="1"/>
  <c r="X25" i="1"/>
  <c r="Y25" i="1"/>
  <c r="Z25" i="1"/>
  <c r="AA25" i="1"/>
  <c r="AE25" i="1"/>
  <c r="AF25" i="1"/>
  <c r="AG25" i="1"/>
  <c r="AH25" i="1"/>
  <c r="AJ25" i="1"/>
  <c r="AK25" i="1"/>
  <c r="X26" i="1"/>
  <c r="Y26" i="1"/>
  <c r="Z26" i="1"/>
  <c r="AA26" i="1"/>
  <c r="AE26" i="1"/>
  <c r="AF26" i="1"/>
  <c r="AG26" i="1"/>
  <c r="AH26" i="1"/>
  <c r="AJ26" i="1"/>
  <c r="AK26" i="1"/>
  <c r="X27" i="1"/>
  <c r="Y27" i="1"/>
  <c r="Z27" i="1"/>
  <c r="AA27" i="1"/>
  <c r="AE27" i="1"/>
  <c r="AF27" i="1"/>
  <c r="AG27" i="1"/>
  <c r="AH27" i="1"/>
  <c r="AJ27" i="1"/>
  <c r="AK27" i="1"/>
  <c r="X28" i="1"/>
  <c r="Y28" i="1"/>
  <c r="Z28" i="1"/>
  <c r="AA28" i="1"/>
  <c r="AE28" i="1"/>
  <c r="AF28" i="1"/>
  <c r="AG28" i="1"/>
  <c r="AH28" i="1"/>
  <c r="AJ28" i="1"/>
  <c r="AK28" i="1"/>
  <c r="X29" i="1"/>
  <c r="Y29" i="1"/>
  <c r="Z29" i="1"/>
  <c r="AA29" i="1"/>
  <c r="AE29" i="1"/>
  <c r="AF29" i="1"/>
  <c r="AG29" i="1"/>
  <c r="AH29" i="1"/>
  <c r="AJ29" i="1"/>
  <c r="AK29" i="1"/>
  <c r="X30" i="1"/>
  <c r="Y30" i="1"/>
  <c r="Z30" i="1"/>
  <c r="AA30" i="1"/>
  <c r="AE30" i="1"/>
  <c r="AF30" i="1"/>
  <c r="AG30" i="1"/>
  <c r="AH30" i="1"/>
  <c r="AJ30" i="1"/>
  <c r="AK30" i="1"/>
  <c r="X31" i="1"/>
  <c r="Y31" i="1"/>
  <c r="Z31" i="1"/>
  <c r="AA31" i="1"/>
  <c r="AE31" i="1"/>
  <c r="AF31" i="1"/>
  <c r="AG31" i="1"/>
  <c r="AH31" i="1"/>
  <c r="AJ31" i="1"/>
  <c r="AK31" i="1"/>
  <c r="X32" i="1"/>
  <c r="Y32" i="1"/>
  <c r="AA32" i="1"/>
  <c r="AE32" i="1"/>
  <c r="AF32" i="1"/>
  <c r="AG32" i="1"/>
  <c r="AH32" i="1"/>
  <c r="AJ32" i="1"/>
  <c r="AK32" i="1"/>
  <c r="X33" i="1"/>
  <c r="Y33" i="1"/>
  <c r="AA33" i="1"/>
  <c r="AE33" i="1"/>
  <c r="AF33" i="1"/>
  <c r="AG33" i="1"/>
  <c r="AH33" i="1"/>
  <c r="AJ33" i="1"/>
  <c r="AK33" i="1"/>
  <c r="X34" i="1"/>
  <c r="Y34" i="1"/>
  <c r="AA34" i="1"/>
  <c r="AE34" i="1"/>
  <c r="AF34" i="1"/>
  <c r="AG34" i="1"/>
  <c r="AH34" i="1"/>
  <c r="AJ34" i="1"/>
  <c r="AK34" i="1"/>
  <c r="X35" i="1"/>
  <c r="Y35" i="1"/>
  <c r="AA35" i="1"/>
  <c r="AE35" i="1"/>
  <c r="AF35" i="1"/>
  <c r="AG35" i="1"/>
  <c r="AH35" i="1"/>
  <c r="AJ35" i="1"/>
  <c r="AK35" i="1"/>
  <c r="X36" i="1"/>
  <c r="Y36" i="1"/>
  <c r="AA36" i="1"/>
  <c r="AE36" i="1"/>
  <c r="AF36" i="1"/>
  <c r="AG36" i="1"/>
  <c r="AH36" i="1"/>
  <c r="AJ36" i="1"/>
  <c r="AK36" i="1"/>
  <c r="X37" i="1"/>
  <c r="Y37" i="1"/>
  <c r="AA37" i="1"/>
  <c r="AE37" i="1"/>
  <c r="AF37" i="1"/>
  <c r="AG37" i="1"/>
  <c r="AH37" i="1"/>
  <c r="AJ37" i="1"/>
  <c r="AK37" i="1"/>
  <c r="AL39" i="20"/>
  <c r="Y39" i="3" s="1"/>
  <c r="BC36" i="20"/>
  <c r="BJ46" i="20"/>
  <c r="Y23" i="21"/>
  <c r="BJ55" i="20"/>
  <c r="AA23" i="21"/>
  <c r="AP5" i="20"/>
  <c r="AL5" i="20"/>
  <c r="X28" i="21"/>
  <c r="AI38" i="20"/>
  <c r="X31" i="4" s="1"/>
  <c r="AN38" i="20"/>
  <c r="Y38" i="6" s="1"/>
  <c r="AM38" i="20"/>
  <c r="Y38" i="5" s="1"/>
  <c r="AF43" i="20"/>
  <c r="AL43" i="20"/>
  <c r="BJ34" i="20"/>
  <c r="X31" i="21"/>
  <c r="BJ38" i="20"/>
  <c r="AA28" i="21" s="1"/>
  <c r="AE8" i="20"/>
  <c r="X23" i="3" s="1"/>
  <c r="AG9" i="20"/>
  <c r="X22" i="6" s="1"/>
  <c r="AM8" i="20"/>
  <c r="Y23" i="5" s="1"/>
  <c r="AN40" i="20"/>
  <c r="Y40" i="6" s="1"/>
  <c r="AN39" i="20"/>
  <c r="Y39" i="6" s="1"/>
  <c r="AP9" i="20"/>
  <c r="Y15" i="4" s="1"/>
  <c r="AM39" i="20"/>
  <c r="Y39" i="5" s="1"/>
  <c r="AI9" i="20"/>
  <c r="X15" i="4" s="1"/>
  <c r="BJ30" i="20"/>
  <c r="AA26" i="21" s="1"/>
  <c r="AL40" i="20"/>
  <c r="Y40" i="3" s="1"/>
  <c r="AE9" i="20"/>
  <c r="X22" i="3" s="1"/>
  <c r="AP40" i="20"/>
  <c r="Y33" i="4" s="1"/>
  <c r="Y10" i="21"/>
  <c r="AN9" i="20"/>
  <c r="Y22" i="6" s="1"/>
  <c r="AF49" i="20"/>
  <c r="BA49" i="20" s="1"/>
  <c r="AL9" i="20"/>
  <c r="Y22" i="3" s="1"/>
  <c r="AN5" i="20"/>
  <c r="Y32" i="21"/>
  <c r="BC50" i="20"/>
  <c r="X26" i="21"/>
  <c r="BJ32" i="20"/>
  <c r="AA25" i="21" s="1"/>
  <c r="AG4" i="20"/>
  <c r="X30" i="6" s="1"/>
  <c r="AM5" i="20"/>
  <c r="AI5" i="20"/>
  <c r="AE5" i="20"/>
  <c r="AL15" i="20"/>
  <c r="Y27" i="3" s="1"/>
  <c r="AP10" i="20"/>
  <c r="AE45" i="20"/>
  <c r="AI23" i="20"/>
  <c r="AL24" i="20"/>
  <c r="AI54" i="20"/>
  <c r="X19" i="4" s="1"/>
  <c r="Y14" i="21"/>
  <c r="AG5" i="20"/>
  <c r="AI52" i="20"/>
  <c r="BX7" i="21"/>
  <c r="AL50" i="20"/>
  <c r="H280" i="11"/>
  <c r="BC25" i="20"/>
  <c r="Z21" i="21" s="1"/>
  <c r="AE47" i="20"/>
  <c r="AZ47" i="20" s="1"/>
  <c r="AL38" i="20"/>
  <c r="Y38" i="3" s="1"/>
  <c r="BJ48" i="20"/>
  <c r="AL57" i="20"/>
  <c r="BY7" i="21"/>
  <c r="AE16" i="20"/>
  <c r="AP38" i="20"/>
  <c r="Y31" i="4" s="1"/>
  <c r="AG38" i="20"/>
  <c r="X38" i="6" s="1"/>
  <c r="BJ31" i="20"/>
  <c r="BJ40" i="20"/>
  <c r="AA30" i="21" s="1"/>
  <c r="AF10" i="20"/>
  <c r="AI16" i="20"/>
  <c r="BZ7" i="21"/>
  <c r="AE38" i="20"/>
  <c r="AP41" i="20"/>
  <c r="Y34" i="4" s="1"/>
  <c r="AE50" i="20"/>
  <c r="F14" i="8"/>
  <c r="BI7" i="1" s="1"/>
  <c r="AF38" i="20"/>
  <c r="X38" i="5" s="1"/>
  <c r="BC56" i="20"/>
  <c r="Z15" i="21" s="1"/>
  <c r="AM24" i="20"/>
  <c r="F280" i="9"/>
  <c r="AP24" i="20"/>
  <c r="AF24" i="20"/>
  <c r="AN53" i="20"/>
  <c r="Y24" i="6" s="1"/>
  <c r="AN44" i="20"/>
  <c r="AM16" i="20"/>
  <c r="G280" i="11"/>
  <c r="AE53" i="20"/>
  <c r="X24" i="3" s="1"/>
  <c r="AL13" i="20"/>
  <c r="AM53" i="20"/>
  <c r="Y24" i="5" s="1"/>
  <c r="AI53" i="20"/>
  <c r="X17" i="4" s="1"/>
  <c r="AG47" i="20"/>
  <c r="AL53" i="20"/>
  <c r="Y24" i="3" s="1"/>
  <c r="AN36" i="20"/>
  <c r="AL55" i="20"/>
  <c r="Y33" i="3" s="1"/>
  <c r="AN16" i="20"/>
  <c r="AM44" i="20"/>
  <c r="C76" i="11"/>
  <c r="AF53" i="20"/>
  <c r="X24" i="5" s="1"/>
  <c r="AI50" i="20"/>
  <c r="AF50" i="20"/>
  <c r="Y20" i="21"/>
  <c r="D280" i="9"/>
  <c r="AI10" i="20"/>
  <c r="AM10" i="20"/>
  <c r="E280" i="11"/>
  <c r="AF9" i="20"/>
  <c r="X22" i="5" s="1"/>
  <c r="AM9" i="20"/>
  <c r="Y22" i="5" s="1"/>
  <c r="AE43" i="20"/>
  <c r="AI43" i="20"/>
  <c r="G280" i="9"/>
  <c r="F31" i="8"/>
  <c r="BU7" i="1" s="1"/>
  <c r="Y27" i="21"/>
  <c r="AP8" i="20"/>
  <c r="Y16" i="4" s="1"/>
  <c r="AF8" i="20"/>
  <c r="X23" i="5" s="1"/>
  <c r="AL46" i="20"/>
  <c r="AF46" i="20"/>
  <c r="AF15" i="20"/>
  <c r="X27" i="5" s="1"/>
  <c r="AE15" i="20"/>
  <c r="X27" i="3" s="1"/>
  <c r="AM13" i="20"/>
  <c r="AE41" i="20"/>
  <c r="X41" i="3" s="1"/>
  <c r="AP4" i="20"/>
  <c r="Y23" i="4" s="1"/>
  <c r="AI44" i="20"/>
  <c r="AF52" i="20"/>
  <c r="AF41" i="20"/>
  <c r="X41" i="5" s="1"/>
  <c r="X32" i="21"/>
  <c r="AP13" i="20"/>
  <c r="AG13" i="20"/>
  <c r="AN41" i="20"/>
  <c r="Y41" i="6" s="1"/>
  <c r="AN13" i="20"/>
  <c r="AX41" i="20"/>
  <c r="Z36" i="1" s="1"/>
  <c r="AN52" i="20"/>
  <c r="AE52" i="20"/>
  <c r="AF44" i="20"/>
  <c r="AG41" i="20"/>
  <c r="X41" i="6" s="1"/>
  <c r="AE13" i="20"/>
  <c r="AF13" i="20"/>
  <c r="AG52" i="20"/>
  <c r="AM52" i="20"/>
  <c r="AL6" i="20"/>
  <c r="Y24" i="21"/>
  <c r="AM41" i="20"/>
  <c r="Y41" i="5" s="1"/>
  <c r="AF16" i="20"/>
  <c r="AM4" i="20"/>
  <c r="Y30" i="5" s="1"/>
  <c r="X25" i="21"/>
  <c r="AL41" i="20"/>
  <c r="Y41" i="3" s="1"/>
  <c r="AG16" i="20"/>
  <c r="AL16" i="20"/>
  <c r="AP52" i="20"/>
  <c r="AG53" i="20"/>
  <c r="X24" i="6" s="1"/>
  <c r="AG54" i="20"/>
  <c r="X26" i="6" s="1"/>
  <c r="AF54" i="20"/>
  <c r="X26" i="5" s="1"/>
  <c r="AL54" i="20"/>
  <c r="Y26" i="3" s="1"/>
  <c r="BS7" i="21"/>
  <c r="BW7" i="21"/>
  <c r="AG46" i="20"/>
  <c r="AF40" i="20"/>
  <c r="X40" i="5" s="1"/>
  <c r="AM40" i="20"/>
  <c r="Y40" i="5" s="1"/>
  <c r="AF6" i="20"/>
  <c r="AI6" i="20"/>
  <c r="AM6" i="20"/>
  <c r="AP6" i="20"/>
  <c r="AL11" i="20"/>
  <c r="Y32" i="3" s="1"/>
  <c r="AP11" i="20"/>
  <c r="Y25" i="4" s="1"/>
  <c r="AG6" i="20"/>
  <c r="AN6" i="20"/>
  <c r="F20" i="8"/>
  <c r="BM7" i="1" s="1"/>
  <c r="F21" i="8"/>
  <c r="BN7" i="1" s="1"/>
  <c r="F22" i="8"/>
  <c r="BO7" i="1" s="1"/>
  <c r="F23" i="8"/>
  <c r="BP7" i="1" s="1"/>
  <c r="F24" i="8"/>
  <c r="BQ7" i="1" s="1"/>
  <c r="F25" i="8"/>
  <c r="BR7" i="1" s="1"/>
  <c r="Y31" i="21"/>
  <c r="BJ13" i="20"/>
  <c r="BJ36" i="20"/>
  <c r="C178" i="9" l="1"/>
  <c r="H280" i="10"/>
  <c r="AL32" i="20"/>
  <c r="Y35" i="3" s="1"/>
  <c r="X35" i="2"/>
  <c r="AM35" i="2" s="1"/>
  <c r="BM7" i="21"/>
  <c r="BQ7" i="21"/>
  <c r="BP7" i="21"/>
  <c r="AZ25" i="21"/>
  <c r="AZ35" i="2"/>
  <c r="BB25" i="21"/>
  <c r="BB35" i="2"/>
  <c r="Q23" i="2"/>
  <c r="Q35" i="2"/>
  <c r="C19" i="13"/>
  <c r="C246" i="9"/>
  <c r="C144" i="9"/>
  <c r="C42" i="9"/>
  <c r="C212" i="10"/>
  <c r="C42" i="10"/>
  <c r="C8" i="10"/>
  <c r="D280" i="11"/>
  <c r="F280" i="11"/>
  <c r="C8" i="11"/>
  <c r="C98" i="12"/>
  <c r="J9" i="1"/>
  <c r="M9" i="1" s="1"/>
  <c r="J17" i="1"/>
  <c r="M17" i="1" s="1"/>
  <c r="J37" i="1"/>
  <c r="M37" i="1" s="1"/>
  <c r="J34" i="2"/>
  <c r="J40" i="2"/>
  <c r="J26" i="3"/>
  <c r="J32" i="3"/>
  <c r="J38" i="3"/>
  <c r="J17" i="4"/>
  <c r="J25" i="4"/>
  <c r="J31" i="4"/>
  <c r="J24" i="5"/>
  <c r="J37" i="5"/>
  <c r="J16" i="21"/>
  <c r="J22" i="21"/>
  <c r="J28" i="21"/>
  <c r="H280" i="9"/>
  <c r="C110" i="9"/>
  <c r="C76" i="9"/>
  <c r="D280" i="10"/>
  <c r="C110" i="11"/>
  <c r="C42" i="11"/>
  <c r="H312" i="12"/>
  <c r="J27" i="5"/>
  <c r="AI35" i="20"/>
  <c r="AE35" i="20"/>
  <c r="AF37" i="20"/>
  <c r="X37" i="5" s="1"/>
  <c r="AL35" i="20"/>
  <c r="AL36" i="20"/>
  <c r="AI24" i="20"/>
  <c r="AM35" i="20"/>
  <c r="AG35" i="20"/>
  <c r="X18" i="21"/>
  <c r="AG23" i="20"/>
  <c r="BJ25" i="20"/>
  <c r="AA21" i="21" s="1"/>
  <c r="AP35" i="20"/>
  <c r="AN35" i="20"/>
  <c r="AM36" i="20"/>
  <c r="AM55" i="20"/>
  <c r="Y33" i="5" s="1"/>
  <c r="AP36" i="20"/>
  <c r="AI36" i="20"/>
  <c r="AE36" i="20"/>
  <c r="AI32" i="20"/>
  <c r="X28" i="4" s="1"/>
  <c r="AN32" i="20"/>
  <c r="Y35" i="6" s="1"/>
  <c r="BC6" i="20"/>
  <c r="AG32" i="20"/>
  <c r="X35" i="6" s="1"/>
  <c r="AM35" i="6" s="1"/>
  <c r="AN27" i="20"/>
  <c r="Y29" i="6" s="1"/>
  <c r="AL27" i="20"/>
  <c r="Y29" i="3" s="1"/>
  <c r="AD42" i="20"/>
  <c r="AG42" i="20" s="1"/>
  <c r="X42" i="6" s="1"/>
  <c r="AI31" i="20"/>
  <c r="AM27" i="20"/>
  <c r="Y29" i="5" s="1"/>
  <c r="Y12" i="21"/>
  <c r="AM28" i="20"/>
  <c r="AM32" i="20"/>
  <c r="Y35" i="5" s="1"/>
  <c r="BJ22" i="20"/>
  <c r="AA9" i="21" s="1"/>
  <c r="AI28" i="20"/>
  <c r="AP27" i="20"/>
  <c r="Y22" i="4" s="1"/>
  <c r="AG28" i="20"/>
  <c r="AE55" i="20"/>
  <c r="X33" i="3" s="1"/>
  <c r="AG24" i="20"/>
  <c r="AE34" i="20"/>
  <c r="AE28" i="20"/>
  <c r="AE27" i="20"/>
  <c r="X29" i="3" s="1"/>
  <c r="AM29" i="3" s="1"/>
  <c r="BJ15" i="20"/>
  <c r="AA17" i="21" s="1"/>
  <c r="AM29" i="20"/>
  <c r="AN28" i="20"/>
  <c r="BC4" i="20"/>
  <c r="Z20" i="21" s="1"/>
  <c r="AL31" i="20"/>
  <c r="AY41" i="20"/>
  <c r="AZ41" i="20" s="1"/>
  <c r="AG27" i="20"/>
  <c r="X29" i="6" s="1"/>
  <c r="AF28" i="20"/>
  <c r="AL28" i="20"/>
  <c r="AI27" i="20"/>
  <c r="X22" i="4" s="1"/>
  <c r="X13" i="21"/>
  <c r="BC8" i="3"/>
  <c r="AX8" i="1"/>
  <c r="F13" i="8"/>
  <c r="F312" i="12"/>
  <c r="F11" i="8"/>
  <c r="AM57" i="20"/>
  <c r="AN57" i="20"/>
  <c r="AN11" i="20"/>
  <c r="Y32" i="6" s="1"/>
  <c r="BU7" i="21"/>
  <c r="AL37" i="20"/>
  <c r="Y37" i="3" s="1"/>
  <c r="AG57" i="20"/>
  <c r="AN30" i="20"/>
  <c r="Y36" i="6" s="1"/>
  <c r="AG39" i="20"/>
  <c r="X39" i="6" s="1"/>
  <c r="AM39" i="6" s="1"/>
  <c r="AX39" i="20"/>
  <c r="Z34" i="1" s="1"/>
  <c r="AE30" i="20"/>
  <c r="X36" i="3" s="1"/>
  <c r="F15" i="8"/>
  <c r="AN45" i="20"/>
  <c r="AF45" i="20"/>
  <c r="AI39" i="20"/>
  <c r="X32" i="4" s="1"/>
  <c r="AG18" i="20"/>
  <c r="AI18" i="20"/>
  <c r="AP30" i="20"/>
  <c r="Y29" i="4" s="1"/>
  <c r="AX38" i="20"/>
  <c r="Z33" i="1" s="1"/>
  <c r="AE37" i="20"/>
  <c r="AI30" i="20"/>
  <c r="X29" i="4" s="1"/>
  <c r="AM29" i="4" s="1"/>
  <c r="AM18" i="20"/>
  <c r="AM11" i="20"/>
  <c r="Y32" i="5" s="1"/>
  <c r="AX37" i="20"/>
  <c r="Z32" i="1" s="1"/>
  <c r="AE42" i="20"/>
  <c r="AI57" i="20"/>
  <c r="AF11" i="20"/>
  <c r="X32" i="5" s="1"/>
  <c r="AP18" i="20"/>
  <c r="F280" i="10"/>
  <c r="C144" i="10"/>
  <c r="D312" i="12"/>
  <c r="AE11" i="20"/>
  <c r="X32" i="3" s="1"/>
  <c r="AM32" i="3" s="1"/>
  <c r="J11" i="1"/>
  <c r="M11" i="1" s="1"/>
  <c r="J31" i="1"/>
  <c r="M31" i="1" s="1"/>
  <c r="J22" i="2"/>
  <c r="J42" i="2"/>
  <c r="J34" i="3"/>
  <c r="J40" i="3"/>
  <c r="J19" i="4"/>
  <c r="J27" i="4"/>
  <c r="J33" i="4"/>
  <c r="J26" i="5"/>
  <c r="J39" i="5"/>
  <c r="J37" i="6"/>
  <c r="J24" i="21"/>
  <c r="J30" i="21"/>
  <c r="AP33" i="20"/>
  <c r="Y27" i="4" s="1"/>
  <c r="AI33" i="20"/>
  <c r="X27" i="4" s="1"/>
  <c r="AN33" i="20"/>
  <c r="Y34" i="6" s="1"/>
  <c r="C9" i="12"/>
  <c r="AM45" i="20"/>
  <c r="AN18" i="20"/>
  <c r="C76" i="10"/>
  <c r="I9" i="12"/>
  <c r="J13" i="1"/>
  <c r="M13" i="1" s="1"/>
  <c r="J27" i="1"/>
  <c r="M27" i="1" s="1"/>
  <c r="J33" i="1"/>
  <c r="M33" i="1" s="1"/>
  <c r="J24" i="2"/>
  <c r="J36" i="2"/>
  <c r="J22" i="3"/>
  <c r="J42" i="3"/>
  <c r="J35" i="4"/>
  <c r="J35" i="5"/>
  <c r="J41" i="5"/>
  <c r="J27" i="6"/>
  <c r="J39" i="6"/>
  <c r="J12" i="21"/>
  <c r="J32" i="21"/>
  <c r="BJ54" i="20"/>
  <c r="AA16" i="21" s="1"/>
  <c r="AG37" i="20"/>
  <c r="X37" i="6" s="1"/>
  <c r="AN42" i="20"/>
  <c r="Y42" i="6" s="1"/>
  <c r="F10" i="8"/>
  <c r="BE7" i="1" s="1"/>
  <c r="F17" i="8"/>
  <c r="C212" i="9"/>
  <c r="AF42" i="20"/>
  <c r="X42" i="5" s="1"/>
  <c r="AF33" i="20"/>
  <c r="X34" i="5" s="1"/>
  <c r="AM30" i="20"/>
  <c r="Y36" i="5" s="1"/>
  <c r="AG11" i="20"/>
  <c r="X32" i="6" s="1"/>
  <c r="AI37" i="20"/>
  <c r="X30" i="4" s="1"/>
  <c r="AI11" i="20"/>
  <c r="X25" i="4" s="1"/>
  <c r="AM25" i="4" s="1"/>
  <c r="AL30" i="20"/>
  <c r="Y36" i="3" s="1"/>
  <c r="AE33" i="20"/>
  <c r="X34" i="3" s="1"/>
  <c r="BJ6" i="20"/>
  <c r="AI45" i="20"/>
  <c r="AL18" i="20"/>
  <c r="AF35" i="20"/>
  <c r="K12" i="22"/>
  <c r="AM37" i="20"/>
  <c r="Y37" i="5" s="1"/>
  <c r="BI7" i="21"/>
  <c r="F16" i="8"/>
  <c r="BK7" i="1" s="1"/>
  <c r="AP57" i="20"/>
  <c r="AE57" i="20"/>
  <c r="AG30" i="20"/>
  <c r="X36" i="6" s="1"/>
  <c r="AG33" i="20"/>
  <c r="X34" i="6" s="1"/>
  <c r="AL45" i="20"/>
  <c r="E280" i="9"/>
  <c r="G280" i="10"/>
  <c r="AF27" i="20"/>
  <c r="X29" i="5" s="1"/>
  <c r="J29" i="1"/>
  <c r="M29" i="1" s="1"/>
  <c r="J35" i="1"/>
  <c r="M35" i="1" s="1"/>
  <c r="J26" i="2"/>
  <c r="J32" i="2"/>
  <c r="J38" i="2"/>
  <c r="J24" i="3"/>
  <c r="J36" i="3"/>
  <c r="J15" i="4"/>
  <c r="J29" i="4"/>
  <c r="J22" i="5"/>
  <c r="J35" i="6"/>
  <c r="J41" i="6"/>
  <c r="J14" i="21"/>
  <c r="J26" i="21"/>
  <c r="E4" i="7"/>
  <c r="AN37" i="20"/>
  <c r="Y37" i="6" s="1"/>
  <c r="AI42" i="20"/>
  <c r="X35" i="4" s="1"/>
  <c r="AP37" i="20"/>
  <c r="Y30" i="4" s="1"/>
  <c r="AP39" i="20"/>
  <c r="Y32" i="4" s="1"/>
  <c r="AM32" i="4" s="1"/>
  <c r="X30" i="21"/>
  <c r="AM30" i="21" s="1"/>
  <c r="AL33" i="20"/>
  <c r="Y34" i="3" s="1"/>
  <c r="BC53" i="20"/>
  <c r="Z14" i="21" s="1"/>
  <c r="AG45" i="20"/>
  <c r="AE39" i="20"/>
  <c r="AY39" i="20" s="1"/>
  <c r="Z39" i="2" s="1"/>
  <c r="K12" i="23"/>
  <c r="C280" i="9"/>
  <c r="E281" i="9" s="1"/>
  <c r="BV7" i="1"/>
  <c r="BV7" i="21"/>
  <c r="C33" i="13"/>
  <c r="C8" i="13"/>
  <c r="C4" i="13"/>
  <c r="C41" i="13"/>
  <c r="J24" i="4"/>
  <c r="X26" i="2"/>
  <c r="AM26" i="2" s="1"/>
  <c r="AM54" i="20"/>
  <c r="Y26" i="5" s="1"/>
  <c r="AM26" i="5" s="1"/>
  <c r="AM31" i="20"/>
  <c r="AN31" i="20"/>
  <c r="AP29" i="20"/>
  <c r="AE29" i="20"/>
  <c r="X31" i="2"/>
  <c r="AM31" i="2" s="1"/>
  <c r="AF25" i="20"/>
  <c r="X31" i="5" s="1"/>
  <c r="AM23" i="20"/>
  <c r="AN23" i="20"/>
  <c r="X27" i="2"/>
  <c r="AP15" i="20"/>
  <c r="Y20" i="4" s="1"/>
  <c r="AI15" i="20"/>
  <c r="X20" i="4" s="1"/>
  <c r="AM15" i="20"/>
  <c r="Y27" i="5" s="1"/>
  <c r="BC21" i="20"/>
  <c r="BC54" i="20"/>
  <c r="Z16" i="21" s="1"/>
  <c r="X16" i="21"/>
  <c r="AM16" i="21" s="1"/>
  <c r="AY8" i="5"/>
  <c r="AU8" i="5"/>
  <c r="J4" i="25"/>
  <c r="I5" i="25"/>
  <c r="Q5" i="20"/>
  <c r="O5" i="20"/>
  <c r="F28" i="8"/>
  <c r="BO7" i="21"/>
  <c r="AE4" i="20"/>
  <c r="X30" i="3" s="1"/>
  <c r="AI4" i="20"/>
  <c r="X23" i="4" s="1"/>
  <c r="AM23" i="4" s="1"/>
  <c r="AM46" i="20"/>
  <c r="AI46" i="20"/>
  <c r="AP31" i="20"/>
  <c r="AE31" i="20"/>
  <c r="AN54" i="20"/>
  <c r="Y26" i="6" s="1"/>
  <c r="AM26" i="6" s="1"/>
  <c r="AP54" i="20"/>
  <c r="Y19" i="4" s="1"/>
  <c r="AM19" i="4" s="1"/>
  <c r="BE7" i="21"/>
  <c r="AG29" i="20"/>
  <c r="AE44" i="20"/>
  <c r="AN50" i="20"/>
  <c r="AE54" i="20"/>
  <c r="X26" i="3" s="1"/>
  <c r="AM26" i="3" s="1"/>
  <c r="AL44" i="20"/>
  <c r="AP23" i="20"/>
  <c r="AG31" i="20"/>
  <c r="X12" i="21"/>
  <c r="AG44" i="20"/>
  <c r="AP46" i="20"/>
  <c r="AG15" i="20"/>
  <c r="X27" i="6" s="1"/>
  <c r="AN15" i="20"/>
  <c r="Y27" i="6" s="1"/>
  <c r="AN46" i="20"/>
  <c r="AN8" i="20"/>
  <c r="Y23" i="6" s="1"/>
  <c r="AI8" i="20"/>
  <c r="X16" i="4" s="1"/>
  <c r="AM16" i="4" s="1"/>
  <c r="AG8" i="20"/>
  <c r="X23" i="6" s="1"/>
  <c r="AM23" i="6" s="1"/>
  <c r="AF23" i="20"/>
  <c r="X27" i="21"/>
  <c r="AM27" i="21" s="1"/>
  <c r="AF29" i="20"/>
  <c r="AI29" i="20"/>
  <c r="AN10" i="20"/>
  <c r="AE10" i="20"/>
  <c r="AG10" i="20"/>
  <c r="AG50" i="20"/>
  <c r="X20" i="6"/>
  <c r="AM20" i="6" s="1"/>
  <c r="BB47" i="20"/>
  <c r="Z20" i="6" s="1"/>
  <c r="AE23" i="20"/>
  <c r="AY38" i="20"/>
  <c r="X38" i="3"/>
  <c r="AM38" i="3" s="1"/>
  <c r="AN4" i="20"/>
  <c r="Y30" i="6" s="1"/>
  <c r="AM30" i="6" s="1"/>
  <c r="AF4" i="20"/>
  <c r="X30" i="5" s="1"/>
  <c r="AM30" i="5" s="1"/>
  <c r="AN29" i="20"/>
  <c r="X29" i="21"/>
  <c r="C26" i="13"/>
  <c r="C44" i="13"/>
  <c r="Y13" i="21"/>
  <c r="AG43" i="20"/>
  <c r="AN43" i="20"/>
  <c r="AP43" i="20"/>
  <c r="AM43" i="20"/>
  <c r="X40" i="2"/>
  <c r="AM40" i="2" s="1"/>
  <c r="AX40" i="20"/>
  <c r="Z35" i="1" s="1"/>
  <c r="AI40" i="20"/>
  <c r="X33" i="4" s="1"/>
  <c r="AM33" i="4" s="1"/>
  <c r="AG40" i="20"/>
  <c r="X40" i="6" s="1"/>
  <c r="AM40" i="6" s="1"/>
  <c r="AP34" i="20"/>
  <c r="AF34" i="20"/>
  <c r="AM34" i="20"/>
  <c r="AP32" i="20"/>
  <c r="Y28" i="4" s="1"/>
  <c r="AE32" i="20"/>
  <c r="X35" i="3" s="1"/>
  <c r="AM35" i="3" s="1"/>
  <c r="BC33" i="20"/>
  <c r="Z24" i="21" s="1"/>
  <c r="X24" i="21"/>
  <c r="BC55" i="20"/>
  <c r="Z23" i="21" s="1"/>
  <c r="X23" i="21"/>
  <c r="BJ11" i="20"/>
  <c r="AA22" i="21" s="1"/>
  <c r="Y22" i="21"/>
  <c r="AM22" i="21" s="1"/>
  <c r="BJ39" i="20"/>
  <c r="AA29" i="21" s="1"/>
  <c r="Y29" i="21"/>
  <c r="J22" i="22"/>
  <c r="K22" i="22"/>
  <c r="L22" i="22" s="1"/>
  <c r="X33" i="2"/>
  <c r="AN55" i="20"/>
  <c r="Y33" i="6" s="1"/>
  <c r="AP55" i="20"/>
  <c r="Y26" i="4" s="1"/>
  <c r="AI55" i="20"/>
  <c r="X26" i="4" s="1"/>
  <c r="J15" i="1"/>
  <c r="J19" i="1"/>
  <c r="J21" i="1"/>
  <c r="J23" i="1"/>
  <c r="M23" i="1" s="1"/>
  <c r="J25" i="1"/>
  <c r="J28" i="2"/>
  <c r="J29" i="2"/>
  <c r="J28" i="3"/>
  <c r="J29" i="3"/>
  <c r="J21" i="4"/>
  <c r="J22" i="4"/>
  <c r="J30" i="5"/>
  <c r="J31" i="5"/>
  <c r="J33" i="5"/>
  <c r="J21" i="6"/>
  <c r="J25" i="6"/>
  <c r="J30" i="6"/>
  <c r="J31" i="6"/>
  <c r="J33" i="6"/>
  <c r="J18" i="21"/>
  <c r="J19" i="21"/>
  <c r="H4" i="7"/>
  <c r="C4" i="7"/>
  <c r="BB8" i="21"/>
  <c r="L4" i="25"/>
  <c r="K4" i="25"/>
  <c r="C110" i="10"/>
  <c r="J10" i="1"/>
  <c r="M10" i="1" s="1"/>
  <c r="J12" i="1"/>
  <c r="M12" i="1" s="1"/>
  <c r="J14" i="1"/>
  <c r="M14" i="1" s="1"/>
  <c r="J16" i="1"/>
  <c r="J18" i="1"/>
  <c r="M18" i="1" s="1"/>
  <c r="J20" i="1"/>
  <c r="M20" i="1" s="1"/>
  <c r="J22" i="1"/>
  <c r="M22" i="1" s="1"/>
  <c r="J24" i="1"/>
  <c r="J26" i="1"/>
  <c r="M26" i="1" s="1"/>
  <c r="J28" i="1"/>
  <c r="J30" i="1"/>
  <c r="M30" i="1" s="1"/>
  <c r="J32" i="1"/>
  <c r="M32" i="1" s="1"/>
  <c r="J34" i="1"/>
  <c r="M34" i="1" s="1"/>
  <c r="J36" i="1"/>
  <c r="M36" i="1" s="1"/>
  <c r="J21" i="2"/>
  <c r="J23" i="2"/>
  <c r="J25" i="2"/>
  <c r="J27" i="2"/>
  <c r="J30" i="2"/>
  <c r="J31" i="2"/>
  <c r="J33" i="2"/>
  <c r="J37" i="2"/>
  <c r="J39" i="2"/>
  <c r="J41" i="2"/>
  <c r="J21" i="3"/>
  <c r="J23" i="3"/>
  <c r="J25" i="3"/>
  <c r="J27" i="3"/>
  <c r="J30" i="3"/>
  <c r="J31" i="3"/>
  <c r="J33" i="3"/>
  <c r="J35" i="3"/>
  <c r="J37" i="3"/>
  <c r="J39" i="3"/>
  <c r="J41" i="3"/>
  <c r="J14" i="4"/>
  <c r="J16" i="4"/>
  <c r="J18" i="4"/>
  <c r="J20" i="4"/>
  <c r="J23" i="4"/>
  <c r="J26" i="4"/>
  <c r="J28" i="4"/>
  <c r="J30" i="4"/>
  <c r="J32" i="4"/>
  <c r="J34" i="4"/>
  <c r="J21" i="5"/>
  <c r="J23" i="5"/>
  <c r="J25" i="5"/>
  <c r="J28" i="5"/>
  <c r="J29" i="5"/>
  <c r="J32" i="5"/>
  <c r="J34" i="5"/>
  <c r="J36" i="5"/>
  <c r="J38" i="5"/>
  <c r="J40" i="5"/>
  <c r="J42" i="5"/>
  <c r="J22" i="6"/>
  <c r="J24" i="6"/>
  <c r="J26" i="6"/>
  <c r="J28" i="6"/>
  <c r="J29" i="6"/>
  <c r="J32" i="6"/>
  <c r="J34" i="6"/>
  <c r="J36" i="6"/>
  <c r="J38" i="6"/>
  <c r="J40" i="6"/>
  <c r="J42" i="6"/>
  <c r="J9" i="21"/>
  <c r="J11" i="21"/>
  <c r="J13" i="21"/>
  <c r="J15" i="21"/>
  <c r="J17" i="21"/>
  <c r="J20" i="21"/>
  <c r="J21" i="21"/>
  <c r="J23" i="21"/>
  <c r="J25" i="21"/>
  <c r="J27" i="21"/>
  <c r="J29" i="21"/>
  <c r="J31" i="21"/>
  <c r="AU24" i="1"/>
  <c r="AU27" i="5"/>
  <c r="AU26" i="1"/>
  <c r="AU24" i="4"/>
  <c r="AW24" i="1"/>
  <c r="AW27" i="5"/>
  <c r="AW26" i="1"/>
  <c r="AW24" i="4"/>
  <c r="H30" i="25"/>
  <c r="H31" i="25" s="1"/>
  <c r="H32" i="25" s="1"/>
  <c r="AZ8" i="6"/>
  <c r="C15" i="13"/>
  <c r="C36" i="13"/>
  <c r="C46" i="13"/>
  <c r="C13" i="13"/>
  <c r="C18" i="13"/>
  <c r="C47" i="13"/>
  <c r="C43" i="13"/>
  <c r="C28" i="13"/>
  <c r="C35" i="13"/>
  <c r="C3" i="13"/>
  <c r="C17" i="13"/>
  <c r="C14" i="13"/>
  <c r="C9" i="13"/>
  <c r="C45" i="13"/>
  <c r="C38" i="13"/>
  <c r="C27" i="13"/>
  <c r="C22" i="13"/>
  <c r="C25" i="13"/>
  <c r="C32" i="13"/>
  <c r="C10" i="13"/>
  <c r="C20" i="13"/>
  <c r="C6" i="13"/>
  <c r="C48" i="13"/>
  <c r="C50" i="13"/>
  <c r="C42" i="13"/>
  <c r="C11" i="13"/>
  <c r="C37" i="13"/>
  <c r="C29" i="13"/>
  <c r="C49" i="13"/>
  <c r="C16" i="13"/>
  <c r="C31" i="13"/>
  <c r="C5" i="13"/>
  <c r="C7" i="13"/>
  <c r="C12" i="13"/>
  <c r="C30" i="13"/>
  <c r="C23" i="13"/>
  <c r="C51" i="13"/>
  <c r="C34" i="13"/>
  <c r="C52" i="13"/>
  <c r="C24" i="13"/>
  <c r="C21" i="13"/>
  <c r="C40" i="13"/>
  <c r="AU8" i="1"/>
  <c r="AT8" i="1"/>
  <c r="D17" i="13"/>
  <c r="D16" i="13"/>
  <c r="E16" i="13" s="1"/>
  <c r="D8" i="13"/>
  <c r="D11" i="13"/>
  <c r="E7" i="13"/>
  <c r="S14" i="1"/>
  <c r="S34" i="1"/>
  <c r="S10" i="1"/>
  <c r="S19" i="1"/>
  <c r="S28" i="1"/>
  <c r="S32" i="1"/>
  <c r="S31" i="1"/>
  <c r="D43" i="13"/>
  <c r="B24" i="13"/>
  <c r="B33" i="13"/>
  <c r="BB8" i="1"/>
  <c r="BA8" i="1"/>
  <c r="N8" i="21"/>
  <c r="N20" i="21" s="1"/>
  <c r="O8" i="21"/>
  <c r="O14" i="21" s="1"/>
  <c r="K8" i="21"/>
  <c r="Q8" i="21"/>
  <c r="Q19" i="21" s="1"/>
  <c r="K21" i="21"/>
  <c r="AM21" i="21"/>
  <c r="AM31" i="21"/>
  <c r="O28" i="21"/>
  <c r="R8" i="21"/>
  <c r="S8" i="21"/>
  <c r="S22" i="21" s="1"/>
  <c r="L8" i="21"/>
  <c r="M8" i="21"/>
  <c r="P8" i="21"/>
  <c r="P10" i="21" s="1"/>
  <c r="AM9" i="21"/>
  <c r="AM25" i="21"/>
  <c r="AM15" i="21"/>
  <c r="AV8" i="21"/>
  <c r="S13" i="1"/>
  <c r="S12" i="1"/>
  <c r="S11" i="1"/>
  <c r="S9" i="1"/>
  <c r="S30" i="1"/>
  <c r="S33" i="1"/>
  <c r="S26" i="1"/>
  <c r="S36" i="1"/>
  <c r="S35" i="1"/>
  <c r="S27" i="1"/>
  <c r="S15" i="1"/>
  <c r="S24" i="1"/>
  <c r="S16" i="1"/>
  <c r="S25" i="1"/>
  <c r="S20" i="1"/>
  <c r="S18" i="1"/>
  <c r="D21" i="13"/>
  <c r="D13" i="13"/>
  <c r="D50" i="13"/>
  <c r="D36" i="13"/>
  <c r="D4" i="13"/>
  <c r="D44" i="13"/>
  <c r="D9" i="13"/>
  <c r="D29" i="13"/>
  <c r="D33" i="13"/>
  <c r="D3" i="13"/>
  <c r="D49" i="13"/>
  <c r="D34" i="13"/>
  <c r="D6" i="13"/>
  <c r="D38" i="13"/>
  <c r="D15" i="13"/>
  <c r="D47" i="13"/>
  <c r="D28" i="13"/>
  <c r="D24" i="13"/>
  <c r="D32" i="13"/>
  <c r="D22" i="13"/>
  <c r="D26" i="13"/>
  <c r="D25" i="13"/>
  <c r="D41" i="13"/>
  <c r="D30" i="13"/>
  <c r="D31" i="13"/>
  <c r="D48" i="13"/>
  <c r="D10" i="13"/>
  <c r="D40" i="13"/>
  <c r="D20" i="13"/>
  <c r="D19" i="13"/>
  <c r="E19" i="13" s="1"/>
  <c r="D51" i="13"/>
  <c r="D46" i="13"/>
  <c r="D42" i="13"/>
  <c r="D27" i="13"/>
  <c r="D45" i="13"/>
  <c r="D37" i="13"/>
  <c r="D5" i="13"/>
  <c r="B16" i="13"/>
  <c r="B31" i="13"/>
  <c r="B46" i="13"/>
  <c r="B29" i="13"/>
  <c r="B42" i="13"/>
  <c r="B4" i="13"/>
  <c r="B11" i="13"/>
  <c r="B32" i="13"/>
  <c r="B25" i="13"/>
  <c r="B44" i="13"/>
  <c r="B14" i="13"/>
  <c r="B52" i="13"/>
  <c r="B22" i="13"/>
  <c r="B45" i="13"/>
  <c r="B8" i="13"/>
  <c r="B36" i="13"/>
  <c r="B23" i="13"/>
  <c r="B30" i="13"/>
  <c r="B39" i="13"/>
  <c r="B3" i="13"/>
  <c r="B48" i="13"/>
  <c r="B21" i="13"/>
  <c r="B50" i="13"/>
  <c r="B41" i="13"/>
  <c r="B49" i="13"/>
  <c r="B20" i="13"/>
  <c r="B38" i="13"/>
  <c r="B5" i="13"/>
  <c r="B9" i="13"/>
  <c r="B19" i="13"/>
  <c r="B43" i="13"/>
  <c r="B10" i="13"/>
  <c r="B6" i="13"/>
  <c r="B51" i="13"/>
  <c r="B7" i="13"/>
  <c r="B34" i="13"/>
  <c r="B12" i="13"/>
  <c r="B13" i="13"/>
  <c r="B37" i="13"/>
  <c r="L8" i="1"/>
  <c r="J8" i="1"/>
  <c r="R8" i="1"/>
  <c r="Q8" i="1"/>
  <c r="Q36" i="1" s="1"/>
  <c r="P8" i="1"/>
  <c r="P37" i="1" s="1"/>
  <c r="O8" i="1"/>
  <c r="M8" i="1"/>
  <c r="S17" i="1"/>
  <c r="S23" i="1"/>
  <c r="S22" i="1"/>
  <c r="S37" i="1"/>
  <c r="S21" i="1"/>
  <c r="S29" i="1" s="1"/>
  <c r="N8" i="1"/>
  <c r="N13" i="1" s="1"/>
  <c r="K8" i="1"/>
  <c r="D23" i="13"/>
  <c r="D52" i="13"/>
  <c r="D39" i="13"/>
  <c r="E39" i="13" s="1"/>
  <c r="D14" i="13"/>
  <c r="D18" i="13"/>
  <c r="D35" i="13"/>
  <c r="E35" i="13" s="1"/>
  <c r="D12" i="13"/>
  <c r="B27" i="13"/>
  <c r="B28" i="13"/>
  <c r="B35" i="13"/>
  <c r="B17" i="13"/>
  <c r="B47" i="13"/>
  <c r="B26" i="13"/>
  <c r="B15" i="13"/>
  <c r="B40" i="13"/>
  <c r="K32" i="4"/>
  <c r="AY26" i="1"/>
  <c r="AY24" i="4"/>
  <c r="BA21" i="21"/>
  <c r="BA24" i="4"/>
  <c r="K28" i="4"/>
  <c r="K24" i="4"/>
  <c r="AX21" i="21"/>
  <c r="AX24" i="4"/>
  <c r="BB31" i="6"/>
  <c r="BB24" i="4"/>
  <c r="P8" i="4"/>
  <c r="P17" i="4" s="1"/>
  <c r="AW8" i="4"/>
  <c r="K31" i="4"/>
  <c r="K17" i="4"/>
  <c r="BB8" i="4"/>
  <c r="L8" i="4"/>
  <c r="L33" i="4" s="1"/>
  <c r="K22" i="4"/>
  <c r="K33" i="4"/>
  <c r="K34" i="4"/>
  <c r="K16" i="4"/>
  <c r="K20" i="4"/>
  <c r="K27" i="4"/>
  <c r="O8" i="4"/>
  <c r="O35" i="4" s="1"/>
  <c r="Q8" i="4"/>
  <c r="Q31" i="4" s="1"/>
  <c r="R8" i="4"/>
  <c r="R30" i="4" s="1"/>
  <c r="N8" i="4"/>
  <c r="N26" i="4" s="1"/>
  <c r="J8" i="4"/>
  <c r="S8" i="4"/>
  <c r="M8" i="4"/>
  <c r="K25" i="4"/>
  <c r="K35" i="4"/>
  <c r="K18" i="4"/>
  <c r="K21" i="4"/>
  <c r="K29" i="4" s="1"/>
  <c r="K30" i="4"/>
  <c r="K14" i="4"/>
  <c r="K19" i="4"/>
  <c r="K23" i="4"/>
  <c r="K26" i="4"/>
  <c r="K15" i="4"/>
  <c r="BC8" i="4"/>
  <c r="BA8" i="4"/>
  <c r="AX8" i="4"/>
  <c r="AV8" i="4"/>
  <c r="AU8" i="4"/>
  <c r="AT8" i="4"/>
  <c r="AZ8" i="4"/>
  <c r="Q8" i="5"/>
  <c r="Q27" i="5" s="1"/>
  <c r="S8" i="5"/>
  <c r="S27" i="5" s="1"/>
  <c r="AY17" i="21"/>
  <c r="AY27" i="5"/>
  <c r="BA17" i="21"/>
  <c r="BA27" i="5"/>
  <c r="BC24" i="1"/>
  <c r="BC27" i="5"/>
  <c r="AX27" i="3"/>
  <c r="AX27" i="5"/>
  <c r="AZ27" i="3"/>
  <c r="AZ27" i="5"/>
  <c r="BB24" i="1"/>
  <c r="BB27" i="5"/>
  <c r="P8" i="5"/>
  <c r="P22" i="5" s="1"/>
  <c r="K8" i="5"/>
  <c r="K27" i="5" s="1"/>
  <c r="R8" i="5"/>
  <c r="R21" i="5" s="1"/>
  <c r="O8" i="5"/>
  <c r="O26" i="5" s="1"/>
  <c r="N8" i="5"/>
  <c r="N27" i="5" s="1"/>
  <c r="M8" i="5"/>
  <c r="L8" i="5"/>
  <c r="L27" i="5" s="1"/>
  <c r="AX8" i="5"/>
  <c r="AF47" i="20"/>
  <c r="BA47" i="20" s="1"/>
  <c r="AN48" i="20"/>
  <c r="Y19" i="6" s="1"/>
  <c r="AP48" i="20"/>
  <c r="AM48" i="20"/>
  <c r="AL48" i="20"/>
  <c r="AI48" i="20"/>
  <c r="BD48" i="20" s="1"/>
  <c r="AM14" i="21"/>
  <c r="AG48" i="20"/>
  <c r="AF48" i="20"/>
  <c r="BA48" i="20" s="1"/>
  <c r="AM28" i="5"/>
  <c r="AM40" i="5"/>
  <c r="AM20" i="21"/>
  <c r="AM26" i="21"/>
  <c r="Y15" i="6"/>
  <c r="AG49" i="20"/>
  <c r="AP49" i="20"/>
  <c r="AE49" i="20"/>
  <c r="AZ49" i="20" s="1"/>
  <c r="AM28" i="21"/>
  <c r="AM19" i="21"/>
  <c r="K8" i="6"/>
  <c r="K32" i="6" s="1"/>
  <c r="P8" i="6"/>
  <c r="P28" i="6" s="1"/>
  <c r="P36" i="6" s="1"/>
  <c r="S8" i="6"/>
  <c r="L8" i="6"/>
  <c r="L41" i="6" s="1"/>
  <c r="AX8" i="6"/>
  <c r="O8" i="6"/>
  <c r="O21" i="6" s="1"/>
  <c r="R8" i="6"/>
  <c r="N8" i="6"/>
  <c r="N23" i="6" s="1"/>
  <c r="J8" i="6"/>
  <c r="Q8" i="6"/>
  <c r="Q29" i="6" s="1"/>
  <c r="AU8" i="6"/>
  <c r="AV8" i="6"/>
  <c r="AT8" i="6"/>
  <c r="AW8" i="6"/>
  <c r="BC8" i="6"/>
  <c r="BB8" i="6"/>
  <c r="BA8" i="6"/>
  <c r="S33" i="3"/>
  <c r="S30" i="3"/>
  <c r="S34" i="3"/>
  <c r="AX8" i="3"/>
  <c r="S23" i="3"/>
  <c r="S29" i="3"/>
  <c r="S38" i="3"/>
  <c r="S25" i="3"/>
  <c r="S32" i="3"/>
  <c r="S39" i="3"/>
  <c r="J8" i="3"/>
  <c r="N8" i="3"/>
  <c r="N23" i="3" s="1"/>
  <c r="M8" i="3"/>
  <c r="L8" i="3"/>
  <c r="K8" i="3"/>
  <c r="S35" i="3"/>
  <c r="S24" i="3"/>
  <c r="S21" i="3"/>
  <c r="R8" i="3"/>
  <c r="O8" i="3"/>
  <c r="P8" i="3"/>
  <c r="Q8" i="3"/>
  <c r="AX9" i="1"/>
  <c r="AX10" i="1"/>
  <c r="AY11" i="1"/>
  <c r="AZ9" i="1"/>
  <c r="AZ10" i="1"/>
  <c r="BA11" i="1"/>
  <c r="BB9" i="1"/>
  <c r="BB10" i="1"/>
  <c r="BC11" i="1"/>
  <c r="AX11" i="1"/>
  <c r="AY9" i="1"/>
  <c r="AY10" i="1"/>
  <c r="AZ11" i="1"/>
  <c r="BA9" i="1"/>
  <c r="BA10" i="1"/>
  <c r="BB11" i="1"/>
  <c r="BC9" i="1"/>
  <c r="BC10" i="1"/>
  <c r="AM50" i="20"/>
  <c r="AE40" i="20"/>
  <c r="X40" i="3" s="1"/>
  <c r="AI34" i="20"/>
  <c r="AG34" i="20"/>
  <c r="AL34" i="20"/>
  <c r="AG25" i="20"/>
  <c r="X31" i="6" s="1"/>
  <c r="AI25" i="20"/>
  <c r="X24" i="4" s="1"/>
  <c r="AM25" i="20"/>
  <c r="AP25" i="20"/>
  <c r="Y24" i="4" s="1"/>
  <c r="AN25" i="20"/>
  <c r="Y31" i="6" s="1"/>
  <c r="AL25" i="20"/>
  <c r="Y31" i="3" s="1"/>
  <c r="AE25" i="20"/>
  <c r="X31" i="3" s="1"/>
  <c r="AM21" i="4"/>
  <c r="AY15" i="20"/>
  <c r="Z27" i="2" s="1"/>
  <c r="AL8" i="20"/>
  <c r="Y23" i="3" s="1"/>
  <c r="AL4" i="20"/>
  <c r="Y30" i="3" s="1"/>
  <c r="AM24" i="6"/>
  <c r="AP53" i="20"/>
  <c r="AM24" i="2"/>
  <c r="AI47" i="20"/>
  <c r="BD47" i="20" s="1"/>
  <c r="AI41" i="20"/>
  <c r="AM41" i="2"/>
  <c r="AM33" i="20"/>
  <c r="AF30" i="20"/>
  <c r="AN24" i="20"/>
  <c r="AE18" i="20"/>
  <c r="AM37" i="1"/>
  <c r="AM36" i="1"/>
  <c r="AM25" i="3"/>
  <c r="J23" i="6"/>
  <c r="AG55" i="20"/>
  <c r="X33" i="6" s="1"/>
  <c r="AF39" i="20"/>
  <c r="AM39" i="2"/>
  <c r="AF36" i="20"/>
  <c r="AF32" i="20"/>
  <c r="AP28" i="20"/>
  <c r="AE6" i="20"/>
  <c r="J10" i="21"/>
  <c r="BB8" i="3"/>
  <c r="AV8" i="3"/>
  <c r="AZ8" i="3"/>
  <c r="AV8" i="5"/>
  <c r="AT8" i="5"/>
  <c r="AX8" i="21"/>
  <c r="AU8" i="21"/>
  <c r="AZ8" i="21"/>
  <c r="AM22" i="3"/>
  <c r="AM41" i="6"/>
  <c r="AM22" i="5"/>
  <c r="AM28" i="3"/>
  <c r="AM28" i="6"/>
  <c r="AM24" i="3"/>
  <c r="AM32" i="21"/>
  <c r="AM18" i="4"/>
  <c r="AM25" i="5"/>
  <c r="AZ8" i="2"/>
  <c r="AT8" i="2"/>
  <c r="Q39" i="2"/>
  <c r="K8" i="2"/>
  <c r="Q24" i="2"/>
  <c r="P8" i="2"/>
  <c r="Q31" i="2"/>
  <c r="Q32" i="2"/>
  <c r="S8" i="2"/>
  <c r="L8" i="2"/>
  <c r="Q25" i="2"/>
  <c r="Q38" i="2"/>
  <c r="Q34" i="2"/>
  <c r="Q29" i="2"/>
  <c r="Q21" i="2"/>
  <c r="M8" i="2"/>
  <c r="O8" i="2"/>
  <c r="R8" i="2"/>
  <c r="N8" i="2"/>
  <c r="J8" i="2"/>
  <c r="Q42" i="2"/>
  <c r="Q27" i="2"/>
  <c r="Q40" i="2"/>
  <c r="Q28" i="2"/>
  <c r="Q36" i="2" s="1"/>
  <c r="Q26" i="2"/>
  <c r="Q30" i="2"/>
  <c r="Q33" i="2"/>
  <c r="Q37" i="2"/>
  <c r="Q41" i="2"/>
  <c r="Q22" i="2"/>
  <c r="AM29" i="2"/>
  <c r="AM37" i="2"/>
  <c r="AX8" i="2"/>
  <c r="BB8" i="2"/>
  <c r="O30" i="4"/>
  <c r="AM38" i="5"/>
  <c r="AM34" i="2"/>
  <c r="AM23" i="2"/>
  <c r="AM38" i="2"/>
  <c r="AM38" i="6"/>
  <c r="AM15" i="4"/>
  <c r="AM35" i="1"/>
  <c r="AM34" i="1"/>
  <c r="AM33" i="1"/>
  <c r="AM32" i="1"/>
  <c r="AM31" i="1"/>
  <c r="AM30" i="1"/>
  <c r="AM29" i="1"/>
  <c r="AM25" i="1"/>
  <c r="AM23" i="1"/>
  <c r="AM21" i="1"/>
  <c r="AM19" i="1"/>
  <c r="AM15" i="1"/>
  <c r="AM32" i="2"/>
  <c r="AM28" i="2"/>
  <c r="AM25" i="2"/>
  <c r="AM24" i="21"/>
  <c r="N9" i="21"/>
  <c r="S28" i="3"/>
  <c r="S36" i="3" s="1"/>
  <c r="S42" i="3"/>
  <c r="S41" i="3"/>
  <c r="S26" i="3"/>
  <c r="S37" i="3"/>
  <c r="S31" i="3"/>
  <c r="S40" i="3"/>
  <c r="S22" i="3"/>
  <c r="S27" i="3"/>
  <c r="AM36" i="2"/>
  <c r="AM22" i="6"/>
  <c r="AM41" i="5"/>
  <c r="AM23" i="5"/>
  <c r="AM30" i="2"/>
  <c r="AM10" i="21"/>
  <c r="AY8" i="2"/>
  <c r="BA8" i="2"/>
  <c r="BA8" i="3"/>
  <c r="AW8" i="3"/>
  <c r="AT8" i="3"/>
  <c r="AU8" i="3"/>
  <c r="BA8" i="5"/>
  <c r="AW8" i="5"/>
  <c r="BC8" i="5"/>
  <c r="BB8" i="5"/>
  <c r="AW8" i="21"/>
  <c r="BC8" i="21"/>
  <c r="BA8" i="21"/>
  <c r="AT8" i="21"/>
  <c r="AZ8" i="5"/>
  <c r="AV8" i="2"/>
  <c r="BC8" i="2"/>
  <c r="AM31" i="4"/>
  <c r="AM25" i="6"/>
  <c r="AU8" i="2"/>
  <c r="AM27" i="1"/>
  <c r="AM26" i="1"/>
  <c r="AM22" i="1"/>
  <c r="AM20" i="1"/>
  <c r="AM18" i="1"/>
  <c r="AM17" i="1"/>
  <c r="AM41" i="3"/>
  <c r="K24" i="21"/>
  <c r="BR7" i="21"/>
  <c r="BN7" i="21"/>
  <c r="F281" i="9"/>
  <c r="G281" i="9"/>
  <c r="AM22" i="2"/>
  <c r="BG7" i="21"/>
  <c r="M24" i="22"/>
  <c r="BT7" i="21"/>
  <c r="AM24" i="5"/>
  <c r="C280" i="10"/>
  <c r="F281" i="10" s="1"/>
  <c r="L12" i="22"/>
  <c r="K22" i="23"/>
  <c r="L22" i="23" s="1"/>
  <c r="L12" i="23"/>
  <c r="H33" i="25"/>
  <c r="C52" i="12"/>
  <c r="AT15" i="1"/>
  <c r="AT12" i="21"/>
  <c r="AT22" i="6"/>
  <c r="AT22" i="5"/>
  <c r="AT15" i="4"/>
  <c r="AT22" i="3"/>
  <c r="AT22" i="2"/>
  <c r="AT17" i="1"/>
  <c r="AT22" i="21"/>
  <c r="AT32" i="6"/>
  <c r="AT32" i="5"/>
  <c r="AT25" i="4"/>
  <c r="AT32" i="3"/>
  <c r="AT32" i="2"/>
  <c r="AT27" i="1"/>
  <c r="AT14" i="1"/>
  <c r="AT17" i="21"/>
  <c r="AT27" i="6"/>
  <c r="AT20" i="4"/>
  <c r="AT27" i="3"/>
  <c r="AT27" i="2"/>
  <c r="AT24" i="1"/>
  <c r="AT18" i="21"/>
  <c r="AT28" i="6"/>
  <c r="AT28" i="5"/>
  <c r="AT21" i="4"/>
  <c r="AT28" i="3"/>
  <c r="AT28" i="2"/>
  <c r="AT19" i="1"/>
  <c r="AT21" i="21"/>
  <c r="AT31" i="6"/>
  <c r="AT31" i="5"/>
  <c r="AT31" i="3"/>
  <c r="AT31" i="2"/>
  <c r="AT26" i="1"/>
  <c r="AT19" i="21"/>
  <c r="AT29" i="6"/>
  <c r="AT29" i="5"/>
  <c r="AT22" i="4"/>
  <c r="AT29" i="3"/>
  <c r="AT25" i="1"/>
  <c r="AT29" i="2"/>
  <c r="AT24" i="21"/>
  <c r="AT34" i="6"/>
  <c r="AT34" i="5"/>
  <c r="AT27" i="4"/>
  <c r="AT34" i="3"/>
  <c r="AT29" i="1"/>
  <c r="AT34" i="2"/>
  <c r="AT27" i="21"/>
  <c r="AT37" i="6"/>
  <c r="AT37" i="5"/>
  <c r="AT30" i="4"/>
  <c r="AT37" i="3"/>
  <c r="AT37" i="2"/>
  <c r="AT32" i="1"/>
  <c r="AT29" i="21"/>
  <c r="AT39" i="6"/>
  <c r="AT39" i="5"/>
  <c r="AT32" i="4"/>
  <c r="AT39" i="3"/>
  <c r="AT39" i="2"/>
  <c r="AT34" i="1"/>
  <c r="AT31" i="21"/>
  <c r="AT41" i="6"/>
  <c r="AT41" i="5"/>
  <c r="AT34" i="4"/>
  <c r="AT41" i="3"/>
  <c r="AT41" i="2"/>
  <c r="AT36" i="1"/>
  <c r="AT16" i="21"/>
  <c r="AT26" i="6"/>
  <c r="AT26" i="5"/>
  <c r="AT19" i="4"/>
  <c r="AT26" i="3"/>
  <c r="AT22" i="1"/>
  <c r="AT26" i="2"/>
  <c r="AT15" i="21"/>
  <c r="AT25" i="6"/>
  <c r="AT25" i="5"/>
  <c r="AT18" i="4"/>
  <c r="AT25" i="3"/>
  <c r="AT25" i="2"/>
  <c r="AT21" i="1"/>
  <c r="AU30" i="6"/>
  <c r="AU20" i="21"/>
  <c r="AU30" i="5"/>
  <c r="AU23" i="4"/>
  <c r="AU30" i="3"/>
  <c r="AU30" i="2"/>
  <c r="AU23" i="1"/>
  <c r="AU23" i="6"/>
  <c r="AU13" i="21"/>
  <c r="AU23" i="5"/>
  <c r="AU16" i="4"/>
  <c r="AU23" i="3"/>
  <c r="AU23" i="2"/>
  <c r="AU18" i="1"/>
  <c r="AU12" i="1"/>
  <c r="AU11" i="21"/>
  <c r="AU21" i="5"/>
  <c r="AU14" i="4"/>
  <c r="AU21" i="3"/>
  <c r="AU16" i="1"/>
  <c r="AU10" i="21"/>
  <c r="N2" i="25"/>
  <c r="M4" i="25"/>
  <c r="M3" i="25"/>
  <c r="M5" i="25"/>
  <c r="AU9" i="21"/>
  <c r="AU26" i="21"/>
  <c r="AU36" i="6"/>
  <c r="AU36" i="5"/>
  <c r="AU29" i="4"/>
  <c r="AU36" i="3"/>
  <c r="AU35" i="6"/>
  <c r="AU25" i="21"/>
  <c r="AU35" i="5"/>
  <c r="AU28" i="4"/>
  <c r="AU35" i="3"/>
  <c r="AU28" i="21"/>
  <c r="AU38" i="6"/>
  <c r="AU38" i="5"/>
  <c r="AU31" i="4"/>
  <c r="AU38" i="3"/>
  <c r="AU30" i="21"/>
  <c r="AU40" i="6"/>
  <c r="AU40" i="5"/>
  <c r="AU33" i="4"/>
  <c r="AU40" i="3"/>
  <c r="AU32" i="21"/>
  <c r="AU42" i="6"/>
  <c r="AU42" i="5"/>
  <c r="AU35" i="4"/>
  <c r="AU42" i="3"/>
  <c r="AU24" i="6"/>
  <c r="AU14" i="21"/>
  <c r="AU24" i="5"/>
  <c r="AU17" i="4"/>
  <c r="AU24" i="3"/>
  <c r="AU33" i="6"/>
  <c r="AU23" i="21"/>
  <c r="AU33" i="5"/>
  <c r="AU26" i="4"/>
  <c r="AU33" i="3"/>
  <c r="AV12" i="21"/>
  <c r="AV22" i="6"/>
  <c r="AV22" i="5"/>
  <c r="AV15" i="4"/>
  <c r="AV22" i="3"/>
  <c r="AV22" i="21"/>
  <c r="AV32" i="6"/>
  <c r="AV32" i="5"/>
  <c r="AV25" i="4"/>
  <c r="AV32" i="3"/>
  <c r="AV17" i="21"/>
  <c r="AV27" i="6"/>
  <c r="AV20" i="4"/>
  <c r="AV27" i="3"/>
  <c r="AV18" i="21"/>
  <c r="AV28" i="6"/>
  <c r="AV28" i="5"/>
  <c r="AV21" i="4"/>
  <c r="AV28" i="3"/>
  <c r="AV21" i="21"/>
  <c r="AV31" i="6"/>
  <c r="AV31" i="5"/>
  <c r="AV31" i="3"/>
  <c r="AV19" i="21"/>
  <c r="AV29" i="6"/>
  <c r="AV29" i="5"/>
  <c r="AV22" i="4"/>
  <c r="AV29" i="3"/>
  <c r="AV24" i="21"/>
  <c r="AV34" i="6"/>
  <c r="AV34" i="5"/>
  <c r="AV27" i="4"/>
  <c r="AV34" i="3"/>
  <c r="AV27" i="21"/>
  <c r="AV37" i="6"/>
  <c r="AV37" i="5"/>
  <c r="AV30" i="4"/>
  <c r="AV37" i="3"/>
  <c r="AV29" i="21"/>
  <c r="AV39" i="6"/>
  <c r="AV39" i="5"/>
  <c r="AV32" i="4"/>
  <c r="AV39" i="3"/>
  <c r="AV31" i="21"/>
  <c r="AV41" i="6"/>
  <c r="AV41" i="5"/>
  <c r="AV34" i="4"/>
  <c r="AV41" i="3"/>
  <c r="AV16" i="21"/>
  <c r="AV26" i="6"/>
  <c r="AV26" i="5"/>
  <c r="AV19" i="4"/>
  <c r="AV26" i="3"/>
  <c r="AV15" i="21"/>
  <c r="AV25" i="6"/>
  <c r="AV25" i="5"/>
  <c r="AV18" i="4"/>
  <c r="AV25" i="3"/>
  <c r="AW20" i="21"/>
  <c r="AW30" i="6"/>
  <c r="AW30" i="5"/>
  <c r="AW23" i="4"/>
  <c r="AW30" i="3"/>
  <c r="AW13" i="21"/>
  <c r="AW23" i="6"/>
  <c r="AW23" i="5"/>
  <c r="AW16" i="4"/>
  <c r="AW23" i="3"/>
  <c r="AW11" i="21"/>
  <c r="AW21" i="5"/>
  <c r="AW14" i="4"/>
  <c r="AW21" i="3"/>
  <c r="AW10" i="21"/>
  <c r="AW9" i="21"/>
  <c r="AW26" i="21"/>
  <c r="AW36" i="6"/>
  <c r="AW36" i="5"/>
  <c r="AW29" i="4"/>
  <c r="AW36" i="3"/>
  <c r="AW25" i="21"/>
  <c r="AW35" i="6"/>
  <c r="AW35" i="5"/>
  <c r="AW28" i="4"/>
  <c r="AW35" i="3"/>
  <c r="AW28" i="21"/>
  <c r="AW38" i="6"/>
  <c r="AW38" i="5"/>
  <c r="AW31" i="4"/>
  <c r="AW38" i="3"/>
  <c r="AW30" i="21"/>
  <c r="AW40" i="6"/>
  <c r="AW40" i="5"/>
  <c r="AW33" i="4"/>
  <c r="AW40" i="3"/>
  <c r="AW32" i="21"/>
  <c r="AW42" i="6"/>
  <c r="AW42" i="5"/>
  <c r="AW35" i="4"/>
  <c r="AW42" i="3"/>
  <c r="AW14" i="21"/>
  <c r="AW24" i="6"/>
  <c r="AW24" i="5"/>
  <c r="AW17" i="4"/>
  <c r="AW24" i="3"/>
  <c r="AW23" i="21"/>
  <c r="AW33" i="6"/>
  <c r="AW33" i="5"/>
  <c r="AW26" i="4"/>
  <c r="AW33" i="3"/>
  <c r="BC8" i="1"/>
  <c r="AV8" i="1"/>
  <c r="AY8" i="1"/>
  <c r="AT12" i="1"/>
  <c r="AT16" i="1"/>
  <c r="AT28" i="1"/>
  <c r="AT30" i="1"/>
  <c r="AU28" i="1"/>
  <c r="AU30" i="1"/>
  <c r="AV12" i="1"/>
  <c r="AV14" i="1"/>
  <c r="AV16" i="1"/>
  <c r="AV17" i="1"/>
  <c r="AV19" i="1"/>
  <c r="AV21" i="1"/>
  <c r="AV24" i="1"/>
  <c r="AV26" i="1"/>
  <c r="AV27" i="1"/>
  <c r="AV28" i="1"/>
  <c r="AV30" i="1"/>
  <c r="AV32" i="1"/>
  <c r="AV34" i="1"/>
  <c r="AV36" i="1"/>
  <c r="AW12" i="1"/>
  <c r="AW16" i="1"/>
  <c r="AW28" i="1"/>
  <c r="AW30" i="1"/>
  <c r="AV22" i="2"/>
  <c r="AV25" i="2"/>
  <c r="AV26" i="2"/>
  <c r="AV27" i="2"/>
  <c r="AV28" i="2"/>
  <c r="AV29" i="2"/>
  <c r="AV31" i="2"/>
  <c r="AV32" i="2"/>
  <c r="AV34" i="2"/>
  <c r="AV37" i="2"/>
  <c r="AV39" i="2"/>
  <c r="AV41" i="2"/>
  <c r="AT20" i="21"/>
  <c r="AT30" i="6"/>
  <c r="AT30" i="5"/>
  <c r="AT23" i="4"/>
  <c r="AT30" i="3"/>
  <c r="AT13" i="21"/>
  <c r="AT23" i="6"/>
  <c r="AT23" i="5"/>
  <c r="AT16" i="4"/>
  <c r="AT23" i="3"/>
  <c r="AT11" i="21"/>
  <c r="AT21" i="5"/>
  <c r="AT14" i="4"/>
  <c r="AT21" i="3"/>
  <c r="AT10" i="21"/>
  <c r="AT9" i="21"/>
  <c r="AT26" i="21"/>
  <c r="AT36" i="6"/>
  <c r="AT36" i="5"/>
  <c r="AT29" i="4"/>
  <c r="AT36" i="3"/>
  <c r="AT25" i="21"/>
  <c r="AT35" i="6"/>
  <c r="AT35" i="5"/>
  <c r="AT28" i="4"/>
  <c r="AT35" i="3"/>
  <c r="AT28" i="21"/>
  <c r="AT38" i="6"/>
  <c r="AT38" i="5"/>
  <c r="AT31" i="4"/>
  <c r="AT38" i="3"/>
  <c r="AT30" i="21"/>
  <c r="AT40" i="6"/>
  <c r="AT40" i="5"/>
  <c r="AT33" i="4"/>
  <c r="AT40" i="3"/>
  <c r="AT32" i="21"/>
  <c r="AT42" i="6"/>
  <c r="AT42" i="5"/>
  <c r="AT35" i="4"/>
  <c r="AT42" i="3"/>
  <c r="AT14" i="21"/>
  <c r="AT24" i="6"/>
  <c r="AT24" i="5"/>
  <c r="AT17" i="4"/>
  <c r="AT24" i="3"/>
  <c r="AT23" i="21"/>
  <c r="AT33" i="6"/>
  <c r="AT33" i="5"/>
  <c r="AT26" i="4"/>
  <c r="AT33" i="3"/>
  <c r="AU12" i="21"/>
  <c r="AU22" i="6"/>
  <c r="AU22" i="5"/>
  <c r="AU15" i="4"/>
  <c r="AU22" i="3"/>
  <c r="AU22" i="21"/>
  <c r="AU32" i="6"/>
  <c r="AU32" i="5"/>
  <c r="AU25" i="4"/>
  <c r="AU32" i="3"/>
  <c r="AU17" i="21"/>
  <c r="AU27" i="6"/>
  <c r="AU20" i="4"/>
  <c r="AU27" i="3"/>
  <c r="AU18" i="21"/>
  <c r="AU28" i="6"/>
  <c r="AU28" i="5"/>
  <c r="AU21" i="4"/>
  <c r="AU28" i="3"/>
  <c r="AU21" i="21"/>
  <c r="AU31" i="6"/>
  <c r="AU31" i="5"/>
  <c r="AU31" i="3"/>
  <c r="AU19" i="21"/>
  <c r="AU29" i="6"/>
  <c r="AU29" i="5"/>
  <c r="AU22" i="4"/>
  <c r="AU29" i="3"/>
  <c r="AU24" i="21"/>
  <c r="AU34" i="6"/>
  <c r="AU34" i="5"/>
  <c r="AU27" i="4"/>
  <c r="AU34" i="3"/>
  <c r="AU37" i="6"/>
  <c r="AU27" i="21"/>
  <c r="AU37" i="5"/>
  <c r="AU30" i="4"/>
  <c r="AU37" i="3"/>
  <c r="AU39" i="6"/>
  <c r="AU29" i="21"/>
  <c r="AU39" i="5"/>
  <c r="AU32" i="4"/>
  <c r="AU39" i="3"/>
  <c r="AU41" i="6"/>
  <c r="AU31" i="21"/>
  <c r="AU41" i="5"/>
  <c r="AU34" i="4"/>
  <c r="AU41" i="3"/>
  <c r="AU26" i="6"/>
  <c r="AU16" i="21"/>
  <c r="AU26" i="5"/>
  <c r="AU19" i="4"/>
  <c r="AU26" i="3"/>
  <c r="AU15" i="21"/>
  <c r="AU25" i="6"/>
  <c r="AU25" i="5"/>
  <c r="AU18" i="4"/>
  <c r="AU25" i="3"/>
  <c r="AV20" i="21"/>
  <c r="AV30" i="6"/>
  <c r="AV30" i="5"/>
  <c r="AV23" i="4"/>
  <c r="AV30" i="3"/>
  <c r="AV13" i="21"/>
  <c r="AV23" i="6"/>
  <c r="AV23" i="5"/>
  <c r="AV16" i="4"/>
  <c r="AV23" i="3"/>
  <c r="AV11" i="21"/>
  <c r="AV21" i="5"/>
  <c r="AV14" i="4"/>
  <c r="AV21" i="3"/>
  <c r="AV10" i="21"/>
  <c r="AV9" i="21"/>
  <c r="AV26" i="21"/>
  <c r="AV36" i="6"/>
  <c r="AV36" i="5"/>
  <c r="AV29" i="4"/>
  <c r="AV36" i="3"/>
  <c r="AV25" i="21"/>
  <c r="AV35" i="6"/>
  <c r="AV35" i="5"/>
  <c r="AV28" i="4"/>
  <c r="AV35" i="3"/>
  <c r="AV28" i="21"/>
  <c r="AV38" i="6"/>
  <c r="AV38" i="5"/>
  <c r="AV31" i="4"/>
  <c r="AV38" i="3"/>
  <c r="AV30" i="21"/>
  <c r="AV40" i="6"/>
  <c r="AV40" i="5"/>
  <c r="AV33" i="4"/>
  <c r="AV40" i="3"/>
  <c r="AV32" i="21"/>
  <c r="AV42" i="6"/>
  <c r="AV42" i="5"/>
  <c r="AV35" i="4"/>
  <c r="AV42" i="3"/>
  <c r="AV14" i="21"/>
  <c r="AV24" i="6"/>
  <c r="AV24" i="5"/>
  <c r="AV17" i="4"/>
  <c r="AV24" i="3"/>
  <c r="AV23" i="21"/>
  <c r="AV33" i="6"/>
  <c r="AV33" i="5"/>
  <c r="AV26" i="4"/>
  <c r="AV33" i="3"/>
  <c r="AW12" i="21"/>
  <c r="AW22" i="6"/>
  <c r="AW22" i="5"/>
  <c r="AW15" i="4"/>
  <c r="AW22" i="3"/>
  <c r="AW22" i="21"/>
  <c r="AW32" i="6"/>
  <c r="AW32" i="5"/>
  <c r="AW25" i="4"/>
  <c r="AW32" i="3"/>
  <c r="AW17" i="21"/>
  <c r="AW27" i="6"/>
  <c r="AW20" i="4"/>
  <c r="AW27" i="3"/>
  <c r="AW18" i="21"/>
  <c r="AW28" i="6"/>
  <c r="AW28" i="5"/>
  <c r="AW21" i="4"/>
  <c r="AW28" i="3"/>
  <c r="AW21" i="21"/>
  <c r="AW31" i="6"/>
  <c r="AW31" i="5"/>
  <c r="AW31" i="3"/>
  <c r="AW19" i="21"/>
  <c r="AW29" i="6"/>
  <c r="AW29" i="5"/>
  <c r="AW22" i="4"/>
  <c r="AW29" i="3"/>
  <c r="AW24" i="21"/>
  <c r="AW34" i="6"/>
  <c r="AW34" i="5"/>
  <c r="AW27" i="4"/>
  <c r="AW34" i="3"/>
  <c r="AW27" i="21"/>
  <c r="AW37" i="6"/>
  <c r="AW37" i="5"/>
  <c r="AW30" i="4"/>
  <c r="AW37" i="3"/>
  <c r="AW29" i="21"/>
  <c r="AW39" i="6"/>
  <c r="AW39" i="5"/>
  <c r="AW32" i="4"/>
  <c r="AW39" i="3"/>
  <c r="AW31" i="21"/>
  <c r="AW41" i="6"/>
  <c r="AW41" i="5"/>
  <c r="AW34" i="4"/>
  <c r="AW41" i="3"/>
  <c r="AW16" i="21"/>
  <c r="AW26" i="6"/>
  <c r="AW26" i="5"/>
  <c r="AW19" i="4"/>
  <c r="AW26" i="3"/>
  <c r="AW15" i="21"/>
  <c r="AW25" i="6"/>
  <c r="AW25" i="5"/>
  <c r="AW18" i="4"/>
  <c r="AW25" i="3"/>
  <c r="AW8" i="1"/>
  <c r="AT18" i="1"/>
  <c r="AT20" i="1"/>
  <c r="AT23" i="1"/>
  <c r="AT31" i="1"/>
  <c r="AT33" i="1"/>
  <c r="AT35" i="1"/>
  <c r="AT37" i="1"/>
  <c r="AU15" i="1"/>
  <c r="AU20" i="1"/>
  <c r="AU22" i="1"/>
  <c r="AU25" i="1"/>
  <c r="AU29" i="1"/>
  <c r="AU31" i="1"/>
  <c r="AU33" i="1"/>
  <c r="AU35" i="1"/>
  <c r="AU37" i="1"/>
  <c r="AV15" i="1"/>
  <c r="AV18" i="1"/>
  <c r="AV20" i="1"/>
  <c r="AV22" i="1"/>
  <c r="AV23" i="1"/>
  <c r="AV25" i="1"/>
  <c r="AV29" i="1"/>
  <c r="AV31" i="1"/>
  <c r="AV33" i="1"/>
  <c r="AV35" i="1"/>
  <c r="AV37" i="1"/>
  <c r="AW15" i="1"/>
  <c r="AW18" i="1"/>
  <c r="AW20" i="1"/>
  <c r="AW22" i="1"/>
  <c r="AW23" i="1"/>
  <c r="AW25" i="1"/>
  <c r="AW29" i="1"/>
  <c r="AW31" i="1"/>
  <c r="AW33" i="1"/>
  <c r="AW35" i="1"/>
  <c r="AW37" i="1"/>
  <c r="AU22" i="2"/>
  <c r="AW22" i="2"/>
  <c r="AW23" i="2"/>
  <c r="AU24" i="2"/>
  <c r="AW24" i="2"/>
  <c r="AU25" i="2"/>
  <c r="AW25" i="2"/>
  <c r="AU26" i="2"/>
  <c r="AW26" i="2"/>
  <c r="AU27" i="2"/>
  <c r="AW27" i="2"/>
  <c r="AU28" i="2"/>
  <c r="AW28" i="2"/>
  <c r="AU29" i="2"/>
  <c r="AW29" i="2"/>
  <c r="AW30" i="2"/>
  <c r="AU31" i="2"/>
  <c r="AW31" i="2"/>
  <c r="AU32" i="2"/>
  <c r="AW32" i="2"/>
  <c r="AU33" i="2"/>
  <c r="AW33" i="2"/>
  <c r="AU34" i="2"/>
  <c r="AW34" i="2"/>
  <c r="AU36" i="2"/>
  <c r="AW36" i="2"/>
  <c r="AU37" i="2"/>
  <c r="AW37" i="2"/>
  <c r="AU38" i="2"/>
  <c r="AW38" i="2"/>
  <c r="AU39" i="2"/>
  <c r="AW39" i="2"/>
  <c r="AU40" i="2"/>
  <c r="AW40" i="2"/>
  <c r="AU41" i="2"/>
  <c r="AW41" i="2"/>
  <c r="AU42" i="2"/>
  <c r="AW42" i="2"/>
  <c r="E281" i="10"/>
  <c r="E312" i="12"/>
  <c r="C312" i="12" s="1"/>
  <c r="G313" i="12" s="1"/>
  <c r="BA38" i="3"/>
  <c r="BC34" i="1"/>
  <c r="BA17" i="4"/>
  <c r="AX29" i="2"/>
  <c r="BC30" i="5"/>
  <c r="AY42" i="5"/>
  <c r="AY31" i="2"/>
  <c r="AY28" i="2"/>
  <c r="BC25" i="1"/>
  <c r="AX25" i="1"/>
  <c r="AZ17" i="1"/>
  <c r="BC30" i="2"/>
  <c r="AY32" i="3"/>
  <c r="BB36" i="3"/>
  <c r="AX10" i="21"/>
  <c r="BB24" i="21"/>
  <c r="BA39" i="3"/>
  <c r="BB21" i="1"/>
  <c r="AZ22" i="3"/>
  <c r="BA27" i="6"/>
  <c r="BA22" i="1"/>
  <c r="BC23" i="1"/>
  <c r="BA32" i="4"/>
  <c r="BA39" i="2"/>
  <c r="AZ20" i="1"/>
  <c r="AZ35" i="6"/>
  <c r="BC34" i="3"/>
  <c r="AZ41" i="2"/>
  <c r="BA24" i="2"/>
  <c r="AY34" i="3"/>
  <c r="BA22" i="4"/>
  <c r="BB20" i="1"/>
  <c r="AY29" i="2"/>
  <c r="BB14" i="1"/>
  <c r="BC22" i="4"/>
  <c r="BA36" i="1"/>
  <c r="AZ27" i="1"/>
  <c r="AY42" i="2"/>
  <c r="BC30" i="4"/>
  <c r="AZ33" i="3"/>
  <c r="AX26" i="3"/>
  <c r="AX15" i="1"/>
  <c r="BB31" i="1"/>
  <c r="AZ33" i="2"/>
  <c r="AZ15" i="4"/>
  <c r="BA26" i="6"/>
  <c r="AZ15" i="1"/>
  <c r="BB16" i="1"/>
  <c r="BB14" i="4"/>
  <c r="AZ38" i="5"/>
  <c r="AX41" i="6"/>
  <c r="BC34" i="2"/>
  <c r="BA15" i="1"/>
  <c r="AY12" i="1"/>
  <c r="BA26" i="2"/>
  <c r="AY42" i="3"/>
  <c r="BB29" i="4"/>
  <c r="BA20" i="4"/>
  <c r="BC30" i="3"/>
  <c r="AZ17" i="4"/>
  <c r="AY28" i="5"/>
  <c r="BC17" i="1"/>
  <c r="AY29" i="1"/>
  <c r="BB30" i="6"/>
  <c r="BC37" i="1"/>
  <c r="AX37" i="1"/>
  <c r="BA38" i="2"/>
  <c r="AY31" i="3"/>
  <c r="BC32" i="3"/>
  <c r="AX31" i="4"/>
  <c r="BC36" i="1"/>
  <c r="AX31" i="1"/>
  <c r="BC27" i="1"/>
  <c r="AZ34" i="1"/>
  <c r="BC26" i="3"/>
  <c r="AY21" i="4"/>
  <c r="BB23" i="4"/>
  <c r="AX21" i="3"/>
  <c r="AZ42" i="6"/>
  <c r="AY28" i="6"/>
  <c r="AX37" i="2"/>
  <c r="AX32" i="1"/>
  <c r="BC19" i="1"/>
  <c r="AZ37" i="1"/>
  <c r="AZ36" i="2"/>
  <c r="AZ24" i="3"/>
  <c r="AZ25" i="1"/>
  <c r="AZ29" i="3"/>
  <c r="BA37" i="1"/>
  <c r="BA42" i="2"/>
  <c r="BC12" i="1"/>
  <c r="BC22" i="2"/>
  <c r="AZ27" i="2"/>
  <c r="AZ31" i="4"/>
  <c r="AZ14" i="4"/>
  <c r="AZ29" i="4"/>
  <c r="AZ36" i="6"/>
  <c r="AZ36" i="3"/>
  <c r="BC15" i="21"/>
  <c r="BC25" i="2"/>
  <c r="AX16" i="1"/>
  <c r="BC22" i="1"/>
  <c r="BC34" i="4"/>
  <c r="AY17" i="4"/>
  <c r="BC25" i="6"/>
  <c r="BC41" i="2"/>
  <c r="BC39" i="2"/>
  <c r="AY27" i="1"/>
  <c r="AZ25" i="2"/>
  <c r="BB30" i="2"/>
  <c r="BB27" i="3"/>
  <c r="BC27" i="4"/>
  <c r="BC41" i="5"/>
  <c r="AX30" i="4"/>
  <c r="AX30" i="3"/>
  <c r="AX30" i="2"/>
  <c r="BA23" i="3"/>
  <c r="BA23" i="2"/>
  <c r="BA35" i="6"/>
  <c r="BA28" i="4"/>
  <c r="BA30" i="1"/>
  <c r="BA33" i="2"/>
  <c r="BA33" i="3"/>
  <c r="BC29" i="3"/>
  <c r="AX26" i="5"/>
  <c r="AX19" i="4"/>
  <c r="AX26" i="2"/>
  <c r="BA18" i="21"/>
  <c r="BA28" i="2"/>
  <c r="BA24" i="21"/>
  <c r="BA34" i="3"/>
  <c r="BB18" i="1"/>
  <c r="BB23" i="6"/>
  <c r="BB23" i="2"/>
  <c r="BA34" i="2"/>
  <c r="BB26" i="2"/>
  <c r="BA22" i="3"/>
  <c r="AX23" i="6"/>
  <c r="AX23" i="5"/>
  <c r="AX16" i="4"/>
  <c r="AY38" i="6"/>
  <c r="AY38" i="5"/>
  <c r="AY24" i="2"/>
  <c r="AY24" i="5"/>
  <c r="AZ20" i="21"/>
  <c r="AZ23" i="4"/>
  <c r="AZ30" i="2"/>
  <c r="AX27" i="2"/>
  <c r="BA29" i="1"/>
  <c r="BB22" i="1"/>
  <c r="AX12" i="21"/>
  <c r="AX22" i="3"/>
  <c r="AX22" i="5"/>
  <c r="AX15" i="4"/>
  <c r="AX17" i="1"/>
  <c r="AY29" i="21"/>
  <c r="AY39" i="6"/>
  <c r="AY32" i="4"/>
  <c r="AY26" i="5"/>
  <c r="AY19" i="4"/>
  <c r="AZ11" i="21"/>
  <c r="AZ21" i="5"/>
  <c r="BA29" i="5"/>
  <c r="BA29" i="6"/>
  <c r="BA29" i="2"/>
  <c r="BB34" i="4"/>
  <c r="BB41" i="3"/>
  <c r="BB25" i="3"/>
  <c r="BB25" i="6"/>
  <c r="AX24" i="1"/>
  <c r="BA26" i="1"/>
  <c r="AZ35" i="4"/>
  <c r="AZ30" i="3"/>
  <c r="BB26" i="5"/>
  <c r="AY22" i="5"/>
  <c r="AY22" i="2"/>
  <c r="AY30" i="21"/>
  <c r="AY40" i="3"/>
  <c r="AY35" i="1"/>
  <c r="AY33" i="4"/>
  <c r="AY33" i="5"/>
  <c r="AY33" i="3"/>
  <c r="AY28" i="1"/>
  <c r="BB32" i="5"/>
  <c r="BB27" i="1"/>
  <c r="BB32" i="3"/>
  <c r="BB19" i="21"/>
  <c r="BB29" i="5"/>
  <c r="BB37" i="1"/>
  <c r="BB42" i="5"/>
  <c r="BB35" i="4"/>
  <c r="BC21" i="21"/>
  <c r="BC31" i="6"/>
  <c r="BC30" i="1"/>
  <c r="BC35" i="3"/>
  <c r="BC28" i="4"/>
  <c r="BC40" i="6"/>
  <c r="BC35" i="1"/>
  <c r="AY33" i="1"/>
  <c r="BB41" i="2"/>
  <c r="BB35" i="1"/>
  <c r="BA22" i="2"/>
  <c r="AZ34" i="2"/>
  <c r="BB38" i="2"/>
  <c r="AZ16" i="1"/>
  <c r="AY24" i="3"/>
  <c r="BB23" i="5"/>
  <c r="AX32" i="5"/>
  <c r="AX32" i="2"/>
  <c r="AY39" i="2"/>
  <c r="BB29" i="1"/>
  <c r="BA12" i="1"/>
  <c r="BC37" i="2"/>
  <c r="BB33" i="1"/>
  <c r="BA27" i="4"/>
  <c r="BC21" i="3"/>
  <c r="AZ34" i="3"/>
  <c r="BB31" i="4"/>
  <c r="BC28" i="3"/>
  <c r="BC40" i="3"/>
  <c r="BA28" i="6"/>
  <c r="BB34" i="6"/>
  <c r="AX36" i="2"/>
  <c r="AY34" i="1"/>
  <c r="BC32" i="1"/>
  <c r="AX36" i="1"/>
  <c r="AX18" i="1"/>
  <c r="BB38" i="3"/>
  <c r="BB27" i="4"/>
  <c r="BB27" i="6"/>
  <c r="BC37" i="5"/>
  <c r="BA15" i="4"/>
  <c r="BA17" i="1"/>
  <c r="AX22" i="1"/>
  <c r="BA41" i="2"/>
  <c r="AZ42" i="2"/>
  <c r="BC36" i="2"/>
  <c r="BA31" i="3"/>
  <c r="AX40" i="3"/>
  <c r="BB31" i="3"/>
  <c r="AX33" i="1"/>
  <c r="AX38" i="3"/>
  <c r="AX24" i="6"/>
  <c r="AX20" i="1"/>
  <c r="AZ34" i="4"/>
  <c r="AZ41" i="5"/>
  <c r="AZ36" i="1"/>
  <c r="BA33" i="5"/>
  <c r="BA28" i="1"/>
  <c r="BB14" i="21"/>
  <c r="BB24" i="3"/>
  <c r="BC15" i="1"/>
  <c r="BC29" i="2"/>
  <c r="BA31" i="4"/>
  <c r="BC29" i="5"/>
  <c r="BA9" i="21"/>
  <c r="BC42" i="2"/>
  <c r="BC29" i="1"/>
  <c r="AX14" i="1"/>
  <c r="AZ22" i="2"/>
  <c r="BA36" i="2"/>
  <c r="AZ24" i="2"/>
  <c r="AY34" i="4"/>
  <c r="BA29" i="4"/>
  <c r="BB30" i="3"/>
  <c r="BB18" i="21"/>
  <c r="BB21" i="4"/>
  <c r="BB23" i="21"/>
  <c r="BB28" i="1"/>
  <c r="BB22" i="2"/>
  <c r="BB28" i="3"/>
  <c r="BB33" i="6"/>
  <c r="AZ35" i="5"/>
  <c r="AX25" i="6"/>
  <c r="AX25" i="2"/>
  <c r="BB21" i="21"/>
  <c r="BB31" i="5"/>
  <c r="BC21" i="1"/>
  <c r="AZ23" i="1"/>
  <c r="AY15" i="1"/>
  <c r="BB36" i="1"/>
  <c r="BB17" i="1"/>
  <c r="BC32" i="2"/>
  <c r="BA31" i="2"/>
  <c r="AZ29" i="1"/>
  <c r="AX27" i="1"/>
  <c r="BA27" i="2"/>
  <c r="AY41" i="2"/>
  <c r="BA31" i="1"/>
  <c r="AX33" i="2"/>
  <c r="BC32" i="4"/>
  <c r="AX23" i="4"/>
  <c r="BB19" i="4"/>
  <c r="BB17" i="4"/>
  <c r="BA19" i="4"/>
  <c r="BA27" i="3"/>
  <c r="AY41" i="3"/>
  <c r="AX23" i="3"/>
  <c r="BA36" i="3"/>
  <c r="AX34" i="4"/>
  <c r="AY31" i="4"/>
  <c r="BA29" i="3"/>
  <c r="BB18" i="4"/>
  <c r="AZ34" i="6"/>
  <c r="BB34" i="5"/>
  <c r="BA26" i="5"/>
  <c r="AX41" i="5"/>
  <c r="AZ24" i="6"/>
  <c r="BC41" i="6"/>
  <c r="AZ32" i="5"/>
  <c r="AX29" i="6"/>
  <c r="AX22" i="4"/>
  <c r="AZ15" i="21"/>
  <c r="AZ25" i="3"/>
  <c r="AZ21" i="1"/>
  <c r="BA24" i="3"/>
  <c r="BA24" i="6"/>
  <c r="BB20" i="21"/>
  <c r="AY38" i="2"/>
  <c r="AY27" i="2"/>
  <c r="BB34" i="2"/>
  <c r="AX30" i="1"/>
  <c r="BA24" i="1"/>
  <c r="AY36" i="1"/>
  <c r="BC39" i="3"/>
  <c r="BB23" i="3"/>
  <c r="BA26" i="3"/>
  <c r="AZ26" i="4"/>
  <c r="BA14" i="4"/>
  <c r="BB22" i="6"/>
  <c r="BB41" i="6"/>
  <c r="BC29" i="6"/>
  <c r="AZ24" i="5"/>
  <c r="AZ30" i="6"/>
  <c r="BC10" i="21"/>
  <c r="AZ10" i="21"/>
  <c r="AY21" i="21"/>
  <c r="AY31" i="6"/>
  <c r="BB10" i="21"/>
  <c r="AY24" i="1"/>
  <c r="BC27" i="2"/>
  <c r="BA16" i="1"/>
  <c r="BC20" i="4"/>
  <c r="BA21" i="3"/>
  <c r="AX31" i="3"/>
  <c r="BB22" i="5"/>
  <c r="BA21" i="5"/>
  <c r="BB28" i="6"/>
  <c r="AY22" i="21"/>
  <c r="AY32" i="2"/>
  <c r="BA28" i="5"/>
  <c r="BA19" i="1"/>
  <c r="BB15" i="1"/>
  <c r="AX40" i="2"/>
  <c r="BB31" i="2"/>
  <c r="AX12" i="1"/>
  <c r="AX31" i="2"/>
  <c r="BB26" i="4"/>
  <c r="AZ28" i="4"/>
  <c r="AZ26" i="3"/>
  <c r="AX35" i="3"/>
  <c r="AX31" i="6"/>
  <c r="AZ26" i="6"/>
  <c r="BB28" i="5"/>
  <c r="AX35" i="1"/>
  <c r="BB26" i="1"/>
  <c r="BB33" i="2"/>
  <c r="AZ30" i="1"/>
  <c r="AX26" i="1"/>
  <c r="BB33" i="3"/>
  <c r="BC38" i="3"/>
  <c r="AZ35" i="3"/>
  <c r="AZ32" i="4"/>
  <c r="AZ32" i="3"/>
  <c r="BC39" i="6"/>
  <c r="AX35" i="6"/>
  <c r="AX31" i="5"/>
  <c r="AZ27" i="6"/>
  <c r="BB17" i="21"/>
  <c r="BB20" i="4"/>
  <c r="BB27" i="2"/>
  <c r="BB28" i="2"/>
  <c r="AZ32" i="2"/>
  <c r="BB40" i="2"/>
  <c r="AZ39" i="2"/>
  <c r="BC23" i="4"/>
  <c r="AZ39" i="3"/>
  <c r="BC39" i="5"/>
  <c r="AX35" i="5"/>
  <c r="AY9" i="21"/>
  <c r="BC14" i="4"/>
  <c r="BC16" i="1"/>
  <c r="AY36" i="5"/>
  <c r="AY26" i="21"/>
  <c r="BC14" i="21"/>
  <c r="BC24" i="5"/>
  <c r="AZ28" i="5"/>
  <c r="AY18" i="21"/>
  <c r="AY28" i="3"/>
  <c r="AY38" i="3"/>
  <c r="AY28" i="21"/>
  <c r="BA31" i="21"/>
  <c r="BA41" i="3"/>
  <c r="BB11" i="21"/>
  <c r="BB21" i="3"/>
  <c r="BC28" i="6"/>
  <c r="BC21" i="4"/>
  <c r="AZ12" i="1"/>
  <c r="BC38" i="2"/>
  <c r="BC24" i="6"/>
  <c r="AY14" i="21"/>
  <c r="AY24" i="6"/>
  <c r="AZ19" i="4"/>
  <c r="AZ22" i="1"/>
  <c r="BA32" i="21"/>
  <c r="BA42" i="6"/>
  <c r="BA35" i="4"/>
  <c r="BB9" i="21"/>
  <c r="BB26" i="21"/>
  <c r="BB36" i="2"/>
  <c r="BC23" i="21"/>
  <c r="BC33" i="3"/>
  <c r="AY36" i="2"/>
  <c r="BC33" i="1"/>
  <c r="BC17" i="4"/>
  <c r="AY37" i="3"/>
  <c r="AX42" i="5"/>
  <c r="AX13" i="21"/>
  <c r="AX23" i="2"/>
  <c r="AX17" i="21"/>
  <c r="AX20" i="4"/>
  <c r="AX27" i="21"/>
  <c r="AX37" i="5"/>
  <c r="AX37" i="3"/>
  <c r="AY34" i="5"/>
  <c r="AY34" i="6"/>
  <c r="AY34" i="2"/>
  <c r="AZ24" i="21"/>
  <c r="AZ27" i="4"/>
  <c r="AZ23" i="21"/>
  <c r="AZ28" i="1"/>
  <c r="BA10" i="21"/>
  <c r="BB13" i="21"/>
  <c r="BB16" i="4"/>
  <c r="BC24" i="21"/>
  <c r="BC34" i="6"/>
  <c r="AY31" i="1"/>
  <c r="AZ28" i="2"/>
  <c r="BC24" i="3"/>
  <c r="AY29" i="4"/>
  <c r="AY36" i="6"/>
  <c r="AY23" i="21"/>
  <c r="AY33" i="2"/>
  <c r="AZ29" i="5"/>
  <c r="AZ22" i="4"/>
  <c r="AZ31" i="21"/>
  <c r="AZ41" i="6"/>
  <c r="BA30" i="2"/>
  <c r="AY37" i="2"/>
  <c r="AY36" i="3"/>
  <c r="BC38" i="5"/>
  <c r="AX25" i="21"/>
  <c r="AX28" i="4"/>
  <c r="AY32" i="21"/>
  <c r="AY37" i="1"/>
  <c r="AZ21" i="3"/>
  <c r="BA13" i="21"/>
  <c r="BA16" i="4"/>
  <c r="BA18" i="1"/>
  <c r="BB40" i="5"/>
  <c r="BB40" i="6"/>
  <c r="BB40" i="3"/>
  <c r="BB16" i="21"/>
  <c r="BB26" i="6"/>
  <c r="AZ18" i="21"/>
  <c r="AZ28" i="6"/>
  <c r="AZ28" i="3"/>
  <c r="AZ19" i="1"/>
  <c r="BA23" i="1"/>
  <c r="AY32" i="1"/>
  <c r="BC24" i="2"/>
  <c r="AX35" i="4"/>
  <c r="BA23" i="4"/>
  <c r="AX30" i="6"/>
  <c r="AX30" i="5"/>
  <c r="AX22" i="21"/>
  <c r="AX25" i="4"/>
  <c r="BA28" i="21"/>
  <c r="BA38" i="5"/>
  <c r="BA33" i="1"/>
  <c r="BC20" i="1"/>
  <c r="AX42" i="2"/>
  <c r="AX42" i="3"/>
  <c r="BA30" i="3"/>
  <c r="AX31" i="21"/>
  <c r="AX41" i="2"/>
  <c r="AX15" i="21"/>
  <c r="AX18" i="4"/>
  <c r="AX21" i="1"/>
  <c r="BC27" i="6"/>
  <c r="BC27" i="3"/>
  <c r="BC26" i="21"/>
  <c r="BC36" i="3"/>
  <c r="BC29" i="4"/>
  <c r="AZ17" i="21"/>
  <c r="AZ20" i="4"/>
  <c r="BC26" i="5"/>
  <c r="BC16" i="21"/>
  <c r="BC26" i="6"/>
  <c r="AZ24" i="1"/>
  <c r="BB23" i="1"/>
  <c r="BC19" i="4"/>
  <c r="BA28" i="3"/>
  <c r="AY22" i="3"/>
  <c r="AX38" i="5"/>
  <c r="AX28" i="21"/>
  <c r="AZ28" i="21"/>
  <c r="AZ38" i="3"/>
  <c r="AZ33" i="1"/>
  <c r="BA35" i="5"/>
  <c r="BA35" i="3"/>
  <c r="BB32" i="21"/>
  <c r="BB42" i="3"/>
  <c r="BB15" i="21"/>
  <c r="BB25" i="5"/>
  <c r="BC25" i="5"/>
  <c r="BC18" i="4"/>
  <c r="BA27" i="21"/>
  <c r="BA37" i="3"/>
  <c r="BA30" i="4"/>
  <c r="BA32" i="1"/>
  <c r="BA37" i="2"/>
  <c r="BB29" i="21"/>
  <c r="BB39" i="5"/>
  <c r="BB34" i="1"/>
  <c r="BB39" i="6"/>
  <c r="BB39" i="2"/>
  <c r="BB39" i="3"/>
  <c r="BB32" i="4"/>
  <c r="AX24" i="5"/>
  <c r="AX24" i="2"/>
  <c r="AX24" i="3"/>
  <c r="AY25" i="21"/>
  <c r="AY30" i="1"/>
  <c r="AZ27" i="21"/>
  <c r="AZ37" i="3"/>
  <c r="AZ37" i="6"/>
  <c r="AZ30" i="4"/>
  <c r="AZ32" i="1"/>
  <c r="AZ37" i="2"/>
  <c r="AY19" i="21"/>
  <c r="AY22" i="4"/>
  <c r="AY29" i="5"/>
  <c r="AY29" i="6"/>
  <c r="AY25" i="1"/>
  <c r="AZ26" i="1"/>
  <c r="AZ31" i="2"/>
  <c r="AZ31" i="3"/>
  <c r="AZ31" i="6"/>
  <c r="AY11" i="21"/>
  <c r="AY21" i="5"/>
  <c r="AY21" i="3"/>
  <c r="AY16" i="1"/>
  <c r="AY14" i="4"/>
  <c r="BA14" i="1"/>
  <c r="AY23" i="5"/>
  <c r="AY23" i="6"/>
  <c r="AY16" i="4"/>
  <c r="AY13" i="21"/>
  <c r="AY23" i="3"/>
  <c r="AY18" i="1"/>
  <c r="AY23" i="2"/>
  <c r="AY15" i="21"/>
  <c r="AY25" i="5"/>
  <c r="AY21" i="1"/>
  <c r="AY25" i="6"/>
  <c r="AY25" i="3"/>
  <c r="AY25" i="2"/>
  <c r="AY18" i="4"/>
  <c r="BB25" i="4"/>
  <c r="BA42" i="3"/>
  <c r="AX37" i="6"/>
  <c r="AY42" i="6"/>
  <c r="AY22" i="6"/>
  <c r="AX22" i="6"/>
  <c r="AX25" i="5"/>
  <c r="AZ36" i="5"/>
  <c r="BC31" i="5"/>
  <c r="AX29" i="5"/>
  <c r="AX19" i="21"/>
  <c r="AX16" i="21"/>
  <c r="AY12" i="21"/>
  <c r="AY24" i="21"/>
  <c r="BB30" i="21"/>
  <c r="BC27" i="21"/>
  <c r="BC37" i="6"/>
  <c r="AZ39" i="5"/>
  <c r="AZ29" i="21"/>
  <c r="BA29" i="21"/>
  <c r="BA39" i="6"/>
  <c r="BC35" i="6"/>
  <c r="BC25" i="21"/>
  <c r="BC28" i="21"/>
  <c r="BC38" i="6"/>
  <c r="AY15" i="4"/>
  <c r="BB33" i="5"/>
  <c r="AX32" i="6"/>
  <c r="AY39" i="5"/>
  <c r="AY39" i="3"/>
  <c r="AZ12" i="21"/>
  <c r="AZ22" i="6"/>
  <c r="BA12" i="21"/>
  <c r="BA22" i="5"/>
  <c r="BA14" i="21"/>
  <c r="BA24" i="5"/>
  <c r="BC20" i="21"/>
  <c r="AY33" i="6"/>
  <c r="AX21" i="5"/>
  <c r="AX20" i="21"/>
  <c r="AZ9" i="21"/>
  <c r="BB12" i="21"/>
  <c r="BB15" i="4"/>
  <c r="BC31" i="2"/>
  <c r="AY41" i="5"/>
  <c r="AY31" i="21"/>
  <c r="AZ16" i="21"/>
  <c r="AZ26" i="5"/>
  <c r="BC32" i="5"/>
  <c r="BC25" i="4"/>
  <c r="BC30" i="21"/>
  <c r="BC40" i="5"/>
  <c r="BC33" i="4"/>
  <c r="BC26" i="1"/>
  <c r="BC31" i="3"/>
  <c r="AX14" i="4"/>
  <c r="BC35" i="5"/>
  <c r="AX36" i="5"/>
  <c r="AX36" i="3"/>
  <c r="AZ22" i="21"/>
  <c r="AZ25" i="4"/>
  <c r="AZ26" i="21"/>
  <c r="BA23" i="21"/>
  <c r="BB22" i="21"/>
  <c r="BC31" i="21"/>
  <c r="AY27" i="21"/>
  <c r="AY30" i="4"/>
  <c r="AY22" i="1"/>
  <c r="BC28" i="1"/>
  <c r="BC14" i="1"/>
  <c r="AX28" i="1"/>
  <c r="AY26" i="3"/>
  <c r="BC16" i="4"/>
  <c r="AX30" i="21"/>
  <c r="AX40" i="5"/>
  <c r="AZ21" i="21"/>
  <c r="AZ31" i="5"/>
  <c r="BB28" i="21"/>
  <c r="BB38" i="5"/>
  <c r="BC11" i="21"/>
  <c r="BC21" i="5"/>
  <c r="BA32" i="2"/>
  <c r="BC23" i="2"/>
  <c r="BB37" i="2"/>
  <c r="AX34" i="2"/>
  <c r="BB28" i="4"/>
  <c r="BA18" i="4"/>
  <c r="BB22" i="4"/>
  <c r="AX32" i="4"/>
  <c r="AX27" i="4"/>
  <c r="BC23" i="3"/>
  <c r="AX40" i="6"/>
  <c r="BB36" i="5"/>
  <c r="BA39" i="5"/>
  <c r="AZ33" i="5"/>
  <c r="AZ23" i="6"/>
  <c r="AY31" i="5"/>
  <c r="AX42" i="6"/>
  <c r="BA42" i="5"/>
  <c r="AZ38" i="6"/>
  <c r="BB42" i="6"/>
  <c r="BA32" i="6"/>
  <c r="AZ30" i="5"/>
  <c r="AZ32" i="21"/>
  <c r="AZ42" i="5"/>
  <c r="BA19" i="21"/>
  <c r="BA25" i="21"/>
  <c r="BC17" i="21"/>
  <c r="AZ14" i="1"/>
  <c r="BA27" i="1"/>
  <c r="BC18" i="1"/>
  <c r="BB32" i="1"/>
  <c r="AX29" i="1"/>
  <c r="BB35" i="3"/>
  <c r="BA25" i="3"/>
  <c r="BB29" i="3"/>
  <c r="AX39" i="3"/>
  <c r="AX34" i="3"/>
  <c r="AY23" i="4"/>
  <c r="AZ40" i="6"/>
  <c r="AZ23" i="5"/>
  <c r="BA32" i="5"/>
  <c r="AX39" i="2"/>
  <c r="AZ40" i="2"/>
  <c r="AZ23" i="2"/>
  <c r="BA33" i="4"/>
  <c r="AY30" i="3"/>
  <c r="AZ40" i="5"/>
  <c r="BC23" i="6"/>
  <c r="AX27" i="6"/>
  <c r="AY37" i="5"/>
  <c r="AX14" i="21"/>
  <c r="AZ19" i="21"/>
  <c r="BC22" i="21"/>
  <c r="AX34" i="1"/>
  <c r="AZ35" i="1"/>
  <c r="AZ18" i="1"/>
  <c r="AX33" i="3"/>
  <c r="BA40" i="3"/>
  <c r="BA25" i="6"/>
  <c r="BA40" i="6"/>
  <c r="AX39" i="6"/>
  <c r="BB37" i="6"/>
  <c r="AX34" i="6"/>
  <c r="BC23" i="5"/>
  <c r="BB31" i="21"/>
  <c r="BB41" i="5"/>
  <c r="BB29" i="2"/>
  <c r="AY30" i="2"/>
  <c r="BA25" i="2"/>
  <c r="BA40" i="2"/>
  <c r="AX28" i="2"/>
  <c r="AZ33" i="4"/>
  <c r="AZ16" i="4"/>
  <c r="BB30" i="4"/>
  <c r="AX21" i="4"/>
  <c r="BA25" i="4"/>
  <c r="BB35" i="6"/>
  <c r="BA25" i="5"/>
  <c r="AY30" i="6"/>
  <c r="BA40" i="5"/>
  <c r="AX39" i="5"/>
  <c r="BB37" i="5"/>
  <c r="AX34" i="5"/>
  <c r="BC33" i="6"/>
  <c r="BC18" i="21"/>
  <c r="BC28" i="5"/>
  <c r="BB25" i="1"/>
  <c r="BB12" i="1"/>
  <c r="AY23" i="1"/>
  <c r="BB30" i="1"/>
  <c r="BA21" i="1"/>
  <c r="BA35" i="1"/>
  <c r="AX19" i="1"/>
  <c r="AZ40" i="3"/>
  <c r="AZ23" i="3"/>
  <c r="BB37" i="3"/>
  <c r="AX28" i="3"/>
  <c r="BA32" i="3"/>
  <c r="BC26" i="4"/>
  <c r="BB35" i="5"/>
  <c r="AY30" i="5"/>
  <c r="BB29" i="6"/>
  <c r="BC33" i="5"/>
  <c r="AX18" i="21"/>
  <c r="AY16" i="21"/>
  <c r="BA26" i="21"/>
  <c r="BA36" i="5"/>
  <c r="AY28" i="4"/>
  <c r="BC15" i="4"/>
  <c r="BC35" i="4"/>
  <c r="BA41" i="6"/>
  <c r="AY32" i="6"/>
  <c r="BC36" i="6"/>
  <c r="BA33" i="6"/>
  <c r="AY40" i="6"/>
  <c r="AX28" i="6"/>
  <c r="BC22" i="6"/>
  <c r="AX38" i="6"/>
  <c r="AY35" i="3"/>
  <c r="BC22" i="3"/>
  <c r="BC42" i="3"/>
  <c r="BA41" i="5"/>
  <c r="AY32" i="5"/>
  <c r="BC36" i="5"/>
  <c r="AY40" i="5"/>
  <c r="BC22" i="5"/>
  <c r="AX26" i="4"/>
  <c r="AX29" i="4"/>
  <c r="BA34" i="6"/>
  <c r="BA23" i="6"/>
  <c r="AY35" i="6"/>
  <c r="AY26" i="6"/>
  <c r="AY27" i="6"/>
  <c r="BC42" i="6"/>
  <c r="AX36" i="6"/>
  <c r="AY10" i="21"/>
  <c r="AX9" i="21"/>
  <c r="BA34" i="5"/>
  <c r="BA23" i="5"/>
  <c r="AY35" i="5"/>
  <c r="BC42" i="5"/>
  <c r="AY20" i="4"/>
  <c r="BA31" i="6"/>
  <c r="AZ25" i="6"/>
  <c r="BB24" i="6"/>
  <c r="BA37" i="6"/>
  <c r="AX33" i="6"/>
  <c r="AZ29" i="6"/>
  <c r="BB32" i="6"/>
  <c r="BA30" i="6"/>
  <c r="BC9" i="21"/>
  <c r="AY27" i="3"/>
  <c r="BA31" i="5"/>
  <c r="AZ25" i="5"/>
  <c r="BB24" i="5"/>
  <c r="BA37" i="5"/>
  <c r="AX33" i="5"/>
  <c r="BA30" i="5"/>
  <c r="E8" i="13" l="1"/>
  <c r="C280" i="11"/>
  <c r="F18" i="8"/>
  <c r="AM37" i="5"/>
  <c r="BK7" i="21"/>
  <c r="AM34" i="6"/>
  <c r="N42" i="2"/>
  <c r="N35" i="2"/>
  <c r="R22" i="2"/>
  <c r="R35" i="2"/>
  <c r="O25" i="2"/>
  <c r="O35" i="2"/>
  <c r="L39" i="2"/>
  <c r="L35" i="2"/>
  <c r="S28" i="2"/>
  <c r="S36" i="2" s="1"/>
  <c r="S35" i="2"/>
  <c r="P29" i="2"/>
  <c r="P35" i="2"/>
  <c r="K25" i="2"/>
  <c r="K35" i="2"/>
  <c r="E38" i="13"/>
  <c r="E26" i="13"/>
  <c r="E33" i="13"/>
  <c r="E44" i="13"/>
  <c r="E4" i="13"/>
  <c r="P36" i="1"/>
  <c r="Q34" i="5"/>
  <c r="N12" i="21"/>
  <c r="K12" i="21"/>
  <c r="N27" i="21"/>
  <c r="N10" i="21"/>
  <c r="N22" i="21"/>
  <c r="Q30" i="5"/>
  <c r="AM42" i="20"/>
  <c r="Y42" i="5" s="1"/>
  <c r="AM32" i="5"/>
  <c r="AX42" i="20"/>
  <c r="Z37" i="1" s="1"/>
  <c r="AM29" i="6"/>
  <c r="AM30" i="4"/>
  <c r="AM27" i="4"/>
  <c r="AM37" i="6"/>
  <c r="AM12" i="21"/>
  <c r="AM42" i="5"/>
  <c r="AM29" i="5"/>
  <c r="O21" i="21"/>
  <c r="AP42" i="20"/>
  <c r="Y35" i="4" s="1"/>
  <c r="AM35" i="4" s="1"/>
  <c r="N29" i="21"/>
  <c r="X39" i="3"/>
  <c r="AM39" i="3" s="1"/>
  <c r="AM28" i="4"/>
  <c r="Z41" i="2"/>
  <c r="S41" i="2"/>
  <c r="AM34" i="3"/>
  <c r="AM22" i="4"/>
  <c r="AM13" i="21"/>
  <c r="AM42" i="6"/>
  <c r="X42" i="2"/>
  <c r="AM42" i="2" s="1"/>
  <c r="AL42" i="20"/>
  <c r="Y42" i="3" s="1"/>
  <c r="N23" i="21"/>
  <c r="O15" i="21"/>
  <c r="Q42" i="6"/>
  <c r="Q39" i="6"/>
  <c r="Q22" i="5"/>
  <c r="S19" i="21"/>
  <c r="Q41" i="5"/>
  <c r="S32" i="21"/>
  <c r="S17" i="21"/>
  <c r="S37" i="5"/>
  <c r="Q23" i="5"/>
  <c r="S21" i="21"/>
  <c r="Q21" i="5"/>
  <c r="S30" i="21"/>
  <c r="Q40" i="5"/>
  <c r="Q38" i="5"/>
  <c r="Q32" i="5"/>
  <c r="Q39" i="5"/>
  <c r="N24" i="21"/>
  <c r="N21" i="21"/>
  <c r="N19" i="21"/>
  <c r="N28" i="21"/>
  <c r="N11" i="21"/>
  <c r="AM36" i="3"/>
  <c r="N32" i="21"/>
  <c r="AM29" i="21"/>
  <c r="N13" i="21"/>
  <c r="N14" i="21"/>
  <c r="N15" i="21"/>
  <c r="N16" i="21"/>
  <c r="N17" i="21"/>
  <c r="N25" i="21"/>
  <c r="AM36" i="6"/>
  <c r="N18" i="21"/>
  <c r="N26" i="21" s="1"/>
  <c r="AM32" i="6"/>
  <c r="N30" i="21"/>
  <c r="Q29" i="5"/>
  <c r="L30" i="3"/>
  <c r="N31" i="21"/>
  <c r="P31" i="4"/>
  <c r="S25" i="5"/>
  <c r="X37" i="3"/>
  <c r="AM37" i="3" s="1"/>
  <c r="AY37" i="20"/>
  <c r="BJ7" i="1"/>
  <c r="BJ7" i="21"/>
  <c r="O32" i="21"/>
  <c r="P27" i="2"/>
  <c r="E37" i="13"/>
  <c r="E22" i="13"/>
  <c r="E17" i="13"/>
  <c r="O20" i="21"/>
  <c r="N23" i="4"/>
  <c r="L34" i="3"/>
  <c r="P27" i="21"/>
  <c r="O29" i="21"/>
  <c r="X42" i="3"/>
  <c r="AM42" i="3" s="1"/>
  <c r="AY42" i="20"/>
  <c r="P24" i="2"/>
  <c r="E48" i="13"/>
  <c r="P25" i="21"/>
  <c r="E43" i="13"/>
  <c r="BF7" i="1"/>
  <c r="BF7" i="21"/>
  <c r="P13" i="21"/>
  <c r="O25" i="21"/>
  <c r="Q15" i="21"/>
  <c r="BL7" i="1"/>
  <c r="BL7" i="21"/>
  <c r="E46" i="13"/>
  <c r="E30" i="13"/>
  <c r="P18" i="21"/>
  <c r="P26" i="21" s="1"/>
  <c r="AZ39" i="20"/>
  <c r="Z39" i="3" s="1"/>
  <c r="Q12" i="21"/>
  <c r="E11" i="13"/>
  <c r="BH7" i="1"/>
  <c r="BH7" i="21"/>
  <c r="X39" i="5"/>
  <c r="AM39" i="5" s="1"/>
  <c r="X36" i="5"/>
  <c r="AM36" i="5" s="1"/>
  <c r="Y17" i="4"/>
  <c r="AM17" i="4" s="1"/>
  <c r="AM24" i="4"/>
  <c r="X19" i="6"/>
  <c r="AM19" i="6" s="1"/>
  <c r="BB48" i="20"/>
  <c r="Z19" i="6" s="1"/>
  <c r="I6" i="25"/>
  <c r="K5" i="25"/>
  <c r="L5" i="25"/>
  <c r="G281" i="10"/>
  <c r="D281" i="10"/>
  <c r="J5" i="25"/>
  <c r="P11" i="21"/>
  <c r="S24" i="5"/>
  <c r="H281" i="9"/>
  <c r="D281" i="9"/>
  <c r="K31" i="21"/>
  <c r="K30" i="21"/>
  <c r="O17" i="21"/>
  <c r="O19" i="21"/>
  <c r="Q13" i="1"/>
  <c r="O27" i="21"/>
  <c r="O10" i="21"/>
  <c r="X35" i="5"/>
  <c r="AM35" i="5" s="1"/>
  <c r="Y34" i="5"/>
  <c r="AM34" i="5" s="1"/>
  <c r="X34" i="4"/>
  <c r="AM34" i="4" s="1"/>
  <c r="Y31" i="5"/>
  <c r="AM31" i="5" s="1"/>
  <c r="X15" i="6"/>
  <c r="AM15" i="6" s="1"/>
  <c r="BB49" i="20"/>
  <c r="Z15" i="6" s="1"/>
  <c r="E18" i="13"/>
  <c r="E41" i="13"/>
  <c r="E15" i="13"/>
  <c r="E9" i="13"/>
  <c r="P29" i="21"/>
  <c r="P28" i="21"/>
  <c r="Z38" i="2"/>
  <c r="AZ38" i="20"/>
  <c r="BA41" i="20"/>
  <c r="Z41" i="3"/>
  <c r="P12" i="1"/>
  <c r="P21" i="1"/>
  <c r="P29" i="1" s="1"/>
  <c r="P10" i="1"/>
  <c r="P35" i="1"/>
  <c r="P28" i="1"/>
  <c r="E47" i="13"/>
  <c r="E36" i="13"/>
  <c r="E13" i="13"/>
  <c r="E12" i="13"/>
  <c r="E23" i="13"/>
  <c r="P22" i="1"/>
  <c r="P18" i="1"/>
  <c r="N28" i="1"/>
  <c r="P27" i="1"/>
  <c r="P30" i="1"/>
  <c r="E27" i="13"/>
  <c r="E40" i="13"/>
  <c r="E25" i="13"/>
  <c r="E24" i="13"/>
  <c r="E34" i="13"/>
  <c r="E3" i="13"/>
  <c r="E29" i="13"/>
  <c r="E14" i="13"/>
  <c r="E5" i="13"/>
  <c r="E45" i="13"/>
  <c r="E10" i="13"/>
  <c r="E28" i="13"/>
  <c r="E6" i="13"/>
  <c r="E50" i="13"/>
  <c r="E42" i="13"/>
  <c r="N19" i="1"/>
  <c r="N9" i="1"/>
  <c r="E52" i="13"/>
  <c r="E51" i="13"/>
  <c r="E20" i="13"/>
  <c r="E31" i="13"/>
  <c r="E32" i="13"/>
  <c r="E49" i="13"/>
  <c r="E21" i="13"/>
  <c r="P24" i="1"/>
  <c r="P13" i="1"/>
  <c r="N12" i="1"/>
  <c r="N34" i="1"/>
  <c r="N14" i="1"/>
  <c r="Q19" i="1"/>
  <c r="Q10" i="1"/>
  <c r="Q18" i="1"/>
  <c r="Q12" i="1"/>
  <c r="Q22" i="1"/>
  <c r="P34" i="1"/>
  <c r="P26" i="1"/>
  <c r="P17" i="1"/>
  <c r="P33" i="1"/>
  <c r="P23" i="1"/>
  <c r="P16" i="1"/>
  <c r="P31" i="1"/>
  <c r="P20" i="1"/>
  <c r="P11" i="1"/>
  <c r="P32" i="1"/>
  <c r="P25" i="1"/>
  <c r="P14" i="1"/>
  <c r="P15" i="1"/>
  <c r="P9" i="1"/>
  <c r="P23" i="21"/>
  <c r="L13" i="21"/>
  <c r="L12" i="21"/>
  <c r="O18" i="21"/>
  <c r="O26" i="21" s="1"/>
  <c r="O12" i="21"/>
  <c r="O22" i="21"/>
  <c r="O24" i="21"/>
  <c r="O11" i="21"/>
  <c r="O16" i="21"/>
  <c r="O13" i="21"/>
  <c r="O9" i="21"/>
  <c r="O31" i="21"/>
  <c r="P17" i="21"/>
  <c r="R9" i="21"/>
  <c r="P24" i="21"/>
  <c r="Q13" i="21"/>
  <c r="O30" i="21"/>
  <c r="O23" i="21"/>
  <c r="P16" i="21"/>
  <c r="Q14" i="21"/>
  <c r="S25" i="21"/>
  <c r="S28" i="21"/>
  <c r="S10" i="21"/>
  <c r="S9" i="21"/>
  <c r="S16" i="21"/>
  <c r="Q28" i="21"/>
  <c r="Q27" i="21"/>
  <c r="Q30" i="21"/>
  <c r="Q18" i="21"/>
  <c r="Q26" i="21" s="1"/>
  <c r="R12" i="21"/>
  <c r="L14" i="21"/>
  <c r="Q11" i="21"/>
  <c r="Q32" i="21"/>
  <c r="Q17" i="21"/>
  <c r="Q23" i="21"/>
  <c r="Q22" i="21"/>
  <c r="Q31" i="21"/>
  <c r="Q10" i="21"/>
  <c r="Q16" i="21"/>
  <c r="Q24" i="21"/>
  <c r="P30" i="21"/>
  <c r="P15" i="21"/>
  <c r="K14" i="21"/>
  <c r="K10" i="21"/>
  <c r="K19" i="21"/>
  <c r="K17" i="21"/>
  <c r="S12" i="21"/>
  <c r="S20" i="21"/>
  <c r="S23" i="21"/>
  <c r="S27" i="21"/>
  <c r="S15" i="21"/>
  <c r="S14" i="21"/>
  <c r="S18" i="21"/>
  <c r="S26" i="21" s="1"/>
  <c r="S29" i="21"/>
  <c r="S24" i="21"/>
  <c r="S11" i="21"/>
  <c r="S13" i="21"/>
  <c r="P14" i="21"/>
  <c r="P19" i="21"/>
  <c r="P9" i="21"/>
  <c r="P31" i="21"/>
  <c r="P32" i="21"/>
  <c r="K13" i="21"/>
  <c r="K23" i="21"/>
  <c r="K9" i="21"/>
  <c r="K27" i="21"/>
  <c r="K20" i="21"/>
  <c r="K32" i="21"/>
  <c r="K18" i="21"/>
  <c r="K26" i="21" s="1"/>
  <c r="K16" i="21"/>
  <c r="L24" i="21"/>
  <c r="K29" i="21"/>
  <c r="K15" i="21"/>
  <c r="K22" i="21"/>
  <c r="K28" i="21"/>
  <c r="L9" i="21"/>
  <c r="R13" i="21"/>
  <c r="L16" i="21"/>
  <c r="K11" i="21"/>
  <c r="K25" i="21"/>
  <c r="Q9" i="21"/>
  <c r="Q21" i="21"/>
  <c r="Q20" i="21"/>
  <c r="Q25" i="21"/>
  <c r="Q29" i="21"/>
  <c r="L25" i="21"/>
  <c r="R21" i="21"/>
  <c r="L30" i="21"/>
  <c r="L17" i="21"/>
  <c r="R10" i="21"/>
  <c r="R16" i="21"/>
  <c r="R32" i="21"/>
  <c r="R31" i="21"/>
  <c r="L20" i="21"/>
  <c r="R29" i="21"/>
  <c r="R15" i="21"/>
  <c r="L32" i="21"/>
  <c r="L22" i="21"/>
  <c r="R18" i="21"/>
  <c r="R26" i="21" s="1"/>
  <c r="R30" i="21"/>
  <c r="L10" i="21"/>
  <c r="L18" i="21"/>
  <c r="L26" i="21" s="1"/>
  <c r="L31" i="21"/>
  <c r="L28" i="21"/>
  <c r="R14" i="21"/>
  <c r="R19" i="21"/>
  <c r="R11" i="21"/>
  <c r="R20" i="21"/>
  <c r="R23" i="21"/>
  <c r="R27" i="21"/>
  <c r="R17" i="21"/>
  <c r="L29" i="21"/>
  <c r="L19" i="21"/>
  <c r="L11" i="21"/>
  <c r="L27" i="21"/>
  <c r="L23" i="21"/>
  <c r="L15" i="21"/>
  <c r="R25" i="21"/>
  <c r="R24" i="21"/>
  <c r="L21" i="21"/>
  <c r="R28" i="21"/>
  <c r="R22" i="21"/>
  <c r="P21" i="21"/>
  <c r="P22" i="21"/>
  <c r="P12" i="21"/>
  <c r="P20" i="21"/>
  <c r="S31" i="21"/>
  <c r="N18" i="1"/>
  <c r="N22" i="1"/>
  <c r="N37" i="1"/>
  <c r="N10" i="1"/>
  <c r="N31" i="1"/>
  <c r="N36" i="1"/>
  <c r="N30" i="1"/>
  <c r="N24" i="1"/>
  <c r="N15" i="1"/>
  <c r="N17" i="1"/>
  <c r="N21" i="1"/>
  <c r="N29" i="1" s="1"/>
  <c r="N26" i="1"/>
  <c r="O27" i="1"/>
  <c r="O36" i="1"/>
  <c r="O26" i="1"/>
  <c r="O21" i="1"/>
  <c r="O29" i="1" s="1"/>
  <c r="O13" i="1"/>
  <c r="O19" i="1"/>
  <c r="O28" i="1"/>
  <c r="O32" i="1"/>
  <c r="O37" i="1"/>
  <c r="O17" i="1"/>
  <c r="O33" i="1"/>
  <c r="O31" i="1"/>
  <c r="O14" i="1"/>
  <c r="O35" i="1"/>
  <c r="O30" i="1"/>
  <c r="O11" i="1"/>
  <c r="O18" i="1"/>
  <c r="O24" i="1"/>
  <c r="O23" i="1"/>
  <c r="O25" i="1"/>
  <c r="O20" i="1"/>
  <c r="O12" i="1"/>
  <c r="O9" i="1"/>
  <c r="O16" i="1"/>
  <c r="O34" i="1"/>
  <c r="O10" i="1"/>
  <c r="O22" i="1"/>
  <c r="O15" i="1"/>
  <c r="Q28" i="1"/>
  <c r="Q9" i="1"/>
  <c r="Q37" i="1"/>
  <c r="Q17" i="1"/>
  <c r="Q11" i="1"/>
  <c r="Q34" i="1"/>
  <c r="Q31" i="1"/>
  <c r="Q14" i="1"/>
  <c r="Q26" i="1"/>
  <c r="Q35" i="1"/>
  <c r="Q27" i="1"/>
  <c r="Q25" i="1"/>
  <c r="N32" i="1"/>
  <c r="N35" i="1"/>
  <c r="N11" i="1"/>
  <c r="N33" i="1"/>
  <c r="N16" i="1"/>
  <c r="N20" i="1"/>
  <c r="N23" i="1"/>
  <c r="N27" i="1"/>
  <c r="N25" i="1"/>
  <c r="Q32" i="1"/>
  <c r="Q21" i="1"/>
  <c r="Q29" i="1" s="1"/>
  <c r="Q15" i="1"/>
  <c r="Q24" i="1"/>
  <c r="Q30" i="1"/>
  <c r="Q23" i="1"/>
  <c r="Q16" i="1"/>
  <c r="Q20" i="1"/>
  <c r="Q33" i="1"/>
  <c r="K37" i="1"/>
  <c r="K26" i="1"/>
  <c r="K36" i="1"/>
  <c r="K35" i="1"/>
  <c r="K33" i="1"/>
  <c r="K20" i="1"/>
  <c r="K34" i="1"/>
  <c r="K15" i="1"/>
  <c r="K19" i="1"/>
  <c r="K18" i="1"/>
  <c r="K22" i="1"/>
  <c r="K14" i="1"/>
  <c r="K23" i="1"/>
  <c r="K10" i="1"/>
  <c r="K16" i="1"/>
  <c r="K28" i="1"/>
  <c r="K13" i="1"/>
  <c r="K21" i="1"/>
  <c r="K29" i="1" s="1"/>
  <c r="K12" i="1"/>
  <c r="K27" i="1"/>
  <c r="K24" i="1"/>
  <c r="K32" i="1"/>
  <c r="K25" i="1"/>
  <c r="K17" i="1"/>
  <c r="K11" i="1"/>
  <c r="K31" i="1"/>
  <c r="K9" i="1"/>
  <c r="K30" i="1"/>
  <c r="P19" i="1"/>
  <c r="R13" i="1"/>
  <c r="R18" i="1"/>
  <c r="R32" i="1"/>
  <c r="R22" i="1"/>
  <c r="R31" i="1"/>
  <c r="R25" i="1"/>
  <c r="R11" i="1"/>
  <c r="R19" i="1"/>
  <c r="R33" i="1"/>
  <c r="R23" i="1"/>
  <c r="R24" i="1"/>
  <c r="R21" i="1"/>
  <c r="R29" i="1" s="1"/>
  <c r="R10" i="1"/>
  <c r="R26" i="1"/>
  <c r="R27" i="1"/>
  <c r="R37" i="1"/>
  <c r="R17" i="1"/>
  <c r="R36" i="1"/>
  <c r="R34" i="1"/>
  <c r="R28" i="1"/>
  <c r="R20" i="1"/>
  <c r="R15" i="1"/>
  <c r="R12" i="1"/>
  <c r="R16" i="1"/>
  <c r="R35" i="1"/>
  <c r="R14" i="1"/>
  <c r="R30" i="1"/>
  <c r="R9" i="1"/>
  <c r="L13" i="1"/>
  <c r="L24" i="1"/>
  <c r="L12" i="1"/>
  <c r="L30" i="1"/>
  <c r="L23" i="1"/>
  <c r="L11" i="1"/>
  <c r="L10" i="1"/>
  <c r="L31" i="1"/>
  <c r="L16" i="1"/>
  <c r="L37" i="1"/>
  <c r="L14" i="1"/>
  <c r="L22" i="1"/>
  <c r="L28" i="1"/>
  <c r="L15" i="1"/>
  <c r="L36" i="1"/>
  <c r="L20" i="1"/>
  <c r="L34" i="1"/>
  <c r="L18" i="1"/>
  <c r="L26" i="1"/>
  <c r="L19" i="1"/>
  <c r="L32" i="1"/>
  <c r="L27" i="1"/>
  <c r="L33" i="1"/>
  <c r="L21" i="1"/>
  <c r="L29" i="1" s="1"/>
  <c r="L35" i="1"/>
  <c r="L25" i="1"/>
  <c r="L9" i="1"/>
  <c r="L17" i="1"/>
  <c r="P16" i="4"/>
  <c r="P28" i="4"/>
  <c r="O19" i="4"/>
  <c r="P25" i="4"/>
  <c r="P15" i="4"/>
  <c r="P30" i="4"/>
  <c r="P23" i="4"/>
  <c r="P34" i="4"/>
  <c r="Q17" i="4"/>
  <c r="L23" i="4"/>
  <c r="L25" i="4"/>
  <c r="R35" i="4"/>
  <c r="Q25" i="4"/>
  <c r="L14" i="4"/>
  <c r="Q23" i="4"/>
  <c r="R28" i="4"/>
  <c r="R24" i="4"/>
  <c r="Q24" i="4"/>
  <c r="L24" i="4"/>
  <c r="S16" i="4"/>
  <c r="S24" i="4"/>
  <c r="N24" i="4"/>
  <c r="O24" i="4"/>
  <c r="P24" i="4"/>
  <c r="P26" i="4"/>
  <c r="P14" i="4"/>
  <c r="P32" i="4"/>
  <c r="P22" i="4"/>
  <c r="P20" i="4"/>
  <c r="P18" i="4"/>
  <c r="P33" i="4"/>
  <c r="N32" i="4"/>
  <c r="O31" i="4"/>
  <c r="O18" i="4"/>
  <c r="P27" i="4"/>
  <c r="P19" i="4"/>
  <c r="P35" i="4"/>
  <c r="P21" i="4"/>
  <c r="P29" i="4" s="1"/>
  <c r="S20" i="4"/>
  <c r="L16" i="4"/>
  <c r="L18" i="4"/>
  <c r="N28" i="4"/>
  <c r="O26" i="4"/>
  <c r="O27" i="4"/>
  <c r="O22" i="4"/>
  <c r="O28" i="4"/>
  <c r="O21" i="4"/>
  <c r="O29" i="4" s="1"/>
  <c r="O32" i="4"/>
  <c r="N16" i="4"/>
  <c r="L20" i="4"/>
  <c r="L21" i="4"/>
  <c r="L29" i="4" s="1"/>
  <c r="L26" i="4"/>
  <c r="L35" i="4"/>
  <c r="L28" i="4"/>
  <c r="L32" i="4"/>
  <c r="R27" i="4"/>
  <c r="R18" i="4"/>
  <c r="Q34" i="4"/>
  <c r="R16" i="4"/>
  <c r="S35" i="4"/>
  <c r="S32" i="4"/>
  <c r="Q28" i="4"/>
  <c r="Q14" i="4"/>
  <c r="Q26" i="4"/>
  <c r="R15" i="4"/>
  <c r="R34" i="4"/>
  <c r="Q27" i="4"/>
  <c r="S21" i="4"/>
  <c r="S29" i="4" s="1"/>
  <c r="S28" i="4"/>
  <c r="S23" i="4"/>
  <c r="L15" i="4"/>
  <c r="L22" i="4"/>
  <c r="L30" i="4"/>
  <c r="L31" i="4"/>
  <c r="R14" i="4"/>
  <c r="R19" i="4"/>
  <c r="R26" i="4"/>
  <c r="R23" i="4"/>
  <c r="R20" i="4"/>
  <c r="O14" i="4"/>
  <c r="O25" i="4"/>
  <c r="O23" i="4"/>
  <c r="O17" i="4"/>
  <c r="O16" i="4"/>
  <c r="O15" i="4"/>
  <c r="O33" i="4"/>
  <c r="O34" i="4"/>
  <c r="O20" i="4"/>
  <c r="L27" i="4"/>
  <c r="L19" i="4"/>
  <c r="L17" i="4"/>
  <c r="R32" i="4"/>
  <c r="L34" i="4"/>
  <c r="Q30" i="4"/>
  <c r="Q35" i="4"/>
  <c r="Q15" i="4"/>
  <c r="N33" i="4"/>
  <c r="Q22" i="4"/>
  <c r="S34" i="4"/>
  <c r="S15" i="4"/>
  <c r="S27" i="4"/>
  <c r="S17" i="4"/>
  <c r="S30" i="4"/>
  <c r="S22" i="4"/>
  <c r="N30" i="4"/>
  <c r="N20" i="4"/>
  <c r="Q33" i="4"/>
  <c r="Q18" i="4"/>
  <c r="S19" i="4"/>
  <c r="Q20" i="4"/>
  <c r="Q19" i="4"/>
  <c r="Q16" i="4"/>
  <c r="Q21" i="4"/>
  <c r="Q29" i="4" s="1"/>
  <c r="Q32" i="4"/>
  <c r="N25" i="4"/>
  <c r="N31" i="4"/>
  <c r="N22" i="4"/>
  <c r="S26" i="4"/>
  <c r="S33" i="4"/>
  <c r="S31" i="4"/>
  <c r="S14" i="4"/>
  <c r="N17" i="4"/>
  <c r="N19" i="4"/>
  <c r="N15" i="4"/>
  <c r="N34" i="4"/>
  <c r="N18" i="4"/>
  <c r="N35" i="4"/>
  <c r="N27" i="4"/>
  <c r="S18" i="4"/>
  <c r="S25" i="4"/>
  <c r="N14" i="4"/>
  <c r="N21" i="4"/>
  <c r="N29" i="4" s="1"/>
  <c r="R33" i="4"/>
  <c r="R25" i="4"/>
  <c r="R21" i="4"/>
  <c r="R29" i="4" s="1"/>
  <c r="R22" i="4"/>
  <c r="R17" i="4"/>
  <c r="R31" i="4"/>
  <c r="S28" i="5"/>
  <c r="S36" i="5" s="1"/>
  <c r="S22" i="5"/>
  <c r="S38" i="5"/>
  <c r="S29" i="5"/>
  <c r="Q33" i="5"/>
  <c r="Q42" i="5"/>
  <c r="Q24" i="5"/>
  <c r="Q25" i="5"/>
  <c r="Q28" i="5"/>
  <c r="Q36" i="5" s="1"/>
  <c r="Q31" i="5"/>
  <c r="Q35" i="5"/>
  <c r="Q26" i="5"/>
  <c r="Q37" i="5"/>
  <c r="P38" i="5"/>
  <c r="S21" i="5"/>
  <c r="S40" i="5"/>
  <c r="S30" i="5"/>
  <c r="S34" i="5"/>
  <c r="S26" i="5"/>
  <c r="S42" i="5"/>
  <c r="S35" i="5"/>
  <c r="S31" i="5"/>
  <c r="S39" i="5"/>
  <c r="S32" i="5"/>
  <c r="S33" i="5"/>
  <c r="S23" i="5"/>
  <c r="S41" i="5"/>
  <c r="N41" i="5"/>
  <c r="N21" i="5"/>
  <c r="L21" i="5"/>
  <c r="O39" i="5"/>
  <c r="P32" i="5"/>
  <c r="O29" i="5"/>
  <c r="L22" i="5"/>
  <c r="R27" i="5"/>
  <c r="P24" i="5"/>
  <c r="P27" i="5"/>
  <c r="O27" i="5"/>
  <c r="R37" i="5"/>
  <c r="R42" i="5"/>
  <c r="R40" i="5"/>
  <c r="N32" i="5"/>
  <c r="N39" i="5"/>
  <c r="L29" i="5"/>
  <c r="L40" i="5"/>
  <c r="R24" i="5"/>
  <c r="R38" i="5"/>
  <c r="R33" i="5"/>
  <c r="R31" i="5"/>
  <c r="N23" i="5"/>
  <c r="N34" i="5"/>
  <c r="L30" i="5"/>
  <c r="L37" i="5"/>
  <c r="L39" i="5"/>
  <c r="P26" i="5"/>
  <c r="P41" i="5"/>
  <c r="P25" i="5"/>
  <c r="P37" i="5"/>
  <c r="P30" i="5"/>
  <c r="P40" i="5"/>
  <c r="P35" i="5"/>
  <c r="P33" i="5"/>
  <c r="P21" i="5"/>
  <c r="P34" i="5"/>
  <c r="O30" i="5"/>
  <c r="O31" i="5"/>
  <c r="O38" i="5"/>
  <c r="P31" i="5"/>
  <c r="P42" i="5"/>
  <c r="P28" i="5"/>
  <c r="P36" i="5" s="1"/>
  <c r="P23" i="5"/>
  <c r="P29" i="5"/>
  <c r="P39" i="5"/>
  <c r="O24" i="5"/>
  <c r="O21" i="5"/>
  <c r="O42" i="5"/>
  <c r="O37" i="5"/>
  <c r="L33" i="5"/>
  <c r="L23" i="5"/>
  <c r="L41" i="5"/>
  <c r="L24" i="5"/>
  <c r="L31" i="5"/>
  <c r="L28" i="5"/>
  <c r="L36" i="5" s="1"/>
  <c r="L42" i="5"/>
  <c r="N30" i="5"/>
  <c r="N22" i="5"/>
  <c r="N25" i="5"/>
  <c r="N29" i="5"/>
  <c r="N33" i="5"/>
  <c r="N24" i="5"/>
  <c r="N31" i="5"/>
  <c r="N42" i="5"/>
  <c r="N26" i="5"/>
  <c r="N37" i="5"/>
  <c r="R41" i="5"/>
  <c r="R23" i="5"/>
  <c r="R32" i="5"/>
  <c r="R35" i="5"/>
  <c r="R25" i="5"/>
  <c r="R30" i="5"/>
  <c r="R29" i="5"/>
  <c r="R39" i="5"/>
  <c r="R34" i="5"/>
  <c r="R26" i="5"/>
  <c r="R28" i="5"/>
  <c r="R36" i="5" s="1"/>
  <c r="R22" i="5"/>
  <c r="N28" i="5"/>
  <c r="N36" i="5" s="1"/>
  <c r="N38" i="5"/>
  <c r="N40" i="5"/>
  <c r="N35" i="5"/>
  <c r="L26" i="5"/>
  <c r="L32" i="5"/>
  <c r="L25" i="5"/>
  <c r="L35" i="5"/>
  <c r="L34" i="5"/>
  <c r="L38" i="5"/>
  <c r="O22" i="5"/>
  <c r="O32" i="5"/>
  <c r="O35" i="5"/>
  <c r="O41" i="5"/>
  <c r="O25" i="5"/>
  <c r="O23" i="5"/>
  <c r="O28" i="5"/>
  <c r="O36" i="5" s="1"/>
  <c r="O34" i="5"/>
  <c r="O40" i="5"/>
  <c r="O33" i="5"/>
  <c r="K42" i="5"/>
  <c r="K23" i="5"/>
  <c r="K41" i="5"/>
  <c r="K40" i="5"/>
  <c r="K35" i="5"/>
  <c r="K22" i="5"/>
  <c r="K29" i="5"/>
  <c r="K34" i="5"/>
  <c r="K32" i="5"/>
  <c r="K31" i="5"/>
  <c r="K25" i="5"/>
  <c r="K38" i="5"/>
  <c r="K30" i="5"/>
  <c r="K21" i="5"/>
  <c r="K37" i="5"/>
  <c r="K33" i="5"/>
  <c r="K26" i="5"/>
  <c r="K24" i="5"/>
  <c r="K39" i="5"/>
  <c r="K28" i="5"/>
  <c r="K36" i="5" s="1"/>
  <c r="K30" i="6"/>
  <c r="S41" i="6"/>
  <c r="S29" i="6"/>
  <c r="K41" i="6"/>
  <c r="K31" i="6"/>
  <c r="K40" i="6"/>
  <c r="K23" i="6"/>
  <c r="P30" i="6"/>
  <c r="O35" i="6"/>
  <c r="N37" i="6"/>
  <c r="L21" i="6"/>
  <c r="O24" i="6"/>
  <c r="N34" i="6"/>
  <c r="N27" i="6"/>
  <c r="P32" i="6"/>
  <c r="S37" i="6"/>
  <c r="N42" i="6"/>
  <c r="S27" i="6"/>
  <c r="S32" i="6"/>
  <c r="K21" i="6"/>
  <c r="K22" i="6"/>
  <c r="K28" i="6"/>
  <c r="K36" i="6" s="1"/>
  <c r="O40" i="6"/>
  <c r="O39" i="6"/>
  <c r="O23" i="6"/>
  <c r="S30" i="6"/>
  <c r="N38" i="6"/>
  <c r="N41" i="6"/>
  <c r="S28" i="6"/>
  <c r="S36" i="6" s="1"/>
  <c r="K27" i="6"/>
  <c r="K34" i="6"/>
  <c r="L24" i="6"/>
  <c r="P24" i="6"/>
  <c r="P35" i="6"/>
  <c r="L22" i="6"/>
  <c r="L32" i="6"/>
  <c r="L26" i="6"/>
  <c r="L40" i="6"/>
  <c r="P38" i="6"/>
  <c r="L25" i="6"/>
  <c r="P34" i="6"/>
  <c r="P39" i="6"/>
  <c r="K39" i="6"/>
  <c r="K37" i="6"/>
  <c r="K38" i="6"/>
  <c r="K35" i="6"/>
  <c r="L38" i="6"/>
  <c r="P37" i="6"/>
  <c r="P29" i="6"/>
  <c r="P31" i="6"/>
  <c r="L34" i="6"/>
  <c r="K42" i="6"/>
  <c r="K29" i="6"/>
  <c r="Q28" i="6"/>
  <c r="Q36" i="6" s="1"/>
  <c r="Q31" i="6"/>
  <c r="L31" i="6"/>
  <c r="K24" i="6"/>
  <c r="K26" i="6"/>
  <c r="K25" i="6"/>
  <c r="K33" i="6"/>
  <c r="L29" i="6"/>
  <c r="L27" i="6"/>
  <c r="L23" i="6"/>
  <c r="L42" i="6"/>
  <c r="P21" i="6"/>
  <c r="P26" i="6"/>
  <c r="P40" i="6"/>
  <c r="P27" i="6"/>
  <c r="L39" i="6"/>
  <c r="L30" i="6"/>
  <c r="L37" i="6"/>
  <c r="P33" i="6"/>
  <c r="P23" i="6"/>
  <c r="L28" i="6"/>
  <c r="L36" i="6" s="1"/>
  <c r="L33" i="6"/>
  <c r="P22" i="6"/>
  <c r="P25" i="6"/>
  <c r="S22" i="6"/>
  <c r="Q33" i="6"/>
  <c r="Q35" i="6"/>
  <c r="Q40" i="6"/>
  <c r="S31" i="6"/>
  <c r="P41" i="6"/>
  <c r="P42" i="6"/>
  <c r="S40" i="6"/>
  <c r="S25" i="6"/>
  <c r="N28" i="6"/>
  <c r="N36" i="6" s="1"/>
  <c r="N33" i="6"/>
  <c r="S33" i="6"/>
  <c r="S39" i="6"/>
  <c r="S21" i="6"/>
  <c r="S35" i="6"/>
  <c r="S38" i="6"/>
  <c r="O32" i="6"/>
  <c r="O29" i="6"/>
  <c r="O26" i="6"/>
  <c r="S26" i="6"/>
  <c r="S34" i="6"/>
  <c r="N32" i="6"/>
  <c r="N22" i="6"/>
  <c r="N30" i="6"/>
  <c r="N39" i="6"/>
  <c r="S24" i="6"/>
  <c r="S42" i="6"/>
  <c r="S23" i="6"/>
  <c r="L35" i="6"/>
  <c r="Q26" i="6"/>
  <c r="Q34" i="6"/>
  <c r="Q23" i="6"/>
  <c r="Q27" i="6"/>
  <c r="Q41" i="6"/>
  <c r="Q25" i="6"/>
  <c r="Q37" i="6"/>
  <c r="N21" i="6"/>
  <c r="N29" i="6"/>
  <c r="N25" i="6"/>
  <c r="N31" i="6"/>
  <c r="N35" i="6"/>
  <c r="N26" i="6"/>
  <c r="N24" i="6"/>
  <c r="N40" i="6"/>
  <c r="O42" i="6"/>
  <c r="O31" i="6"/>
  <c r="O41" i="6"/>
  <c r="O28" i="6"/>
  <c r="O36" i="6" s="1"/>
  <c r="O27" i="6"/>
  <c r="O25" i="6"/>
  <c r="O38" i="6"/>
  <c r="O34" i="6"/>
  <c r="O37" i="6"/>
  <c r="O33" i="6"/>
  <c r="O30" i="6"/>
  <c r="O22" i="6"/>
  <c r="Q38" i="6"/>
  <c r="Q21" i="6"/>
  <c r="Q22" i="6"/>
  <c r="Q24" i="6"/>
  <c r="Q32" i="6"/>
  <c r="Q30" i="6"/>
  <c r="R28" i="6"/>
  <c r="R36" i="6" s="1"/>
  <c r="R25" i="6"/>
  <c r="R32" i="6"/>
  <c r="R29" i="6"/>
  <c r="R22" i="6"/>
  <c r="R39" i="6"/>
  <c r="R35" i="6"/>
  <c r="R42" i="6"/>
  <c r="R31" i="6"/>
  <c r="R23" i="6"/>
  <c r="R26" i="6"/>
  <c r="R27" i="6"/>
  <c r="R40" i="6"/>
  <c r="R24" i="6"/>
  <c r="R38" i="6"/>
  <c r="R34" i="6"/>
  <c r="R30" i="6"/>
  <c r="R41" i="6"/>
  <c r="R33" i="6"/>
  <c r="R21" i="6"/>
  <c r="R37" i="6"/>
  <c r="N32" i="3"/>
  <c r="N24" i="3"/>
  <c r="L24" i="3"/>
  <c r="L38" i="3"/>
  <c r="N42" i="3"/>
  <c r="N38" i="3"/>
  <c r="L41" i="3"/>
  <c r="L28" i="3"/>
  <c r="L36" i="3" s="1"/>
  <c r="N30" i="3"/>
  <c r="L32" i="3"/>
  <c r="N35" i="3"/>
  <c r="N22" i="3"/>
  <c r="N28" i="3"/>
  <c r="N36" i="3" s="1"/>
  <c r="N31" i="3"/>
  <c r="L39" i="3"/>
  <c r="L35" i="3"/>
  <c r="L26" i="3"/>
  <c r="L21" i="3"/>
  <c r="L27" i="3"/>
  <c r="K39" i="3"/>
  <c r="K25" i="3"/>
  <c r="K33" i="3"/>
  <c r="K34" i="3"/>
  <c r="K32" i="3"/>
  <c r="K26" i="3"/>
  <c r="K24" i="3"/>
  <c r="K42" i="3"/>
  <c r="K35" i="3"/>
  <c r="K27" i="3"/>
  <c r="K22" i="3"/>
  <c r="K29" i="3"/>
  <c r="K40" i="3"/>
  <c r="K21" i="3"/>
  <c r="K30" i="3"/>
  <c r="K37" i="3"/>
  <c r="K23" i="3"/>
  <c r="K38" i="3"/>
  <c r="K31" i="3"/>
  <c r="N34" i="3"/>
  <c r="N21" i="3"/>
  <c r="N25" i="3"/>
  <c r="N40" i="3"/>
  <c r="N26" i="3"/>
  <c r="N41" i="3"/>
  <c r="N33" i="3"/>
  <c r="N27" i="3"/>
  <c r="N39" i="3"/>
  <c r="L22" i="3"/>
  <c r="L23" i="3"/>
  <c r="L37" i="3"/>
  <c r="L31" i="3"/>
  <c r="L42" i="3"/>
  <c r="N37" i="3"/>
  <c r="L29" i="3"/>
  <c r="L33" i="3"/>
  <c r="Q35" i="3"/>
  <c r="Q28" i="3"/>
  <c r="Q36" i="3" s="1"/>
  <c r="Q27" i="3"/>
  <c r="Q38" i="3"/>
  <c r="Q29" i="3"/>
  <c r="Q41" i="3"/>
  <c r="Q31" i="3"/>
  <c r="Q21" i="3"/>
  <c r="Q22" i="3"/>
  <c r="Q30" i="3"/>
  <c r="Q32" i="3"/>
  <c r="Q39" i="3"/>
  <c r="Q25" i="3"/>
  <c r="Q34" i="3"/>
  <c r="Q26" i="3"/>
  <c r="Q23" i="3"/>
  <c r="Q42" i="3"/>
  <c r="Q24" i="3"/>
  <c r="Q33" i="3"/>
  <c r="Q37" i="3"/>
  <c r="Q40" i="3"/>
  <c r="O27" i="3"/>
  <c r="O40" i="3"/>
  <c r="O32" i="3"/>
  <c r="O24" i="3"/>
  <c r="O22" i="3"/>
  <c r="O33" i="3"/>
  <c r="O25" i="3"/>
  <c r="O29" i="3"/>
  <c r="O35" i="3"/>
  <c r="O37" i="3"/>
  <c r="O41" i="3"/>
  <c r="O42" i="3"/>
  <c r="O31" i="3"/>
  <c r="O21" i="3"/>
  <c r="O30" i="3"/>
  <c r="O39" i="3"/>
  <c r="O28" i="3"/>
  <c r="O36" i="3" s="1"/>
  <c r="O38" i="3"/>
  <c r="O23" i="3"/>
  <c r="O26" i="3"/>
  <c r="O34" i="3"/>
  <c r="L40" i="3"/>
  <c r="L25" i="3"/>
  <c r="N29" i="3"/>
  <c r="P40" i="3"/>
  <c r="P32" i="3"/>
  <c r="P29" i="3"/>
  <c r="P23" i="3"/>
  <c r="P37" i="3"/>
  <c r="P21" i="3"/>
  <c r="P22" i="3"/>
  <c r="P30" i="3"/>
  <c r="P35" i="3"/>
  <c r="P33" i="3"/>
  <c r="P38" i="3"/>
  <c r="P34" i="3"/>
  <c r="P26" i="3"/>
  <c r="P24" i="3"/>
  <c r="P27" i="3"/>
  <c r="P42" i="3"/>
  <c r="P41" i="3"/>
  <c r="P28" i="3"/>
  <c r="P36" i="3" s="1"/>
  <c r="P39" i="3"/>
  <c r="P31" i="3"/>
  <c r="P25" i="3"/>
  <c r="R24" i="3"/>
  <c r="R22" i="3"/>
  <c r="R38" i="3"/>
  <c r="R32" i="3"/>
  <c r="R26" i="3"/>
  <c r="R34" i="3"/>
  <c r="R39" i="3"/>
  <c r="R31" i="3"/>
  <c r="R25" i="3"/>
  <c r="R21" i="3"/>
  <c r="R41" i="3"/>
  <c r="R35" i="3"/>
  <c r="R40" i="3"/>
  <c r="R42" i="3"/>
  <c r="R33" i="3"/>
  <c r="R23" i="3"/>
  <c r="R27" i="3"/>
  <c r="R30" i="3"/>
  <c r="R28" i="3"/>
  <c r="R36" i="3" s="1"/>
  <c r="R29" i="3"/>
  <c r="R37" i="3"/>
  <c r="K41" i="3"/>
  <c r="K28" i="3"/>
  <c r="K36" i="3" s="1"/>
  <c r="AM23" i="3"/>
  <c r="K42" i="2"/>
  <c r="R31" i="2"/>
  <c r="AZ15" i="20"/>
  <c r="Z27" i="3" s="1"/>
  <c r="BA15" i="20"/>
  <c r="Z27" i="5" s="1"/>
  <c r="BD15" i="20"/>
  <c r="Z20" i="4" s="1"/>
  <c r="BC15" i="20"/>
  <c r="Z17" i="21" s="1"/>
  <c r="BB15" i="20"/>
  <c r="Z27" i="6" s="1"/>
  <c r="AM31" i="6"/>
  <c r="AY40" i="20"/>
  <c r="Z40" i="2" s="1"/>
  <c r="AM30" i="3"/>
  <c r="AM31" i="3"/>
  <c r="S33" i="2"/>
  <c r="N31" i="2"/>
  <c r="P42" i="2"/>
  <c r="P25" i="2"/>
  <c r="N41" i="2"/>
  <c r="S29" i="2"/>
  <c r="O24" i="2"/>
  <c r="P31" i="2"/>
  <c r="P33" i="2"/>
  <c r="S30" i="2"/>
  <c r="K28" i="2"/>
  <c r="K36" i="2" s="1"/>
  <c r="R42" i="2"/>
  <c r="R21" i="2"/>
  <c r="N37" i="2"/>
  <c r="N24" i="2"/>
  <c r="K30" i="2"/>
  <c r="N25" i="2"/>
  <c r="O37" i="2"/>
  <c r="O42" i="2"/>
  <c r="L25" i="2"/>
  <c r="K23" i="2"/>
  <c r="R39" i="2"/>
  <c r="K21" i="2"/>
  <c r="K37" i="2"/>
  <c r="K31" i="2"/>
  <c r="K22" i="2"/>
  <c r="K40" i="2"/>
  <c r="K27" i="2"/>
  <c r="L21" i="2"/>
  <c r="L34" i="2"/>
  <c r="S39" i="2"/>
  <c r="N27" i="2"/>
  <c r="S40" i="2"/>
  <c r="S37" i="2"/>
  <c r="S27" i="2"/>
  <c r="S38" i="2"/>
  <c r="N34" i="2"/>
  <c r="O41" i="2"/>
  <c r="N32" i="2"/>
  <c r="O31" i="2"/>
  <c r="O26" i="2"/>
  <c r="P37" i="2"/>
  <c r="P30" i="2"/>
  <c r="N28" i="2"/>
  <c r="N36" i="2" s="1"/>
  <c r="P40" i="2"/>
  <c r="P21" i="2"/>
  <c r="P32" i="2"/>
  <c r="N33" i="2"/>
  <c r="N29" i="2"/>
  <c r="N30" i="2"/>
  <c r="N26" i="2"/>
  <c r="N39" i="2"/>
  <c r="N22" i="2"/>
  <c r="N21" i="2"/>
  <c r="N40" i="2"/>
  <c r="O27" i="2"/>
  <c r="O40" i="2"/>
  <c r="O32" i="2"/>
  <c r="O29" i="2"/>
  <c r="O22" i="2"/>
  <c r="O33" i="2"/>
  <c r="L26" i="2"/>
  <c r="L41" i="2"/>
  <c r="O28" i="2"/>
  <c r="O36" i="2" s="1"/>
  <c r="O21" i="2"/>
  <c r="S22" i="2"/>
  <c r="R29" i="2"/>
  <c r="S23" i="2"/>
  <c r="S34" i="2"/>
  <c r="S32" i="2"/>
  <c r="S26" i="2"/>
  <c r="K29" i="2"/>
  <c r="K26" i="2"/>
  <c r="K33" i="2"/>
  <c r="R26" i="2"/>
  <c r="S25" i="2"/>
  <c r="S42" i="2"/>
  <c r="S31" i="2"/>
  <c r="S21" i="2"/>
  <c r="K34" i="2"/>
  <c r="K24" i="2"/>
  <c r="K39" i="2"/>
  <c r="S24" i="2"/>
  <c r="K41" i="2"/>
  <c r="K32" i="2"/>
  <c r="K38" i="2"/>
  <c r="R33" i="2"/>
  <c r="L30" i="2"/>
  <c r="R32" i="2"/>
  <c r="R27" i="2"/>
  <c r="R41" i="2"/>
  <c r="R30" i="2"/>
  <c r="R38" i="2"/>
  <c r="L37" i="2"/>
  <c r="L23" i="2"/>
  <c r="L28" i="2"/>
  <c r="L36" i="2" s="1"/>
  <c r="L31" i="2"/>
  <c r="L42" i="2"/>
  <c r="L27" i="2"/>
  <c r="L32" i="2"/>
  <c r="L22" i="2"/>
  <c r="P38" i="2"/>
  <c r="P34" i="2"/>
  <c r="P26" i="2"/>
  <c r="P41" i="2"/>
  <c r="P23" i="2"/>
  <c r="P22" i="2"/>
  <c r="L29" i="2"/>
  <c r="P39" i="2"/>
  <c r="P28" i="2"/>
  <c r="P36" i="2" s="1"/>
  <c r="L38" i="2"/>
  <c r="L33" i="2"/>
  <c r="L40" i="2"/>
  <c r="L24" i="2"/>
  <c r="R24" i="2"/>
  <c r="R25" i="2"/>
  <c r="R40" i="2"/>
  <c r="R23" i="2"/>
  <c r="R37" i="2"/>
  <c r="R28" i="2"/>
  <c r="R36" i="2" s="1"/>
  <c r="R34" i="2"/>
  <c r="N23" i="2"/>
  <c r="N38" i="2"/>
  <c r="O38" i="2"/>
  <c r="O23" i="2"/>
  <c r="O30" i="2"/>
  <c r="O39" i="2"/>
  <c r="O34" i="2"/>
  <c r="Q22" i="23"/>
  <c r="P23" i="23" s="1"/>
  <c r="L23" i="23"/>
  <c r="N22" i="23"/>
  <c r="O22" i="23" s="1"/>
  <c r="Q12" i="23"/>
  <c r="P13" i="23" s="1"/>
  <c r="L13" i="23"/>
  <c r="L13" i="22"/>
  <c r="N12" i="22"/>
  <c r="O12" i="22" s="1"/>
  <c r="Q12" i="22"/>
  <c r="P13" i="22" s="1"/>
  <c r="H281" i="10"/>
  <c r="N4" i="25"/>
  <c r="N6" i="25"/>
  <c r="O2" i="25"/>
  <c r="N3" i="25"/>
  <c r="N5" i="25"/>
  <c r="H34" i="25"/>
  <c r="Q22" i="22"/>
  <c r="P23" i="22" s="1"/>
  <c r="L23" i="22"/>
  <c r="N12" i="23"/>
  <c r="O12" i="23" s="1"/>
  <c r="N22" i="22"/>
  <c r="O22" i="22" s="1"/>
  <c r="E313" i="12"/>
  <c r="F313" i="12"/>
  <c r="H313" i="12"/>
  <c r="D313" i="12"/>
  <c r="E281" i="11" l="1"/>
  <c r="F281" i="11"/>
  <c r="D281" i="11"/>
  <c r="H281" i="11"/>
  <c r="G281" i="11"/>
  <c r="AM21" i="6"/>
  <c r="AM27" i="6" s="1"/>
  <c r="AM21" i="5"/>
  <c r="AM27" i="5" s="1"/>
  <c r="AM14" i="4"/>
  <c r="AM20" i="4" s="1"/>
  <c r="AM21" i="3"/>
  <c r="AM27" i="3" s="1"/>
  <c r="AM21" i="2"/>
  <c r="AM27" i="2" s="1"/>
  <c r="AZ42" i="20"/>
  <c r="Z42" i="2"/>
  <c r="Z37" i="2"/>
  <c r="AZ37" i="20"/>
  <c r="BA39" i="20"/>
  <c r="Z39" i="5" s="1"/>
  <c r="R12" i="22"/>
  <c r="BA38" i="20"/>
  <c r="Z38" i="3"/>
  <c r="M6" i="25"/>
  <c r="K6" i="25"/>
  <c r="I7" i="25"/>
  <c r="O7" i="25" s="1"/>
  <c r="L6" i="25"/>
  <c r="J6" i="25"/>
  <c r="BB41" i="20"/>
  <c r="Z41" i="5"/>
  <c r="AZ40" i="20"/>
  <c r="Z40" i="3" s="1"/>
  <c r="AM40" i="3"/>
  <c r="H35" i="25"/>
  <c r="O4" i="25"/>
  <c r="O6" i="25"/>
  <c r="O3" i="25"/>
  <c r="P2" i="25"/>
  <c r="O5" i="25"/>
  <c r="BB39" i="20" l="1"/>
  <c r="Z37" i="3"/>
  <c r="BA37" i="20"/>
  <c r="BA42" i="20"/>
  <c r="Z42" i="3"/>
  <c r="BD41" i="20"/>
  <c r="Z34" i="4" s="1"/>
  <c r="Z41" i="6"/>
  <c r="I8" i="25"/>
  <c r="P8" i="25" s="1"/>
  <c r="K7" i="25"/>
  <c r="N7" i="25"/>
  <c r="J7" i="25"/>
  <c r="L7" i="25"/>
  <c r="M7" i="25"/>
  <c r="Z38" i="5"/>
  <c r="BB38" i="20"/>
  <c r="AB36" i="6"/>
  <c r="AC34" i="6"/>
  <c r="AC35" i="6"/>
  <c r="AB35" i="6"/>
  <c r="AD36" i="6"/>
  <c r="AC36" i="6"/>
  <c r="AB34" i="6"/>
  <c r="AD35" i="6"/>
  <c r="AD34" i="6"/>
  <c r="BA40" i="20"/>
  <c r="Z40" i="5" s="1"/>
  <c r="Q2" i="25"/>
  <c r="P5" i="25"/>
  <c r="P4" i="25"/>
  <c r="P3" i="25"/>
  <c r="P6" i="25"/>
  <c r="P7" i="25"/>
  <c r="H36" i="25"/>
  <c r="Z39" i="6"/>
  <c r="BD39" i="20"/>
  <c r="Z32" i="4" s="1"/>
  <c r="BB42" i="20" l="1"/>
  <c r="Z42" i="5"/>
  <c r="Z37" i="5"/>
  <c r="BB37" i="20"/>
  <c r="BD38" i="20"/>
  <c r="Z31" i="4" s="1"/>
  <c r="Z38" i="6"/>
  <c r="N8" i="25"/>
  <c r="K8" i="25"/>
  <c r="J8" i="25"/>
  <c r="M8" i="25"/>
  <c r="O8" i="25"/>
  <c r="L8" i="25"/>
  <c r="I9" i="25"/>
  <c r="BB40" i="20"/>
  <c r="BG30" i="2"/>
  <c r="BH30" i="2" s="1"/>
  <c r="BG40" i="2"/>
  <c r="BH40" i="2" s="1"/>
  <c r="BG27" i="2"/>
  <c r="BH27" i="2" s="1"/>
  <c r="BG32" i="2"/>
  <c r="BH32" i="2" s="1"/>
  <c r="BG34" i="2"/>
  <c r="BH34" i="2" s="1"/>
  <c r="BG41" i="2"/>
  <c r="BH41" i="2" s="1"/>
  <c r="BG42" i="2"/>
  <c r="BH42" i="2" s="1"/>
  <c r="BG39" i="2"/>
  <c r="BH39" i="2" s="1"/>
  <c r="BG36" i="2"/>
  <c r="BH36" i="2" s="1"/>
  <c r="BG24" i="2"/>
  <c r="BH24" i="2" s="1"/>
  <c r="BG23" i="2"/>
  <c r="BH23" i="2" s="1"/>
  <c r="BG26" i="2"/>
  <c r="BH26" i="2" s="1"/>
  <c r="BG38" i="2"/>
  <c r="BH38" i="2" s="1"/>
  <c r="BG22" i="2"/>
  <c r="BH22" i="2" s="1"/>
  <c r="BG28" i="2"/>
  <c r="BH28" i="2" s="1"/>
  <c r="BG25" i="2"/>
  <c r="BH25" i="2" s="1"/>
  <c r="BG29" i="2"/>
  <c r="BH29" i="2" s="1"/>
  <c r="BG21" i="2"/>
  <c r="BH21" i="2" s="1"/>
  <c r="BG37" i="2"/>
  <c r="BH37" i="2" s="1"/>
  <c r="BG31" i="2"/>
  <c r="BH31" i="2" s="1"/>
  <c r="BG33" i="2"/>
  <c r="BH33" i="2" s="1"/>
  <c r="BG21" i="3"/>
  <c r="BH21" i="3" s="1"/>
  <c r="BH7" i="3" s="1"/>
  <c r="H37" i="25"/>
  <c r="Q9" i="25"/>
  <c r="Q8" i="25"/>
  <c r="Q3" i="25"/>
  <c r="Q4" i="25"/>
  <c r="R2" i="25"/>
  <c r="Q6" i="25"/>
  <c r="Q7" i="25"/>
  <c r="Q5" i="25"/>
  <c r="BW31" i="21"/>
  <c r="BG14" i="21"/>
  <c r="BF32" i="21"/>
  <c r="BO15" i="1"/>
  <c r="BN23" i="1"/>
  <c r="BI20" i="1"/>
  <c r="BZ22" i="1"/>
  <c r="BU21" i="21"/>
  <c r="BO10" i="21"/>
  <c r="BU30" i="21"/>
  <c r="BJ12" i="1"/>
  <c r="BX23" i="1"/>
  <c r="BU29" i="1"/>
  <c r="BG28" i="21"/>
  <c r="BG21" i="21"/>
  <c r="BP31" i="1"/>
  <c r="BX37" i="1"/>
  <c r="BN16" i="1"/>
  <c r="BF31" i="1"/>
  <c r="BX25" i="21"/>
  <c r="BP10" i="1"/>
  <c r="BI12" i="21"/>
  <c r="BQ16" i="21"/>
  <c r="BZ16" i="21"/>
  <c r="BG12" i="21"/>
  <c r="BY25" i="21"/>
  <c r="BT23" i="1"/>
  <c r="BN37" i="1"/>
  <c r="BW37" i="1"/>
  <c r="BL23" i="1"/>
  <c r="BP19" i="21"/>
  <c r="BK23" i="21"/>
  <c r="BX17" i="21"/>
  <c r="BO16" i="1"/>
  <c r="BX33" i="1"/>
  <c r="BR9" i="1"/>
  <c r="BU11" i="1"/>
  <c r="BJ15" i="21"/>
  <c r="BZ30" i="1"/>
  <c r="BE19" i="21"/>
  <c r="BW11" i="1"/>
  <c r="BQ15" i="1"/>
  <c r="BX24" i="1"/>
  <c r="BQ23" i="1"/>
  <c r="BS27" i="21"/>
  <c r="BE26" i="21"/>
  <c r="BM24" i="21"/>
  <c r="BQ23" i="21"/>
  <c r="BM36" i="1"/>
  <c r="BK10" i="1"/>
  <c r="BF13" i="1"/>
  <c r="BS18" i="1"/>
  <c r="BJ30" i="21"/>
  <c r="BF24" i="21"/>
  <c r="BG22" i="21"/>
  <c r="BW15" i="1"/>
  <c r="BJ31" i="1"/>
  <c r="BR25" i="1"/>
  <c r="BG34" i="1"/>
  <c r="BP21" i="1"/>
  <c r="BZ12" i="21"/>
  <c r="BG26" i="1"/>
  <c r="BO27" i="1"/>
  <c r="BS17" i="1"/>
  <c r="BK14" i="1"/>
  <c r="BU17" i="1"/>
  <c r="BT17" i="1"/>
  <c r="BQ36" i="1"/>
  <c r="BU31" i="1"/>
  <c r="BE10" i="21"/>
  <c r="BM27" i="21"/>
  <c r="BM16" i="21"/>
  <c r="BO29" i="1"/>
  <c r="BZ14" i="1"/>
  <c r="BQ9" i="1"/>
  <c r="BW26" i="1"/>
  <c r="BF31" i="21"/>
  <c r="BU29" i="21"/>
  <c r="BT17" i="21"/>
  <c r="BV17" i="1"/>
  <c r="BT13" i="1"/>
  <c r="BQ35" i="1"/>
  <c r="BJ13" i="1"/>
  <c r="BL37" i="1"/>
  <c r="BM35" i="1"/>
  <c r="BI35" i="1"/>
  <c r="BJ31" i="21"/>
  <c r="BU28" i="1"/>
  <c r="BL12" i="21"/>
  <c r="BQ10" i="21"/>
  <c r="BZ19" i="21"/>
  <c r="BO10" i="1"/>
  <c r="BV16" i="1"/>
  <c r="BK21" i="1"/>
  <c r="BF10" i="1"/>
  <c r="BU18" i="21"/>
  <c r="BL27" i="21"/>
  <c r="BV27" i="21"/>
  <c r="BG23" i="1"/>
  <c r="BE33" i="1"/>
  <c r="BO21" i="1"/>
  <c r="BX36" i="1"/>
  <c r="BP28" i="1"/>
  <c r="BQ21" i="21"/>
  <c r="BQ12" i="1"/>
  <c r="BW34" i="1"/>
  <c r="BX31" i="1"/>
  <c r="BK11" i="1"/>
  <c r="BO23" i="1"/>
  <c r="BR22" i="21"/>
  <c r="BF22" i="21"/>
  <c r="BR26" i="21"/>
  <c r="BL10" i="1"/>
  <c r="BK30" i="1"/>
  <c r="BF33" i="1"/>
  <c r="BY23" i="1"/>
  <c r="BR31" i="21"/>
  <c r="BE16" i="21"/>
  <c r="BO17" i="21"/>
  <c r="BM30" i="1"/>
  <c r="BM17" i="1"/>
  <c r="BE19" i="1"/>
  <c r="BF19" i="21"/>
  <c r="BO13" i="21"/>
  <c r="BK13" i="21"/>
  <c r="BO33" i="1"/>
  <c r="BN11" i="1"/>
  <c r="BE28" i="1"/>
  <c r="BR33" i="1"/>
  <c r="BJ23" i="1"/>
  <c r="BL11" i="21"/>
  <c r="BH21" i="21"/>
  <c r="BO16" i="21"/>
  <c r="BZ23" i="1"/>
  <c r="BG17" i="1"/>
  <c r="BO19" i="1"/>
  <c r="BI14" i="1"/>
  <c r="BP13" i="21"/>
  <c r="BY12" i="21"/>
  <c r="BJ19" i="21"/>
  <c r="BF18" i="1"/>
  <c r="BV24" i="1"/>
  <c r="BP16" i="1"/>
  <c r="BT24" i="1"/>
  <c r="BM25" i="21"/>
  <c r="BS13" i="21"/>
  <c r="BJ17" i="1"/>
  <c r="BN10" i="1"/>
  <c r="BQ26" i="1"/>
  <c r="BR27" i="1"/>
  <c r="BX34" i="1"/>
  <c r="BI33" i="1"/>
  <c r="BH29" i="1"/>
  <c r="BS23" i="21"/>
  <c r="BU20" i="21"/>
  <c r="BU12" i="21"/>
  <c r="BH9" i="1"/>
  <c r="BS15" i="1"/>
  <c r="BN30" i="1"/>
  <c r="BG14" i="1"/>
  <c r="BH20" i="21"/>
  <c r="BJ22" i="21"/>
  <c r="BR19" i="21"/>
  <c r="BN13" i="1"/>
  <c r="BW14" i="1"/>
  <c r="BO20" i="1"/>
  <c r="BW10" i="1"/>
  <c r="BT25" i="21"/>
  <c r="BV28" i="1"/>
  <c r="BJ25" i="1"/>
  <c r="BQ34" i="1"/>
  <c r="BI36" i="1"/>
  <c r="BR9" i="21"/>
  <c r="BS35" i="1"/>
  <c r="BV15" i="21"/>
  <c r="BO35" i="1"/>
  <c r="BH25" i="21"/>
  <c r="BQ20" i="21"/>
  <c r="BK30" i="21"/>
  <c r="BG36" i="1"/>
  <c r="BG35" i="1"/>
  <c r="BG27" i="1"/>
  <c r="BS10" i="1"/>
  <c r="BX27" i="21"/>
  <c r="BT13" i="21"/>
  <c r="BR10" i="21"/>
  <c r="BN22" i="1"/>
  <c r="BZ17" i="1"/>
  <c r="BH24" i="1"/>
  <c r="BL26" i="21"/>
  <c r="BI22" i="21"/>
  <c r="BK23" i="1"/>
  <c r="BQ29" i="21"/>
  <c r="BU14" i="21"/>
  <c r="BO29" i="21"/>
  <c r="BJ11" i="21"/>
  <c r="BK27" i="1"/>
  <c r="BW30" i="1"/>
  <c r="BM22" i="1"/>
  <c r="BO26" i="21"/>
  <c r="BY30" i="21"/>
  <c r="BR16" i="21"/>
  <c r="BZ32" i="21"/>
  <c r="BM23" i="1"/>
  <c r="BX17" i="1"/>
  <c r="BW19" i="1"/>
  <c r="BP17" i="1"/>
  <c r="BH29" i="21"/>
  <c r="BU27" i="21"/>
  <c r="BK11" i="21"/>
  <c r="BZ24" i="1"/>
  <c r="BF15" i="1"/>
  <c r="BJ10" i="1"/>
  <c r="BG31" i="21"/>
  <c r="BY27" i="1"/>
  <c r="BY37" i="1"/>
  <c r="BP10" i="21"/>
  <c r="BL19" i="1"/>
  <c r="BH12" i="1"/>
  <c r="BV37" i="1"/>
  <c r="BF19" i="1"/>
  <c r="BQ25" i="1"/>
  <c r="BI31" i="21"/>
  <c r="BN17" i="21"/>
  <c r="BE27" i="21"/>
  <c r="BN14" i="1"/>
  <c r="BX29" i="1"/>
  <c r="BY34" i="1"/>
  <c r="BJ21" i="1"/>
  <c r="BP12" i="21"/>
  <c r="BY21" i="21"/>
  <c r="BR11" i="21"/>
  <c r="BX12" i="1"/>
  <c r="BH32" i="1"/>
  <c r="BU33" i="1"/>
  <c r="BW10" i="21"/>
  <c r="BM11" i="1"/>
  <c r="BY26" i="21"/>
  <c r="BW9" i="21"/>
  <c r="BM31" i="21"/>
  <c r="BW20" i="21"/>
  <c r="BG15" i="21"/>
  <c r="BX21" i="21"/>
  <c r="BP28" i="21"/>
  <c r="BM10" i="21"/>
  <c r="BO14" i="1"/>
  <c r="BI11" i="1"/>
  <c r="BT33" i="1"/>
  <c r="BK25" i="1"/>
  <c r="BO23" i="21"/>
  <c r="BV10" i="21"/>
  <c r="BJ25" i="21"/>
  <c r="BG26" i="21"/>
  <c r="BX30" i="1"/>
  <c r="BG29" i="21"/>
  <c r="BY33" i="1"/>
  <c r="BW18" i="1"/>
  <c r="BZ22" i="21"/>
  <c r="BP33" i="1"/>
  <c r="BO18" i="21"/>
  <c r="BO9" i="21"/>
  <c r="BS28" i="21"/>
  <c r="BM26" i="21"/>
  <c r="BL21" i="21"/>
  <c r="BQ19" i="21"/>
  <c r="BU30" i="1"/>
  <c r="BK31" i="1"/>
  <c r="BS27" i="1"/>
  <c r="BR16" i="1"/>
  <c r="BK10" i="21"/>
  <c r="BZ30" i="21"/>
  <c r="BQ25" i="21"/>
  <c r="BV22" i="21"/>
  <c r="BY20" i="21"/>
  <c r="BJ28" i="1"/>
  <c r="BT32" i="1"/>
  <c r="BS13" i="1"/>
  <c r="BG29" i="1"/>
  <c r="BH23" i="21"/>
  <c r="BL22" i="1"/>
  <c r="BK12" i="21"/>
  <c r="BK22" i="21"/>
  <c r="BT14" i="21"/>
  <c r="BY32" i="1"/>
  <c r="BV33" i="1"/>
  <c r="BX11" i="1"/>
  <c r="BT28" i="1"/>
  <c r="BR15" i="21"/>
  <c r="BU13" i="21"/>
  <c r="BS14" i="21"/>
  <c r="BT31" i="21"/>
  <c r="BY25" i="1"/>
  <c r="BK20" i="1"/>
  <c r="BZ25" i="21"/>
  <c r="BZ34" i="1"/>
  <c r="BL26" i="1"/>
  <c r="BM20" i="21"/>
  <c r="BH19" i="21"/>
  <c r="BF14" i="21"/>
  <c r="BR37" i="1"/>
  <c r="BU34" i="1"/>
  <c r="BM19" i="1"/>
  <c r="BL27" i="1"/>
  <c r="BR13" i="21"/>
  <c r="BX12" i="21"/>
  <c r="BZ10" i="21"/>
  <c r="BU19" i="21"/>
  <c r="BH16" i="1"/>
  <c r="BX32" i="21"/>
  <c r="BK13" i="1"/>
  <c r="BJ10" i="21"/>
  <c r="BV14" i="1"/>
  <c r="BX26" i="1"/>
  <c r="BG10" i="21"/>
  <c r="BS32" i="21"/>
  <c r="BN9" i="21"/>
  <c r="BJ29" i="1"/>
  <c r="BG33" i="1"/>
  <c r="BN29" i="1"/>
  <c r="BY13" i="1"/>
  <c r="BH22" i="21"/>
  <c r="BQ29" i="1"/>
  <c r="BE18" i="21"/>
  <c r="BU31" i="21"/>
  <c r="BY16" i="1"/>
  <c r="BR17" i="1"/>
  <c r="BN31" i="1"/>
  <c r="BU16" i="1"/>
  <c r="BL11" i="1"/>
  <c r="BV19" i="1"/>
  <c r="BT23" i="21"/>
  <c r="BL14" i="21"/>
  <c r="BE20" i="21"/>
  <c r="BS11" i="21"/>
  <c r="BV15" i="1"/>
  <c r="BM21" i="1"/>
  <c r="BZ33" i="1"/>
  <c r="BV30" i="1"/>
  <c r="BF29" i="21"/>
  <c r="BX13" i="21"/>
  <c r="BS32" i="1"/>
  <c r="BM9" i="1"/>
  <c r="BY21" i="1"/>
  <c r="BI16" i="1"/>
  <c r="BN15" i="21"/>
  <c r="BM12" i="21"/>
  <c r="BJ12" i="21"/>
  <c r="BH33" i="1"/>
  <c r="BY31" i="1"/>
  <c r="BZ20" i="1"/>
  <c r="BO12" i="1"/>
  <c r="BT26" i="21"/>
  <c r="BU18" i="1"/>
  <c r="BX18" i="21"/>
  <c r="BR21" i="1"/>
  <c r="BK19" i="1"/>
  <c r="BM30" i="21"/>
  <c r="BS29" i="21"/>
  <c r="BH11" i="21"/>
  <c r="BQ30" i="21"/>
  <c r="BH24" i="21"/>
  <c r="BG20" i="21"/>
  <c r="BQ24" i="1"/>
  <c r="BK29" i="1"/>
  <c r="BK18" i="1"/>
  <c r="BQ14" i="1"/>
  <c r="BH9" i="21"/>
  <c r="BN28" i="1"/>
  <c r="BX28" i="1"/>
  <c r="BP19" i="1"/>
  <c r="BQ32" i="21"/>
  <c r="BT10" i="21"/>
  <c r="BM14" i="21"/>
  <c r="BE12" i="1"/>
  <c r="BK26" i="21"/>
  <c r="BH17" i="21"/>
  <c r="BP11" i="21"/>
  <c r="BS29" i="1"/>
  <c r="BO34" i="1"/>
  <c r="BL20" i="1"/>
  <c r="BX9" i="1"/>
  <c r="BK18" i="21"/>
  <c r="BW15" i="21"/>
  <c r="BV24" i="21"/>
  <c r="BP32" i="1"/>
  <c r="BS19" i="1"/>
  <c r="BP27" i="21"/>
  <c r="BY31" i="21"/>
  <c r="BE13" i="21"/>
  <c r="BN35" i="1"/>
  <c r="BF9" i="1"/>
  <c r="BI29" i="1"/>
  <c r="BO26" i="1"/>
  <c r="BW30" i="21"/>
  <c r="BV12" i="1"/>
  <c r="BI15" i="21"/>
  <c r="BQ24" i="21"/>
  <c r="BV26" i="21"/>
  <c r="BS23" i="1"/>
  <c r="BW24" i="1"/>
  <c r="BF30" i="1"/>
  <c r="BF34" i="1"/>
  <c r="BI22" i="1"/>
  <c r="BI17" i="21"/>
  <c r="BH28" i="21"/>
  <c r="BT15" i="1"/>
  <c r="BP26" i="21"/>
  <c r="BH25" i="1"/>
  <c r="BI9" i="21"/>
  <c r="BV16" i="21"/>
  <c r="BG22" i="1"/>
  <c r="BP37" i="1"/>
  <c r="BG9" i="1"/>
  <c r="BK9" i="1"/>
  <c r="BX11" i="21"/>
  <c r="BT15" i="21"/>
  <c r="BO15" i="21"/>
  <c r="BG16" i="1"/>
  <c r="BQ28" i="1"/>
  <c r="BZ17" i="21"/>
  <c r="BR24" i="21"/>
  <c r="BS25" i="1"/>
  <c r="BK28" i="21"/>
  <c r="BI11" i="21"/>
  <c r="BZ9" i="1"/>
  <c r="BS22" i="1"/>
  <c r="BF17" i="1"/>
  <c r="BN20" i="1"/>
  <c r="BI10" i="1"/>
  <c r="BY9" i="1"/>
  <c r="BH28" i="1"/>
  <c r="BR28" i="1"/>
  <c r="BP14" i="1"/>
  <c r="BP15" i="21"/>
  <c r="BY29" i="21"/>
  <c r="BH26" i="21"/>
  <c r="BX25" i="1"/>
  <c r="BM13" i="1"/>
  <c r="BT27" i="1"/>
  <c r="BZ31" i="21"/>
  <c r="BQ9" i="21"/>
  <c r="BV9" i="1"/>
  <c r="BH14" i="1"/>
  <c r="BY36" i="1"/>
  <c r="BQ31" i="1"/>
  <c r="BI24" i="1"/>
  <c r="BG27" i="21"/>
  <c r="BS16" i="21"/>
  <c r="BU27" i="1"/>
  <c r="BO28" i="1"/>
  <c r="BN24" i="21"/>
  <c r="BM32" i="21"/>
  <c r="BQ27" i="21"/>
  <c r="BJ20" i="1"/>
  <c r="BN32" i="1"/>
  <c r="BJ14" i="1"/>
  <c r="BH31" i="1"/>
  <c r="BF17" i="21"/>
  <c r="BX20" i="1"/>
  <c r="BV31" i="1"/>
  <c r="BL25" i="21"/>
  <c r="BZ28" i="21"/>
  <c r="BI34" i="1"/>
  <c r="BK17" i="1"/>
  <c r="BE36" i="1"/>
  <c r="BE11" i="1"/>
  <c r="BQ30" i="1"/>
  <c r="BO37" i="1"/>
  <c r="BU10" i="1"/>
  <c r="BY19" i="21"/>
  <c r="BR32" i="21"/>
  <c r="BR18" i="21"/>
  <c r="BL34" i="1"/>
  <c r="BN12" i="1"/>
  <c r="BK20" i="21"/>
  <c r="BH13" i="21"/>
  <c r="BM25" i="1"/>
  <c r="BP27" i="1"/>
  <c r="BN11" i="21"/>
  <c r="BE15" i="21"/>
  <c r="BP20" i="21"/>
  <c r="BS36" i="1"/>
  <c r="BE20" i="1"/>
  <c r="BY14" i="1"/>
  <c r="BJ36" i="1"/>
  <c r="BQ16" i="1"/>
  <c r="BW14" i="21"/>
  <c r="BN20" i="21"/>
  <c r="BR26" i="1"/>
  <c r="BH32" i="21"/>
  <c r="BV31" i="21"/>
  <c r="BV18" i="21"/>
  <c r="BG19" i="1"/>
  <c r="BI32" i="1"/>
  <c r="BJ34" i="1"/>
  <c r="BI25" i="1"/>
  <c r="BM13" i="21"/>
  <c r="BU32" i="21"/>
  <c r="BY12" i="1"/>
  <c r="BS21" i="1"/>
  <c r="BF11" i="21"/>
  <c r="BI17" i="1"/>
  <c r="BO22" i="21"/>
  <c r="BP25" i="21"/>
  <c r="BJ20" i="21"/>
  <c r="BH16" i="21"/>
  <c r="BJ32" i="1"/>
  <c r="BR34" i="1"/>
  <c r="BZ23" i="21"/>
  <c r="BM29" i="21"/>
  <c r="BS20" i="21"/>
  <c r="BV11" i="21"/>
  <c r="BI26" i="21"/>
  <c r="BO21" i="21"/>
  <c r="BV13" i="1"/>
  <c r="BT35" i="1"/>
  <c r="BV32" i="21"/>
  <c r="BE25" i="1"/>
  <c r="BZ28" i="1"/>
  <c r="BN25" i="21"/>
  <c r="BH27" i="21"/>
  <c r="BM37" i="1"/>
  <c r="BL23" i="21"/>
  <c r="BN18" i="21"/>
  <c r="BF36" i="1"/>
  <c r="BN28" i="21"/>
  <c r="BT12" i="21"/>
  <c r="BO9" i="1"/>
  <c r="BR27" i="21"/>
  <c r="BT24" i="21"/>
  <c r="BS18" i="21"/>
  <c r="BV22" i="1"/>
  <c r="BU25" i="1"/>
  <c r="BE29" i="1"/>
  <c r="BH37" i="1"/>
  <c r="BP22" i="21"/>
  <c r="BK9" i="21"/>
  <c r="BI32" i="21"/>
  <c r="BK24" i="21"/>
  <c r="BI26" i="1"/>
  <c r="BQ22" i="21"/>
  <c r="BE16" i="1"/>
  <c r="BN27" i="21"/>
  <c r="BU26" i="21"/>
  <c r="BF20" i="21"/>
  <c r="BR14" i="1"/>
  <c r="BR29" i="1"/>
  <c r="BE29" i="21"/>
  <c r="BN26" i="21"/>
  <c r="BZ18" i="21"/>
  <c r="BI25" i="21"/>
  <c r="BZ10" i="1"/>
  <c r="BG11" i="1"/>
  <c r="BM10" i="1"/>
  <c r="BE25" i="21"/>
  <c r="BW25" i="21"/>
  <c r="BL18" i="1"/>
  <c r="BL36" i="1"/>
  <c r="BL10" i="21"/>
  <c r="BT28" i="21"/>
  <c r="BP24" i="21"/>
  <c r="BG21" i="1"/>
  <c r="BR15" i="1"/>
  <c r="BK14" i="21"/>
  <c r="BU11" i="21"/>
  <c r="BS16" i="1"/>
  <c r="BW17" i="1"/>
  <c r="BJ21" i="21"/>
  <c r="BE31" i="21"/>
  <c r="BY17" i="21"/>
  <c r="BE13" i="1"/>
  <c r="BE14" i="21"/>
  <c r="BX9" i="21"/>
  <c r="BR23" i="21"/>
  <c r="BV14" i="21"/>
  <c r="BP24" i="1"/>
  <c r="BU25" i="21"/>
  <c r="BQ11" i="21"/>
  <c r="BK25" i="21"/>
  <c r="BV21" i="1"/>
  <c r="BM34" i="1"/>
  <c r="BE35" i="1"/>
  <c r="BE27" i="1"/>
  <c r="BG24" i="21"/>
  <c r="BE21" i="21"/>
  <c r="BY15" i="21"/>
  <c r="BP13" i="1"/>
  <c r="BE24" i="1"/>
  <c r="BN9" i="1"/>
  <c r="BF26" i="21"/>
  <c r="BY11" i="1"/>
  <c r="BH18" i="1"/>
  <c r="BR21" i="21"/>
  <c r="BU21" i="1"/>
  <c r="BF20" i="1"/>
  <c r="BI28" i="1"/>
  <c r="BM18" i="1"/>
  <c r="BL31" i="1"/>
  <c r="BM20" i="1"/>
  <c r="BX19" i="1"/>
  <c r="BQ26" i="21"/>
  <c r="BN22" i="21"/>
  <c r="BG18" i="21"/>
  <c r="BJ26" i="1"/>
  <c r="BR36" i="1"/>
  <c r="BN18" i="1"/>
  <c r="BF11" i="1"/>
  <c r="BL16" i="21"/>
  <c r="BP30" i="21"/>
  <c r="BS30" i="21"/>
  <c r="BJ27" i="1"/>
  <c r="BS34" i="1"/>
  <c r="BQ13" i="1"/>
  <c r="BI29" i="21"/>
  <c r="BE21" i="1"/>
  <c r="BS31" i="21"/>
  <c r="BH27" i="1"/>
  <c r="BR23" i="1"/>
  <c r="BX32" i="1"/>
  <c r="BZ37" i="1"/>
  <c r="BN34" i="1"/>
  <c r="BF14" i="1"/>
  <c r="BZ11" i="21"/>
  <c r="BM11" i="21"/>
  <c r="BS25" i="21"/>
  <c r="BX13" i="1"/>
  <c r="BH36" i="1"/>
  <c r="BL17" i="1"/>
  <c r="BL21" i="1"/>
  <c r="BJ14" i="21"/>
  <c r="BI27" i="21"/>
  <c r="BO32" i="21"/>
  <c r="BR11" i="1"/>
  <c r="BL29" i="1"/>
  <c r="BE9" i="1"/>
  <c r="BI30" i="1"/>
  <c r="BX29" i="21"/>
  <c r="BU15" i="21"/>
  <c r="BI15" i="1"/>
  <c r="BO20" i="21"/>
  <c r="BW11" i="21"/>
  <c r="BQ19" i="1"/>
  <c r="BS21" i="21"/>
  <c r="BO24" i="21"/>
  <c r="BN26" i="1"/>
  <c r="BH12" i="21"/>
  <c r="BL17" i="21"/>
  <c r="BY10" i="21"/>
  <c r="BL35" i="1"/>
  <c r="BH11" i="1"/>
  <c r="BJ15" i="1"/>
  <c r="BG30" i="1"/>
  <c r="BP9" i="21"/>
  <c r="BZ13" i="21"/>
  <c r="BM28" i="21"/>
  <c r="BH10" i="1"/>
  <c r="BI13" i="1"/>
  <c r="BZ31" i="1"/>
  <c r="BI14" i="21"/>
  <c r="BR10" i="1"/>
  <c r="BQ32" i="1"/>
  <c r="BT12" i="1"/>
  <c r="BE26" i="1"/>
  <c r="BV35" i="1"/>
  <c r="BP32" i="21"/>
  <c r="BN13" i="21"/>
  <c r="BZ27" i="21"/>
  <c r="BY28" i="21"/>
  <c r="BU22" i="1"/>
  <c r="BI18" i="1"/>
  <c r="BZ15" i="1"/>
  <c r="BK15" i="1"/>
  <c r="BU23" i="21"/>
  <c r="BX26" i="21"/>
  <c r="BQ15" i="21"/>
  <c r="BY19" i="1"/>
  <c r="BL25" i="1"/>
  <c r="BN17" i="1"/>
  <c r="BV25" i="21"/>
  <c r="BJ35" i="1"/>
  <c r="BY15" i="1"/>
  <c r="BX22" i="1"/>
  <c r="BS26" i="1"/>
  <c r="BP35" i="1"/>
  <c r="BV12" i="21"/>
  <c r="BR17" i="21"/>
  <c r="BE12" i="21"/>
  <c r="BF9" i="21"/>
  <c r="BJ24" i="1"/>
  <c r="BZ12" i="1"/>
  <c r="BE10" i="1"/>
  <c r="BE18" i="1"/>
  <c r="BY18" i="21"/>
  <c r="BV19" i="21"/>
  <c r="BR29" i="21"/>
  <c r="BW16" i="1"/>
  <c r="BJ18" i="1"/>
  <c r="BU35" i="1"/>
  <c r="BU24" i="1"/>
  <c r="BX10" i="21"/>
  <c r="BJ19" i="1"/>
  <c r="BJ22" i="1"/>
  <c r="BO11" i="21"/>
  <c r="BG13" i="1"/>
  <c r="BO24" i="1"/>
  <c r="BW13" i="21"/>
  <c r="BU36" i="1"/>
  <c r="BN19" i="21"/>
  <c r="BJ32" i="21"/>
  <c r="BW26" i="21"/>
  <c r="BX27" i="1"/>
  <c r="BY22" i="1"/>
  <c r="BU9" i="1"/>
  <c r="BS30" i="1"/>
  <c r="BM19" i="21"/>
  <c r="BF27" i="21"/>
  <c r="BW22" i="21"/>
  <c r="BK12" i="1"/>
  <c r="BF28" i="1"/>
  <c r="BS14" i="1"/>
  <c r="BT29" i="1"/>
  <c r="BY11" i="21"/>
  <c r="BV32" i="1"/>
  <c r="BE9" i="21"/>
  <c r="BL19" i="21"/>
  <c r="BL13" i="1"/>
  <c r="BH26" i="1"/>
  <c r="BW32" i="1"/>
  <c r="BM33" i="1"/>
  <c r="BX20" i="21"/>
  <c r="BV9" i="21"/>
  <c r="BI28" i="21"/>
  <c r="BL9" i="1"/>
  <c r="BO31" i="1"/>
  <c r="BZ11" i="1"/>
  <c r="BE30" i="1"/>
  <c r="BM23" i="21"/>
  <c r="BJ27" i="21"/>
  <c r="BE30" i="21"/>
  <c r="BY10" i="1"/>
  <c r="BN24" i="1"/>
  <c r="BO17" i="1"/>
  <c r="BF32" i="1"/>
  <c r="BM17" i="21"/>
  <c r="BR12" i="21"/>
  <c r="BI31" i="1"/>
  <c r="BH10" i="21"/>
  <c r="BI18" i="21"/>
  <c r="BT30" i="1"/>
  <c r="BY32" i="21"/>
  <c r="BJ28" i="21"/>
  <c r="BK15" i="21"/>
  <c r="BU9" i="21"/>
  <c r="BF13" i="21"/>
  <c r="BJ17" i="21"/>
  <c r="BK22" i="1"/>
  <c r="BJ16" i="1"/>
  <c r="BR30" i="1"/>
  <c r="BR32" i="1"/>
  <c r="BL18" i="21"/>
  <c r="BJ24" i="21"/>
  <c r="BI19" i="21"/>
  <c r="BV11" i="1"/>
  <c r="BY18" i="1"/>
  <c r="BZ18" i="1"/>
  <c r="BV34" i="1"/>
  <c r="BF22" i="1"/>
  <c r="BY29" i="1"/>
  <c r="BK33" i="1"/>
  <c r="BV36" i="1"/>
  <c r="BM28" i="1"/>
  <c r="BG15" i="1"/>
  <c r="BI10" i="21"/>
  <c r="BF23" i="21"/>
  <c r="BQ28" i="21"/>
  <c r="BO13" i="1"/>
  <c r="BE17" i="21"/>
  <c r="BW24" i="21"/>
  <c r="BT11" i="21"/>
  <c r="BN12" i="21"/>
  <c r="BN33" i="1"/>
  <c r="BF27" i="1"/>
  <c r="BM24" i="1"/>
  <c r="BR19" i="1"/>
  <c r="BK32" i="21"/>
  <c r="BT30" i="21"/>
  <c r="BI13" i="21"/>
  <c r="BT36" i="1"/>
  <c r="BY28" i="1"/>
  <c r="BQ22" i="1"/>
  <c r="BX31" i="21"/>
  <c r="BS22" i="21"/>
  <c r="BK16" i="21"/>
  <c r="BJ11" i="1"/>
  <c r="BT21" i="1"/>
  <c r="BE34" i="1"/>
  <c r="BH15" i="21"/>
  <c r="BW12" i="21"/>
  <c r="BG23" i="21"/>
  <c r="BW32" i="21"/>
  <c r="BU17" i="21"/>
  <c r="BG10" i="1"/>
  <c r="BT22" i="1"/>
  <c r="BZ36" i="1"/>
  <c r="BW27" i="1"/>
  <c r="BT27" i="21"/>
  <c r="BX19" i="21"/>
  <c r="BW17" i="21"/>
  <c r="BX14" i="1"/>
  <c r="BF15" i="21"/>
  <c r="BS15" i="21"/>
  <c r="BN36" i="1"/>
  <c r="BE23" i="1"/>
  <c r="BH21" i="1"/>
  <c r="BQ18" i="1"/>
  <c r="BI23" i="21"/>
  <c r="BS33" i="1"/>
  <c r="BG13" i="21"/>
  <c r="BK27" i="21"/>
  <c r="BJ9" i="21"/>
  <c r="BZ24" i="21"/>
  <c r="BK28" i="1"/>
  <c r="BK32" i="1"/>
  <c r="BH22" i="1"/>
  <c r="BI19" i="1"/>
  <c r="BI30" i="21"/>
  <c r="BT20" i="21"/>
  <c r="BG25" i="21"/>
  <c r="BM29" i="1"/>
  <c r="BQ10" i="1"/>
  <c r="BO14" i="21"/>
  <c r="BM31" i="1"/>
  <c r="BF16" i="21"/>
  <c r="BQ27" i="1"/>
  <c r="BU12" i="1"/>
  <c r="BE17" i="1"/>
  <c r="BJ9" i="1"/>
  <c r="BW36" i="1"/>
  <c r="BX30" i="21"/>
  <c r="BY14" i="21"/>
  <c r="BG32" i="21"/>
  <c r="BP20" i="1"/>
  <c r="BP18" i="1"/>
  <c r="BR12" i="1"/>
  <c r="BM12" i="1"/>
  <c r="BG11" i="21"/>
  <c r="BW28" i="21"/>
  <c r="BR14" i="21"/>
  <c r="BX10" i="1"/>
  <c r="BF21" i="1"/>
  <c r="BT26" i="1"/>
  <c r="BP9" i="1"/>
  <c r="BU13" i="1"/>
  <c r="BY35" i="1"/>
  <c r="BK31" i="21"/>
  <c r="BT19" i="1"/>
  <c r="BM21" i="21"/>
  <c r="BN30" i="21"/>
  <c r="BL30" i="21"/>
  <c r="BS9" i="1"/>
  <c r="BH17" i="1"/>
  <c r="BT11" i="1"/>
  <c r="BL14" i="1"/>
  <c r="BS17" i="21"/>
  <c r="BZ26" i="21"/>
  <c r="BP31" i="21"/>
  <c r="BS31" i="1"/>
  <c r="BP29" i="1"/>
  <c r="BZ35" i="1"/>
  <c r="BH18" i="21"/>
  <c r="BR24" i="1"/>
  <c r="BM14" i="1"/>
  <c r="BP36" i="1"/>
  <c r="BZ29" i="21"/>
  <c r="BE28" i="21"/>
  <c r="BY13" i="21"/>
  <c r="BI9" i="1"/>
  <c r="BV20" i="1"/>
  <c r="BE37" i="1"/>
  <c r="BN21" i="1"/>
  <c r="BW23" i="21"/>
  <c r="BU37" i="1"/>
  <c r="BS26" i="21"/>
  <c r="BU15" i="1"/>
  <c r="BH31" i="21"/>
  <c r="BZ13" i="1"/>
  <c r="BY24" i="1"/>
  <c r="BI37" i="1"/>
  <c r="BV26" i="1"/>
  <c r="BO30" i="21"/>
  <c r="BV21" i="21"/>
  <c r="BK19" i="21"/>
  <c r="BW28" i="1"/>
  <c r="BP22" i="1"/>
  <c r="BE22" i="1"/>
  <c r="BW25" i="1"/>
  <c r="BP18" i="21"/>
  <c r="BM9" i="21"/>
  <c r="BP26" i="1"/>
  <c r="BX21" i="1"/>
  <c r="BT18" i="1"/>
  <c r="BT9" i="1"/>
  <c r="BJ16" i="21"/>
  <c r="BK36" i="1"/>
  <c r="BM15" i="21"/>
  <c r="BW31" i="1"/>
  <c r="BV29" i="1"/>
  <c r="BL22" i="21"/>
  <c r="BU28" i="21"/>
  <c r="BE32" i="21"/>
  <c r="BX35" i="1"/>
  <c r="BH23" i="1"/>
  <c r="BT25" i="1"/>
  <c r="BE14" i="1"/>
  <c r="BJ37" i="1"/>
  <c r="BX16" i="1"/>
  <c r="BE24" i="21"/>
  <c r="BG24" i="1"/>
  <c r="BF28" i="21"/>
  <c r="BP12" i="1"/>
  <c r="BU14" i="1"/>
  <c r="BX28" i="21"/>
  <c r="BE11" i="21"/>
  <c r="BV28" i="21"/>
  <c r="BW29" i="1"/>
  <c r="BH19" i="1"/>
  <c r="BR20" i="1"/>
  <c r="BS24" i="1"/>
  <c r="BE31" i="1"/>
  <c r="BG9" i="21"/>
  <c r="BY20" i="1"/>
  <c r="BF35" i="1"/>
  <c r="BY30" i="1"/>
  <c r="BE32" i="1"/>
  <c r="BG31" i="1"/>
  <c r="BU16" i="21"/>
  <c r="BW21" i="21"/>
  <c r="BV20" i="21"/>
  <c r="BH15" i="1"/>
  <c r="BT20" i="1"/>
  <c r="BQ37" i="1"/>
  <c r="BQ11" i="1"/>
  <c r="BP17" i="21"/>
  <c r="BP14" i="21"/>
  <c r="BU10" i="21"/>
  <c r="BF23" i="1"/>
  <c r="BU32" i="1"/>
  <c r="BM15" i="1"/>
  <c r="BI23" i="1"/>
  <c r="BG18" i="1"/>
  <c r="BQ12" i="21"/>
  <c r="BZ20" i="21"/>
  <c r="BT18" i="21"/>
  <c r="BY23" i="21"/>
  <c r="BG28" i="1"/>
  <c r="BZ19" i="1"/>
  <c r="BO22" i="1"/>
  <c r="BM26" i="1"/>
  <c r="BX15" i="1"/>
  <c r="BW21" i="1"/>
  <c r="BZ14" i="21"/>
  <c r="BK35" i="1"/>
  <c r="BL32" i="1"/>
  <c r="BJ18" i="21"/>
  <c r="BQ18" i="21"/>
  <c r="BY22" i="21"/>
  <c r="BK24" i="1"/>
  <c r="BH30" i="1"/>
  <c r="BP25" i="1"/>
  <c r="BZ21" i="1"/>
  <c r="BZ25" i="1"/>
  <c r="BK34" i="1"/>
  <c r="BH30" i="21"/>
  <c r="BF21" i="21"/>
  <c r="BT22" i="21"/>
  <c r="BW13" i="1"/>
  <c r="BV27" i="1"/>
  <c r="BK37" i="1"/>
  <c r="BJ33" i="1"/>
  <c r="BJ23" i="21"/>
  <c r="BT16" i="1"/>
  <c r="BR18" i="1"/>
  <c r="BK21" i="21"/>
  <c r="BW23" i="1"/>
  <c r="BN14" i="21"/>
  <c r="BG17" i="21"/>
  <c r="BR30" i="21"/>
  <c r="BS20" i="1"/>
  <c r="BM27" i="1"/>
  <c r="BL33" i="1"/>
  <c r="BR35" i="1"/>
  <c r="BN25" i="1"/>
  <c r="BF37" i="1"/>
  <c r="BF24" i="1"/>
  <c r="BL15" i="21"/>
  <c r="BG32" i="1"/>
  <c r="BS12" i="1"/>
  <c r="BQ33" i="1"/>
  <c r="BE22" i="21"/>
  <c r="BT19" i="21"/>
  <c r="BQ13" i="21"/>
  <c r="BV10" i="1"/>
  <c r="BT10" i="1"/>
  <c r="BM32" i="1"/>
  <c r="BK16" i="1"/>
  <c r="BQ31" i="21"/>
  <c r="BV18" i="1"/>
  <c r="BW16" i="21"/>
  <c r="BZ32" i="1"/>
  <c r="BX18" i="1"/>
  <c r="BX15" i="21"/>
  <c r="BW27" i="21"/>
  <c r="BY26" i="1"/>
  <c r="BP11" i="1"/>
  <c r="BZ16" i="1"/>
  <c r="BQ17" i="1"/>
  <c r="BP15" i="1"/>
  <c r="BW18" i="21"/>
  <c r="BE15" i="1"/>
  <c r="BL28" i="21"/>
  <c r="BP21" i="21"/>
  <c r="BL28" i="1"/>
  <c r="BL24" i="21"/>
  <c r="BS12" i="21"/>
  <c r="BN29" i="21"/>
  <c r="BI12" i="1"/>
  <c r="BS37" i="1"/>
  <c r="BV29" i="21"/>
  <c r="BY9" i="21"/>
  <c r="BW20" i="1"/>
  <c r="BH13" i="1"/>
  <c r="BI21" i="1"/>
  <c r="BP30" i="1"/>
  <c r="BF12" i="1"/>
  <c r="BN23" i="21"/>
  <c r="BT31" i="1"/>
  <c r="BX24" i="21"/>
  <c r="BY24" i="21"/>
  <c r="BI20" i="21"/>
  <c r="BU26" i="1"/>
  <c r="BG20" i="1"/>
  <c r="BW29" i="21"/>
  <c r="BY16" i="21"/>
  <c r="BO18" i="1"/>
  <c r="BO11" i="1"/>
  <c r="BZ9" i="21"/>
  <c r="BX23" i="21"/>
  <c r="BF30" i="21"/>
  <c r="BT37" i="1"/>
  <c r="BQ20" i="1"/>
  <c r="BZ29" i="1"/>
  <c r="BO25" i="1"/>
  <c r="BF16" i="1"/>
  <c r="BL24" i="1"/>
  <c r="BP23" i="1"/>
  <c r="BM18" i="21"/>
  <c r="BM22" i="21"/>
  <c r="BI27" i="1"/>
  <c r="BN19" i="1"/>
  <c r="BO25" i="21"/>
  <c r="BT9" i="21"/>
  <c r="BF25" i="1"/>
  <c r="BF26" i="1"/>
  <c r="BZ26" i="1"/>
  <c r="BU20" i="1"/>
  <c r="BH14" i="21"/>
  <c r="BU22" i="21"/>
  <c r="BS9" i="21"/>
  <c r="BY17" i="1"/>
  <c r="BZ21" i="21"/>
  <c r="BW12" i="1"/>
  <c r="BO30" i="1"/>
  <c r="BV13" i="21"/>
  <c r="BF12" i="21"/>
  <c r="BN32" i="21"/>
  <c r="BV23" i="1"/>
  <c r="BK26" i="1"/>
  <c r="BN15" i="1"/>
  <c r="BQ21" i="1"/>
  <c r="BO27" i="21"/>
  <c r="BN16" i="21"/>
  <c r="BR20" i="21"/>
  <c r="BP34" i="1"/>
  <c r="BL16" i="1"/>
  <c r="BH35" i="1"/>
  <c r="BG12" i="1"/>
  <c r="BY27" i="21"/>
  <c r="BV25" i="1"/>
  <c r="BL13" i="21"/>
  <c r="BL29" i="21"/>
  <c r="BW35" i="1"/>
  <c r="BS28" i="1"/>
  <c r="BJ29" i="21"/>
  <c r="BL9" i="21"/>
  <c r="BJ13" i="21"/>
  <c r="BE23" i="21"/>
  <c r="BF10" i="21"/>
  <c r="BO12" i="21"/>
  <c r="BG37" i="1"/>
  <c r="BH20" i="1"/>
  <c r="BL15" i="1"/>
  <c r="BQ17" i="21"/>
  <c r="BN21" i="21"/>
  <c r="BO32" i="1"/>
  <c r="BH34" i="1"/>
  <c r="BS19" i="21"/>
  <c r="BX14" i="21"/>
  <c r="BS10" i="21"/>
  <c r="BL30" i="1"/>
  <c r="BO31" i="21"/>
  <c r="BG19" i="21"/>
  <c r="BK17" i="21"/>
  <c r="BV30" i="21"/>
  <c r="BI21" i="21"/>
  <c r="BW19" i="21"/>
  <c r="BF29" i="1"/>
  <c r="BS11" i="1"/>
  <c r="BN27" i="1"/>
  <c r="BQ14" i="21"/>
  <c r="BS24" i="21"/>
  <c r="BJ26" i="21"/>
  <c r="BT29" i="21"/>
  <c r="BJ30" i="1"/>
  <c r="BU23" i="1"/>
  <c r="BO36" i="1"/>
  <c r="BG16" i="21"/>
  <c r="BI16" i="21"/>
  <c r="BW9" i="1"/>
  <c r="BW22" i="1"/>
  <c r="BG25" i="1"/>
  <c r="BX22" i="21"/>
  <c r="BT16" i="21"/>
  <c r="BN31" i="21"/>
  <c r="BR13" i="1"/>
  <c r="BR31" i="1"/>
  <c r="BG30" i="21"/>
  <c r="BZ15" i="21"/>
  <c r="BT14" i="1"/>
  <c r="BL12" i="1"/>
  <c r="BN10" i="21"/>
  <c r="BF18" i="21"/>
  <c r="BL32" i="21"/>
  <c r="BP16" i="21"/>
  <c r="BV17" i="21"/>
  <c r="BT21" i="21"/>
  <c r="BU24" i="21"/>
  <c r="BR28" i="21"/>
  <c r="BR22" i="1"/>
  <c r="BP29" i="21"/>
  <c r="BO19" i="21"/>
  <c r="BK29" i="21"/>
  <c r="BF25" i="21"/>
  <c r="BT32" i="21"/>
  <c r="BI24" i="21"/>
  <c r="BT34" i="1"/>
  <c r="BL20" i="21"/>
  <c r="BX16" i="21"/>
  <c r="BL31" i="21"/>
  <c r="BZ27" i="1"/>
  <c r="BU19" i="1"/>
  <c r="BV23" i="21"/>
  <c r="BW33" i="1"/>
  <c r="BO28" i="21"/>
  <c r="BP23" i="21"/>
  <c r="BR25" i="21"/>
  <c r="BM16" i="1"/>
  <c r="AD18" i="21" l="1"/>
  <c r="AD26" i="21" s="1"/>
  <c r="CB21" i="1"/>
  <c r="AD22" i="21"/>
  <c r="CB10" i="21"/>
  <c r="AC15" i="21"/>
  <c r="AC24" i="21" s="1"/>
  <c r="CB13" i="21"/>
  <c r="AB14" i="21"/>
  <c r="CB12" i="21"/>
  <c r="AD27" i="1"/>
  <c r="AD19" i="1"/>
  <c r="AD31" i="1" s="1"/>
  <c r="AB14" i="1"/>
  <c r="CB28" i="1"/>
  <c r="AD18" i="1"/>
  <c r="AC16" i="21"/>
  <c r="AB21" i="21"/>
  <c r="AD28" i="1"/>
  <c r="AD19" i="21"/>
  <c r="AD25" i="21" s="1"/>
  <c r="CB28" i="21"/>
  <c r="AB11" i="21"/>
  <c r="CB30" i="1"/>
  <c r="CB22" i="1"/>
  <c r="AC23" i="1"/>
  <c r="AB16" i="1"/>
  <c r="CB14" i="21"/>
  <c r="AD14" i="21"/>
  <c r="AD23" i="1"/>
  <c r="AC18" i="21"/>
  <c r="AC26" i="21" s="1"/>
  <c r="AC20" i="21"/>
  <c r="CB30" i="21"/>
  <c r="AC9" i="1"/>
  <c r="AD15" i="21"/>
  <c r="AD24" i="21" s="1"/>
  <c r="AD12" i="21"/>
  <c r="AD12" i="1"/>
  <c r="AD16" i="21"/>
  <c r="CB26" i="21"/>
  <c r="AC24" i="1"/>
  <c r="AC17" i="21"/>
  <c r="AC10" i="1"/>
  <c r="AD16" i="1"/>
  <c r="AD25" i="1"/>
  <c r="AD30" i="1" s="1"/>
  <c r="AB18" i="21"/>
  <c r="AB26" i="21" s="1"/>
  <c r="AC26" i="1"/>
  <c r="CB15" i="1"/>
  <c r="AB22" i="21"/>
  <c r="CB33" i="1"/>
  <c r="CB35" i="1"/>
  <c r="AC9" i="21"/>
  <c r="CB24" i="21"/>
  <c r="AD22" i="1"/>
  <c r="AD20" i="21"/>
  <c r="AD21" i="1"/>
  <c r="AD29" i="1" s="1"/>
  <c r="AD15" i="1"/>
  <c r="CB31" i="21"/>
  <c r="AC19" i="1"/>
  <c r="AC31" i="1" s="1"/>
  <c r="AB9" i="1"/>
  <c r="AB16" i="21"/>
  <c r="AB28" i="1"/>
  <c r="CB18" i="21"/>
  <c r="AC14" i="21"/>
  <c r="AC21" i="1"/>
  <c r="AC29" i="1" s="1"/>
  <c r="CB19" i="1"/>
  <c r="AC11" i="21"/>
  <c r="CB11" i="1"/>
  <c r="AC16" i="1"/>
  <c r="AB15" i="21"/>
  <c r="AB24" i="21" s="1"/>
  <c r="AD17" i="21"/>
  <c r="AD24" i="1"/>
  <c r="AC23" i="21"/>
  <c r="AC22" i="21"/>
  <c r="CB17" i="21"/>
  <c r="CB20" i="1"/>
  <c r="CB29" i="1"/>
  <c r="AC13" i="1"/>
  <c r="AB27" i="1"/>
  <c r="CB23" i="1"/>
  <c r="CB18" i="1"/>
  <c r="AB12" i="1"/>
  <c r="CB9" i="1"/>
  <c r="AB20" i="1"/>
  <c r="AC21" i="21"/>
  <c r="AD11" i="21"/>
  <c r="AD14" i="1"/>
  <c r="AD10" i="1"/>
  <c r="AD17" i="1"/>
  <c r="AC17" i="1"/>
  <c r="CB27" i="21"/>
  <c r="AB9" i="21"/>
  <c r="AB13" i="1"/>
  <c r="AB19" i="1"/>
  <c r="AB31" i="1" s="1"/>
  <c r="CB24" i="1"/>
  <c r="AB12" i="21"/>
  <c r="AC12" i="1"/>
  <c r="AD9" i="1"/>
  <c r="AD13" i="21"/>
  <c r="CB9" i="21"/>
  <c r="AC19" i="21"/>
  <c r="AC25" i="21" s="1"/>
  <c r="AC25" i="1"/>
  <c r="AC30" i="1" s="1"/>
  <c r="AC20" i="1"/>
  <c r="CB15" i="21"/>
  <c r="AC18" i="1"/>
  <c r="CB25" i="1"/>
  <c r="AC10" i="21"/>
  <c r="AB21" i="1"/>
  <c r="AB29" i="1" s="1"/>
  <c r="CB19" i="21"/>
  <c r="AB24" i="1"/>
  <c r="CB13" i="1"/>
  <c r="AB25" i="1"/>
  <c r="AB30" i="1" s="1"/>
  <c r="AD21" i="21"/>
  <c r="CB29" i="21"/>
  <c r="CB23" i="21"/>
  <c r="AC12" i="21"/>
  <c r="AB23" i="1"/>
  <c r="AB10" i="1"/>
  <c r="AC22" i="1"/>
  <c r="AB18" i="1"/>
  <c r="CB10" i="1"/>
  <c r="CB32" i="21"/>
  <c r="AB26" i="1"/>
  <c r="AB20" i="21"/>
  <c r="CB31" i="1"/>
  <c r="AB17" i="1"/>
  <c r="CB34" i="1"/>
  <c r="AC15" i="1"/>
  <c r="AB15" i="1"/>
  <c r="CB27" i="1"/>
  <c r="AD26" i="1"/>
  <c r="AD20" i="1"/>
  <c r="CB16" i="21"/>
  <c r="AB13" i="21"/>
  <c r="AC28" i="1"/>
  <c r="AB19" i="21"/>
  <c r="AB25" i="21" s="1"/>
  <c r="AC11" i="1"/>
  <c r="AC27" i="1"/>
  <c r="CB12" i="1"/>
  <c r="AB22" i="1"/>
  <c r="CB37" i="1"/>
  <c r="AD23" i="21"/>
  <c r="AD9" i="21"/>
  <c r="AD10" i="21"/>
  <c r="CB22" i="21"/>
  <c r="CB20" i="21"/>
  <c r="AB17" i="21"/>
  <c r="AB23" i="21"/>
  <c r="CB32" i="1"/>
  <c r="AB11" i="1"/>
  <c r="CB21" i="21"/>
  <c r="AC14" i="1"/>
  <c r="CB16" i="1"/>
  <c r="CB11" i="21"/>
  <c r="AC13" i="21"/>
  <c r="AD11" i="1"/>
  <c r="AD13" i="1"/>
  <c r="CB25" i="21"/>
  <c r="CB36" i="1"/>
  <c r="CB14" i="1"/>
  <c r="AB10" i="21"/>
  <c r="CB17" i="1"/>
  <c r="CB26" i="1"/>
  <c r="Z37" i="6"/>
  <c r="BD37" i="20"/>
  <c r="Z30" i="4" s="1"/>
  <c r="BD42" i="20"/>
  <c r="Z35" i="4" s="1"/>
  <c r="Z42" i="6"/>
  <c r="J9" i="25"/>
  <c r="K9" i="25"/>
  <c r="M9" i="25"/>
  <c r="I10" i="25"/>
  <c r="L9" i="25"/>
  <c r="N9" i="25"/>
  <c r="P9" i="25"/>
  <c r="O9" i="25"/>
  <c r="BH7" i="2"/>
  <c r="BE35" i="2" s="1"/>
  <c r="BH7" i="5"/>
  <c r="Z40" i="6"/>
  <c r="BD40" i="20"/>
  <c r="Z33" i="4" s="1"/>
  <c r="R7" i="25"/>
  <c r="R8" i="25"/>
  <c r="R5" i="25"/>
  <c r="R3" i="25"/>
  <c r="R6" i="25"/>
  <c r="R4" i="25"/>
  <c r="S2" i="25"/>
  <c r="R9" i="25"/>
  <c r="H38" i="25"/>
  <c r="CB7" i="1" l="1"/>
  <c r="CC35" i="1" s="1"/>
  <c r="CD35" i="1" s="1"/>
  <c r="CB7" i="21"/>
  <c r="CC19" i="21" s="1"/>
  <c r="CD19" i="21" s="1"/>
  <c r="P10" i="25"/>
  <c r="L10" i="25"/>
  <c r="K10" i="25"/>
  <c r="N10" i="25"/>
  <c r="Q10" i="25"/>
  <c r="J10" i="25"/>
  <c r="I11" i="25"/>
  <c r="S11" i="25" s="1"/>
  <c r="M10" i="25"/>
  <c r="O10" i="25"/>
  <c r="R10" i="25"/>
  <c r="H3" i="13" a="1"/>
  <c r="H39" i="13" s="1"/>
  <c r="I3" i="13" a="1"/>
  <c r="I38" i="13" s="1"/>
  <c r="J3" i="13" a="1"/>
  <c r="CC15" i="1"/>
  <c r="CD15" i="1" s="1"/>
  <c r="CC12" i="1"/>
  <c r="CD12" i="1" s="1"/>
  <c r="CC25" i="1"/>
  <c r="CD25" i="1" s="1"/>
  <c r="CC24" i="1"/>
  <c r="CD24" i="1" s="1"/>
  <c r="CC21" i="1"/>
  <c r="CD21" i="1" s="1"/>
  <c r="CC28" i="1"/>
  <c r="CD28" i="1" s="1"/>
  <c r="CC22" i="1"/>
  <c r="CD22" i="1" s="1"/>
  <c r="CC32" i="1"/>
  <c r="CD32" i="1" s="1"/>
  <c r="CC17" i="1"/>
  <c r="CD17" i="1" s="1"/>
  <c r="CC33" i="1"/>
  <c r="CD33" i="1" s="1"/>
  <c r="CC36" i="1"/>
  <c r="CD36" i="1" s="1"/>
  <c r="CC11" i="1"/>
  <c r="CD11" i="1" s="1"/>
  <c r="CC14" i="1"/>
  <c r="CD14" i="1" s="1"/>
  <c r="CC20" i="1"/>
  <c r="CD20" i="1" s="1"/>
  <c r="CC30" i="1"/>
  <c r="CD30" i="1" s="1"/>
  <c r="CC13" i="1"/>
  <c r="CD13" i="1" s="1"/>
  <c r="CC10" i="1"/>
  <c r="CD10" i="1" s="1"/>
  <c r="CC34" i="1"/>
  <c r="CD34" i="1" s="1"/>
  <c r="CC37" i="1"/>
  <c r="CD37" i="1" s="1"/>
  <c r="CC16" i="21"/>
  <c r="CD16" i="21" s="1"/>
  <c r="CC18" i="21"/>
  <c r="CD18" i="21" s="1"/>
  <c r="CC30" i="21"/>
  <c r="CD30" i="21" s="1"/>
  <c r="CC10" i="21"/>
  <c r="CD10" i="21" s="1"/>
  <c r="CC15" i="21"/>
  <c r="CD15" i="21" s="1"/>
  <c r="CC28" i="21"/>
  <c r="CD28" i="21" s="1"/>
  <c r="CC26" i="21"/>
  <c r="CD26" i="21" s="1"/>
  <c r="CC21" i="21"/>
  <c r="CD21" i="21" s="1"/>
  <c r="CC9" i="21"/>
  <c r="CD9" i="21" s="1"/>
  <c r="CC20" i="21"/>
  <c r="CD20" i="21" s="1"/>
  <c r="CC12" i="21"/>
  <c r="CD12" i="21" s="1"/>
  <c r="CC13" i="21"/>
  <c r="CD13" i="21" s="1"/>
  <c r="CC27" i="21"/>
  <c r="CD27" i="21" s="1"/>
  <c r="CC22" i="21"/>
  <c r="CD22" i="21" s="1"/>
  <c r="CC32" i="21"/>
  <c r="CD32" i="21" s="1"/>
  <c r="CC24" i="21"/>
  <c r="CD24" i="21" s="1"/>
  <c r="CC23" i="21"/>
  <c r="CD23" i="21" s="1"/>
  <c r="CC14" i="21"/>
  <c r="CD14" i="21" s="1"/>
  <c r="CC17" i="21"/>
  <c r="CD17" i="21" s="1"/>
  <c r="CC25" i="21"/>
  <c r="CD25" i="21" s="1"/>
  <c r="CC31" i="21"/>
  <c r="CD31" i="21" s="1"/>
  <c r="CC29" i="21"/>
  <c r="CD29" i="21" s="1"/>
  <c r="BE16" i="5"/>
  <c r="BE24" i="5"/>
  <c r="BE30" i="5"/>
  <c r="BE42" i="5"/>
  <c r="BE22" i="5"/>
  <c r="BE35" i="5"/>
  <c r="BE10" i="5"/>
  <c r="BE26" i="5"/>
  <c r="BE36" i="5"/>
  <c r="BE11" i="5"/>
  <c r="BE15" i="5"/>
  <c r="BE19" i="5"/>
  <c r="BE23" i="5"/>
  <c r="BE27" i="5"/>
  <c r="BE29" i="5"/>
  <c r="BE32" i="5"/>
  <c r="BE37" i="5"/>
  <c r="BE41" i="5"/>
  <c r="BE12" i="5"/>
  <c r="BE20" i="5"/>
  <c r="BE28" i="5"/>
  <c r="BE33" i="5"/>
  <c r="BE38" i="5"/>
  <c r="BE14" i="5"/>
  <c r="BE40" i="5"/>
  <c r="BE18" i="5"/>
  <c r="BE31" i="5"/>
  <c r="BE9" i="5"/>
  <c r="BE13" i="5"/>
  <c r="BE17" i="5"/>
  <c r="BE21" i="5"/>
  <c r="BE25" i="5"/>
  <c r="BE34" i="5"/>
  <c r="BE39" i="5"/>
  <c r="BH7" i="6"/>
  <c r="BE16" i="3"/>
  <c r="BE18" i="3"/>
  <c r="BE9" i="3"/>
  <c r="BE12" i="3"/>
  <c r="BE20" i="3"/>
  <c r="BE17" i="3"/>
  <c r="BE19" i="3"/>
  <c r="BE13" i="3"/>
  <c r="BE11" i="3"/>
  <c r="BE14" i="3"/>
  <c r="BE15" i="3"/>
  <c r="BE10" i="3"/>
  <c r="BE40" i="2"/>
  <c r="BE10" i="2"/>
  <c r="BE12" i="2"/>
  <c r="BE14" i="2"/>
  <c r="BE16" i="2"/>
  <c r="BE18" i="2"/>
  <c r="BE20" i="2"/>
  <c r="BE9" i="2"/>
  <c r="BE13" i="2"/>
  <c r="BE19" i="2"/>
  <c r="BE17" i="2"/>
  <c r="BE15" i="2"/>
  <c r="BE11" i="2"/>
  <c r="BE34" i="2"/>
  <c r="BE36" i="2"/>
  <c r="BE28" i="2"/>
  <c r="BE31" i="2"/>
  <c r="BE21" i="2"/>
  <c r="BE32" i="2"/>
  <c r="BE38" i="2"/>
  <c r="BE39" i="2"/>
  <c r="BE37" i="2"/>
  <c r="BE23" i="2"/>
  <c r="BE24" i="2"/>
  <c r="BE33" i="2"/>
  <c r="BE27" i="2"/>
  <c r="BE29" i="2"/>
  <c r="BE30" i="2"/>
  <c r="BE26" i="2"/>
  <c r="BE42" i="2"/>
  <c r="BE25" i="2"/>
  <c r="BE22" i="2"/>
  <c r="BE41" i="2"/>
  <c r="BE38" i="3"/>
  <c r="BE23" i="3"/>
  <c r="BE22" i="3"/>
  <c r="BE39" i="3"/>
  <c r="BE21" i="3"/>
  <c r="BE29" i="3"/>
  <c r="BE32" i="3"/>
  <c r="BE27" i="3"/>
  <c r="BE26" i="3"/>
  <c r="BE28" i="3"/>
  <c r="BE42" i="3"/>
  <c r="BE36" i="3"/>
  <c r="BE30" i="3"/>
  <c r="BE37" i="3"/>
  <c r="BE33" i="3"/>
  <c r="BE34" i="3"/>
  <c r="BE31" i="3"/>
  <c r="BE24" i="3"/>
  <c r="BE35" i="3"/>
  <c r="BE41" i="3"/>
  <c r="BE40" i="3"/>
  <c r="BE25" i="3"/>
  <c r="H39" i="25"/>
  <c r="T2" i="25"/>
  <c r="S7" i="25"/>
  <c r="S6" i="25"/>
  <c r="S5" i="25"/>
  <c r="S9" i="25"/>
  <c r="S3" i="25"/>
  <c r="S8" i="25"/>
  <c r="S4" i="25"/>
  <c r="S10" i="25"/>
  <c r="CC11" i="21" l="1"/>
  <c r="CD11" i="21" s="1"/>
  <c r="CC26" i="1"/>
  <c r="CD26" i="1" s="1"/>
  <c r="CC23" i="1"/>
  <c r="CD23" i="1" s="1"/>
  <c r="CC19" i="1"/>
  <c r="CD19" i="1" s="1"/>
  <c r="CC27" i="1"/>
  <c r="CD27" i="1" s="1"/>
  <c r="CC18" i="1"/>
  <c r="CD18" i="1" s="1"/>
  <c r="CC29" i="1"/>
  <c r="CD29" i="1" s="1"/>
  <c r="CC9" i="1"/>
  <c r="CD9" i="1" s="1"/>
  <c r="CC31" i="1"/>
  <c r="CD31" i="1" s="1"/>
  <c r="CC16" i="1"/>
  <c r="CD16" i="1" s="1"/>
  <c r="I12" i="25"/>
  <c r="K11" i="25"/>
  <c r="M11" i="25"/>
  <c r="O11" i="25"/>
  <c r="J11" i="25"/>
  <c r="L11" i="25"/>
  <c r="N11" i="25"/>
  <c r="P11" i="25"/>
  <c r="R11" i="25"/>
  <c r="Q11" i="25"/>
  <c r="H42" i="13"/>
  <c r="I39" i="13"/>
  <c r="H44" i="13"/>
  <c r="I41" i="13"/>
  <c r="J48" i="13"/>
  <c r="J50" i="13"/>
  <c r="J47" i="13"/>
  <c r="J49" i="13"/>
  <c r="J45" i="13"/>
  <c r="J46" i="13"/>
  <c r="J15" i="13"/>
  <c r="J4" i="13"/>
  <c r="J52" i="13"/>
  <c r="J18" i="13"/>
  <c r="J16" i="13"/>
  <c r="J26" i="13"/>
  <c r="J9" i="13"/>
  <c r="J51" i="13"/>
  <c r="J33" i="13"/>
  <c r="J14" i="13"/>
  <c r="J20" i="13"/>
  <c r="J8" i="13"/>
  <c r="J35" i="13"/>
  <c r="J28" i="13"/>
  <c r="J27" i="13"/>
  <c r="J22" i="13"/>
  <c r="J17" i="13"/>
  <c r="J30" i="13"/>
  <c r="J31" i="13"/>
  <c r="J21" i="13"/>
  <c r="J24" i="13"/>
  <c r="J7" i="13"/>
  <c r="J36" i="13"/>
  <c r="J10" i="13"/>
  <c r="J29" i="13"/>
  <c r="J12" i="13"/>
  <c r="J37" i="13"/>
  <c r="J34" i="13"/>
  <c r="J3" i="13"/>
  <c r="J25" i="13"/>
  <c r="J13" i="13"/>
  <c r="J44" i="13"/>
  <c r="J6" i="13"/>
  <c r="J5" i="13"/>
  <c r="J19" i="13"/>
  <c r="J23" i="13"/>
  <c r="J11" i="13"/>
  <c r="J32" i="13"/>
  <c r="J41" i="13"/>
  <c r="J38" i="13"/>
  <c r="K38" i="13" s="1"/>
  <c r="J39" i="13"/>
  <c r="J43" i="13"/>
  <c r="I49" i="13"/>
  <c r="I48" i="13"/>
  <c r="I45" i="13"/>
  <c r="I50" i="13"/>
  <c r="I47" i="13"/>
  <c r="I46" i="13"/>
  <c r="I31" i="13"/>
  <c r="I34" i="13"/>
  <c r="I25" i="13"/>
  <c r="I26" i="13"/>
  <c r="I22" i="13"/>
  <c r="I12" i="13"/>
  <c r="I5" i="13"/>
  <c r="I9" i="13"/>
  <c r="I40" i="13"/>
  <c r="I36" i="13"/>
  <c r="I20" i="13"/>
  <c r="I52" i="13"/>
  <c r="I10" i="13"/>
  <c r="I16" i="13"/>
  <c r="I4" i="13"/>
  <c r="I23" i="13"/>
  <c r="I28" i="13"/>
  <c r="I24" i="13"/>
  <c r="I32" i="13"/>
  <c r="I30" i="13"/>
  <c r="I17" i="13"/>
  <c r="I21" i="13"/>
  <c r="I51" i="13"/>
  <c r="I35" i="13"/>
  <c r="I8" i="13"/>
  <c r="I6" i="13"/>
  <c r="I37" i="13"/>
  <c r="I18" i="13"/>
  <c r="I11" i="13"/>
  <c r="I7" i="13"/>
  <c r="I29" i="13"/>
  <c r="I27" i="13"/>
  <c r="I14" i="13"/>
  <c r="I19" i="13"/>
  <c r="I13" i="13"/>
  <c r="I33" i="13"/>
  <c r="I3" i="13"/>
  <c r="I15" i="13"/>
  <c r="I44" i="13"/>
  <c r="H48" i="13"/>
  <c r="H46" i="13"/>
  <c r="H47" i="13"/>
  <c r="H45" i="13"/>
  <c r="H50" i="13"/>
  <c r="H49" i="13"/>
  <c r="H31" i="13"/>
  <c r="H17" i="13"/>
  <c r="H3" i="13"/>
  <c r="F3" i="13" s="1"/>
  <c r="H22" i="13"/>
  <c r="H8" i="13"/>
  <c r="F8" i="13" s="1"/>
  <c r="H6" i="13"/>
  <c r="H10" i="13"/>
  <c r="F10" i="13" s="1"/>
  <c r="H37" i="13"/>
  <c r="H19" i="13"/>
  <c r="H7" i="13"/>
  <c r="H40" i="13"/>
  <c r="F40" i="13" s="1"/>
  <c r="H18" i="13"/>
  <c r="H35" i="13"/>
  <c r="F35" i="13" s="1"/>
  <c r="H51" i="13"/>
  <c r="H20" i="13"/>
  <c r="F20" i="13" s="1"/>
  <c r="H28" i="13"/>
  <c r="H26" i="13"/>
  <c r="H9" i="13"/>
  <c r="H32" i="13"/>
  <c r="F32" i="13" s="1"/>
  <c r="H21" i="13"/>
  <c r="H5" i="13"/>
  <c r="F5" i="13" s="1"/>
  <c r="H12" i="13"/>
  <c r="H11" i="13"/>
  <c r="H29" i="13"/>
  <c r="H23" i="13"/>
  <c r="H36" i="13"/>
  <c r="H38" i="13"/>
  <c r="H52" i="13"/>
  <c r="H34" i="13"/>
  <c r="H13" i="13"/>
  <c r="H33" i="13"/>
  <c r="H4" i="13"/>
  <c r="H16" i="13"/>
  <c r="H27" i="13"/>
  <c r="H14" i="13"/>
  <c r="H25" i="13"/>
  <c r="H15" i="13"/>
  <c r="H24" i="13"/>
  <c r="H30" i="13"/>
  <c r="I42" i="13"/>
  <c r="J40" i="13"/>
  <c r="H41" i="13"/>
  <c r="J42" i="13"/>
  <c r="H43" i="13"/>
  <c r="I43" i="13"/>
  <c r="CD7" i="21"/>
  <c r="CA31" i="21" s="1"/>
  <c r="CD7" i="1"/>
  <c r="BE7" i="5"/>
  <c r="U13" i="5" s="1"/>
  <c r="BE9" i="6"/>
  <c r="BE11" i="6"/>
  <c r="BE15" i="6"/>
  <c r="BE19" i="6"/>
  <c r="BE23" i="6"/>
  <c r="BE27" i="6"/>
  <c r="BE30" i="6"/>
  <c r="BE33" i="6"/>
  <c r="BE39" i="6"/>
  <c r="BE10" i="6"/>
  <c r="BE14" i="6"/>
  <c r="BE18" i="6"/>
  <c r="BE22" i="6"/>
  <c r="BE26" i="6"/>
  <c r="BE29" i="6"/>
  <c r="BE32" i="6"/>
  <c r="BE38" i="6"/>
  <c r="BE42" i="6"/>
  <c r="BE13" i="6"/>
  <c r="BE17" i="6"/>
  <c r="BE21" i="6"/>
  <c r="BE25" i="6"/>
  <c r="BE31" i="6"/>
  <c r="BE35" i="6"/>
  <c r="BE37" i="6"/>
  <c r="BE41" i="6"/>
  <c r="BE12" i="6"/>
  <c r="BE16" i="6"/>
  <c r="BE20" i="6"/>
  <c r="BE24" i="6"/>
  <c r="BE28" i="6"/>
  <c r="BE34" i="6"/>
  <c r="BE36" i="6"/>
  <c r="BE40" i="6"/>
  <c r="BE7" i="3"/>
  <c r="U42" i="3" s="1"/>
  <c r="BE7" i="2"/>
  <c r="T5" i="25"/>
  <c r="T8" i="25"/>
  <c r="T10" i="25"/>
  <c r="T11" i="25"/>
  <c r="T9" i="25"/>
  <c r="T7" i="25"/>
  <c r="T3" i="25"/>
  <c r="T12" i="25"/>
  <c r="U2" i="25"/>
  <c r="T6" i="25"/>
  <c r="T4" i="25"/>
  <c r="U17" i="2" l="1"/>
  <c r="U35" i="2"/>
  <c r="F11" i="13"/>
  <c r="F33" i="13"/>
  <c r="F34" i="13"/>
  <c r="F38" i="13"/>
  <c r="F30" i="13"/>
  <c r="F14" i="13"/>
  <c r="K7" i="13"/>
  <c r="F15" i="13"/>
  <c r="F16" i="13"/>
  <c r="F23" i="13"/>
  <c r="F26" i="13"/>
  <c r="F19" i="13"/>
  <c r="K50" i="13"/>
  <c r="R12" i="25"/>
  <c r="L12" i="25"/>
  <c r="K12" i="25"/>
  <c r="N12" i="25"/>
  <c r="P12" i="25"/>
  <c r="S12" i="25"/>
  <c r="J12" i="25"/>
  <c r="I13" i="25"/>
  <c r="U13" i="25" s="1"/>
  <c r="M12" i="25"/>
  <c r="O12" i="25"/>
  <c r="Q12" i="25"/>
  <c r="K26" i="13"/>
  <c r="K46" i="13"/>
  <c r="K34" i="13"/>
  <c r="K40" i="13"/>
  <c r="K44" i="13"/>
  <c r="K51" i="13"/>
  <c r="K10" i="13"/>
  <c r="K22" i="13"/>
  <c r="K49" i="13"/>
  <c r="K39" i="13"/>
  <c r="K41" i="13"/>
  <c r="F44" i="13"/>
  <c r="K11" i="13"/>
  <c r="K13" i="13"/>
  <c r="K3" i="13"/>
  <c r="G38" i="13" s="1"/>
  <c r="K31" i="13"/>
  <c r="K17" i="13"/>
  <c r="F43" i="13"/>
  <c r="F41" i="13"/>
  <c r="F24" i="13"/>
  <c r="F25" i="13"/>
  <c r="F27" i="13"/>
  <c r="F4" i="13"/>
  <c r="F13" i="13"/>
  <c r="F52" i="13"/>
  <c r="F36" i="13"/>
  <c r="F29" i="13"/>
  <c r="F12" i="13"/>
  <c r="F21" i="13"/>
  <c r="F9" i="13"/>
  <c r="F28" i="13"/>
  <c r="F51" i="13"/>
  <c r="F18" i="13"/>
  <c r="F7" i="13"/>
  <c r="F37" i="13"/>
  <c r="F6" i="13"/>
  <c r="F22" i="13"/>
  <c r="F17" i="13"/>
  <c r="F49" i="13"/>
  <c r="F45" i="13"/>
  <c r="F46" i="13"/>
  <c r="F39" i="13"/>
  <c r="K15" i="13"/>
  <c r="K19" i="13"/>
  <c r="K27" i="13"/>
  <c r="K6" i="13"/>
  <c r="K35" i="13"/>
  <c r="K36" i="13"/>
  <c r="K48" i="13"/>
  <c r="CA32" i="21"/>
  <c r="CA18" i="21"/>
  <c r="K42" i="13"/>
  <c r="F31" i="13"/>
  <c r="F50" i="13"/>
  <c r="F47" i="13"/>
  <c r="F48" i="13"/>
  <c r="K29" i="13"/>
  <c r="K37" i="13"/>
  <c r="K20" i="13"/>
  <c r="K47" i="13"/>
  <c r="K45" i="13"/>
  <c r="K43" i="13"/>
  <c r="F42" i="13"/>
  <c r="K32" i="13"/>
  <c r="K23" i="13"/>
  <c r="K5" i="13"/>
  <c r="K25" i="13"/>
  <c r="K12" i="13"/>
  <c r="K21" i="13"/>
  <c r="K30" i="13"/>
  <c r="K28" i="13"/>
  <c r="K8" i="13"/>
  <c r="K14" i="13"/>
  <c r="K18" i="13"/>
  <c r="K4" i="13"/>
  <c r="K24" i="13"/>
  <c r="K33" i="13"/>
  <c r="K9" i="13"/>
  <c r="K16" i="13"/>
  <c r="K52" i="13"/>
  <c r="CA20" i="21"/>
  <c r="CA19" i="21"/>
  <c r="CA29" i="21"/>
  <c r="CA15" i="21"/>
  <c r="CA23" i="21"/>
  <c r="CA28" i="21"/>
  <c r="CA25" i="21"/>
  <c r="CA27" i="21"/>
  <c r="CA13" i="21"/>
  <c r="CA16" i="21"/>
  <c r="CA9" i="21"/>
  <c r="CA12" i="21"/>
  <c r="CA11" i="21"/>
  <c r="CA10" i="21"/>
  <c r="CA22" i="21"/>
  <c r="CA24" i="21"/>
  <c r="CA17" i="21"/>
  <c r="CA30" i="21"/>
  <c r="CA26" i="21"/>
  <c r="CA21" i="21"/>
  <c r="CA14" i="21"/>
  <c r="CA28" i="1"/>
  <c r="CA23" i="1"/>
  <c r="CA19" i="1"/>
  <c r="CA31" i="1"/>
  <c r="CA16" i="1"/>
  <c r="CA32" i="1"/>
  <c r="CA13" i="1"/>
  <c r="CA27" i="1"/>
  <c r="CA30" i="1"/>
  <c r="CA34" i="1"/>
  <c r="CA36" i="1"/>
  <c r="CA20" i="1"/>
  <c r="CA25" i="1"/>
  <c r="CA15" i="1"/>
  <c r="CA37" i="1"/>
  <c r="CA29" i="1"/>
  <c r="CA9" i="1"/>
  <c r="CA11" i="1"/>
  <c r="CA17" i="1"/>
  <c r="CA10" i="1"/>
  <c r="CA26" i="1"/>
  <c r="CA21" i="1"/>
  <c r="CA33" i="1"/>
  <c r="CA12" i="1"/>
  <c r="CA22" i="1"/>
  <c r="CA24" i="1"/>
  <c r="CA35" i="1"/>
  <c r="CA18" i="1"/>
  <c r="CA14" i="1"/>
  <c r="U18" i="5"/>
  <c r="U16" i="5"/>
  <c r="U15" i="5"/>
  <c r="U19" i="5"/>
  <c r="U17" i="5"/>
  <c r="U14" i="5"/>
  <c r="U11" i="5"/>
  <c r="U12" i="5"/>
  <c r="U9" i="5"/>
  <c r="U10" i="5"/>
  <c r="U20" i="5"/>
  <c r="U16" i="3"/>
  <c r="U27" i="5"/>
  <c r="BE7" i="6"/>
  <c r="U36" i="6" s="1"/>
  <c r="U9" i="3"/>
  <c r="U20" i="3"/>
  <c r="U11" i="3"/>
  <c r="U29" i="5"/>
  <c r="U34" i="5"/>
  <c r="U26" i="5"/>
  <c r="U21" i="5"/>
  <c r="U38" i="5"/>
  <c r="U35" i="5"/>
  <c r="U42" i="5"/>
  <c r="U23" i="5"/>
  <c r="U32" i="5"/>
  <c r="U22" i="5"/>
  <c r="U30" i="5"/>
  <c r="U31" i="5"/>
  <c r="U36" i="5"/>
  <c r="U40" i="5"/>
  <c r="U25" i="5"/>
  <c r="U37" i="5"/>
  <c r="U22" i="3"/>
  <c r="U26" i="3"/>
  <c r="U36" i="3"/>
  <c r="U24" i="3"/>
  <c r="U40" i="3"/>
  <c r="U23" i="3"/>
  <c r="U27" i="3"/>
  <c r="U12" i="3"/>
  <c r="U13" i="3"/>
  <c r="U10" i="3"/>
  <c r="U28" i="3"/>
  <c r="U31" i="3"/>
  <c r="U19" i="3"/>
  <c r="U15" i="3"/>
  <c r="U38" i="3"/>
  <c r="U32" i="3"/>
  <c r="U37" i="3"/>
  <c r="U34" i="3"/>
  <c r="U35" i="3"/>
  <c r="U25" i="3"/>
  <c r="U29" i="3"/>
  <c r="U30" i="3"/>
  <c r="U18" i="3"/>
  <c r="U17" i="3"/>
  <c r="U14" i="3"/>
  <c r="U39" i="3"/>
  <c r="U33" i="3"/>
  <c r="U41" i="3"/>
  <c r="U10" i="2"/>
  <c r="U18" i="2"/>
  <c r="U15" i="2"/>
  <c r="U16" i="2"/>
  <c r="U13" i="2"/>
  <c r="U11" i="2"/>
  <c r="U14" i="2"/>
  <c r="U9" i="2"/>
  <c r="U19" i="2"/>
  <c r="U12" i="2"/>
  <c r="U20" i="2"/>
  <c r="U26" i="2"/>
  <c r="U21" i="2"/>
  <c r="U38" i="2"/>
  <c r="U36" i="2"/>
  <c r="U34" i="2"/>
  <c r="U32" i="2"/>
  <c r="U37" i="2"/>
  <c r="U30" i="2"/>
  <c r="U28" i="2"/>
  <c r="U22" i="2"/>
  <c r="U40" i="2"/>
  <c r="U29" i="2"/>
  <c r="U24" i="2"/>
  <c r="U23" i="2"/>
  <c r="U31" i="2"/>
  <c r="U33" i="2"/>
  <c r="U39" i="2"/>
  <c r="U25" i="2"/>
  <c r="U27" i="2"/>
  <c r="U42" i="2"/>
  <c r="U41" i="2"/>
  <c r="U21" i="3"/>
  <c r="U6" i="25"/>
  <c r="U9" i="25"/>
  <c r="U7" i="25"/>
  <c r="U4" i="25"/>
  <c r="U3" i="25"/>
  <c r="U12" i="25"/>
  <c r="U8" i="25"/>
  <c r="U5" i="25"/>
  <c r="V2" i="25"/>
  <c r="U10" i="25"/>
  <c r="U11" i="25"/>
  <c r="G31" i="13" l="1"/>
  <c r="G28" i="13"/>
  <c r="G33" i="13"/>
  <c r="G21" i="13"/>
  <c r="G27" i="13"/>
  <c r="G3" i="13"/>
  <c r="G4" i="13"/>
  <c r="G25" i="13"/>
  <c r="G20" i="13"/>
  <c r="G15" i="13"/>
  <c r="G16" i="13"/>
  <c r="G14" i="13"/>
  <c r="G23" i="13"/>
  <c r="G17" i="13"/>
  <c r="S13" i="25"/>
  <c r="T13" i="25"/>
  <c r="I14" i="25"/>
  <c r="J13" i="25"/>
  <c r="M13" i="25"/>
  <c r="O13" i="25"/>
  <c r="Q13" i="25"/>
  <c r="L13" i="25"/>
  <c r="K13" i="25"/>
  <c r="N13" i="25"/>
  <c r="P13" i="25"/>
  <c r="R13" i="25"/>
  <c r="G52" i="13"/>
  <c r="G9" i="13"/>
  <c r="G24" i="13"/>
  <c r="G18" i="13"/>
  <c r="G8" i="13"/>
  <c r="G30" i="13"/>
  <c r="G12" i="13"/>
  <c r="G5" i="13"/>
  <c r="G32" i="13"/>
  <c r="G43" i="13"/>
  <c r="G49" i="13"/>
  <c r="G22" i="13"/>
  <c r="G41" i="13"/>
  <c r="G34" i="13"/>
  <c r="G45" i="13"/>
  <c r="G47" i="13"/>
  <c r="G10" i="13"/>
  <c r="G37" i="13"/>
  <c r="F55" i="13"/>
  <c r="F57" i="13" s="1"/>
  <c r="G44" i="13"/>
  <c r="G51" i="13"/>
  <c r="G29" i="13"/>
  <c r="G40" i="13"/>
  <c r="G42" i="13"/>
  <c r="G39" i="13"/>
  <c r="G50" i="13"/>
  <c r="G36" i="13"/>
  <c r="G6" i="13"/>
  <c r="G48" i="13"/>
  <c r="G46" i="13"/>
  <c r="G26" i="13"/>
  <c r="G35" i="13"/>
  <c r="G7" i="13"/>
  <c r="G19" i="13"/>
  <c r="G13" i="13"/>
  <c r="G11" i="13"/>
  <c r="F56" i="13"/>
  <c r="F58" i="13" s="1"/>
  <c r="CA7" i="1"/>
  <c r="CA7" i="21"/>
  <c r="U27" i="21" s="1"/>
  <c r="U28" i="5"/>
  <c r="U33" i="5"/>
  <c r="U39" i="5"/>
  <c r="U24" i="5"/>
  <c r="U41" i="5"/>
  <c r="U9" i="6"/>
  <c r="U23" i="6"/>
  <c r="U18" i="6"/>
  <c r="U32" i="6"/>
  <c r="U13" i="6"/>
  <c r="U41" i="6"/>
  <c r="U19" i="6"/>
  <c r="U33" i="6"/>
  <c r="U14" i="6"/>
  <c r="U29" i="6"/>
  <c r="U42" i="6"/>
  <c r="U25" i="6"/>
  <c r="U37" i="6"/>
  <c r="U20" i="6"/>
  <c r="U34" i="6"/>
  <c r="U16" i="6"/>
  <c r="U15" i="6"/>
  <c r="U30" i="6"/>
  <c r="U10" i="6"/>
  <c r="U26" i="6"/>
  <c r="U38" i="6"/>
  <c r="U21" i="6"/>
  <c r="U35" i="6"/>
  <c r="U24" i="6"/>
  <c r="U11" i="6"/>
  <c r="U27" i="6"/>
  <c r="U39" i="6"/>
  <c r="U22" i="6"/>
  <c r="U17" i="6"/>
  <c r="U31" i="6"/>
  <c r="U12" i="6"/>
  <c r="U28" i="6"/>
  <c r="U40" i="6"/>
  <c r="W2" i="25"/>
  <c r="V14" i="25"/>
  <c r="V9" i="25"/>
  <c r="V3" i="25"/>
  <c r="V8" i="25"/>
  <c r="V12" i="25"/>
  <c r="V13" i="25"/>
  <c r="V7" i="25"/>
  <c r="V10" i="25"/>
  <c r="V5" i="25"/>
  <c r="V6" i="25"/>
  <c r="V11" i="25"/>
  <c r="V4" i="25"/>
  <c r="F59" i="13" l="1"/>
  <c r="J14" i="25"/>
  <c r="L14" i="25"/>
  <c r="N14" i="25"/>
  <c r="P14" i="25"/>
  <c r="R14" i="25"/>
  <c r="T14" i="25"/>
  <c r="K14" i="25"/>
  <c r="I15" i="25"/>
  <c r="M14" i="25"/>
  <c r="O14" i="25"/>
  <c r="Q14" i="25"/>
  <c r="S14" i="25"/>
  <c r="U14" i="25"/>
  <c r="G55" i="13"/>
  <c r="G57" i="13" s="1"/>
  <c r="G56" i="13"/>
  <c r="G58" i="13" s="1"/>
  <c r="U11" i="21"/>
  <c r="U28" i="21"/>
  <c r="U13" i="21"/>
  <c r="U14" i="21"/>
  <c r="U31" i="21"/>
  <c r="U32" i="21"/>
  <c r="U30" i="21"/>
  <c r="U26" i="21"/>
  <c r="U10" i="21"/>
  <c r="U21" i="21"/>
  <c r="U29" i="21"/>
  <c r="U25" i="21"/>
  <c r="U23" i="21"/>
  <c r="U17" i="21"/>
  <c r="U19" i="21"/>
  <c r="U12" i="21"/>
  <c r="U18" i="21"/>
  <c r="U15" i="21"/>
  <c r="U16" i="21"/>
  <c r="U22" i="21"/>
  <c r="U20" i="21"/>
  <c r="U9" i="21"/>
  <c r="U24" i="21"/>
  <c r="U10" i="1"/>
  <c r="U23" i="1"/>
  <c r="U13" i="1"/>
  <c r="U36" i="1"/>
  <c r="U26" i="1"/>
  <c r="U20" i="1"/>
  <c r="U18" i="1"/>
  <c r="U17" i="1"/>
  <c r="U12" i="1"/>
  <c r="U28" i="1"/>
  <c r="U19" i="1"/>
  <c r="U32" i="1"/>
  <c r="U14" i="1"/>
  <c r="U21" i="1"/>
  <c r="U35" i="1"/>
  <c r="U22" i="1"/>
  <c r="U24" i="1"/>
  <c r="U9" i="1"/>
  <c r="U37" i="1"/>
  <c r="U11" i="1"/>
  <c r="U34" i="1"/>
  <c r="U30" i="1"/>
  <c r="U29" i="1"/>
  <c r="U31" i="1"/>
  <c r="U27" i="1"/>
  <c r="U16" i="1"/>
  <c r="U15" i="1"/>
  <c r="U25" i="1"/>
  <c r="U33" i="1"/>
  <c r="X2" i="25"/>
  <c r="W15" i="25"/>
  <c r="W8" i="25"/>
  <c r="W10" i="25"/>
  <c r="W11" i="25"/>
  <c r="W12" i="25"/>
  <c r="W3" i="25"/>
  <c r="W13" i="25"/>
  <c r="W7" i="25"/>
  <c r="W14" i="25"/>
  <c r="W5" i="25"/>
  <c r="W9" i="25"/>
  <c r="W4" i="25"/>
  <c r="W6" i="25"/>
  <c r="U15" i="25" l="1"/>
  <c r="J15" i="25"/>
  <c r="K15" i="25"/>
  <c r="M15" i="25"/>
  <c r="O15" i="25"/>
  <c r="Q15" i="25"/>
  <c r="S15" i="25"/>
  <c r="V15" i="25"/>
  <c r="I16" i="25"/>
  <c r="L15" i="25"/>
  <c r="N15" i="25"/>
  <c r="P15" i="25"/>
  <c r="R15" i="25"/>
  <c r="T15" i="25"/>
  <c r="G59" i="13"/>
  <c r="X8" i="25"/>
  <c r="X10" i="25"/>
  <c r="X11" i="25"/>
  <c r="X12" i="25"/>
  <c r="X13" i="25"/>
  <c r="X14" i="25"/>
  <c r="X4" i="25"/>
  <c r="Y2" i="25"/>
  <c r="X5" i="25"/>
  <c r="X3" i="25"/>
  <c r="X6" i="25"/>
  <c r="X16" i="25"/>
  <c r="X9" i="25"/>
  <c r="X7" i="25"/>
  <c r="X15" i="25"/>
  <c r="V16" i="25" l="1"/>
  <c r="I17" i="25"/>
  <c r="Y17" i="25" s="1"/>
  <c r="L16" i="25"/>
  <c r="N16" i="25"/>
  <c r="P16" i="25"/>
  <c r="R16" i="25"/>
  <c r="T16" i="25"/>
  <c r="W16" i="25"/>
  <c r="J16" i="25"/>
  <c r="K16" i="25"/>
  <c r="M16" i="25"/>
  <c r="O16" i="25"/>
  <c r="Q16" i="25"/>
  <c r="S16" i="25"/>
  <c r="U16" i="25"/>
  <c r="Z2" i="25"/>
  <c r="Y10" i="25"/>
  <c r="Y11" i="25"/>
  <c r="Y12" i="25"/>
  <c r="Y13" i="25"/>
  <c r="Y14" i="25"/>
  <c r="Y3" i="25"/>
  <c r="Y5" i="25"/>
  <c r="Y8" i="25"/>
  <c r="Y4" i="25"/>
  <c r="Y15" i="25"/>
  <c r="Y16" i="25"/>
  <c r="Y9" i="25"/>
  <c r="Y6" i="25"/>
  <c r="Y7" i="25"/>
  <c r="W17" i="25" l="1"/>
  <c r="X17" i="25"/>
  <c r="I18" i="25"/>
  <c r="L17" i="25"/>
  <c r="N17" i="25"/>
  <c r="P17" i="25"/>
  <c r="R17" i="25"/>
  <c r="T17" i="25"/>
  <c r="V17" i="25"/>
  <c r="J17" i="25"/>
  <c r="K17" i="25"/>
  <c r="M17" i="25"/>
  <c r="O17" i="25"/>
  <c r="Q17" i="25"/>
  <c r="S17" i="25"/>
  <c r="U17" i="25"/>
  <c r="Z10" i="25"/>
  <c r="Z11" i="25"/>
  <c r="Z6" i="25"/>
  <c r="Z15" i="25"/>
  <c r="Z4" i="25"/>
  <c r="Z8" i="25"/>
  <c r="Z5" i="25"/>
  <c r="Z18" i="25"/>
  <c r="Z3" i="25"/>
  <c r="Z13" i="25"/>
  <c r="Z9" i="25"/>
  <c r="AA2" i="25"/>
  <c r="Z12" i="25"/>
  <c r="Z14" i="25"/>
  <c r="Z7" i="25"/>
  <c r="Z16" i="25"/>
  <c r="Z17" i="25"/>
  <c r="I19" i="25" l="1"/>
  <c r="L18" i="25"/>
  <c r="N18" i="25"/>
  <c r="P18" i="25"/>
  <c r="R18" i="25"/>
  <c r="T18" i="25"/>
  <c r="V18" i="25"/>
  <c r="X18" i="25"/>
  <c r="K18" i="25"/>
  <c r="J18" i="25"/>
  <c r="M18" i="25"/>
  <c r="O18" i="25"/>
  <c r="Q18" i="25"/>
  <c r="S18" i="25"/>
  <c r="U18" i="25"/>
  <c r="W18" i="25"/>
  <c r="Y18" i="25"/>
  <c r="AA19" i="25"/>
  <c r="AA4" i="25"/>
  <c r="AA14" i="25"/>
  <c r="AA15" i="25"/>
  <c r="AA8" i="25"/>
  <c r="AA18" i="25"/>
  <c r="AA3" i="25"/>
  <c r="AA6" i="25"/>
  <c r="AA10" i="25"/>
  <c r="AB2" i="25"/>
  <c r="AA12" i="25"/>
  <c r="AA7" i="25"/>
  <c r="AA9" i="25"/>
  <c r="AA17" i="25"/>
  <c r="AA11" i="25"/>
  <c r="AA13" i="25"/>
  <c r="AA16" i="25"/>
  <c r="AA5" i="25"/>
  <c r="Y19" i="25" l="1"/>
  <c r="Z19" i="25"/>
  <c r="I20" i="25"/>
  <c r="J19" i="25"/>
  <c r="L19" i="25"/>
  <c r="O19" i="25"/>
  <c r="Q19" i="25"/>
  <c r="S19" i="25"/>
  <c r="U19" i="25"/>
  <c r="W19" i="25"/>
  <c r="K19" i="25"/>
  <c r="M19" i="25"/>
  <c r="N19" i="25"/>
  <c r="P19" i="25"/>
  <c r="R19" i="25"/>
  <c r="T19" i="25"/>
  <c r="V19" i="25"/>
  <c r="X19" i="25"/>
  <c r="AB20" i="25"/>
  <c r="AB5" i="25"/>
  <c r="AB15" i="25"/>
  <c r="AB16" i="25"/>
  <c r="AB9" i="25"/>
  <c r="AB11" i="25"/>
  <c r="AB6" i="25"/>
  <c r="AB10" i="25"/>
  <c r="AB12" i="25"/>
  <c r="AB14" i="25"/>
  <c r="AB17" i="25"/>
  <c r="AB7" i="25"/>
  <c r="AB4" i="25"/>
  <c r="AC2" i="25"/>
  <c r="AB13" i="25"/>
  <c r="AB8" i="25"/>
  <c r="AB18" i="25"/>
  <c r="AB19" i="25"/>
  <c r="AB3" i="25"/>
  <c r="K20" i="25" l="1"/>
  <c r="M20" i="25"/>
  <c r="N20" i="25"/>
  <c r="P20" i="25"/>
  <c r="R20" i="25"/>
  <c r="T20" i="25"/>
  <c r="V20" i="25"/>
  <c r="X20" i="25"/>
  <c r="Z20" i="25"/>
  <c r="AA20" i="25"/>
  <c r="J20" i="25"/>
  <c r="I21" i="25"/>
  <c r="AC21" i="25" s="1"/>
  <c r="L20" i="25"/>
  <c r="O20" i="25"/>
  <c r="Q20" i="25"/>
  <c r="S20" i="25"/>
  <c r="U20" i="25"/>
  <c r="W20" i="25"/>
  <c r="Y20" i="25"/>
  <c r="AC6" i="25"/>
  <c r="AC16" i="25"/>
  <c r="AC9" i="25"/>
  <c r="AC18" i="25"/>
  <c r="AC11" i="25"/>
  <c r="AC12" i="25"/>
  <c r="AC4" i="25"/>
  <c r="AC7" i="25"/>
  <c r="AD2" i="25"/>
  <c r="AC14" i="25"/>
  <c r="AC17" i="25"/>
  <c r="AC10" i="25"/>
  <c r="AC5" i="25"/>
  <c r="AC3" i="25"/>
  <c r="AC13" i="25"/>
  <c r="AC15" i="25"/>
  <c r="AC8" i="25"/>
  <c r="AC19" i="25"/>
  <c r="AC20" i="25"/>
  <c r="AA21" i="25" l="1"/>
  <c r="I22" i="25"/>
  <c r="J21" i="25"/>
  <c r="M21" i="25"/>
  <c r="O21" i="25"/>
  <c r="Q21" i="25"/>
  <c r="S21" i="25"/>
  <c r="U21" i="25"/>
  <c r="W21" i="25"/>
  <c r="Y21" i="25"/>
  <c r="AB21" i="25"/>
  <c r="K21" i="25"/>
  <c r="L21" i="25"/>
  <c r="N21" i="25"/>
  <c r="P21" i="25"/>
  <c r="R21" i="25"/>
  <c r="T21" i="25"/>
  <c r="V21" i="25"/>
  <c r="X21" i="25"/>
  <c r="Z21" i="25"/>
  <c r="AE2" i="25"/>
  <c r="AD14" i="25"/>
  <c r="AD15" i="25"/>
  <c r="AD9" i="25"/>
  <c r="AD18" i="25"/>
  <c r="AD19" i="25"/>
  <c r="AD3" i="25"/>
  <c r="AD12" i="25"/>
  <c r="AD8" i="25"/>
  <c r="AD20" i="25"/>
  <c r="AD21" i="25"/>
  <c r="AD7" i="25"/>
  <c r="AD17" i="25"/>
  <c r="AD10" i="25"/>
  <c r="AD5" i="25"/>
  <c r="AD4" i="25"/>
  <c r="AD16" i="25"/>
  <c r="AD11" i="25"/>
  <c r="AD6" i="25"/>
  <c r="AD13" i="25"/>
  <c r="AC22" i="25" l="1"/>
  <c r="I23" i="25"/>
  <c r="J22" i="25"/>
  <c r="N22" i="25"/>
  <c r="P22" i="25"/>
  <c r="R22" i="25"/>
  <c r="T22" i="25"/>
  <c r="V22" i="25"/>
  <c r="X22" i="25"/>
  <c r="Z22" i="25"/>
  <c r="AB22" i="25"/>
  <c r="L22" i="25"/>
  <c r="K22" i="25"/>
  <c r="M22" i="25"/>
  <c r="O22" i="25"/>
  <c r="Q22" i="25"/>
  <c r="S22" i="25"/>
  <c r="U22" i="25"/>
  <c r="W22" i="25"/>
  <c r="Y22" i="25"/>
  <c r="AA22" i="25"/>
  <c r="AD22" i="25"/>
  <c r="AE7" i="25"/>
  <c r="AE16" i="25"/>
  <c r="AE9" i="25"/>
  <c r="AE17" i="25"/>
  <c r="AE18" i="25"/>
  <c r="AE19" i="25"/>
  <c r="AE20" i="25"/>
  <c r="AE4" i="25"/>
  <c r="AE6" i="25"/>
  <c r="AE14" i="25"/>
  <c r="AE3" i="25"/>
  <c r="AF2" i="25"/>
  <c r="AE10" i="25"/>
  <c r="AE12" i="25"/>
  <c r="AE5" i="25"/>
  <c r="AE21" i="25"/>
  <c r="AE15" i="25"/>
  <c r="AE8" i="25"/>
  <c r="AE11" i="25"/>
  <c r="AE22" i="25"/>
  <c r="AE13" i="25"/>
  <c r="AC23" i="25" l="1"/>
  <c r="J23" i="25"/>
  <c r="L23" i="25"/>
  <c r="M23" i="25"/>
  <c r="O23" i="25"/>
  <c r="Q23" i="25"/>
  <c r="S23" i="25"/>
  <c r="U23" i="25"/>
  <c r="W23" i="25"/>
  <c r="Y23" i="25"/>
  <c r="AA23" i="25"/>
  <c r="AD23" i="25"/>
  <c r="I24" i="25"/>
  <c r="K23" i="25"/>
  <c r="N23" i="25"/>
  <c r="P23" i="25"/>
  <c r="R23" i="25"/>
  <c r="T23" i="25"/>
  <c r="V23" i="25"/>
  <c r="X23" i="25"/>
  <c r="Z23" i="25"/>
  <c r="AB23" i="25"/>
  <c r="AE23" i="25"/>
  <c r="AF24" i="25"/>
  <c r="AF8" i="25"/>
  <c r="AF17" i="25"/>
  <c r="AF10" i="25"/>
  <c r="AF18" i="25"/>
  <c r="AF11" i="25"/>
  <c r="AF12" i="25"/>
  <c r="AF13" i="25"/>
  <c r="AF22" i="25"/>
  <c r="AF15" i="25"/>
  <c r="AF4" i="25"/>
  <c r="AF3" i="25"/>
  <c r="AF7" i="25"/>
  <c r="AG2" i="25"/>
  <c r="AF20" i="25"/>
  <c r="AF5" i="25"/>
  <c r="AF14" i="25"/>
  <c r="AF16" i="25"/>
  <c r="AF9" i="25"/>
  <c r="AF19" i="25"/>
  <c r="AF21" i="25"/>
  <c r="AF6" i="25"/>
  <c r="AF23" i="25"/>
  <c r="AD24" i="25" l="1"/>
  <c r="L24" i="25"/>
  <c r="I25" i="25"/>
  <c r="N24" i="25"/>
  <c r="P24" i="25"/>
  <c r="R24" i="25"/>
  <c r="T24" i="25"/>
  <c r="V24" i="25"/>
  <c r="X24" i="25"/>
  <c r="Z24" i="25"/>
  <c r="AB24" i="25"/>
  <c r="AE24" i="25"/>
  <c r="K24" i="25"/>
  <c r="J24" i="25"/>
  <c r="M24" i="25"/>
  <c r="O24" i="25"/>
  <c r="Q24" i="25"/>
  <c r="S24" i="25"/>
  <c r="U24" i="25"/>
  <c r="W24" i="25"/>
  <c r="Y24" i="25"/>
  <c r="AA24" i="25"/>
  <c r="AC24" i="25"/>
  <c r="AG17" i="25"/>
  <c r="AG10" i="25"/>
  <c r="AG11" i="25"/>
  <c r="AG12" i="25"/>
  <c r="AG13" i="25"/>
  <c r="AG14" i="25"/>
  <c r="AG15" i="25"/>
  <c r="AG4" i="25"/>
  <c r="AG8" i="25"/>
  <c r="AG16" i="25"/>
  <c r="AG24" i="25"/>
  <c r="AG25" i="25"/>
  <c r="AG18" i="25"/>
  <c r="AG20" i="25"/>
  <c r="AG22" i="25"/>
  <c r="AG5" i="25"/>
  <c r="AG3" i="25"/>
  <c r="AG9" i="25"/>
  <c r="AG19" i="25"/>
  <c r="AG21" i="25"/>
  <c r="AG6" i="25"/>
  <c r="AG23" i="25"/>
  <c r="AG7" i="25"/>
  <c r="I26" i="25" l="1"/>
  <c r="L25" i="25"/>
  <c r="N25" i="25"/>
  <c r="P25" i="25"/>
  <c r="R25" i="25"/>
  <c r="T25" i="25"/>
  <c r="V25" i="25"/>
  <c r="X25" i="25"/>
  <c r="Z25" i="25"/>
  <c r="AB25" i="25"/>
  <c r="AD25" i="25"/>
  <c r="AF25" i="25"/>
  <c r="J25" i="25"/>
  <c r="K25" i="25"/>
  <c r="M25" i="25"/>
  <c r="O25" i="25"/>
  <c r="Q25" i="25"/>
  <c r="S25" i="25"/>
  <c r="U25" i="25"/>
  <c r="W25" i="25"/>
  <c r="Y25" i="25"/>
  <c r="AA25" i="25"/>
  <c r="AC25" i="25"/>
  <c r="AE25" i="25"/>
  <c r="J26" i="25" l="1"/>
  <c r="J27" i="25" s="1"/>
  <c r="I39" i="25" s="1"/>
  <c r="M26" i="25"/>
  <c r="M27" i="25" s="1"/>
  <c r="I36" i="25" s="1"/>
  <c r="O26" i="25"/>
  <c r="O27" i="25" s="1"/>
  <c r="I35" i="25" s="1"/>
  <c r="Q26" i="25"/>
  <c r="Q27" i="25" s="1"/>
  <c r="S26" i="25"/>
  <c r="S27" i="25" s="1"/>
  <c r="U26" i="25"/>
  <c r="U27" i="25" s="1"/>
  <c r="W26" i="25"/>
  <c r="W27" i="25" s="1"/>
  <c r="I32" i="25" s="1"/>
  <c r="Y26" i="25"/>
  <c r="Y27" i="25" s="1"/>
  <c r="AA26" i="25"/>
  <c r="AA27" i="25" s="1"/>
  <c r="AC26" i="25"/>
  <c r="AC27" i="25" s="1"/>
  <c r="AE26" i="25"/>
  <c r="AE27" i="25" s="1"/>
  <c r="L26" i="25"/>
  <c r="L27" i="25" s="1"/>
  <c r="I37" i="25" s="1"/>
  <c r="K26" i="25"/>
  <c r="K27" i="25" s="1"/>
  <c r="I38" i="25" s="1"/>
  <c r="N26" i="25"/>
  <c r="N27" i="25" s="1"/>
  <c r="P26" i="25"/>
  <c r="P27" i="25" s="1"/>
  <c r="I34" i="25" s="1"/>
  <c r="R26" i="25"/>
  <c r="R27" i="25" s="1"/>
  <c r="T26" i="25"/>
  <c r="T27" i="25" s="1"/>
  <c r="I33" i="25" s="1"/>
  <c r="V26" i="25"/>
  <c r="V27" i="25" s="1"/>
  <c r="X26" i="25"/>
  <c r="X27" i="25" s="1"/>
  <c r="I31" i="25" s="1"/>
  <c r="Z26" i="25"/>
  <c r="Z27" i="25" s="1"/>
  <c r="AB26" i="25"/>
  <c r="AB27" i="25" s="1"/>
  <c r="AD26" i="25"/>
  <c r="AD27" i="25" s="1"/>
  <c r="I30" i="25" s="1"/>
  <c r="AF26" i="25"/>
  <c r="AF27" i="25" s="1"/>
  <c r="I29" i="25" s="1"/>
  <c r="AG26" i="25"/>
  <c r="AG27" i="25" s="1"/>
  <c r="BF7" i="4"/>
  <c r="BG10" i="4" s="1"/>
  <c r="BH10" i="4" s="1"/>
  <c r="BG33" i="4" l="1"/>
  <c r="BH33" i="4" s="1"/>
  <c r="BG9" i="4"/>
  <c r="BH9" i="4" s="1"/>
  <c r="BG28" i="4"/>
  <c r="BH28" i="4" s="1"/>
  <c r="BG25" i="4"/>
  <c r="BH25" i="4" s="1"/>
  <c r="BG20" i="4"/>
  <c r="BH20" i="4" s="1"/>
  <c r="BG17" i="4"/>
  <c r="BH17" i="4" s="1"/>
  <c r="BG26" i="4"/>
  <c r="BH26" i="4" s="1"/>
  <c r="BG16" i="4"/>
  <c r="BH16" i="4" s="1"/>
  <c r="BG31" i="4"/>
  <c r="BH31" i="4" s="1"/>
  <c r="BG19" i="4"/>
  <c r="BH19" i="4" s="1"/>
  <c r="BG34" i="4"/>
  <c r="BH34" i="4" s="1"/>
  <c r="BG14" i="4"/>
  <c r="BH14" i="4" s="1"/>
  <c r="BG13" i="4"/>
  <c r="BH13" i="4" s="1"/>
  <c r="BG12" i="4"/>
  <c r="BH12" i="4" s="1"/>
  <c r="BG18" i="4"/>
  <c r="BH18" i="4" s="1"/>
  <c r="BG29" i="4"/>
  <c r="BH29" i="4" s="1"/>
  <c r="BG22" i="4"/>
  <c r="BH22" i="4" s="1"/>
  <c r="BG21" i="4"/>
  <c r="BH21" i="4" s="1"/>
  <c r="BG32" i="4"/>
  <c r="BH32" i="4" s="1"/>
  <c r="BG24" i="4"/>
  <c r="BH24" i="4" s="1"/>
  <c r="BG35" i="4"/>
  <c r="BH35" i="4" s="1"/>
  <c r="BG15" i="4"/>
  <c r="BH15" i="4" s="1"/>
  <c r="BG23" i="4"/>
  <c r="BH23" i="4" s="1"/>
  <c r="BG30" i="4"/>
  <c r="BH30" i="4" s="1"/>
  <c r="BG27" i="4"/>
  <c r="BH27" i="4" s="1"/>
  <c r="BG11" i="4"/>
  <c r="BH11" i="4" s="1"/>
  <c r="BH7" i="4" l="1"/>
  <c r="BE10" i="4" s="1"/>
  <c r="BE25" i="4" l="1"/>
  <c r="BE14" i="4"/>
  <c r="BE9" i="4"/>
  <c r="BE17" i="4"/>
  <c r="BE19" i="4"/>
  <c r="BE12" i="4"/>
  <c r="BE21" i="4"/>
  <c r="BE15" i="4"/>
  <c r="BE11" i="4"/>
  <c r="BE27" i="4"/>
  <c r="BE28" i="4"/>
  <c r="BE26" i="4"/>
  <c r="BE34" i="4"/>
  <c r="BE18" i="4"/>
  <c r="BE32" i="4"/>
  <c r="BE16" i="4"/>
  <c r="BE29" i="4"/>
  <c r="BE24" i="4"/>
  <c r="BE30" i="4"/>
  <c r="BE23" i="4"/>
  <c r="BE33" i="4"/>
  <c r="BE20" i="4"/>
  <c r="BE31" i="4"/>
  <c r="BE13" i="4"/>
  <c r="BE22" i="4"/>
  <c r="BE35" i="4"/>
  <c r="BE7" i="4" l="1"/>
  <c r="U10" i="4" s="1"/>
  <c r="U14" i="4" l="1"/>
  <c r="U12" i="4"/>
  <c r="U27" i="4"/>
  <c r="U16" i="4"/>
  <c r="U13" i="4"/>
  <c r="U17" i="4"/>
  <c r="U15" i="4"/>
  <c r="U26" i="4"/>
  <c r="U23" i="4"/>
  <c r="U25" i="4"/>
  <c r="U21" i="4"/>
  <c r="U28" i="4"/>
  <c r="U32" i="4"/>
  <c r="U30" i="4"/>
  <c r="U31" i="4"/>
  <c r="U18" i="4"/>
  <c r="U24" i="4"/>
  <c r="U20" i="4"/>
  <c r="U35" i="4"/>
  <c r="U9" i="4"/>
  <c r="U19" i="4"/>
  <c r="U11" i="4"/>
  <c r="U34" i="4"/>
  <c r="U29" i="4"/>
  <c r="U33" i="4"/>
  <c r="U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E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E11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  <comment ref="E12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AX16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4 yrs of PTE and no Peds</t>
        </r>
      </text>
    </comment>
    <comment ref="AY16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BC16" authorId="0" shapeId="0" xr:uid="{00000000-0006-0000-25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X17" authorId="0" shapeId="0" xr:uid="{00000000-0006-0000-25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3 yrs PTE and no Peds</t>
        </r>
      </text>
    </comment>
    <comment ref="AY17" authorId="0" shapeId="0" xr:uid="{00000000-0006-0000-25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BC17" authorId="0" shapeId="0" xr:uid="{00000000-0006-0000-25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X19" authorId="0" shapeId="0" xr:uid="{00000000-0006-0000-2500-000007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Maria Garcia
without PTE</t>
        </r>
      </text>
    </comment>
    <comment ref="AX27" authorId="0" shapeId="0" xr:uid="{00000000-0006-0000-2500-000008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3yrs PTE and no Peds</t>
        </r>
      </text>
    </comment>
    <comment ref="AY27" authorId="0" shapeId="0" xr:uid="{00000000-0006-0000-2500-000009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BC27" authorId="0" shapeId="0" xr:uid="{00000000-0006-0000-2500-00000A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X56" authorId="0" shapeId="0" xr:uid="{00000000-0006-0000-2500-00000B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Includes 5 Yrs PTE No Peds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Nijs, Michel [GCSOUS]</author>
    <author>Admin_mnijs1</author>
  </authors>
  <commentList>
    <comment ref="C2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D2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</t>
        </r>
      </text>
    </comment>
    <comment ref="E2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 18-79</t>
        </r>
      </text>
    </comment>
    <comment ref="F2" authorId="0" shapeId="0" xr:uid="{00000000-0006-0000-2B00-000004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G2" authorId="0" shapeId="0" xr:uid="{00000000-0006-0000-2B00-000005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18-79</t>
        </r>
      </text>
    </comment>
    <comment ref="H2" authorId="1" shapeId="0" xr:uid="{00000000-0006-0000-2B00-000006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Age 20-79</t>
        </r>
      </text>
    </comment>
    <comment ref="B3" authorId="0" shapeId="0" xr:uid="{00000000-0006-0000-2B00-000007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Truven MarketScan Study</t>
        </r>
      </text>
    </comment>
    <comment ref="C3" authorId="0" shapeId="0" xr:uid="{00000000-0006-0000-2B00-000008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D3" authorId="0" shapeId="0" xr:uid="{00000000-0006-0000-2B00-000009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E3" authorId="0" shapeId="0" xr:uid="{00000000-0006-0000-2B00-00000A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F3" authorId="0" shapeId="0" xr:uid="{00000000-0006-0000-2B00-00000B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G3" authorId="0" shapeId="0" xr:uid="{00000000-0006-0000-2B00-00000C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  <comment ref="H3" authorId="0" shapeId="0" xr:uid="{00000000-0006-0000-2B00-00000D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  <author>Michel Nijs</author>
  </authors>
  <commentList>
    <comment ref="V11" authorId="0" shapeId="0" xr:uid="{00000000-0006-0000-32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7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M18" authorId="1" shapeId="0" xr:uid="{00000000-0006-0000-3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139.8 JPY
(50% of low dose +50% of high dose)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3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E21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2019 LRFP Country Input</t>
        </r>
      </text>
    </comment>
    <comment ref="V27" authorId="0" shapeId="0" xr:uid="{00000000-0006-0000-3300-000003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4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4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4" authorId="0" shapeId="0" xr:uid="{00000000-0006-0000-35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00000000-0006-0000-35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6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6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7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7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6" authorId="0" shapeId="0" xr:uid="{00000000-0006-0000-38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4" authorId="0" shapeId="0" xr:uid="{00000000-0006-0000-38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sharedStrings.xml><?xml version="1.0" encoding="utf-8"?>
<sst xmlns="http://schemas.openxmlformats.org/spreadsheetml/2006/main" count="13814" uniqueCount="857">
  <si>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</si>
  <si>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</si>
  <si>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</si>
  <si>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</si>
  <si>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</si>
  <si>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</si>
  <si>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</si>
  <si>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</si>
  <si>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</si>
  <si>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</si>
  <si>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</si>
  <si>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</si>
  <si>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</si>
  <si>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</si>
  <si>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</si>
  <si>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</si>
  <si>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</si>
  <si>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</si>
  <si>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</si>
  <si>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</si>
  <si>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</si>
  <si>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</si>
  <si>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Other FAAH</t>
  </si>
  <si>
    <t>mGluNAM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</si>
  <si>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</si>
  <si>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</si>
  <si>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</si>
  <si>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</si>
  <si>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</si>
  <si>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</si>
  <si>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</si>
  <si>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</si>
  <si>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</si>
  <si>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</si>
  <si>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</si>
  <si>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</si>
  <si>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</si>
  <si>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</si>
  <si>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</si>
  <si>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</si>
  <si>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</si>
  <si>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</si>
  <si>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</si>
  <si>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</si>
  <si>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</si>
  <si>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</si>
  <si>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</si>
  <si>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</si>
  <si>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</si>
  <si>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</si>
  <si>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</si>
  <si>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</si>
  <si>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</si>
  <si>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</si>
  <si>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</si>
  <si>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</si>
  <si>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</si>
  <si>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</si>
  <si>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</si>
  <si>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</si>
  <si>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</si>
  <si>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</si>
  <si>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</si>
  <si>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</si>
  <si>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M1,5</t>
  </si>
  <si>
    <t>NR2A</t>
  </si>
  <si>
    <t>AGN241751</t>
  </si>
  <si>
    <t>IL6</t>
  </si>
  <si>
    <t>Sirukumab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</si>
  <si>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</si>
  <si>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</si>
  <si>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</si>
  <si>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</si>
  <si>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</si>
  <si>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</si>
  <si>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</si>
  <si>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</si>
  <si>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</si>
  <si>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</si>
  <si>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</si>
  <si>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</si>
  <si>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</si>
  <si>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</si>
  <si>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</si>
  <si>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</si>
  <si>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</si>
  <si>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</si>
  <si>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</si>
  <si>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</si>
  <si>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</si>
  <si>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</si>
  <si>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</si>
  <si>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</si>
  <si>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</si>
  <si>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</si>
  <si>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</si>
  <si>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</si>
  <si>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</si>
  <si>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</si>
  <si>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</si>
  <si>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</si>
  <si>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</si>
  <si>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</si>
  <si>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</si>
  <si>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</si>
  <si>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</si>
  <si>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</si>
  <si>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</si>
  <si>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</si>
  <si>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</si>
  <si>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</si>
  <si>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</si>
  <si>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</si>
  <si>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</si>
  <si>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</si>
  <si>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</si>
  <si>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</si>
  <si>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</si>
  <si>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</si>
  <si>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</si>
  <si>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</si>
  <si>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</si>
  <si>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</si>
  <si>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</si>
  <si>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</si>
  <si>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</si>
  <si>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</si>
  <si>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</si>
  <si>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</si>
  <si>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</si>
  <si>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</si>
  <si>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</si>
  <si>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</si>
  <si>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</si>
  <si>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</si>
  <si>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</si>
  <si>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</si>
  <si>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</si>
  <si>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</si>
  <si>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</si>
  <si>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</si>
  <si>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</si>
  <si>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</si>
  <si>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</si>
  <si>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</si>
  <si>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</si>
  <si>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</si>
  <si>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</si>
  <si>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</si>
  <si>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</si>
  <si>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</si>
  <si>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</si>
  <si>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</si>
  <si>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</si>
  <si>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</si>
  <si>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</si>
  <si>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</si>
  <si>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</si>
  <si>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</si>
  <si>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</si>
  <si>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</si>
  <si>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</si>
  <si>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</si>
  <si>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</si>
  <si>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</si>
  <si>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</si>
  <si>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</si>
  <si>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</si>
  <si>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</si>
  <si>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</si>
  <si>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</si>
  <si>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</si>
  <si>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</si>
  <si>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</si>
  <si>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</si>
  <si>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</si>
  <si>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</si>
  <si>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PLH2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</si>
  <si>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</si>
  <si>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</si>
  <si>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</si>
  <si>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</si>
  <si>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</si>
  <si>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</si>
  <si>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</si>
  <si>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2018 Adjusted Benchmark Scenario</t>
  </si>
  <si>
    <t>Benchmark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</si>
  <si>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</si>
  <si>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</si>
  <si>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</si>
  <si>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</si>
  <si>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</si>
  <si>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</si>
  <si>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</si>
  <si>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</si>
  <si>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</si>
  <si>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</si>
  <si>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</si>
  <si>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</si>
  <si>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</si>
  <si>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</si>
  <si>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</si>
  <si>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</si>
  <si>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</si>
  <si>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</si>
  <si>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</si>
  <si>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</si>
  <si>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</si>
  <si>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</si>
  <si>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</si>
  <si>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</si>
  <si>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</si>
  <si>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</si>
  <si>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</si>
  <si>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</si>
  <si>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</si>
  <si>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</si>
  <si>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</si>
  <si>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</si>
  <si>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</si>
  <si>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</si>
  <si>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</si>
  <si>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</si>
  <si>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</si>
  <si>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</si>
  <si>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</si>
  <si>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</si>
  <si>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</si>
  <si>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</si>
  <si>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</si>
  <si>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</si>
  <si>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</si>
  <si>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</si>
  <si>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</si>
  <si>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</si>
  <si>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Btrx246040 (OPRL1)</t>
  </si>
  <si>
    <t>NR2B C/N (NR2B)</t>
  </si>
  <si>
    <t>AMPAR (AMPA)</t>
  </si>
  <si>
    <t>P2X7 (P2X7)</t>
  </si>
  <si>
    <t>AGN241751 (NMDA)</t>
  </si>
  <si>
    <t>FAAH in Anxious Distress (FAAH)</t>
  </si>
  <si>
    <t>S-47445 (AMPA)</t>
  </si>
  <si>
    <t>Seltorexant (OX2)</t>
  </si>
  <si>
    <t>REL-1017 (NMDA)</t>
  </si>
  <si>
    <t>JNJ-67953964 (KOR)</t>
  </si>
  <si>
    <t>AV-101 (NMDA)</t>
  </si>
  <si>
    <t>AXS-05 (ATAD)</t>
  </si>
  <si>
    <t>Rapastinel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</si>
  <si>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</si>
  <si>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</si>
  <si>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</si>
  <si>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</si>
  <si>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</si>
  <si>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</si>
  <si>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</si>
  <si>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</si>
  <si>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</si>
  <si>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</si>
  <si>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</si>
  <si>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</si>
  <si>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</si>
  <si>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</si>
  <si>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</si>
  <si>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</si>
  <si>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</si>
  <si>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</si>
  <si>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</si>
  <si>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</si>
  <si>
    <t>NUPLAZID (Pimavanserin)</t>
  </si>
  <si>
    <t>Sunflower</t>
  </si>
  <si>
    <t>SPRAVATO</t>
  </si>
  <si>
    <t>SPRAVATO (NMDA)</t>
  </si>
  <si>
    <t>induction</t>
  </si>
  <si>
    <t>opt</t>
  </si>
  <si>
    <t>maint</t>
  </si>
  <si>
    <t>wks</t>
  </si>
  <si>
    <t>sessions</t>
  </si>
  <si>
    <t>DOT</t>
  </si>
  <si>
    <t>Total</t>
  </si>
  <si>
    <t>Esketamine Clean</t>
  </si>
  <si>
    <t>Esketamine + Seltorexant Clean</t>
  </si>
  <si>
    <t>Esketamine + Selt=0 Faah=0</t>
  </si>
  <si>
    <t>Esketamine + Selt=1 Faah=0</t>
  </si>
  <si>
    <t>Esketamine + Selt=0 Faah=1</t>
  </si>
  <si>
    <t>Esketamine + Selt=1 Faah=1</t>
  </si>
  <si>
    <t>Esketamine OTF</t>
  </si>
  <si>
    <t>Esketamine OTF (NMDA)</t>
  </si>
  <si>
    <t>Orexin1 (OX1)</t>
  </si>
  <si>
    <t>Sunflower (NMDA)</t>
  </si>
  <si>
    <t>Scenario Sage217=ON Selt+Faah=OFF</t>
  </si>
  <si>
    <t>Phase Backup</t>
  </si>
  <si>
    <t>Launch Yr</t>
  </si>
  <si>
    <t>PTRS</t>
  </si>
  <si>
    <t>Potential Launches</t>
  </si>
  <si>
    <t>Cumulative Possible Launches</t>
  </si>
  <si>
    <t>Possible Launch Scenarios</t>
  </si>
  <si>
    <t>Probability all of them launching</t>
  </si>
  <si>
    <t>Probability 1 of them launches</t>
  </si>
  <si>
    <t>Scenario Spravato Only</t>
  </si>
  <si>
    <t>Scenario Spravato + Seltorexant</t>
  </si>
  <si>
    <t>Scenario Spravato + FAAHi</t>
  </si>
  <si>
    <t>Scenario Spravato + Seltorexant + FAAHi</t>
  </si>
  <si>
    <t>Sceanario Random Iteration 6</t>
  </si>
  <si>
    <t>Scenario Random Iteration 7</t>
  </si>
  <si>
    <t>Scenario Random Iteration 8</t>
  </si>
  <si>
    <t>Scenario Random Iteration 9</t>
  </si>
  <si>
    <t>Scenario Random Iteration 10</t>
  </si>
  <si>
    <t>Portfolio 190214</t>
  </si>
  <si>
    <t>agomelatine</t>
  </si>
  <si>
    <t>amitriptyline</t>
  </si>
  <si>
    <t>clomipramine</t>
  </si>
  <si>
    <t>doxepin</t>
  </si>
  <si>
    <t>lithium</t>
  </si>
  <si>
    <t>mirtazapine</t>
  </si>
  <si>
    <t>opipramol</t>
  </si>
  <si>
    <t>promethazine</t>
  </si>
  <si>
    <t>trimipramine</t>
  </si>
  <si>
    <t>alprazolam</t>
  </si>
  <si>
    <t>bromazepam</t>
  </si>
  <si>
    <t>diazepam</t>
  </si>
  <si>
    <t>lorazepam</t>
  </si>
  <si>
    <t>mianserin</t>
  </si>
  <si>
    <t>oxazepam</t>
  </si>
  <si>
    <t>prazepam</t>
  </si>
  <si>
    <t>TCA</t>
  </si>
  <si>
    <t>Benzo</t>
  </si>
  <si>
    <t>MSTB</t>
  </si>
  <si>
    <t>aripiprazole</t>
  </si>
  <si>
    <t>bupropion</t>
  </si>
  <si>
    <t>quetiapine</t>
  </si>
  <si>
    <t>Category</t>
  </si>
  <si>
    <t>CO-PRESCRIPTION</t>
  </si>
  <si>
    <t>PRESCRIBED ALONE</t>
  </si>
  <si>
    <t>CoRx</t>
  </si>
  <si>
    <t>Share</t>
  </si>
  <si>
    <t>Rank</t>
  </si>
  <si>
    <t>FRANCE RETAIL</t>
  </si>
  <si>
    <t>N6A5 SNRI ANTIDEPRESSANTS</t>
  </si>
  <si>
    <t>VENLAFAXINE</t>
  </si>
  <si>
    <t>N5C0 TRANQUILLISERS</t>
  </si>
  <si>
    <t>ALPRAZOLAM</t>
  </si>
  <si>
    <t>N6A4 SSRI ANTIDEPRESSANTS</t>
  </si>
  <si>
    <t>ESCITALOPRAM</t>
  </si>
  <si>
    <t>FLUOXETINE</t>
  </si>
  <si>
    <t>BROMAZEPAM</t>
  </si>
  <si>
    <t>PAROXETINE</t>
  </si>
  <si>
    <t>PRAZEPAM</t>
  </si>
  <si>
    <t>OXAZEPAM</t>
  </si>
  <si>
    <t>DULOXETINE</t>
  </si>
  <si>
    <t>N6A9 ANTIDEPRESSANTS ALL OTH</t>
  </si>
  <si>
    <t>MIRTAZAPINE</t>
  </si>
  <si>
    <t>N5A1 ATYPICAL ANTIPSYCHOTICS</t>
  </si>
  <si>
    <t>QUETIAPINE</t>
  </si>
  <si>
    <t>N3A0 ANTI-EPILEPTICS</t>
  </si>
  <si>
    <t>LAMOTRIGINE</t>
  </si>
  <si>
    <t>OLANZAPINE</t>
  </si>
  <si>
    <t>MIANSERIN</t>
  </si>
  <si>
    <t>SERTRALINE</t>
  </si>
  <si>
    <t>CLOMIPRAMINE</t>
  </si>
  <si>
    <t>VORTIOXETINE</t>
  </si>
  <si>
    <t>ARIPIPRAZOLE</t>
  </si>
  <si>
    <t>AMITRIPTYLINE</t>
  </si>
  <si>
    <t>N5A9 CONVNTL ANTIPSYCHOTICS</t>
  </si>
  <si>
    <t>CYAMEMAZINE</t>
  </si>
  <si>
    <t>LORAZEPAM</t>
  </si>
  <si>
    <t>HYDROXYZINE</t>
  </si>
  <si>
    <t>LOXAPINE</t>
  </si>
  <si>
    <t>CITALOPRAM</t>
  </si>
  <si>
    <t>VALPROMIDE</t>
  </si>
  <si>
    <t>N6A3 MOOD STABILISERS</t>
  </si>
  <si>
    <t>COMPOSITION UNKNOWN</t>
  </si>
  <si>
    <t>RISPERIDONE</t>
  </si>
  <si>
    <t>DIAZEPAM</t>
  </si>
  <si>
    <t>LITHIUM</t>
  </si>
  <si>
    <t>VALPROATE SEMISODIUM</t>
  </si>
  <si>
    <t>AMISULPRIDE</t>
  </si>
  <si>
    <t>CLORAZEPIC ACID</t>
  </si>
  <si>
    <t>TRIMIPRAMINE</t>
  </si>
  <si>
    <t>DOXEPIN</t>
  </si>
  <si>
    <t>AGOMELATINE</t>
  </si>
  <si>
    <t>DOSULEPIN</t>
  </si>
  <si>
    <t>MILNACIPRAN</t>
  </si>
  <si>
    <t>N5B5 HERB HYPNOTICS/SEDATIVES</t>
  </si>
  <si>
    <t>IGNATIA AMARA</t>
  </si>
  <si>
    <t>PASSIFLORA INCARNATA</t>
  </si>
  <si>
    <t>PALLADIUM</t>
  </si>
  <si>
    <t>TELLURIUM</t>
  </si>
  <si>
    <t>MAGNESIUM</t>
  </si>
  <si>
    <t>NYCTERINIA CAPENSIS</t>
  </si>
  <si>
    <t>PHOSPHORIC ACID</t>
  </si>
  <si>
    <t>COFFEA</t>
  </si>
  <si>
    <t>BUSPIRONE</t>
  </si>
  <si>
    <t>CARBAMAZEPINE</t>
  </si>
  <si>
    <t>NORDAZEPAM</t>
  </si>
  <si>
    <t>TOPIRAMATE</t>
  </si>
  <si>
    <t>PREGABALIN</t>
  </si>
  <si>
    <t>ETIFOXINE</t>
  </si>
  <si>
    <t>SULPIRIDE</t>
  </si>
  <si>
    <t>TIAPRIDE</t>
  </si>
  <si>
    <t>LEVOMEPROMAZINE</t>
  </si>
  <si>
    <t>CLOTIAZEPAM</t>
  </si>
  <si>
    <t>CHLORPROMAZINE</t>
  </si>
  <si>
    <t>HALOPERIDOL</t>
  </si>
  <si>
    <t>VALPROIC ACID</t>
  </si>
  <si>
    <t>MOCLOBEMIDE</t>
  </si>
  <si>
    <t>CLOBAZAM</t>
  </si>
  <si>
    <t>MAPROTILINE</t>
  </si>
  <si>
    <t>TIANEPTINE</t>
  </si>
  <si>
    <t>FLUVOXAMINE</t>
  </si>
  <si>
    <t>VALERIANA OFFICINALIS</t>
  </si>
  <si>
    <t>OXCARBAZEPINE</t>
  </si>
  <si>
    <t>ETHYL LOFLAZEPATE</t>
  </si>
  <si>
    <t>CLONAZEPAM</t>
  </si>
  <si>
    <t>PERICIAZINE</t>
  </si>
  <si>
    <t>PIPAMPERONE</t>
  </si>
  <si>
    <t>CRATAEGUS LAEVIGATA</t>
  </si>
  <si>
    <t>CLOZAPINE</t>
  </si>
  <si>
    <t>IMIPRAMINE</t>
  </si>
  <si>
    <t>PRIMIDONE</t>
  </si>
  <si>
    <t>PHENOBARBITAL</t>
  </si>
  <si>
    <t>GABAPENTIN</t>
  </si>
  <si>
    <t>PHENYTOIN</t>
  </si>
  <si>
    <t>AMOXAPINE</t>
  </si>
  <si>
    <t>LEVETIRACETAM</t>
  </si>
  <si>
    <t>GAULTHERIA PROCUMBENS</t>
  </si>
  <si>
    <t>HYOSCYAMUS NIGER</t>
  </si>
  <si>
    <t>AVENA SATIVA</t>
  </si>
  <si>
    <t>CICUTA VIROSA</t>
  </si>
  <si>
    <t>CORYDALIS</t>
  </si>
  <si>
    <t>STAPHISAGRIA</t>
  </si>
  <si>
    <t>SUMBUL</t>
  </si>
  <si>
    <t>FERULA ASSA FOETIDA</t>
  </si>
  <si>
    <t>CAFFEINE</t>
  </si>
  <si>
    <t>BALLOTA NIGRA</t>
  </si>
  <si>
    <t>N6A2 ANTIDEPRESSANTS, HERBALS</t>
  </si>
  <si>
    <t>HYPERICUM PERFORATUM</t>
  </si>
  <si>
    <t>FLUPENTIXOL</t>
  </si>
  <si>
    <t>PALIPERIDONE PALMITATE</t>
  </si>
  <si>
    <t>J1A0 TETRACYCLINES &amp; COMBS</t>
  </si>
  <si>
    <t>ASCORBIC ACID</t>
  </si>
  <si>
    <t>LYMECYCLINE</t>
  </si>
  <si>
    <t>GERMANY RETAIL</t>
  </si>
  <si>
    <t>PROMETHAZINE</t>
  </si>
  <si>
    <t>BUPROPION</t>
  </si>
  <si>
    <t>OPIPRAMOL</t>
  </si>
  <si>
    <t>PROTHIPENDYL</t>
  </si>
  <si>
    <t>MELPERONE</t>
  </si>
  <si>
    <t>CHLORPROTHIXENE</t>
  </si>
  <si>
    <t>TRAZODONE</t>
  </si>
  <si>
    <t>PERAZINE</t>
  </si>
  <si>
    <t>AMITRIPTYLINOXIDE</t>
  </si>
  <si>
    <t>TRANYLCYPROMINE</t>
  </si>
  <si>
    <t>ZIPRASIDONE</t>
  </si>
  <si>
    <t>MEDAZEPAM</t>
  </si>
  <si>
    <t>FLUSPIRILENE</t>
  </si>
  <si>
    <t>NORTRIPTYLINE</t>
  </si>
  <si>
    <t>REBOXETINE</t>
  </si>
  <si>
    <t>THIORIDAZINE</t>
  </si>
  <si>
    <t>LAVANDULA ANGUSTIFOLIA</t>
  </si>
  <si>
    <t>ZONISAMIDE</t>
  </si>
  <si>
    <t>PERPHENAZINE</t>
  </si>
  <si>
    <t>ZUCLOPENTHIXOL</t>
  </si>
  <si>
    <t>CHLORDIAZEPOXIDE</t>
  </si>
  <si>
    <t>SEPIA OFFICINALIS</t>
  </si>
  <si>
    <t>BROMINE</t>
  </si>
  <si>
    <t>ZINC</t>
  </si>
  <si>
    <t>HUMULUS LUPULUS</t>
  </si>
  <si>
    <t>BENPERIDOL</t>
  </si>
  <si>
    <t>LACOSAMIDE</t>
  </si>
  <si>
    <t>MIDAZOLAM</t>
  </si>
  <si>
    <t>MELISSA OFFICINALIS</t>
  </si>
  <si>
    <t>ACAMPROSATE</t>
  </si>
  <si>
    <t>YOHIMBINE</t>
  </si>
  <si>
    <t>VERATRUM ALBUM</t>
  </si>
  <si>
    <t>UREA</t>
  </si>
  <si>
    <t>TURNERA DIFFUSA</t>
  </si>
  <si>
    <t>TRYPTOPHAN</t>
  </si>
  <si>
    <t>TOLTERODINE</t>
  </si>
  <si>
    <t>TETRAHYDROCANNABINOL</t>
  </si>
  <si>
    <t>TETRABENAZINE</t>
  </si>
  <si>
    <t>TAMSULOSIN</t>
  </si>
  <si>
    <t>STRYCHNINE</t>
  </si>
  <si>
    <t>SORBITOL</t>
  </si>
  <si>
    <t>SALVIA OFFICINALIS</t>
  </si>
  <si>
    <t>SACCHAROMYCES BOULARDII</t>
  </si>
  <si>
    <t>RIVAROXABAN</t>
  </si>
  <si>
    <t>RILUZOLE</t>
  </si>
  <si>
    <t>RESERPINE</t>
  </si>
  <si>
    <t>PREDNICARBATE</t>
  </si>
  <si>
    <t>PRAVASTATIN</t>
  </si>
  <si>
    <t>PLATINUM</t>
  </si>
  <si>
    <t>PIROXICAM</t>
  </si>
  <si>
    <t>PIMOZIDE</t>
  </si>
  <si>
    <t>PICRIC ACID</t>
  </si>
  <si>
    <t>PENICILLIN V</t>
  </si>
  <si>
    <t>PASSIFLORA ALATA</t>
  </si>
  <si>
    <t>OXYCODONE</t>
  </si>
  <si>
    <t>NITROGLYCERIN</t>
  </si>
  <si>
    <t>NATALIZUMAB</t>
  </si>
  <si>
    <t>MORPHINE</t>
  </si>
  <si>
    <t>MOMETASONE</t>
  </si>
  <si>
    <t>MINOCYCLINE</t>
  </si>
  <si>
    <t>MIDODRINE</t>
  </si>
  <si>
    <t>METOCLOPRAMIDE</t>
  </si>
  <si>
    <t>METHYLPREDNISOLONE ACEPONATE</t>
  </si>
  <si>
    <t>METHYLPREDNISOLONE</t>
  </si>
  <si>
    <t>METHOTREXATE</t>
  </si>
  <si>
    <t>METHANTHELINE</t>
  </si>
  <si>
    <t>LISINOPRIL</t>
  </si>
  <si>
    <t>LILIUM LANCIFOLIUM</t>
  </si>
  <si>
    <t>LIDOCAINE</t>
  </si>
  <si>
    <t>LEVONORGESTREL</t>
  </si>
  <si>
    <t>ISOVALERIC ACID</t>
  </si>
  <si>
    <t>IRON FERRIC</t>
  </si>
  <si>
    <t>INTERFERON BETA-1B</t>
  </si>
  <si>
    <t>INTERFERON BETA-1A</t>
  </si>
  <si>
    <t>IMMUNOGLOBULIN BASE</t>
  </si>
  <si>
    <t>HYDROXOCOBALAMIN</t>
  </si>
  <si>
    <t>HYDROMORPHONE</t>
  </si>
  <si>
    <t>HOMOEOPATHIC MEDICINES</t>
  </si>
  <si>
    <t>GUANFACINE</t>
  </si>
  <si>
    <t>GOLD</t>
  </si>
  <si>
    <t>GELSEMIUM SEMPERVIRENS</t>
  </si>
  <si>
    <t>FLUPHENAZINE</t>
  </si>
  <si>
    <t>FINGOLIMOD</t>
  </si>
  <si>
    <t>FENOFIBRATE</t>
  </si>
  <si>
    <t>ETHINYLESTRADIOL</t>
  </si>
  <si>
    <t>ESTRADIOL</t>
  </si>
  <si>
    <t>ENOXAPARIN SODIUM</t>
  </si>
  <si>
    <t>DIPYRIDAMOLE</t>
  </si>
  <si>
    <t>DIMETICONE</t>
  </si>
  <si>
    <t>DIHYDROCODEINE</t>
  </si>
  <si>
    <t>DESOGESTREL</t>
  </si>
  <si>
    <t>DAPOXETINE</t>
  </si>
  <si>
    <t>CYPRIPEDIUM</t>
  </si>
  <si>
    <t>CROSCARMELLOSE</t>
  </si>
  <si>
    <t>CONIUM MACULATUM</t>
  </si>
  <si>
    <t>COLCHICUM AUTOMNALE</t>
  </si>
  <si>
    <t>COCCULUS</t>
  </si>
  <si>
    <t>CLAY</t>
  </si>
  <si>
    <t>CLAVULANIC ACID</t>
  </si>
  <si>
    <t>CIMICIFUGA RACEMOSA</t>
  </si>
  <si>
    <t>CETIRIZINE</t>
  </si>
  <si>
    <t>CEFPODOXIME PROXETIL</t>
  </si>
  <si>
    <t>CAPSAICINOIDS (UNSPECIFIED)</t>
  </si>
  <si>
    <t>CAPSAICIN</t>
  </si>
  <si>
    <t>CANNABIDIOL</t>
  </si>
  <si>
    <t>CALCIUM</t>
  </si>
  <si>
    <t>CABERGOLINE</t>
  </si>
  <si>
    <t>BUPRENORPHINE</t>
  </si>
  <si>
    <t>BROMPERIDOL</t>
  </si>
  <si>
    <t>BISACODYL</t>
  </si>
  <si>
    <t>BIOFLAVONOIDS</t>
  </si>
  <si>
    <t>BIFONAZOLE</t>
  </si>
  <si>
    <t>BENFOTIAMINE</t>
  </si>
  <si>
    <t>BEMETIZIDE</t>
  </si>
  <si>
    <t>ATENOLOL</t>
  </si>
  <si>
    <t>AMOXICILLIN</t>
  </si>
  <si>
    <t>AMILORIDE</t>
  </si>
  <si>
    <t>AMFEPRAMONE</t>
  </si>
  <si>
    <t>SILDENAFIL</t>
  </si>
  <si>
    <t>IRON FERROUS</t>
  </si>
  <si>
    <t>DIMENHYDRINATE</t>
  </si>
  <si>
    <t>TERIFLUNOMIDE</t>
  </si>
  <si>
    <t>CINNARIZINE</t>
  </si>
  <si>
    <t>PREDNISOLONE</t>
  </si>
  <si>
    <t>PYRIDOXINE</t>
  </si>
  <si>
    <t>CLOSTRIDIUM BOTULINUM TOXIN TYPE A</t>
  </si>
  <si>
    <t>QUININE</t>
  </si>
  <si>
    <t>ROTIGOTINE</t>
  </si>
  <si>
    <t>FLUNARIZINE</t>
  </si>
  <si>
    <t>FENTANYL</t>
  </si>
  <si>
    <t>PENTOXIFYLLINE</t>
  </si>
  <si>
    <t>HYALURONIC ACID</t>
  </si>
  <si>
    <t>CANDESARTAN CILEXETIL</t>
  </si>
  <si>
    <t>COLECALCIFEROL</t>
  </si>
  <si>
    <t>DEXAMFETAMINE</t>
  </si>
  <si>
    <t>CYANOCOBALAMIN</t>
  </si>
  <si>
    <t>TORASEMIDE</t>
  </si>
  <si>
    <t>TRIAMTERENE</t>
  </si>
  <si>
    <t>GALANTAMINE</t>
  </si>
  <si>
    <t>RASAGILINE</t>
  </si>
  <si>
    <t>LISDEXAMFETAMINE</t>
  </si>
  <si>
    <t>GLATIRAMER ACETATE</t>
  </si>
  <si>
    <t>DIMETHYL FUMARATE</t>
  </si>
  <si>
    <t>THIAMINE</t>
  </si>
  <si>
    <t>NALOXONE</t>
  </si>
  <si>
    <t>ACICLOVIR</t>
  </si>
  <si>
    <t>AMANTADINE</t>
  </si>
  <si>
    <t>MODAFINIL</t>
  </si>
  <si>
    <t>METHYLPHENIDATE</t>
  </si>
  <si>
    <t>NARATRIPTAN</t>
  </si>
  <si>
    <t>TILIDINE</t>
  </si>
  <si>
    <t>CLOPIDOGREL</t>
  </si>
  <si>
    <t>METFORMIN</t>
  </si>
  <si>
    <t>MELATONIN</t>
  </si>
  <si>
    <t>ITALY RETAIL</t>
  </si>
  <si>
    <t>DELORAZEPAM</t>
  </si>
  <si>
    <t>PROMAZINE</t>
  </si>
  <si>
    <t>ADEMETIONINE</t>
  </si>
  <si>
    <t>PALIPERIDONE</t>
  </si>
  <si>
    <t>ETIZOLAM</t>
  </si>
  <si>
    <t>ASENAPINE</t>
  </si>
  <si>
    <t>TRIFLUOPERAZINE</t>
  </si>
  <si>
    <t>PINAZEPAM</t>
  </si>
  <si>
    <t>CLOTIAPINE</t>
  </si>
  <si>
    <t>JAPAN HOSPITAL</t>
  </si>
  <si>
    <t>CLOXAZOLAM</t>
  </si>
  <si>
    <t>TANDOSPIRONE</t>
  </si>
  <si>
    <t>SETIPTILINE</t>
  </si>
  <si>
    <t>PEROSPIRONE</t>
  </si>
  <si>
    <t>TOFISOPAM</t>
  </si>
  <si>
    <t>BLONANSERIN</t>
  </si>
  <si>
    <t>ZOTEPINE</t>
  </si>
  <si>
    <t>MEXAZOLAM</t>
  </si>
  <si>
    <t>FLUTOPRAZEPAM</t>
  </si>
  <si>
    <t>YOKUKANSAN</t>
  </si>
  <si>
    <t>TRIHEXYPHENIDYL</t>
  </si>
  <si>
    <t>BIPERIDEN</t>
  </si>
  <si>
    <t>ZOLPIDEM</t>
  </si>
  <si>
    <t>FLUNITRAZEPAM</t>
  </si>
  <si>
    <t>JAPAN RETAIL</t>
  </si>
  <si>
    <t>LOFEPRAMINE</t>
  </si>
  <si>
    <t>OXAZOLAM</t>
  </si>
  <si>
    <t>BREXPIPRAZOLE</t>
  </si>
  <si>
    <t>SPAIN RETAIL</t>
  </si>
  <si>
    <t>DESVENLAFAXINE</t>
  </si>
  <si>
    <t>KETAZOLAM</t>
  </si>
  <si>
    <t>PIVAZEPAM</t>
  </si>
  <si>
    <t>BENTAZEPAM</t>
  </si>
  <si>
    <t>N1A2 INJECT GEN ANAESTHETICS</t>
  </si>
  <si>
    <t>CALCIFEDIOL</t>
  </si>
  <si>
    <t>LORMETAZEPAM</t>
  </si>
  <si>
    <t>US DRUGSTORES</t>
  </si>
  <si>
    <t>LURASIDONE</t>
  </si>
  <si>
    <t>VILAZODONE</t>
  </si>
  <si>
    <t>LEVOMILNACIPRAN</t>
  </si>
  <si>
    <t>METHYLFOLATE</t>
  </si>
  <si>
    <t>NEFAZODONE</t>
  </si>
  <si>
    <t>CARIPRAZINE</t>
  </si>
  <si>
    <t>SELEGILINE</t>
  </si>
  <si>
    <t>PHENELZINE</t>
  </si>
  <si>
    <t>DESIPRAMINE</t>
  </si>
  <si>
    <t>From Cegedim EMR Data (2014)</t>
  </si>
  <si>
    <t>MDD</t>
  </si>
  <si>
    <t>Combo</t>
  </si>
  <si>
    <t>Psych Setting</t>
  </si>
  <si>
    <t>PCP</t>
  </si>
  <si>
    <t>Prescribed Alone</t>
  </si>
  <si>
    <t>Co-Prescription</t>
  </si>
  <si>
    <t>Adjunctive</t>
  </si>
  <si>
    <t>aMDD Use</t>
  </si>
  <si>
    <t>Q3 2015</t>
  </si>
  <si>
    <t>Q3 2016</t>
  </si>
  <si>
    <t>Q3 2017</t>
  </si>
  <si>
    <t>Q3 2018</t>
  </si>
  <si>
    <t>% Used for MDD (Claims)</t>
  </si>
  <si>
    <t>Rank in Co-Rx Data</t>
  </si>
  <si>
    <t>RX
MAT/6/2016</t>
  </si>
  <si>
    <t>RX
MAT/6/2017</t>
  </si>
  <si>
    <t>RX
MAT/6/2018</t>
  </si>
  <si>
    <t>LOE Yr</t>
  </si>
  <si>
    <t>Yes</t>
  </si>
  <si>
    <t>APS</t>
  </si>
  <si>
    <t>trazodone</t>
  </si>
  <si>
    <t>TCAs</t>
  </si>
  <si>
    <t>valproic acid</t>
  </si>
  <si>
    <t>VA</t>
  </si>
  <si>
    <t>venlafaxine</t>
  </si>
  <si>
    <t>paroxetine</t>
  </si>
  <si>
    <t>sertraline</t>
  </si>
  <si>
    <t>escitalopram</t>
  </si>
  <si>
    <t>duloxetine</t>
  </si>
  <si>
    <t>clonazepam</t>
  </si>
  <si>
    <t>citalopram</t>
  </si>
  <si>
    <t>pregabalin</t>
  </si>
  <si>
    <t>lamotrigine</t>
  </si>
  <si>
    <t>fluoxetine</t>
  </si>
  <si>
    <t>ademetionine</t>
  </si>
  <si>
    <t>carbamazepine</t>
  </si>
  <si>
    <t>desvenlafaxine</t>
  </si>
  <si>
    <t>dosulepin</t>
  </si>
  <si>
    <t>doxepine</t>
  </si>
  <si>
    <t>fluvoxamine</t>
  </si>
  <si>
    <t>gabapentin</t>
  </si>
  <si>
    <t>hypericum perforatum</t>
  </si>
  <si>
    <t>lofepramine</t>
  </si>
  <si>
    <t>milnacipran</t>
  </si>
  <si>
    <t>nortriptyline</t>
  </si>
  <si>
    <t>tianeptine</t>
  </si>
  <si>
    <t>valproate semisodium</t>
  </si>
  <si>
    <t>valpromide</t>
  </si>
  <si>
    <t>vilazodone</t>
  </si>
  <si>
    <t>PSY</t>
  </si>
  <si>
    <t>GP Setting</t>
  </si>
  <si>
    <t>MDD units</t>
  </si>
  <si>
    <t>aMDD units</t>
  </si>
  <si>
    <t>Starting Point Shares</t>
  </si>
  <si>
    <t>Total Units</t>
  </si>
  <si>
    <t>MDD Patients</t>
  </si>
  <si>
    <t>Psych Treated</t>
  </si>
  <si>
    <t>Other Treated</t>
  </si>
  <si>
    <t>Split between Psych/PCP to be checked with German team</t>
  </si>
  <si>
    <t>Adj. Treated</t>
  </si>
  <si>
    <t>Adj. Days</t>
  </si>
  <si>
    <t>Units</t>
  </si>
  <si>
    <t>Setting</t>
  </si>
  <si>
    <t>No</t>
  </si>
  <si>
    <t>ACV</t>
  </si>
  <si>
    <t>AE</t>
  </si>
  <si>
    <t>ATD</t>
  </si>
  <si>
    <t>N/A</t>
  </si>
  <si>
    <t>GABA</t>
  </si>
  <si>
    <t>MAOI</t>
  </si>
  <si>
    <t>TC</t>
  </si>
  <si>
    <t>G5: Reimbursement Restrictions</t>
  </si>
  <si>
    <t>X</t>
  </si>
  <si>
    <t>Y</t>
  </si>
  <si>
    <t>MinXY</t>
  </si>
  <si>
    <t>Min</t>
  </si>
  <si>
    <t>Max</t>
  </si>
  <si>
    <t>MaxXY</t>
  </si>
  <si>
    <t>Bin</t>
  </si>
  <si>
    <t>E</t>
  </si>
  <si>
    <t>S+D</t>
  </si>
  <si>
    <t>S</t>
  </si>
  <si>
    <t>D</t>
  </si>
  <si>
    <t>B</t>
  </si>
  <si>
    <t>Row</t>
  </si>
  <si>
    <t>Column</t>
  </si>
  <si>
    <t>Sheet</t>
  </si>
  <si>
    <t>Name</t>
  </si>
  <si>
    <t>Range</t>
  </si>
  <si>
    <t>Partial Weight</t>
  </si>
  <si>
    <t>delorazepam</t>
  </si>
  <si>
    <t>topiramate</t>
  </si>
  <si>
    <t>MDD Units</t>
  </si>
  <si>
    <t>Patient Share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</si>
  <si>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</si>
  <si>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</si>
  <si>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</si>
  <si>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</si>
  <si>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</si>
  <si>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</si>
  <si>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</si>
  <si>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</si>
  <si>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</si>
  <si>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</si>
  <si>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</si>
  <si>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Total Unipolar Depression</t>
  </si>
  <si>
    <t>Selective serotonin reuptake inhibitors</t>
  </si>
  <si>
    <t>Citalopram</t>
  </si>
  <si>
    <t>Brand</t>
  </si>
  <si>
    <t>Escitalopram</t>
  </si>
  <si>
    <t>Fluoxetine</t>
  </si>
  <si>
    <t>Fluvoxamine</t>
  </si>
  <si>
    <t>Paroxetine</t>
  </si>
  <si>
    <t>Sertraline</t>
  </si>
  <si>
    <t>Serotonin and norepinephrine reuptake inhibitors</t>
  </si>
  <si>
    <t>Desvenlafaxine</t>
  </si>
  <si>
    <t>-</t>
  </si>
  <si>
    <t>Duloxetine</t>
  </si>
  <si>
    <t>Levomilnacipran</t>
  </si>
  <si>
    <t>Milnacipran</t>
  </si>
  <si>
    <t>Venlafaxine IR</t>
  </si>
  <si>
    <t>Venlafaxine XR</t>
  </si>
  <si>
    <t>Dopaminergic/noradrenergic agents</t>
  </si>
  <si>
    <t>Bupropion HCL IR</t>
  </si>
  <si>
    <t>Bupropion HCL SR/XR</t>
  </si>
  <si>
    <t>Bupropion XR (450 mg)</t>
  </si>
  <si>
    <t>Bupropion HBr</t>
  </si>
  <si>
    <t>Atypical Antipsychotics</t>
  </si>
  <si>
    <t>Lurasidone</t>
  </si>
  <si>
    <t>Risperidone</t>
  </si>
  <si>
    <t>Quetiapine XR</t>
  </si>
  <si>
    <t>Other Atypical Antipsychotics</t>
  </si>
  <si>
    <t>ASC-01</t>
  </si>
  <si>
    <t>Melatonin receptor agonists</t>
  </si>
  <si>
    <t>Agomelatine</t>
  </si>
  <si>
    <t>Mixed serotonin modulators</t>
  </si>
  <si>
    <t>Vilazodone</t>
  </si>
  <si>
    <t>Vortioxetine</t>
  </si>
  <si>
    <t>Tricyclic and tetracyclic antidepressants</t>
  </si>
  <si>
    <t>Amitriptyline</t>
  </si>
  <si>
    <t>Mirtazapine</t>
  </si>
  <si>
    <t>Other TCAs</t>
  </si>
  <si>
    <t>Monoamine oxidase inhibitors</t>
  </si>
  <si>
    <t>Selegiline transdermal</t>
  </si>
  <si>
    <t>Other MAOIs</t>
  </si>
  <si>
    <t>N-methyl-D-aspartate receptor modulators</t>
  </si>
  <si>
    <t>Esketamine</t>
  </si>
  <si>
    <t>Opioid receptor modulators</t>
  </si>
  <si>
    <t>Serotonin agonists</t>
  </si>
  <si>
    <t>Gepirone ER</t>
  </si>
  <si>
    <t>Adjunctive Basket</t>
  </si>
  <si>
    <t>Spain</t>
  </si>
  <si>
    <t>Italy</t>
  </si>
  <si>
    <t>Germany</t>
  </si>
  <si>
    <t>France</t>
  </si>
  <si>
    <t>Average</t>
  </si>
  <si>
    <t>Column1</t>
  </si>
  <si>
    <t>Column2</t>
  </si>
  <si>
    <t>Column3</t>
  </si>
  <si>
    <t>Product</t>
  </si>
  <si>
    <t>Attribute</t>
  </si>
  <si>
    <t>Row Labels</t>
  </si>
  <si>
    <t>Column Labels</t>
  </si>
  <si>
    <t>Avg</t>
  </si>
  <si>
    <t>Score</t>
  </si>
  <si>
    <t>Sum of Score</t>
  </si>
  <si>
    <t>Metric</t>
  </si>
  <si>
    <t>S7:Drug interactions/contraindications</t>
  </si>
  <si>
    <t>S3:Sexual dysfunction</t>
  </si>
  <si>
    <t>S4:Neurological side effects (e.g., extrapyramidal disorder, somnolence, akathisia, dry mouth, nervousness, etc.)</t>
  </si>
  <si>
    <t>S6:Minor side effects (e.g., nausea, constipation, sweating, fatigue, headache)</t>
  </si>
  <si>
    <t>S1:Life-threatening side effects (e.g., suicidality, cardiovascular changes)</t>
  </si>
  <si>
    <t>D2:Titration requirement</t>
  </si>
  <si>
    <t>S2:Fatigue</t>
  </si>
  <si>
    <t>S5:Weight gain and metabolic side effects (e.g. hyperlipidemia, appetite changes, increased glucose levels)</t>
  </si>
  <si>
    <t>D4:Monitoring</t>
  </si>
  <si>
    <t>B3:Physician Adoption Barriers (e.g. Operational Hurdles, Incentive Alignment / Profitability)</t>
  </si>
  <si>
    <t>B2:Patient Barriers (e.g. Operational Hurdles, Administration)</t>
  </si>
  <si>
    <t>D1:Dosing frequency</t>
  </si>
  <si>
    <t>B1:G5: Reimbursement Restrictions</t>
  </si>
  <si>
    <t>D3:Dosage formulation</t>
  </si>
  <si>
    <t xml:space="preserve">E4:Long-term efficacy (e.g., effect on depressive symptoms at 52 weeks) </t>
  </si>
  <si>
    <t>E1:Effect on depressive symptoms (e.g., improvement in MADRS at end point)</t>
  </si>
  <si>
    <t>E2:Treatment response rate (e.g., % of patients demonstrating ≥ 50% decrease in MADRS at end point)</t>
  </si>
  <si>
    <t>E3:Treatment remission rate (e.g., % of patients with MADRS scores of ≤ 12 at end point)</t>
  </si>
  <si>
    <t>E7:Effect on depressive symptoms in the elderly population (e.g., persons aged 65 or older)</t>
  </si>
  <si>
    <t>E5:Quality of life (i.e., Q-LES-Q, SDS scores)</t>
  </si>
  <si>
    <t>E8:Time to onset of therapeutic effect</t>
  </si>
  <si>
    <t>E6:Efficacy in comorbid anxiety (e.g., improvement in HAM-A scores)</t>
  </si>
  <si>
    <t>CompanyCode</t>
  </si>
  <si>
    <t>CompanyName</t>
  </si>
  <si>
    <t>Acadia</t>
  </si>
  <si>
    <t>FAAH Co</t>
  </si>
  <si>
    <t>mGluNAM Co</t>
  </si>
  <si>
    <t>Takeda</t>
  </si>
  <si>
    <t>AssetID</t>
  </si>
  <si>
    <t>AssetName</t>
  </si>
  <si>
    <t>ClassName</t>
  </si>
  <si>
    <t>atypical antipsychotics</t>
  </si>
  <si>
    <t>AMPA receptor</t>
  </si>
  <si>
    <t>anticonvulsants</t>
  </si>
  <si>
    <t>atypical antidepressants</t>
  </si>
  <si>
    <t>Benzodiazepines</t>
  </si>
  <si>
    <t>Scenario 185819579029920</t>
  </si>
  <si>
    <t>Unique ID</t>
  </si>
  <si>
    <t>SubPop Growth</t>
  </si>
  <si>
    <t>SubPop Floor Ceiling</t>
  </si>
  <si>
    <t>PCP Factor Growth</t>
  </si>
  <si>
    <t>PCP Factor Floor Ceiling</t>
  </si>
  <si>
    <t>Tdays Growth</t>
  </si>
  <si>
    <t>Tdays Floor Ceiling</t>
  </si>
  <si>
    <t>Pop Growth</t>
  </si>
  <si>
    <t>Pop Floor Ceiling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</si>
</sst>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  <numFmt numFmtId="179" formatCode="0,,&quot;M&quot;"/>
    <numFmt numFmtId="180" formatCode="0.000000000000000%"/>
    <numFmt numFmtId="181" formatCode="&quot;$&quot;#,##0.00"/>
    <numFmt numFmtId="182" formatCode="_(&quot;$&quot;* #,##0_);_(&quot;$&quot;* \(#,##0\);_(&quot;$&quot;* &quot;-&quot;??_);_(@_)"/>
    <numFmt numFmtId="183" formatCode="_(&quot;$&quot;* #,##0.0_);_(&quot;$&quot;* \(#,##0.0\);_(&quot;$&quot;* &quot;-&quot;??_);_(@_)"/>
    <numFmt numFmtId="184" formatCode="0.000"/>
    <numFmt numFmtId="185" formatCode="_(* #,##0_);_(* \(#,##0\);_(* &quot;-&quot;??_);_(@_)"/>
    <numFmt numFmtId="186" formatCode="0.0,,&quot;M&quot;"/>
    <numFmt numFmtId="187" formatCode="0.0,\K"/>
    <numFmt numFmtId="188" formatCode="0.000000"/>
    <numFmt numFmtId="189" formatCode="_(* #,##0.000000000_);_(* \(#,##0.000000000\);_(* &quot;-&quot;??_);_(@_)"/>
    <numFmt numFmtId="190" formatCode="_(* #,##0.0000000000_);_(* \(#,##0.0000000000\);_(* &quot;-&quot;??_);_(@_)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42" fillId="0" borderId="0" applyNumberFormat="0" applyFill="0" applyBorder="0" applyAlignment="0" applyProtection="0"/>
    <xf numFmtId="0" fontId="43" fillId="0" borderId="73" applyNumberFormat="0" applyFill="0" applyAlignment="0" applyProtection="0"/>
    <xf numFmtId="0" fontId="44" fillId="0" borderId="74" applyNumberFormat="0" applyFill="0" applyAlignment="0" applyProtection="0"/>
    <xf numFmtId="0" fontId="45" fillId="0" borderId="75" applyNumberFormat="0" applyFill="0" applyAlignment="0" applyProtection="0"/>
    <xf numFmtId="0" fontId="45" fillId="0" borderId="0" applyNumberFormat="0" applyFill="0" applyBorder="0" applyAlignment="0" applyProtection="0"/>
    <xf numFmtId="0" fontId="46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0" fontId="49" fillId="29" borderId="76" applyNumberFormat="0" applyAlignment="0" applyProtection="0"/>
    <xf numFmtId="0" fontId="50" fillId="30" borderId="77" applyNumberFormat="0" applyAlignment="0" applyProtection="0"/>
    <xf numFmtId="0" fontId="51" fillId="30" borderId="76" applyNumberFormat="0" applyAlignment="0" applyProtection="0"/>
    <xf numFmtId="0" fontId="52" fillId="0" borderId="78" applyNumberFormat="0" applyFill="0" applyAlignment="0" applyProtection="0"/>
    <xf numFmtId="0" fontId="53" fillId="31" borderId="79" applyNumberFormat="0" applyAlignment="0" applyProtection="0"/>
    <xf numFmtId="0" fontId="54" fillId="0" borderId="0" applyNumberFormat="0" applyFill="0" applyBorder="0" applyAlignment="0" applyProtection="0"/>
    <xf numFmtId="0" fontId="1" fillId="32" borderId="80" applyNumberFormat="0" applyFont="0" applyAlignment="0" applyProtection="0"/>
    <xf numFmtId="0" fontId="55" fillId="0" borderId="0" applyNumberFormat="0" applyFill="0" applyBorder="0" applyAlignment="0" applyProtection="0"/>
    <xf numFmtId="0" fontId="35" fillId="0" borderId="81" applyNumberFormat="0" applyFill="0" applyAlignment="0" applyProtection="0"/>
    <xf numFmtId="0" fontId="56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56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56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56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56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56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</cellStyleXfs>
  <cellXfs count="404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9" borderId="30" xfId="5" applyFont="1" applyFill="1" applyBorder="1"/>
    <xf numFmtId="0" fontId="4" fillId="0" borderId="30" xfId="4" applyFill="1" applyBorder="1"/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177" fontId="0" fillId="0" borderId="0" xfId="0" applyNumberFormat="1"/>
    <xf numFmtId="180" fontId="0" fillId="0" borderId="0" xfId="0" applyNumberFormat="1"/>
    <xf numFmtId="181" fontId="9" fillId="6" borderId="5" xfId="3" applyNumberFormat="1" applyFont="1" applyFill="1" applyBorder="1" applyAlignment="1" applyProtection="1">
      <alignment horizontal="center" vertical="center"/>
    </xf>
    <xf numFmtId="181" fontId="0" fillId="0" borderId="0" xfId="0" applyNumberFormat="1"/>
    <xf numFmtId="0" fontId="0" fillId="0" borderId="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5" xfId="0" applyNumberFormat="1" applyBorder="1" applyAlignment="1">
      <alignment horizontal="center"/>
    </xf>
    <xf numFmtId="182" fontId="0" fillId="0" borderId="0" xfId="6" applyNumberFormat="1" applyFont="1" applyAlignment="1">
      <alignment horizontal="center"/>
    </xf>
    <xf numFmtId="18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4" fontId="0" fillId="0" borderId="0" xfId="0" applyNumberFormat="1"/>
    <xf numFmtId="1" fontId="0" fillId="0" borderId="0" xfId="0" applyNumberFormat="1" applyAlignment="1">
      <alignment horizontal="center"/>
    </xf>
    <xf numFmtId="184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0" fillId="16" borderId="13" xfId="0" applyFill="1" applyBorder="1"/>
    <xf numFmtId="0" fontId="34" fillId="16" borderId="5" xfId="0" applyFont="1" applyFill="1" applyBorder="1" applyAlignment="1">
      <alignment horizontal="center" vertical="top" wrapText="1"/>
    </xf>
    <xf numFmtId="37" fontId="9" fillId="3" borderId="5" xfId="1" applyNumberFormat="1" applyFont="1" applyFill="1" applyBorder="1" applyAlignment="1" applyProtection="1">
      <alignment horizontal="center" vertical="center"/>
    </xf>
    <xf numFmtId="0" fontId="0" fillId="16" borderId="50" xfId="0" applyFill="1" applyBorder="1"/>
    <xf numFmtId="0" fontId="13" fillId="3" borderId="47" xfId="3" applyFont="1" applyFill="1" applyBorder="1" applyAlignment="1" applyProtection="1">
      <alignment horizontal="center" textRotation="90" wrapText="1"/>
    </xf>
    <xf numFmtId="185" fontId="0" fillId="0" borderId="0" xfId="1" applyNumberFormat="1" applyFont="1"/>
    <xf numFmtId="0" fontId="33" fillId="3" borderId="5" xfId="3" applyFont="1" applyFill="1" applyBorder="1" applyAlignment="1" applyProtection="1">
      <alignment horizontal="center" vertical="center" wrapText="1"/>
    </xf>
    <xf numFmtId="172" fontId="0" fillId="0" borderId="0" xfId="0" applyNumberFormat="1"/>
    <xf numFmtId="164" fontId="3" fillId="3" borderId="5" xfId="2" applyNumberFormat="1" applyFont="1" applyFill="1" applyBorder="1" applyAlignment="1" applyProtection="1">
      <alignment horizontal="center" vertical="center"/>
    </xf>
    <xf numFmtId="2" fontId="0" fillId="3" borderId="5" xfId="0" applyNumberFormat="1" applyFont="1" applyFill="1" applyBorder="1" applyAlignment="1">
      <alignment horizontal="center"/>
    </xf>
    <xf numFmtId="10" fontId="0" fillId="0" borderId="0" xfId="0" applyNumberFormat="1"/>
    <xf numFmtId="2" fontId="0" fillId="0" borderId="0" xfId="0" applyNumberFormat="1"/>
    <xf numFmtId="0" fontId="3" fillId="3" borderId="37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35" fillId="17" borderId="5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5" fillId="0" borderId="52" xfId="0" applyFont="1" applyBorder="1" applyAlignment="1">
      <alignment horizontal="left"/>
    </xf>
    <xf numFmtId="0" fontId="0" fillId="0" borderId="34" xfId="0" applyBorder="1"/>
    <xf numFmtId="1" fontId="36" fillId="18" borderId="53" xfId="7" applyNumberFormat="1" applyFont="1" applyFill="1" applyBorder="1" applyAlignment="1">
      <alignment horizontal="center" vertical="center" wrapText="1"/>
    </xf>
    <xf numFmtId="1" fontId="36" fillId="18" borderId="15" xfId="7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2" xfId="0" applyBorder="1"/>
    <xf numFmtId="0" fontId="0" fillId="0" borderId="25" xfId="0" applyBorder="1"/>
    <xf numFmtId="164" fontId="0" fillId="19" borderId="5" xfId="2" quotePrefix="1" applyNumberFormat="1" applyFont="1" applyFill="1" applyBorder="1" applyAlignment="1">
      <alignment horizontal="center"/>
    </xf>
    <xf numFmtId="0" fontId="0" fillId="0" borderId="0" xfId="0" applyBorder="1"/>
    <xf numFmtId="0" fontId="0" fillId="0" borderId="35" xfId="0" applyBorder="1"/>
    <xf numFmtId="1" fontId="36" fillId="18" borderId="5" xfId="7" applyNumberFormat="1" applyFont="1" applyFill="1" applyBorder="1" applyAlignment="1">
      <alignment horizontal="center" vertical="center" wrapText="1"/>
    </xf>
    <xf numFmtId="1" fontId="36" fillId="18" borderId="55" xfId="7" applyNumberFormat="1" applyFont="1" applyFill="1" applyBorder="1" applyAlignment="1">
      <alignment horizontal="center" vertical="center" wrapText="1"/>
    </xf>
    <xf numFmtId="1" fontId="36" fillId="18" borderId="35" xfId="7" applyNumberFormat="1" applyFont="1" applyFill="1" applyBorder="1" applyAlignment="1">
      <alignment horizontal="center" vertical="center" wrapText="1"/>
    </xf>
    <xf numFmtId="0" fontId="35" fillId="17" borderId="52" xfId="0" applyFont="1" applyFill="1" applyBorder="1" applyAlignment="1">
      <alignment horizontal="center" wrapText="1"/>
    </xf>
    <xf numFmtId="0" fontId="35" fillId="17" borderId="0" xfId="0" applyFont="1" applyFill="1" applyBorder="1" applyAlignment="1">
      <alignment horizontal="center"/>
    </xf>
    <xf numFmtId="1" fontId="36" fillId="18" borderId="10" xfId="7" applyNumberFormat="1" applyFont="1" applyFill="1" applyBorder="1" applyAlignment="1">
      <alignment horizontal="right" vertical="center" wrapText="1"/>
    </xf>
    <xf numFmtId="1" fontId="0" fillId="19" borderId="5" xfId="2" quotePrefix="1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86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187" fontId="4" fillId="0" borderId="0" xfId="8" applyNumberFormat="1" applyAlignment="1">
      <alignment horizontal="center"/>
    </xf>
    <xf numFmtId="9" fontId="4" fillId="0" borderId="0" xfId="2" applyFont="1" applyAlignment="1">
      <alignment horizontal="center"/>
    </xf>
    <xf numFmtId="0" fontId="0" fillId="20" borderId="0" xfId="0" applyFill="1" applyAlignment="1">
      <alignment horizontal="center"/>
    </xf>
    <xf numFmtId="1" fontId="36" fillId="18" borderId="8" xfId="7" applyNumberFormat="1" applyFont="1" applyFill="1" applyBorder="1" applyAlignment="1">
      <alignment horizontal="right" vertical="center" wrapText="1"/>
    </xf>
    <xf numFmtId="1" fontId="0" fillId="19" borderId="7" xfId="2" quotePrefix="1" applyNumberFormat="1" applyFont="1" applyFill="1" applyBorder="1" applyAlignment="1">
      <alignment horizontal="center"/>
    </xf>
    <xf numFmtId="164" fontId="0" fillId="19" borderId="7" xfId="2" quotePrefix="1" applyNumberFormat="1" applyFont="1" applyFill="1" applyBorder="1" applyAlignment="1">
      <alignment horizontal="center"/>
    </xf>
    <xf numFmtId="1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" fontId="36" fillId="18" borderId="47" xfId="7" applyNumberFormat="1" applyFont="1" applyFill="1" applyBorder="1" applyAlignment="1">
      <alignment horizontal="right" vertical="center" wrapText="1"/>
    </xf>
    <xf numFmtId="1" fontId="0" fillId="19" borderId="47" xfId="2" quotePrefix="1" applyNumberFormat="1" applyFont="1" applyFill="1" applyBorder="1" applyAlignment="1">
      <alignment horizontal="center"/>
    </xf>
    <xf numFmtId="164" fontId="0" fillId="19" borderId="47" xfId="2" quotePrefix="1" applyNumberFormat="1" applyFont="1" applyFill="1" applyBorder="1" applyAlignment="1">
      <alignment horizontal="center"/>
    </xf>
    <xf numFmtId="1" fontId="36" fillId="18" borderId="5" xfId="7" applyNumberFormat="1" applyFont="1" applyFill="1" applyBorder="1" applyAlignment="1">
      <alignment horizontal="right" vertical="center" wrapText="1"/>
    </xf>
    <xf numFmtId="1" fontId="0" fillId="0" borderId="0" xfId="0" applyNumberFormat="1" applyAlignment="1">
      <alignment horizontal="left"/>
    </xf>
    <xf numFmtId="186" fontId="0" fillId="0" borderId="0" xfId="0" applyNumberFormat="1"/>
    <xf numFmtId="1" fontId="0" fillId="21" borderId="5" xfId="2" quotePrefix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20" borderId="0" xfId="2" applyFont="1" applyFill="1"/>
    <xf numFmtId="179" fontId="0" fillId="0" borderId="0" xfId="0" applyNumberFormat="1" applyAlignment="1">
      <alignment horizontal="center"/>
    </xf>
    <xf numFmtId="0" fontId="0" fillId="0" borderId="25" xfId="0" applyBorder="1" applyAlignment="1">
      <alignment vertical="center" wrapText="1"/>
    </xf>
    <xf numFmtId="0" fontId="35" fillId="17" borderId="52" xfId="0" applyFont="1" applyFill="1" applyBorder="1" applyAlignment="1">
      <alignment horizontal="center" vertical="center" wrapText="1"/>
    </xf>
    <xf numFmtId="0" fontId="35" fillId="17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2" applyFont="1" applyAlignment="1">
      <alignment horizontal="center" vertical="center"/>
    </xf>
    <xf numFmtId="1" fontId="0" fillId="0" borderId="35" xfId="0" applyNumberFormat="1" applyBorder="1" applyAlignment="1">
      <alignment horizontal="center"/>
    </xf>
    <xf numFmtId="9" fontId="0" fillId="0" borderId="58" xfId="0" applyNumberFormat="1" applyBorder="1" applyAlignment="1">
      <alignment horizontal="center"/>
    </xf>
    <xf numFmtId="186" fontId="0" fillId="0" borderId="59" xfId="0" applyNumberFormat="1" applyBorder="1" applyAlignment="1">
      <alignment horizontal="center"/>
    </xf>
    <xf numFmtId="186" fontId="0" fillId="20" borderId="59" xfId="0" applyNumberFormat="1" applyFill="1" applyBorder="1" applyAlignment="1">
      <alignment horizontal="center"/>
    </xf>
    <xf numFmtId="0" fontId="0" fillId="0" borderId="58" xfId="0" applyBorder="1" applyAlignment="1">
      <alignment horizontal="center" vertical="center"/>
    </xf>
    <xf numFmtId="9" fontId="0" fillId="0" borderId="60" xfId="0" applyNumberFormat="1" applyBorder="1" applyAlignment="1">
      <alignment horizontal="center" vertical="center"/>
    </xf>
    <xf numFmtId="186" fontId="0" fillId="0" borderId="59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/>
    </xf>
    <xf numFmtId="9" fontId="0" fillId="0" borderId="59" xfId="2" applyFon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59" xfId="2" applyFont="1" applyBorder="1" applyAlignment="1">
      <alignment horizontal="center"/>
    </xf>
    <xf numFmtId="188" fontId="0" fillId="0" borderId="0" xfId="0" applyNumberFormat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wrapText="1"/>
    </xf>
    <xf numFmtId="0" fontId="35" fillId="17" borderId="0" xfId="0" applyFont="1" applyFill="1" applyBorder="1" applyAlignment="1">
      <alignment horizontal="center" wrapText="1"/>
    </xf>
    <xf numFmtId="0" fontId="0" fillId="0" borderId="5" xfId="0" applyNumberFormat="1" applyBorder="1" applyAlignment="1"/>
    <xf numFmtId="0" fontId="0" fillId="0" borderId="5" xfId="0" applyBorder="1" applyAlignment="1"/>
    <xf numFmtId="0" fontId="0" fillId="0" borderId="5" xfId="0" applyBorder="1" applyAlignment="1">
      <alignment horizontal="right"/>
    </xf>
    <xf numFmtId="0" fontId="0" fillId="0" borderId="5" xfId="0" applyNumberFormat="1" applyBorder="1" applyAlignment="1">
      <alignment horizontal="right"/>
    </xf>
    <xf numFmtId="0" fontId="0" fillId="0" borderId="5" xfId="0" applyBorder="1"/>
    <xf numFmtId="0" fontId="0" fillId="0" borderId="0" xfId="0" applyFill="1" applyBorder="1" applyAlignment="1">
      <alignment horizontal="left"/>
    </xf>
    <xf numFmtId="0" fontId="3" fillId="2" borderId="0" xfId="3" applyFill="1"/>
    <xf numFmtId="1" fontId="28" fillId="2" borderId="48" xfId="3" applyNumberFormat="1" applyFont="1" applyFill="1" applyBorder="1" applyAlignment="1">
      <alignment horizontal="center"/>
    </xf>
    <xf numFmtId="0" fontId="23" fillId="13" borderId="49" xfId="3" applyFont="1" applyFill="1" applyBorder="1" applyAlignment="1">
      <alignment horizontal="center" vertical="center"/>
    </xf>
    <xf numFmtId="173" fontId="24" fillId="4" borderId="42" xfId="3" applyNumberFormat="1" applyFont="1" applyFill="1" applyBorder="1" applyAlignment="1">
      <alignment horizontal="center" vertical="center"/>
    </xf>
    <xf numFmtId="0" fontId="25" fillId="0" borderId="43" xfId="4" applyFont="1" applyBorder="1" applyAlignment="1">
      <alignment horizontal="center" vertical="center" wrapText="1"/>
    </xf>
    <xf numFmtId="0" fontId="24" fillId="4" borderId="42" xfId="3" applyFont="1" applyFill="1" applyBorder="1" applyAlignment="1">
      <alignment horizontal="center" vertical="center"/>
    </xf>
    <xf numFmtId="0" fontId="23" fillId="2" borderId="37" xfId="3" applyFont="1" applyFill="1" applyBorder="1" applyAlignment="1">
      <alignment horizontal="center"/>
    </xf>
    <xf numFmtId="0" fontId="23" fillId="2" borderId="62" xfId="3" applyFont="1" applyFill="1" applyBorder="1" applyAlignment="1">
      <alignment horizontal="center"/>
    </xf>
    <xf numFmtId="0" fontId="23" fillId="2" borderId="63" xfId="3" applyFont="1" applyFill="1" applyBorder="1" applyAlignment="1">
      <alignment horizontal="center"/>
    </xf>
    <xf numFmtId="0" fontId="23" fillId="2" borderId="64" xfId="3" applyFont="1" applyFill="1" applyBorder="1" applyAlignment="1">
      <alignment horizontal="center"/>
    </xf>
    <xf numFmtId="0" fontId="23" fillId="2" borderId="65" xfId="3" applyFont="1" applyFill="1" applyBorder="1" applyAlignment="1">
      <alignment horizontal="center"/>
    </xf>
    <xf numFmtId="0" fontId="23" fillId="8" borderId="37" xfId="3" applyFont="1" applyFill="1" applyBorder="1" applyAlignment="1">
      <alignment horizontal="center"/>
    </xf>
    <xf numFmtId="0" fontId="23" fillId="2" borderId="66" xfId="3" applyFont="1" applyFill="1" applyBorder="1" applyAlignment="1">
      <alignment horizontal="center"/>
    </xf>
    <xf numFmtId="0" fontId="23" fillId="22" borderId="37" xfId="3" applyFont="1" applyFill="1" applyBorder="1" applyAlignment="1">
      <alignment horizontal="center"/>
    </xf>
    <xf numFmtId="0" fontId="3" fillId="3" borderId="9" xfId="3" applyFill="1" applyBorder="1" applyAlignment="1">
      <alignment horizontal="center" vertical="center"/>
    </xf>
    <xf numFmtId="0" fontId="3" fillId="2" borderId="37" xfId="3" applyFill="1" applyBorder="1"/>
    <xf numFmtId="0" fontId="3" fillId="3" borderId="5" xfId="3" applyFill="1" applyBorder="1" applyAlignment="1">
      <alignment horizontal="center" vertical="center"/>
    </xf>
    <xf numFmtId="0" fontId="23" fillId="2" borderId="0" xfId="3" applyFont="1" applyFill="1" applyAlignment="1">
      <alignment horizontal="center"/>
    </xf>
    <xf numFmtId="0" fontId="23" fillId="2" borderId="45" xfId="3" applyFont="1" applyFill="1" applyBorder="1" applyAlignment="1">
      <alignment horizontal="center"/>
    </xf>
    <xf numFmtId="0" fontId="23" fillId="2" borderId="69" xfId="3" applyFont="1" applyFill="1" applyBorder="1" applyAlignment="1">
      <alignment horizontal="center"/>
    </xf>
    <xf numFmtId="0" fontId="23" fillId="2" borderId="70" xfId="3" applyFont="1" applyFill="1" applyBorder="1" applyAlignment="1">
      <alignment horizontal="center"/>
    </xf>
    <xf numFmtId="0" fontId="23" fillId="2" borderId="71" xfId="3" applyFont="1" applyFill="1" applyBorder="1" applyAlignment="1">
      <alignment horizontal="center"/>
    </xf>
    <xf numFmtId="0" fontId="23" fillId="2" borderId="38" xfId="3" applyFont="1" applyFill="1" applyBorder="1" applyAlignment="1">
      <alignment horizontal="center"/>
    </xf>
    <xf numFmtId="0" fontId="23" fillId="2" borderId="36" xfId="3" applyFont="1" applyFill="1" applyBorder="1" applyAlignment="1">
      <alignment horizontal="center"/>
    </xf>
    <xf numFmtId="0" fontId="23" fillId="2" borderId="46" xfId="3" applyFont="1" applyFill="1" applyBorder="1" applyAlignment="1">
      <alignment horizontal="center"/>
    </xf>
    <xf numFmtId="0" fontId="23" fillId="2" borderId="44" xfId="3" applyFont="1" applyFill="1" applyBorder="1" applyAlignment="1">
      <alignment horizontal="center"/>
    </xf>
    <xf numFmtId="0" fontId="23" fillId="2" borderId="41" xfId="3" applyFont="1" applyFill="1" applyBorder="1" applyAlignment="1">
      <alignment horizontal="center"/>
    </xf>
    <xf numFmtId="0" fontId="23" fillId="2" borderId="40" xfId="3" applyFont="1" applyFill="1" applyBorder="1" applyAlignment="1">
      <alignment horizontal="center"/>
    </xf>
    <xf numFmtId="0" fontId="23" fillId="2" borderId="39" xfId="3" applyFont="1" applyFill="1" applyBorder="1" applyAlignment="1">
      <alignment horizontal="center"/>
    </xf>
    <xf numFmtId="0" fontId="24" fillId="4" borderId="5" xfId="3" applyFont="1" applyFill="1" applyBorder="1" applyAlignment="1">
      <alignment horizontal="center" vertical="center"/>
    </xf>
    <xf numFmtId="0" fontId="23" fillId="2" borderId="5" xfId="3" applyFont="1" applyFill="1" applyBorder="1" applyAlignment="1">
      <alignment horizontal="center"/>
    </xf>
    <xf numFmtId="0" fontId="3" fillId="2" borderId="5" xfId="3" applyFill="1" applyBorder="1"/>
    <xf numFmtId="9" fontId="23" fillId="2" borderId="5" xfId="2" applyFont="1" applyFill="1" applyBorder="1" applyAlignment="1">
      <alignment horizontal="center"/>
    </xf>
    <xf numFmtId="174" fontId="24" fillId="4" borderId="42" xfId="3" applyNumberFormat="1" applyFont="1" applyFill="1" applyBorder="1" applyAlignment="1">
      <alignment horizontal="center" vertical="center"/>
    </xf>
    <xf numFmtId="175" fontId="24" fillId="4" borderId="42" xfId="3" applyNumberFormat="1" applyFont="1" applyFill="1" applyBorder="1" applyAlignment="1">
      <alignment horizontal="center" vertical="center"/>
    </xf>
    <xf numFmtId="1" fontId="28" fillId="2" borderId="49" xfId="3" applyNumberFormat="1" applyFont="1" applyFill="1" applyBorder="1" applyAlignment="1">
      <alignment horizontal="center"/>
    </xf>
    <xf numFmtId="176" fontId="24" fillId="4" borderId="42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73" fontId="24" fillId="4" borderId="5" xfId="3" applyNumberFormat="1" applyFont="1" applyFill="1" applyBorder="1" applyAlignment="1">
      <alignment horizontal="center" vertical="center"/>
    </xf>
    <xf numFmtId="174" fontId="24" fillId="4" borderId="5" xfId="3" applyNumberFormat="1" applyFont="1" applyFill="1" applyBorder="1" applyAlignment="1">
      <alignment horizontal="center" vertical="center"/>
    </xf>
    <xf numFmtId="175" fontId="24" fillId="4" borderId="5" xfId="3" applyNumberFormat="1" applyFont="1" applyFill="1" applyBorder="1" applyAlignment="1">
      <alignment horizontal="center" vertical="center"/>
    </xf>
    <xf numFmtId="176" fontId="24" fillId="4" borderId="5" xfId="3" applyNumberFormat="1" applyFont="1" applyFill="1" applyBorder="1" applyAlignment="1">
      <alignment horizontal="center" vertical="center"/>
    </xf>
    <xf numFmtId="1" fontId="36" fillId="18" borderId="10" xfId="7" applyNumberFormat="1" applyFont="1" applyFill="1" applyBorder="1" applyAlignment="1">
      <alignment horizontal="center" vertical="center" wrapText="1"/>
    </xf>
    <xf numFmtId="1" fontId="36" fillId="18" borderId="8" xfId="7" applyNumberFormat="1" applyFont="1" applyFill="1" applyBorder="1" applyAlignment="1">
      <alignment horizontal="center" vertical="center" wrapText="1"/>
    </xf>
    <xf numFmtId="2" fontId="8" fillId="0" borderId="3" xfId="3" applyNumberFormat="1" applyFont="1" applyFill="1" applyBorder="1" applyAlignment="1" applyProtection="1">
      <alignment horizontal="center" vertical="center"/>
    </xf>
    <xf numFmtId="2" fontId="8" fillId="23" borderId="3" xfId="3" applyNumberFormat="1" applyFont="1" applyFill="1" applyBorder="1" applyAlignment="1" applyProtection="1">
      <alignment horizontal="center" vertical="center"/>
    </xf>
    <xf numFmtId="2" fontId="8" fillId="23" borderId="5" xfId="3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/>
    </xf>
    <xf numFmtId="9" fontId="6" fillId="0" borderId="3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0" fontId="23" fillId="2" borderId="62" xfId="3" applyFont="1" applyFill="1" applyBorder="1" applyAlignment="1" applyProtection="1">
      <alignment horizontal="center"/>
    </xf>
    <xf numFmtId="0" fontId="23" fillId="2" borderId="63" xfId="3" applyFont="1" applyFill="1" applyBorder="1" applyAlignment="1" applyProtection="1">
      <alignment horizontal="center"/>
    </xf>
    <xf numFmtId="0" fontId="23" fillId="2" borderId="64" xfId="3" applyFont="1" applyFill="1" applyBorder="1" applyAlignment="1" applyProtection="1">
      <alignment horizontal="center"/>
    </xf>
    <xf numFmtId="0" fontId="23" fillId="8" borderId="65" xfId="3" applyFont="1" applyFill="1" applyBorder="1" applyAlignment="1" applyProtection="1">
      <alignment horizontal="center"/>
    </xf>
    <xf numFmtId="0" fontId="3" fillId="2" borderId="37" xfId="3" applyFill="1" applyBorder="1" applyProtection="1"/>
    <xf numFmtId="0" fontId="23" fillId="2" borderId="66" xfId="3" applyFont="1" applyFill="1" applyBorder="1" applyAlignment="1" applyProtection="1">
      <alignment horizontal="center"/>
    </xf>
    <xf numFmtId="0" fontId="23" fillId="2" borderId="65" xfId="3" applyFont="1" applyFill="1" applyBorder="1" applyAlignment="1" applyProtection="1">
      <alignment horizontal="center"/>
    </xf>
    <xf numFmtId="0" fontId="23" fillId="8" borderId="37" xfId="3" applyFont="1" applyFill="1" applyBorder="1" applyAlignment="1" applyProtection="1">
      <alignment horizontal="center"/>
    </xf>
    <xf numFmtId="0" fontId="3" fillId="2" borderId="0" xfId="3" applyFill="1" applyBorder="1" applyProtection="1"/>
    <xf numFmtId="0" fontId="3" fillId="3" borderId="9" xfId="3" applyFont="1" applyFill="1" applyBorder="1" applyAlignment="1" applyProtection="1">
      <alignment horizontal="center" vertical="center"/>
    </xf>
    <xf numFmtId="0" fontId="23" fillId="2" borderId="67" xfId="3" applyFont="1" applyFill="1" applyBorder="1" applyAlignment="1" applyProtection="1">
      <alignment horizontal="center"/>
    </xf>
    <xf numFmtId="0" fontId="23" fillId="2" borderId="68" xfId="3" applyFont="1" applyFill="1" applyBorder="1" applyAlignment="1" applyProtection="1">
      <alignment horizontal="center"/>
    </xf>
    <xf numFmtId="0" fontId="23" fillId="2" borderId="69" xfId="3" applyFont="1" applyFill="1" applyBorder="1" applyAlignment="1" applyProtection="1">
      <alignment horizontal="center"/>
    </xf>
    <xf numFmtId="0" fontId="23" fillId="2" borderId="70" xfId="3" applyFont="1" applyFill="1" applyBorder="1" applyAlignment="1" applyProtection="1">
      <alignment horizontal="center"/>
    </xf>
    <xf numFmtId="0" fontId="23" fillId="2" borderId="71" xfId="3" applyFont="1" applyFill="1" applyBorder="1" applyAlignment="1" applyProtection="1">
      <alignment horizontal="center"/>
    </xf>
    <xf numFmtId="173" fontId="24" fillId="4" borderId="5" xfId="3" applyNumberFormat="1" applyFont="1" applyFill="1" applyBorder="1" applyAlignment="1" applyProtection="1">
      <alignment horizontal="center" vertical="center"/>
    </xf>
    <xf numFmtId="174" fontId="24" fillId="4" borderId="5" xfId="3" applyNumberFormat="1" applyFont="1" applyFill="1" applyBorder="1" applyAlignment="1" applyProtection="1">
      <alignment horizontal="center" vertical="center"/>
    </xf>
    <xf numFmtId="175" fontId="24" fillId="4" borderId="5" xfId="3" applyNumberFormat="1" applyFont="1" applyFill="1" applyBorder="1" applyAlignment="1" applyProtection="1">
      <alignment horizontal="center" vertical="center"/>
    </xf>
    <xf numFmtId="176" fontId="24" fillId="4" borderId="5" xfId="3" applyNumberFormat="1" applyFont="1" applyFill="1" applyBorder="1" applyAlignment="1" applyProtection="1">
      <alignment horizontal="center" vertical="center"/>
    </xf>
    <xf numFmtId="1" fontId="36" fillId="18" borderId="0" xfId="7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9" fontId="0" fillId="0" borderId="0" xfId="2" quotePrefix="1" applyFont="1" applyAlignment="1">
      <alignment horizontal="center"/>
    </xf>
    <xf numFmtId="0" fontId="23" fillId="8" borderId="63" xfId="3" applyFont="1" applyFill="1" applyBorder="1" applyAlignment="1">
      <alignment horizontal="center"/>
    </xf>
    <xf numFmtId="0" fontId="3" fillId="2" borderId="33" xfId="3" applyFill="1" applyBorder="1"/>
    <xf numFmtId="0" fontId="23" fillId="8" borderId="65" xfId="3" applyFont="1" applyFill="1" applyBorder="1" applyAlignment="1">
      <alignment horizontal="center"/>
    </xf>
    <xf numFmtId="0" fontId="3" fillId="2" borderId="0" xfId="3" applyFill="1" applyBorder="1"/>
    <xf numFmtId="0" fontId="23" fillId="8" borderId="66" xfId="3" applyFont="1" applyFill="1" applyBorder="1" applyAlignment="1">
      <alignment horizontal="center"/>
    </xf>
    <xf numFmtId="0" fontId="3" fillId="2" borderId="35" xfId="3" applyFill="1" applyBorder="1"/>
    <xf numFmtId="0" fontId="23" fillId="8" borderId="70" xfId="3" applyFont="1" applyFill="1" applyBorder="1" applyAlignment="1">
      <alignment horizontal="center"/>
    </xf>
    <xf numFmtId="0" fontId="3" fillId="2" borderId="56" xfId="3" applyFill="1" applyBorder="1"/>
    <xf numFmtId="0" fontId="3" fillId="2" borderId="25" xfId="3" applyFill="1" applyBorder="1"/>
    <xf numFmtId="0" fontId="23" fillId="8" borderId="64" xfId="3" applyFont="1" applyFill="1" applyBorder="1" applyAlignment="1">
      <alignment horizontal="center"/>
    </xf>
    <xf numFmtId="0" fontId="23" fillId="8" borderId="60" xfId="3" applyFont="1" applyFill="1" applyBorder="1" applyAlignment="1">
      <alignment horizontal="center"/>
    </xf>
    <xf numFmtId="0" fontId="3" fillId="2" borderId="72" xfId="3" applyFill="1" applyBorder="1"/>
    <xf numFmtId="1" fontId="36" fillId="18" borderId="11" xfId="7" applyNumberFormat="1" applyFont="1" applyFill="1" applyBorder="1" applyAlignment="1">
      <alignment horizontal="right" vertical="center" wrapText="1"/>
    </xf>
    <xf numFmtId="0" fontId="38" fillId="24" borderId="0" xfId="0" applyFont="1" applyFill="1"/>
    <xf numFmtId="0" fontId="39" fillId="24" borderId="0" xfId="0" applyFont="1" applyFill="1"/>
    <xf numFmtId="0" fontId="40" fillId="0" borderId="0" xfId="0" applyFont="1"/>
    <xf numFmtId="0" fontId="38" fillId="25" borderId="0" xfId="0" applyFont="1" applyFill="1"/>
    <xf numFmtId="0" fontId="39" fillId="25" borderId="0" xfId="0" applyFont="1" applyFill="1"/>
    <xf numFmtId="10" fontId="40" fillId="0" borderId="0" xfId="0" applyNumberFormat="1" applyFont="1"/>
    <xf numFmtId="0" fontId="41" fillId="0" borderId="0" xfId="0" applyFont="1"/>
    <xf numFmtId="0" fontId="40" fillId="0" borderId="0" xfId="0" applyNumberFormat="1" applyFont="1" applyAlignment="1">
      <alignment horizontal="right"/>
    </xf>
    <xf numFmtId="0" fontId="3" fillId="3" borderId="10" xfId="3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0" borderId="0" xfId="0"/>
    <xf numFmtId="0" fontId="34" fillId="16" borderId="5" xfId="0" applyFont="1" applyFill="1" applyBorder="1" applyAlignment="1">
      <alignment horizontal="center" textRotation="90"/>
    </xf>
    <xf numFmtId="0" fontId="0" fillId="0" borderId="0" xfId="0" applyFill="1" applyBorder="1"/>
    <xf numFmtId="190" fontId="0" fillId="0" borderId="29" xfId="1" applyNumberFormat="1" applyFont="1" applyBorder="1" applyAlignment="1">
      <alignment horizontal="center"/>
    </xf>
    <xf numFmtId="190" fontId="0" fillId="0" borderId="21" xfId="1" applyNumberFormat="1" applyFont="1" applyBorder="1" applyAlignment="1">
      <alignment horizontal="center"/>
    </xf>
    <xf numFmtId="190" fontId="0" fillId="0" borderId="31" xfId="1" applyNumberFormat="1" applyFont="1" applyBorder="1" applyAlignment="1">
      <alignment horizontal="center"/>
    </xf>
    <xf numFmtId="190" fontId="20" fillId="8" borderId="26" xfId="1" applyNumberFormat="1" applyFont="1" applyFill="1" applyBorder="1" applyAlignment="1">
      <alignment horizontal="center"/>
    </xf>
    <xf numFmtId="189" fontId="0" fillId="10" borderId="30" xfId="1" applyNumberFormat="1" applyFont="1" applyFill="1" applyBorder="1" applyAlignment="1" applyProtection="1">
      <alignment horizontal="center"/>
      <protection locked="0"/>
    </xf>
    <xf numFmtId="189" fontId="0" fillId="10" borderId="24" xfId="1" applyNumberFormat="1" applyFont="1" applyFill="1" applyBorder="1" applyAlignment="1" applyProtection="1">
      <alignment horizontal="center"/>
      <protection locked="0"/>
    </xf>
    <xf numFmtId="189" fontId="0" fillId="10" borderId="22" xfId="1" applyNumberFormat="1" applyFont="1" applyFill="1" applyBorder="1" applyAlignment="1" applyProtection="1">
      <alignment horizontal="center"/>
      <protection locked="0"/>
    </xf>
    <xf numFmtId="164" fontId="20" fillId="8" borderId="27" xfId="5" applyNumberFormat="1" applyFont="1" applyFill="1" applyBorder="1" applyAlignment="1" applyProtection="1">
      <alignment horizontal="center"/>
      <protection locked="0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6" fillId="2" borderId="47" xfId="3" applyFont="1" applyFill="1" applyBorder="1" applyAlignment="1">
      <alignment horizontal="center" vertical="center" wrapText="1"/>
    </xf>
    <xf numFmtId="0" fontId="26" fillId="2" borderId="5" xfId="3" applyFont="1" applyFill="1" applyBorder="1" applyAlignment="1">
      <alignment horizontal="center" vertical="center" wrapText="1"/>
    </xf>
    <xf numFmtId="0" fontId="26" fillId="2" borderId="7" xfId="3" applyFont="1" applyFill="1" applyBorder="1" applyAlignment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26" fillId="2" borderId="50" xfId="3" applyFont="1" applyFill="1" applyBorder="1" applyAlignment="1" applyProtection="1">
      <alignment horizontal="center" vertical="center" wrapText="1"/>
    </xf>
    <xf numFmtId="0" fontId="26" fillId="2" borderId="50" xfId="3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0" fillId="0" borderId="6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 wrapText="1"/>
    </xf>
    <xf numFmtId="0" fontId="35" fillId="17" borderId="52" xfId="0" applyFont="1" applyFill="1" applyBorder="1" applyAlignment="1">
      <alignment horizontal="center" vertical="center"/>
    </xf>
    <xf numFmtId="0" fontId="35" fillId="17" borderId="54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65" xfId="0" applyFill="1" applyBorder="1"/>
  </cellXfs>
  <cellStyles count="50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1" builtinId="3"/>
    <cellStyle name="Currency" xfId="6" builtinId="4"/>
    <cellStyle name="Explanatory Text" xfId="24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12" xfId="4" xr:uid="{00000000-0005-0000-0000-000027000000}"/>
    <cellStyle name="Normal 13 2 2" xfId="7" xr:uid="{00000000-0005-0000-0000-000028000000}"/>
    <cellStyle name="Normal 13 3 2" xfId="3" xr:uid="{00000000-0005-0000-0000-000029000000}"/>
    <cellStyle name="Normal 2" xfId="8" xr:uid="{00000000-0005-0000-0000-00002A000000}"/>
    <cellStyle name="Note" xfId="23" builtinId="10" customBuiltin="1"/>
    <cellStyle name="Output" xfId="18" builtinId="21" customBuiltin="1"/>
    <cellStyle name="Percent" xfId="2" builtinId="5"/>
    <cellStyle name="Percent 2" xfId="5" xr:uid="{00000000-0005-0000-0000-00002E000000}"/>
    <cellStyle name="Title" xfId="9" builtinId="15" customBuiltin="1"/>
    <cellStyle name="Total" xfId="25" builtinId="25" customBuiltin="1"/>
    <cellStyle name="Warning Text" xfId="22" builtinId="11" customBuiltin="1"/>
  </cellStyles>
  <dxfs count="887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indexed="8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6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3.xml"/><Relationship Id="rId65" Type="http://schemas.openxmlformats.org/officeDocument/2006/relationships/pivotCacheDefinition" Target="pivotCache/pivotCacheDefinition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7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2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5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1.6949152542372881E-2</c:v>
                </c:pt>
                <c:pt idx="1">
                  <c:v>0.10169491525423729</c:v>
                </c:pt>
                <c:pt idx="2">
                  <c:v>0.51864406779661021</c:v>
                </c:pt>
                <c:pt idx="3">
                  <c:v>0.26440677966101694</c:v>
                </c:pt>
                <c:pt idx="4">
                  <c:v>9.8305084745762716E-2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55-4CE9-BE3F-C83D8B944CF5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55-4CE9-BE3F-C83D8B944CF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55-4CE9-BE3F-C83D8B944CF5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55-4CE9-BE3F-C83D8B944CF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C55-4CE9-BE3F-C83D8B944CF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'UK-Efficacy'!$D$545:$H$545</c:f>
              <c:numCache>
                <c:formatCode>0%</c:formatCode>
                <c:ptCount val="5"/>
                <c:pt idx="0">
                  <c:v>1.2048192771084338E-2</c:v>
                </c:pt>
                <c:pt idx="1">
                  <c:v>9.6385542168674704E-2</c:v>
                </c:pt>
                <c:pt idx="2">
                  <c:v>0.34538152610441769</c:v>
                </c:pt>
                <c:pt idx="3">
                  <c:v>0.47389558232931728</c:v>
                </c:pt>
                <c:pt idx="4">
                  <c:v>7.2289156626506021E-2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55-4CE9-BE3F-C83D8B944CF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B-4E7C-BA64-13CBA7ED7F0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B-4E7C-BA64-13CBA7ED7F0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8B-4E7C-BA64-13CBA7ED7F0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8B-4E7C-BA64-13CBA7ED7F0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8B-4E7C-BA64-13CBA7ED7F0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'ES-Efficacy'!$D$545:$H$545</c:f>
              <c:numCache>
                <c:formatCode>0%</c:formatCode>
                <c:ptCount val="5"/>
                <c:pt idx="0">
                  <c:v>1.9672131147540985E-2</c:v>
                </c:pt>
                <c:pt idx="1">
                  <c:v>0.12786885245901639</c:v>
                </c:pt>
                <c:pt idx="2">
                  <c:v>0.29180327868852457</c:v>
                </c:pt>
                <c:pt idx="3">
                  <c:v>0.46229508196721314</c:v>
                </c:pt>
                <c:pt idx="4">
                  <c:v>9.8360655737704916E-2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B-4E7C-BA64-13CBA7ED7F0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F2-4333-B75F-94DCFCAE2A7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F2-4333-B75F-94DCFCAE2A7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7F2-4333-B75F-94DCFCAE2A7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7F2-4333-B75F-94DCFCAE2A7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7F2-4333-B75F-94DCFCAE2A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'IT-Efficacy'!$D$545:$H$545</c:f>
              <c:numCache>
                <c:formatCode>0%</c:formatCode>
                <c:ptCount val="5"/>
                <c:pt idx="0">
                  <c:v>5.8282208588957052E-2</c:v>
                </c:pt>
                <c:pt idx="1">
                  <c:v>0.15950920245398773</c:v>
                </c:pt>
                <c:pt idx="2">
                  <c:v>0.29754601226993865</c:v>
                </c:pt>
                <c:pt idx="3">
                  <c:v>0.39263803680981596</c:v>
                </c:pt>
                <c:pt idx="4">
                  <c:v>9.202453987730061E-2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2-4333-B75F-94DCFCAE2A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6F-40EE-840E-2E7B607D7A7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6F-40EE-840E-2E7B607D7A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6F-40EE-840E-2E7B607D7A7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6F-40EE-840E-2E7B607D7A7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6F-40EE-840E-2E7B607D7A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'DE-Efficacy'!$D$545:$H$545</c:f>
              <c:numCache>
                <c:formatCode>0%</c:formatCode>
                <c:ptCount val="5"/>
                <c:pt idx="0">
                  <c:v>6.2295081967213117E-2</c:v>
                </c:pt>
                <c:pt idx="1">
                  <c:v>0.2</c:v>
                </c:pt>
                <c:pt idx="2">
                  <c:v>0.30163934426229511</c:v>
                </c:pt>
                <c:pt idx="3">
                  <c:v>0.39016393442622949</c:v>
                </c:pt>
                <c:pt idx="4">
                  <c:v>4.5901639344262293E-2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6F-40EE-840E-2E7B607D7A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5F-4338-A401-538C23999BA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5F-4338-A401-538C23999BA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5F-4338-A401-538C23999BA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5F-4338-A401-538C23999BA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5F-4338-A401-538C23999BA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'FR-Efficacy'!$D$545:$H$545</c:f>
              <c:numCache>
                <c:formatCode>0%</c:formatCode>
                <c:ptCount val="5"/>
                <c:pt idx="0">
                  <c:v>0.10163934426229508</c:v>
                </c:pt>
                <c:pt idx="1">
                  <c:v>0.13442622950819672</c:v>
                </c:pt>
                <c:pt idx="2">
                  <c:v>0.28852459016393445</c:v>
                </c:pt>
                <c:pt idx="3">
                  <c:v>0.40655737704918032</c:v>
                </c:pt>
                <c:pt idx="4">
                  <c:v>6.8852459016393447E-2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5F-4338-A401-538C23999B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1.9305019305019305E-2</c:v>
                </c:pt>
                <c:pt idx="1">
                  <c:v>0.10424710424710425</c:v>
                </c:pt>
                <c:pt idx="2">
                  <c:v>0.54054054054054057</c:v>
                </c:pt>
                <c:pt idx="3">
                  <c:v>0.21621621621621623</c:v>
                </c:pt>
                <c:pt idx="4">
                  <c:v>0.11969111969111969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88-44D6-836F-E8011CE8BC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88-44D6-836F-E8011CE8BC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88-44D6-836F-E8011CE8BC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88-44D6-836F-E8011CE8BC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88-44D6-836F-E8011CE8BC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'FR-S&amp;T'!$D$478:$H$478</c:f>
              <c:numCache>
                <c:formatCode>0%</c:formatCode>
                <c:ptCount val="5"/>
                <c:pt idx="0">
                  <c:v>3.7174721189591076E-3</c:v>
                </c:pt>
                <c:pt idx="1">
                  <c:v>4.0892193308550186E-2</c:v>
                </c:pt>
                <c:pt idx="2">
                  <c:v>0.35687732342007433</c:v>
                </c:pt>
                <c:pt idx="3">
                  <c:v>0.27881040892193309</c:v>
                </c:pt>
                <c:pt idx="4">
                  <c:v>0.31970260223048325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88-44D6-836F-E8011CE8BC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AF-4FD2-8875-03B585A88F6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AF-4FD2-8875-03B585A88F6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AF-4FD2-8875-03B585A88F6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AF-4FD2-8875-03B585A88F6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AF-4FD2-8875-03B585A88F6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'DE-S&amp;T'!$D$478:$H$478</c:f>
              <c:numCache>
                <c:formatCode>0%</c:formatCode>
                <c:ptCount val="5"/>
                <c:pt idx="0">
                  <c:v>1.1029411764705883E-2</c:v>
                </c:pt>
                <c:pt idx="1">
                  <c:v>8.0882352941176475E-2</c:v>
                </c:pt>
                <c:pt idx="2">
                  <c:v>0.30514705882352944</c:v>
                </c:pt>
                <c:pt idx="3">
                  <c:v>0.35294117647058826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AF-4FD2-8875-03B585A88F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25-40E7-B861-4C93FCFFBFD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25-40E7-B861-4C93FCFFBFD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25-40E7-B861-4C93FCFFBF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25-40E7-B861-4C93FCFFBFD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25-40E7-B861-4C93FCFFBFD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'UK-S&amp;T'!$D$478:$H$478</c:f>
              <c:numCache>
                <c:formatCode>0%</c:formatCode>
                <c:ptCount val="5"/>
                <c:pt idx="0">
                  <c:v>0</c:v>
                </c:pt>
                <c:pt idx="1">
                  <c:v>5.3333333333333337E-2</c:v>
                </c:pt>
                <c:pt idx="2">
                  <c:v>0.3288888888888889</c:v>
                </c:pt>
                <c:pt idx="3">
                  <c:v>0.33777777777777779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25-40E7-B861-4C93FCFFBF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C2-44DE-BAEF-D1A14412641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C2-44DE-BAEF-D1A14412641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C2-44DE-BAEF-D1A144126419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2C2-44DE-BAEF-D1A14412641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2C2-44DE-BAEF-D1A1441264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'IT-S&amp;T'!$D$478:$H$478</c:f>
              <c:numCache>
                <c:formatCode>0%</c:formatCode>
                <c:ptCount val="5"/>
                <c:pt idx="0">
                  <c:v>1.3559322033898305E-2</c:v>
                </c:pt>
                <c:pt idx="1">
                  <c:v>9.8305084745762716E-2</c:v>
                </c:pt>
                <c:pt idx="2">
                  <c:v>0.3559322033898305</c:v>
                </c:pt>
                <c:pt idx="3">
                  <c:v>0.30508474576271188</c:v>
                </c:pt>
                <c:pt idx="4">
                  <c:v>0.22711864406779661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C2-44DE-BAEF-D1A1441264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AA-443C-A849-C86E733AB71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AA-443C-A849-C86E733AB71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AA-443C-A849-C86E733AB7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AA-443C-A849-C86E733AB71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AA-443C-A849-C86E733AB71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'ES-S&amp;T'!$D$478:$H$478</c:f>
              <c:numCache>
                <c:formatCode>0%</c:formatCode>
                <c:ptCount val="5"/>
                <c:pt idx="0">
                  <c:v>1.824817518248175E-2</c:v>
                </c:pt>
                <c:pt idx="1">
                  <c:v>9.8540145985401464E-2</c:v>
                </c:pt>
                <c:pt idx="2">
                  <c:v>0.32846715328467152</c:v>
                </c:pt>
                <c:pt idx="3">
                  <c:v>0.30656934306569344</c:v>
                </c:pt>
                <c:pt idx="4">
                  <c:v>0.24817518248175183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AA-443C-A849-C86E733AB7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4.72972972972973E-2</c:v>
                </c:pt>
                <c:pt idx="1">
                  <c:v>0.12837837837837837</c:v>
                </c:pt>
                <c:pt idx="2">
                  <c:v>0.82432432432432434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5B-4550-AD0F-41B87806394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5B-4550-AD0F-41B87806394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5B-4550-AD0F-41B87806394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5B-4550-AD0F-41B87806394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5B-4550-AD0F-41B87806394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'FR-Delivery'!$D$277:$H$277</c:f>
              <c:numCache>
                <c:formatCode>0%</c:formatCode>
                <c:ptCount val="5"/>
                <c:pt idx="0">
                  <c:v>5.1612903225806452E-2</c:v>
                </c:pt>
                <c:pt idx="1">
                  <c:v>5.8064516129032261E-2</c:v>
                </c:pt>
                <c:pt idx="2">
                  <c:v>0.8774193548387097</c:v>
                </c:pt>
                <c:pt idx="3">
                  <c:v>0</c:v>
                </c:pt>
                <c:pt idx="4">
                  <c:v>1.2903225806451613E-2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5B-4550-AD0F-41B87806394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9-4B8E-8EF3-67167974387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B9-4B8E-8EF3-67167974387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B9-4B8E-8EF3-67167974387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B9-4B8E-8EF3-67167974387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B9-4B8E-8EF3-67167974387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6.4516129032258063E-2</c:v>
                </c:pt>
                <c:pt idx="2">
                  <c:v>0.8774193548387097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B9-4B8E-8EF3-6716797438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AC-48B3-B409-D8959B78E78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AC-48B3-B409-D8959B78E78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AC-48B3-B409-D8959B78E78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AC-48B3-B409-D8959B78E78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AC-48B3-B409-D8959B78E78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'UK-Delivery'!$D$277:$H$277</c:f>
              <c:numCache>
                <c:formatCode>0%</c:formatCode>
                <c:ptCount val="5"/>
                <c:pt idx="0">
                  <c:v>2.3622047244094488E-2</c:v>
                </c:pt>
                <c:pt idx="1">
                  <c:v>4.7244094488188976E-2</c:v>
                </c:pt>
                <c:pt idx="2">
                  <c:v>0.90551181102362199</c:v>
                </c:pt>
                <c:pt idx="3">
                  <c:v>7.874015748031496E-3</c:v>
                </c:pt>
                <c:pt idx="4">
                  <c:v>1.5748031496062992E-2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AC-48B3-B409-D8959B78E7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D7-4DD8-82BC-F356A23D09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D7-4DD8-82BC-F356A23D09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D7-4DD8-82BC-F356A23D09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D7-4DD8-82BC-F356A23D09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ED7-4DD8-82BC-F356A23D09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0.10967741935483871</c:v>
                </c:pt>
                <c:pt idx="2">
                  <c:v>0.83225806451612905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D7-4DD8-82BC-F356A23D09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19-47D2-A882-A641DAF8E63E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19-47D2-A882-A641DAF8E63E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19-47D2-A882-A641DAF8E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A19-47D2-A882-A641DAF8E63E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A19-47D2-A882-A641DAF8E6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'IT-Delivery'!$D$277:$H$277</c:f>
              <c:numCache>
                <c:formatCode>0%</c:formatCode>
                <c:ptCount val="5"/>
                <c:pt idx="0">
                  <c:v>3.5928143712574849E-2</c:v>
                </c:pt>
                <c:pt idx="1">
                  <c:v>0.11377245508982035</c:v>
                </c:pt>
                <c:pt idx="2">
                  <c:v>0.82634730538922152</c:v>
                </c:pt>
                <c:pt idx="3">
                  <c:v>5.9880239520958087E-3</c:v>
                </c:pt>
                <c:pt idx="4">
                  <c:v>1.7964071856287425E-2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19-47D2-A882-A641DAF8E6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Barrier!$D$313:$H$313</c:f>
              <c:numCache>
                <c:formatCode>0%</c:formatCode>
                <c:ptCount val="5"/>
                <c:pt idx="0">
                  <c:v>7.0422535211267609E-2</c:v>
                </c:pt>
                <c:pt idx="1">
                  <c:v>4.9295774647887321E-2</c:v>
                </c:pt>
                <c:pt idx="2">
                  <c:v>0.83098591549295775</c:v>
                </c:pt>
                <c:pt idx="3">
                  <c:v>0</c:v>
                </c:pt>
                <c:pt idx="4">
                  <c:v>4.9295774647887321E-2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E6-432F-B183-A9B2A8EAD8A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E6-432F-B183-A9B2A8EAD8A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8E6-432F-B183-A9B2A8EAD8A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8E6-432F-B183-A9B2A8EAD8A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8E6-432F-B183-A9B2A8EAD8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'FR-Barrier'!$D$243:$H$243</c:f>
              <c:numCache>
                <c:formatCode>0%</c:formatCode>
                <c:ptCount val="5"/>
                <c:pt idx="0">
                  <c:v>1.7391304347826087E-2</c:v>
                </c:pt>
                <c:pt idx="1">
                  <c:v>2.6086956521739129E-2</c:v>
                </c:pt>
                <c:pt idx="2">
                  <c:v>0.91304347826086951</c:v>
                </c:pt>
                <c:pt idx="3">
                  <c:v>4.3478260869565216E-2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E6-432F-B183-A9B2A8EAD8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58-4F89-89D7-2CC16B6455F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58-4F89-89D7-2CC16B6455F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58-4F89-89D7-2CC16B6455F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A58-4F89-89D7-2CC16B6455F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A58-4F89-89D7-2CC16B6455F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'IT-Barrier'!$D$243:$H$243</c:f>
              <c:numCache>
                <c:formatCode>0%</c:formatCode>
                <c:ptCount val="5"/>
                <c:pt idx="0">
                  <c:v>3.2258064516129031E-2</c:v>
                </c:pt>
                <c:pt idx="1">
                  <c:v>7.2580645161290328E-2</c:v>
                </c:pt>
                <c:pt idx="2">
                  <c:v>0.89516129032258063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58-4F89-89D7-2CC16B6455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84-4348-955A-5BB769C067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84-4348-955A-5BB769C067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84-4348-955A-5BB769C067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84-4348-955A-5BB769C067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84-4348-955A-5BB769C067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'UK-Barrier'!$D$243:$H$243</c:f>
              <c:numCache>
                <c:formatCode>0%</c:formatCode>
                <c:ptCount val="5"/>
                <c:pt idx="0">
                  <c:v>2.1276595744680851E-2</c:v>
                </c:pt>
                <c:pt idx="1">
                  <c:v>0</c:v>
                </c:pt>
                <c:pt idx="2">
                  <c:v>0.97872340425531912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84-4348-955A-5BB769C067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92-4115-AF4D-729660D69D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92-4115-AF4D-729660D69DC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92-4115-AF4D-729660D69DC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92-4115-AF4D-729660D69DC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92-4115-AF4D-729660D69DC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1.7391304347826087E-2</c:v>
                </c:pt>
                <c:pt idx="2">
                  <c:v>0.95652173913043481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92-4115-AF4D-729660D69D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95-4052-99E5-7C22BCF280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95-4052-99E5-7C22BCF280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95-4052-99E5-7C22BCF280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95-4052-99E5-7C22BCF280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D95-4052-99E5-7C22BCF280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4.3478260869565216E-2</c:v>
                </c:pt>
                <c:pt idx="2">
                  <c:v>0.93043478260869561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95-4052-99E5-7C22BCF280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B7-4A8B-A8FA-6C7D092A79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B7-4A8B-A8FA-6C7D092A79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B7-4A8B-A8FA-6C7D092A79D4}"/>
                </c:ext>
              </c:extLst>
            </c:dLbl>
            <c:dLbl>
              <c:idx val="3"/>
              <c:layout>
                <c:manualLayout>
                  <c:x val="-7.9365079365079444E-2"/>
                  <c:y val="-2.77777777777777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B7-4A8B-A8FA-6C7D092A79D4}"/>
                </c:ext>
              </c:extLst>
            </c:dLbl>
            <c:dLbl>
              <c:idx val="4"/>
              <c:layout>
                <c:manualLayout>
                  <c:x val="-4.1666666666666664E-2"/>
                  <c:y val="-2.38095238095239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B7-4A8B-A8FA-6C7D092A79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doxepin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B7-4A8B-A8FA-6C7D092A79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B7-4A8B-A8FA-6C7D092A79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B7-4A8B-A8FA-6C7D092A79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opipramol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B7-4A8B-A8FA-6C7D092A79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promethazine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B7-4A8B-A8FA-6C7D092A79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B7-4A8B-A8FA-6C7D092A79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trimipramine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B7-4A8B-A8FA-6C7D092A79D4}"/>
                </c:ext>
              </c:extLst>
            </c:dLbl>
            <c:dLbl>
              <c:idx val="12"/>
              <c:layout>
                <c:manualLayout>
                  <c:x val="-6.5476190476190479E-2"/>
                  <c:y val="-2.57936507936507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B7-4A8B-A8FA-6C7D092A7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'DE-Efficacy Acceptability'!$C$12:$C$24</c:f>
              <c:numCache>
                <c:formatCode>0.00</c:formatCode>
                <c:ptCount val="13"/>
                <c:pt idx="0">
                  <c:v>0.82754499999999998</c:v>
                </c:pt>
                <c:pt idx="1">
                  <c:v>1.1240000000000001</c:v>
                </c:pt>
                <c:pt idx="2">
                  <c:v>1.7686140000000004</c:v>
                </c:pt>
                <c:pt idx="3">
                  <c:v>1.5526374000000001</c:v>
                </c:pt>
                <c:pt idx="4">
                  <c:v>1.5280779999999998</c:v>
                </c:pt>
                <c:pt idx="5">
                  <c:v>1.1240000000000001</c:v>
                </c:pt>
                <c:pt idx="6">
                  <c:v>1.8385267999999999</c:v>
                </c:pt>
                <c:pt idx="7">
                  <c:v>1.7325336</c:v>
                </c:pt>
                <c:pt idx="8">
                  <c:v>0.65810200000000008</c:v>
                </c:pt>
                <c:pt idx="9">
                  <c:v>0.71919140000000004</c:v>
                </c:pt>
                <c:pt idx="10">
                  <c:v>1.6860000000000002</c:v>
                </c:pt>
                <c:pt idx="11">
                  <c:v>1.1240000000000001</c:v>
                </c:pt>
                <c:pt idx="12">
                  <c:v>2.5682275999999997</c:v>
                </c:pt>
              </c:numCache>
            </c:numRef>
          </c:xVal>
          <c:yVal>
            <c:numRef>
              <c:f>'DE-Efficacy Acceptability'!$D$12:$D$24</c:f>
              <c:numCache>
                <c:formatCode>0.00</c:formatCode>
                <c:ptCount val="13"/>
                <c:pt idx="0">
                  <c:v>1.5716918440599998</c:v>
                </c:pt>
                <c:pt idx="1">
                  <c:v>1.0229240316400001</c:v>
                </c:pt>
                <c:pt idx="2">
                  <c:v>1.2268291357800001</c:v>
                </c:pt>
                <c:pt idx="3">
                  <c:v>1.2176781440599997</c:v>
                </c:pt>
                <c:pt idx="4">
                  <c:v>1.04749693164</c:v>
                </c:pt>
                <c:pt idx="5">
                  <c:v>1.1543225316400001</c:v>
                </c:pt>
                <c:pt idx="6">
                  <c:v>0.96181942750000005</c:v>
                </c:pt>
                <c:pt idx="7">
                  <c:v>1.04563953164</c:v>
                </c:pt>
                <c:pt idx="8">
                  <c:v>1.3457602316399999</c:v>
                </c:pt>
                <c:pt idx="9">
                  <c:v>1.20225623578</c:v>
                </c:pt>
                <c:pt idx="10">
                  <c:v>1.1348125357800001</c:v>
                </c:pt>
                <c:pt idx="11">
                  <c:v>0.99835113164</c:v>
                </c:pt>
                <c:pt idx="12">
                  <c:v>1.3797779905200001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AB7-4A8B-A8FA-6C7D092A7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6"/>
          <c:min val="0.7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7"/>
      </c:valAx>
      <c:valAx>
        <c:axId val="707315488"/>
        <c:scaling>
          <c:orientation val="minMax"/>
          <c:max val="1.62"/>
          <c:min val="0.6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2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72-4FF9-82A1-9A6FDF0A0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72-4FF9-82A1-9A6FDF0A0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72-4FF9-82A1-9A6FDF0A0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72-4FF9-82A1-9A6FDF0A0E1B}"/>
                </c:ext>
              </c:extLst>
            </c:dLbl>
            <c:dLbl>
              <c:idx val="4"/>
              <c:layout>
                <c:manualLayout>
                  <c:x val="-4.1666666666666678E-2"/>
                  <c:y val="1.58966716343765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72-4FF9-82A1-9A6FDF0A0E1B}"/>
                </c:ext>
              </c:extLst>
            </c:dLbl>
            <c:dLbl>
              <c:idx val="5"/>
              <c:layout>
                <c:manualLayout>
                  <c:x val="-0.10119047619047619"/>
                  <c:y val="7.94833581718825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72-4FF9-82A1-9A6FDF0A0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'UK-Efficacy Acceptability'!$C$12:$C$17</c:f>
              <c:numCache>
                <c:formatCode>0.00</c:formatCode>
                <c:ptCount val="6"/>
                <c:pt idx="0">
                  <c:v>1.8472377999999998</c:v>
                </c:pt>
                <c:pt idx="1">
                  <c:v>1.7716488000000001</c:v>
                </c:pt>
                <c:pt idx="2">
                  <c:v>1.9844220000000001</c:v>
                </c:pt>
                <c:pt idx="3">
                  <c:v>1.6860000000000002</c:v>
                </c:pt>
                <c:pt idx="4">
                  <c:v>1.6183914000000001</c:v>
                </c:pt>
                <c:pt idx="5">
                  <c:v>2.7519453999999999</c:v>
                </c:pt>
              </c:numCache>
            </c:numRef>
          </c:xVal>
          <c:yVal>
            <c:numRef>
              <c:f>'UK-Efficacy Acceptability'!$D$12:$D$17</c:f>
              <c:numCache>
                <c:formatCode>0.00</c:formatCode>
                <c:ptCount val="6"/>
                <c:pt idx="0">
                  <c:v>0.99104703163999996</c:v>
                </c:pt>
                <c:pt idx="1">
                  <c:v>1.25747623578</c:v>
                </c:pt>
                <c:pt idx="2">
                  <c:v>1.1562552316400001</c:v>
                </c:pt>
                <c:pt idx="3">
                  <c:v>1.1348125357800001</c:v>
                </c:pt>
                <c:pt idx="4">
                  <c:v>1.3037606357799998</c:v>
                </c:pt>
                <c:pt idx="5">
                  <c:v>1.4786316399199999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72-4FF9-82A1-9A6FDF0A0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"/>
          <c:min val="0.5699999999999999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Lower                                                                                                                                             Higher</a:t>
                </a:r>
                <a:endParaRPr lang="en-US" sz="1000" b="1" i="1" u="none" strike="noStrike" baseline="0">
                  <a:effectLst/>
                </a:endParaRPr>
              </a:p>
              <a:p>
                <a:pPr>
                  <a:defRPr b="1" i="1"/>
                </a:pPr>
                <a:r>
                  <a:rPr lang="en-US" sz="1000" b="1" i="1" u="none" strike="noStrike" baseline="0">
                    <a:effectLst/>
                  </a:rPr>
                  <a:t>Efficacy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4"/>
      </c:valAx>
      <c:valAx>
        <c:axId val="707315488"/>
        <c:scaling>
          <c:orientation val="minMax"/>
          <c:max val="1.53"/>
          <c:min val="0.74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Acceptability</a:t>
                </a:r>
              </a:p>
              <a:p>
                <a:pPr>
                  <a:defRPr b="1" i="1"/>
                </a:pPr>
                <a:r>
                  <a:rPr lang="en-US" b="1" i="1"/>
                  <a:t>Lower</a:t>
                </a:r>
                <a:r>
                  <a:rPr lang="en-US" b="1" i="1" baseline="0"/>
                  <a:t>                                                                                                                    Higher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6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523809523809885E-3"/>
                  <c:y val="-2.18253968253968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FA-43DB-A382-4473FB2F7B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FA-43DB-A382-4473FB2F7B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FA-43DB-A382-4473FB2F7B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FA-43DB-A382-4473FB2F7B39}"/>
                </c:ext>
              </c:extLst>
            </c:dLbl>
            <c:dLbl>
              <c:idx val="4"/>
              <c:layout>
                <c:manualLayout>
                  <c:x val="-6.9444444444444461E-2"/>
                  <c:y val="6.54761904761904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bromazepam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FA-43DB-A382-4473FB2F7B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FA-43DB-A382-4473FB2F7B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FA-43DB-A382-4473FB2F7B39}"/>
                </c:ext>
              </c:extLst>
            </c:dLbl>
            <c:dLbl>
              <c:idx val="7"/>
              <c:layout>
                <c:manualLayout>
                  <c:x val="-1.7857142857142821E-2"/>
                  <c:y val="3.1746031746031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mianserin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FA-43DB-A382-4473FB2F7B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FA-43DB-A382-4473FB2F7B39}"/>
                </c:ext>
              </c:extLst>
            </c:dLbl>
            <c:dLbl>
              <c:idx val="9"/>
              <c:layout>
                <c:manualLayout>
                  <c:x val="-0.13293650793650794"/>
                  <c:y val="-2.57936507936508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oxazepam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FA-43DB-A382-4473FB2F7B39}"/>
                </c:ext>
              </c:extLst>
            </c:dLbl>
            <c:dLbl>
              <c:idx val="10"/>
              <c:layout>
                <c:manualLayout>
                  <c:x val="-0.13492063492063491"/>
                  <c:y val="1.98412698412698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FA-43DB-A382-4473FB2F7B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FA-43DB-A382-4473FB2F7B39}"/>
                </c:ext>
              </c:extLst>
            </c:dLbl>
            <c:dLbl>
              <c:idx val="12"/>
              <c:layout>
                <c:manualLayout>
                  <c:x val="-1.5873015873015872E-2"/>
                  <c:y val="-2.97619047619047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FA-43DB-A382-4473FB2F7B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'FR-Efficacy Acceptability'!$C$12:$C$24</c:f>
              <c:numCache>
                <c:formatCode>0.00</c:formatCode>
                <c:ptCount val="13"/>
                <c:pt idx="0">
                  <c:v>0.92538920000000002</c:v>
                </c:pt>
                <c:pt idx="1">
                  <c:v>1.4037074</c:v>
                </c:pt>
                <c:pt idx="2">
                  <c:v>1.6703202000000001</c:v>
                </c:pt>
                <c:pt idx="3">
                  <c:v>1.5653948</c:v>
                </c:pt>
                <c:pt idx="4">
                  <c:v>0.92538920000000002</c:v>
                </c:pt>
                <c:pt idx="5">
                  <c:v>1.8480246</c:v>
                </c:pt>
                <c:pt idx="6">
                  <c:v>1.285013</c:v>
                </c:pt>
                <c:pt idx="7">
                  <c:v>1.1800876</c:v>
                </c:pt>
                <c:pt idx="8">
                  <c:v>2.0089814000000001</c:v>
                </c:pt>
                <c:pt idx="9">
                  <c:v>0.92538920000000002</c:v>
                </c:pt>
                <c:pt idx="10">
                  <c:v>0.92538920000000002</c:v>
                </c:pt>
                <c:pt idx="11">
                  <c:v>1.6860000000000002</c:v>
                </c:pt>
                <c:pt idx="12">
                  <c:v>2.5977887999999996</c:v>
                </c:pt>
              </c:numCache>
            </c:numRef>
          </c:xVal>
          <c:yVal>
            <c:numRef>
              <c:f>'FR-Efficacy Acceptability'!$D$12:$D$24</c:f>
              <c:numCache>
                <c:formatCode>0.00</c:formatCode>
                <c:ptCount val="13"/>
                <c:pt idx="0">
                  <c:v>1.52077523578</c:v>
                </c:pt>
                <c:pt idx="1">
                  <c:v>1.5203518357800001</c:v>
                </c:pt>
                <c:pt idx="2">
                  <c:v>1.0639625316400001</c:v>
                </c:pt>
                <c:pt idx="3">
                  <c:v>1.2268291357800001</c:v>
                </c:pt>
                <c:pt idx="4">
                  <c:v>1.52077523578</c:v>
                </c:pt>
                <c:pt idx="5">
                  <c:v>1.1591166316399999</c:v>
                </c:pt>
                <c:pt idx="6">
                  <c:v>0.98621332750000001</c:v>
                </c:pt>
                <c:pt idx="7">
                  <c:v>1.5140986357800001</c:v>
                </c:pt>
                <c:pt idx="8">
                  <c:v>1.3798136357799999</c:v>
                </c:pt>
                <c:pt idx="9">
                  <c:v>1.52077523578</c:v>
                </c:pt>
                <c:pt idx="10">
                  <c:v>1.52077523578</c:v>
                </c:pt>
                <c:pt idx="11">
                  <c:v>1.1348125357800001</c:v>
                </c:pt>
                <c:pt idx="12">
                  <c:v>1.4135803946600001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FA-43DB-A382-4473FB2F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4"/>
          <c:min val="0.6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707315488"/>
        <c:crosses val="autoZero"/>
        <c:crossBetween val="midCat"/>
        <c:majorUnit val="0.71"/>
      </c:valAx>
      <c:valAx>
        <c:axId val="707315488"/>
        <c:scaling>
          <c:orientation val="minMax"/>
          <c:max val="1.57"/>
          <c:min val="0.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8999999999999998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CB5-9684-15AB6EB867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60-4CB5-9684-15AB6EB867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CB5-9684-15AB6EB867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CB5-9684-15AB6EB867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CB5-9684-15AB6EB867A8}"/>
                </c:ext>
              </c:extLst>
            </c:dLbl>
            <c:dLbl>
              <c:idx val="5"/>
              <c:layout>
                <c:manualLayout>
                  <c:x val="1.984126984126991E-3"/>
                  <c:y val="-3.9682539682539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159714410698664"/>
                      <c:h val="9.31547619047618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760-4CB5-9684-15AB6EB867A8}"/>
                </c:ext>
              </c:extLst>
            </c:dLbl>
            <c:dLbl>
              <c:idx val="6"/>
              <c:layout>
                <c:manualLayout>
                  <c:x val="-9.9206349206349201E-2"/>
                  <c:y val="-3.5714285714285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CB5-9684-15AB6EB867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CB5-9684-15AB6EB867A8}"/>
                </c:ext>
              </c:extLst>
            </c:dLbl>
            <c:dLbl>
              <c:idx val="8"/>
              <c:layout>
                <c:manualLayout>
                  <c:x val="-3.968253968253968E-3"/>
                  <c:y val="-1.98412698412705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CB5-9684-15AB6EB867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60-4CB5-9684-15AB6EB867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CB5-9684-15AB6EB867A8}"/>
                </c:ext>
              </c:extLst>
            </c:dLbl>
            <c:dLbl>
              <c:idx val="11"/>
              <c:layout>
                <c:manualLayout>
                  <c:x val="0"/>
                  <c:y val="2.1825396825396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CB5-9684-15AB6EB867A8}"/>
                </c:ext>
              </c:extLst>
            </c:dLbl>
            <c:dLbl>
              <c:idx val="12"/>
              <c:layout>
                <c:manualLayout>
                  <c:x val="-0.10714285714285714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CB5-9684-15AB6EB867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'ES-Efficacy Acceptability'!$C$12:$C$24</c:f>
              <c:numCache>
                <c:formatCode>0.00</c:formatCode>
                <c:ptCount val="13"/>
                <c:pt idx="0">
                  <c:v>1.2469094000000001</c:v>
                </c:pt>
                <c:pt idx="1">
                  <c:v>2.2299598</c:v>
                </c:pt>
                <c:pt idx="2">
                  <c:v>2.3308949999999999</c:v>
                </c:pt>
                <c:pt idx="3">
                  <c:v>2.0731056000000003</c:v>
                </c:pt>
                <c:pt idx="4">
                  <c:v>1.6920696</c:v>
                </c:pt>
                <c:pt idx="5">
                  <c:v>2.3308949999999999</c:v>
                </c:pt>
                <c:pt idx="6">
                  <c:v>2.0682724000000001</c:v>
                </c:pt>
                <c:pt idx="7">
                  <c:v>1.6241800000000002</c:v>
                </c:pt>
                <c:pt idx="8">
                  <c:v>2.2299598</c:v>
                </c:pt>
                <c:pt idx="9">
                  <c:v>2.0640012000000003</c:v>
                </c:pt>
                <c:pt idx="10">
                  <c:v>1.6860000000000002</c:v>
                </c:pt>
                <c:pt idx="11">
                  <c:v>1.4160714000000001</c:v>
                </c:pt>
                <c:pt idx="12">
                  <c:v>2.6693314000000004</c:v>
                </c:pt>
              </c:numCache>
            </c:numRef>
          </c:xVal>
          <c:yVal>
            <c:numRef>
              <c:f>'ES-Efficacy Acceptability'!$D$12:$D$24</c:f>
              <c:numCache>
                <c:formatCode>0.00</c:formatCode>
                <c:ptCount val="13"/>
                <c:pt idx="0">
                  <c:v>1.03002003578</c:v>
                </c:pt>
                <c:pt idx="1">
                  <c:v>1.1579118316399999</c:v>
                </c:pt>
                <c:pt idx="2">
                  <c:v>0.89516833163999998</c:v>
                </c:pt>
                <c:pt idx="3">
                  <c:v>1.3132986357799998</c:v>
                </c:pt>
                <c:pt idx="4">
                  <c:v>1.2826515357799999</c:v>
                </c:pt>
                <c:pt idx="5">
                  <c:v>0.89516833163999998</c:v>
                </c:pt>
                <c:pt idx="6">
                  <c:v>1.1979390357799999</c:v>
                </c:pt>
                <c:pt idx="7">
                  <c:v>1.1095078275000001</c:v>
                </c:pt>
                <c:pt idx="8">
                  <c:v>1.1979390357799999</c:v>
                </c:pt>
                <c:pt idx="9">
                  <c:v>1.03715573164</c:v>
                </c:pt>
                <c:pt idx="10">
                  <c:v>1.1348125357800001</c:v>
                </c:pt>
                <c:pt idx="11">
                  <c:v>1.0987940357799999</c:v>
                </c:pt>
                <c:pt idx="12">
                  <c:v>1.4304310263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60-4CB5-9684-15AB6EB8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2"/>
          <c:min val="0.6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Lower                                                                                                                        Higher</a:t>
                </a:r>
                <a:endParaRPr lang="en-US" sz="1200" b="1" i="1" u="none" strike="noStrike" baseline="0">
                  <a:effectLst/>
                </a:endParaRPr>
              </a:p>
              <a:p>
                <a:pPr>
                  <a:defRPr sz="1200" b="1" i="1"/>
                </a:pPr>
                <a:r>
                  <a:rPr lang="en-US" sz="1200" b="1" i="1" u="none" strike="noStrike" baseline="0">
                    <a:effectLst/>
                  </a:rPr>
                  <a:t>Efficacy</a:t>
                </a:r>
                <a:endParaRPr lang="en-US" sz="12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9"/>
      </c:valAx>
      <c:valAx>
        <c:axId val="707315488"/>
        <c:scaling>
          <c:orientation val="minMax"/>
          <c:max val="1.48"/>
          <c:min val="0.7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3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746031746031758E-2"/>
                  <c:y val="4.57029309488325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C1-4299-B73F-CEFEDB5C0577}"/>
                </c:ext>
              </c:extLst>
            </c:dLbl>
            <c:dLbl>
              <c:idx val="1"/>
              <c:layout>
                <c:manualLayout>
                  <c:x val="-2.1825396825396897E-2"/>
                  <c:y val="-3.37804272230501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2917447819022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C1-4299-B73F-CEFEDB5C0577}"/>
                </c:ext>
              </c:extLst>
            </c:dLbl>
            <c:dLbl>
              <c:idx val="2"/>
              <c:layout>
                <c:manualLayout>
                  <c:x val="1.9842050993625071E-3"/>
                  <c:y val="-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72520622422196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C1-4299-B73F-CEFEDB5C0577}"/>
                </c:ext>
              </c:extLst>
            </c:dLbl>
            <c:dLbl>
              <c:idx val="3"/>
              <c:layout>
                <c:manualLayout>
                  <c:x val="5.9523809523809521E-3"/>
                  <c:y val="-2.5832091405861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C1-4299-B73F-CEFEDB5C0577}"/>
                </c:ext>
              </c:extLst>
            </c:dLbl>
            <c:dLbl>
              <c:idx val="4"/>
              <c:layout>
                <c:manualLayout>
                  <c:x val="-0.2767857142857143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6617141607299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C1-4299-B73F-CEFEDB5C0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C1-4299-B73F-CEFEDB5C0577}"/>
                </c:ext>
              </c:extLst>
            </c:dLbl>
            <c:dLbl>
              <c:idx val="6"/>
              <c:layout>
                <c:manualLayout>
                  <c:x val="1.5873015873015855E-2"/>
                  <c:y val="-8.14704421261798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69444444444444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C1-4299-B73F-CEFEDB5C0577}"/>
                </c:ext>
              </c:extLst>
            </c:dLbl>
            <c:dLbl>
              <c:idx val="7"/>
              <c:layout>
                <c:manualLayout>
                  <c:x val="-2.3809445694288285E-2"/>
                  <c:y val="-5.961251862891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680633670791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C1-4299-B73F-CEFEDB5C0577}"/>
                </c:ext>
              </c:extLst>
            </c:dLbl>
            <c:dLbl>
              <c:idx val="8"/>
              <c:layout>
                <c:manualLayout>
                  <c:x val="7.9365079365079361E-3"/>
                  <c:y val="-7.7496274217585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C1-4299-B73F-CEFEDB5C0577}"/>
                </c:ext>
              </c:extLst>
            </c:dLbl>
            <c:dLbl>
              <c:idx val="9"/>
              <c:layout>
                <c:manualLayout>
                  <c:x val="-4.96031746031746E-2"/>
                  <c:y val="2.1857923497267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C1-4299-B73F-CEFEDB5C0577}"/>
                </c:ext>
              </c:extLst>
            </c:dLbl>
            <c:dLbl>
              <c:idx val="10"/>
              <c:layout>
                <c:manualLayout>
                  <c:x val="-0.16071428571428573"/>
                  <c:y val="6.55737704918032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valproic acid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C1-4299-B73F-CEFEDB5C0577}"/>
                </c:ext>
              </c:extLst>
            </c:dLbl>
            <c:dLbl>
              <c:idx val="11"/>
              <c:layout>
                <c:manualLayout>
                  <c:x val="1.1904761904761904E-2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topiramate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C1-4299-B73F-CEFEDB5C0577}"/>
                </c:ext>
              </c:extLst>
            </c:dLbl>
            <c:dLbl>
              <c:idx val="12"/>
              <c:layout>
                <c:manualLayout>
                  <c:x val="-9.7222222222222224E-2"/>
                  <c:y val="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C1-4299-B73F-CEFEDB5C0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'IT-Efficacy Acceptability'!$C$12:$C$24</c:f>
              <c:numCache>
                <c:formatCode>0.00</c:formatCode>
                <c:ptCount val="13"/>
                <c:pt idx="0">
                  <c:v>1.104892</c:v>
                </c:pt>
                <c:pt idx="1">
                  <c:v>1.9669437999999997</c:v>
                </c:pt>
                <c:pt idx="2">
                  <c:v>1.5318433999999999</c:v>
                </c:pt>
                <c:pt idx="3">
                  <c:v>1.7096039999999999</c:v>
                </c:pt>
                <c:pt idx="4">
                  <c:v>1.9669437999999997</c:v>
                </c:pt>
                <c:pt idx="5">
                  <c:v>2.2513719999999999</c:v>
                </c:pt>
                <c:pt idx="6">
                  <c:v>1.104892</c:v>
                </c:pt>
                <c:pt idx="7">
                  <c:v>1.7826639999999998</c:v>
                </c:pt>
                <c:pt idx="8">
                  <c:v>1.6860000000000002</c:v>
                </c:pt>
                <c:pt idx="9">
                  <c:v>1.7826639999999998</c:v>
                </c:pt>
                <c:pt idx="10">
                  <c:v>1.5623600000000002</c:v>
                </c:pt>
                <c:pt idx="11">
                  <c:v>1.263938</c:v>
                </c:pt>
                <c:pt idx="12">
                  <c:v>2.81</c:v>
                </c:pt>
              </c:numCache>
            </c:numRef>
          </c:xVal>
          <c:yVal>
            <c:numRef>
              <c:f>'IT-Efficacy Acceptability'!$D$12:$D$24</c:f>
              <c:numCache>
                <c:formatCode>0.00</c:formatCode>
                <c:ptCount val="13"/>
                <c:pt idx="0">
                  <c:v>1.21269783578</c:v>
                </c:pt>
                <c:pt idx="1">
                  <c:v>0.89162593164000004</c:v>
                </c:pt>
                <c:pt idx="2">
                  <c:v>1.1458565357800001</c:v>
                </c:pt>
                <c:pt idx="3">
                  <c:v>1.1809714357800001</c:v>
                </c:pt>
                <c:pt idx="4">
                  <c:v>0.89162593164000004</c:v>
                </c:pt>
                <c:pt idx="5">
                  <c:v>0.86257402750000001</c:v>
                </c:pt>
                <c:pt idx="6">
                  <c:v>1.21269783578</c:v>
                </c:pt>
                <c:pt idx="7">
                  <c:v>1.0568341316400001</c:v>
                </c:pt>
                <c:pt idx="8">
                  <c:v>1.1808208357800001</c:v>
                </c:pt>
                <c:pt idx="9">
                  <c:v>1.1275084357799998</c:v>
                </c:pt>
                <c:pt idx="10">
                  <c:v>1.13348953164</c:v>
                </c:pt>
                <c:pt idx="11">
                  <c:v>1.2126047316399999</c:v>
                </c:pt>
                <c:pt idx="12">
                  <c:v>1.63926368518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C1-4299-B73F-CEFEDB5C0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6"/>
          <c:min val="0.5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8"/>
      </c:valAx>
      <c:valAx>
        <c:axId val="707315488"/>
        <c:scaling>
          <c:orientation val="minMax"/>
          <c:max val="1.69"/>
          <c:min val="0.6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4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possible Launch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'Launch Scenarios'!$J$2:$AG$2</c:f>
              <c:numCache>
                <c:formatCode>General</c:formatCod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cat>
          <c:val>
            <c:numRef>
              <c:f>'Launch Scenarios'!$J$27:$AG$27</c:f>
              <c:numCache>
                <c:formatCode>_(* #,##0_);_(* \(#,##0\);_(* "-"??_);_(@_)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3-45E8-B694-C30C917F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575104"/>
        <c:axId val="2019870800"/>
      </c:barChart>
      <c:catAx>
        <c:axId val="1883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70800"/>
        <c:crosses val="autoZero"/>
        <c:auto val="1"/>
        <c:lblAlgn val="ctr"/>
        <c:lblOffset val="100"/>
        <c:noMultiLvlLbl val="0"/>
      </c:catAx>
      <c:valAx>
        <c:axId val="20198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17871361585419804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layout>
                <c:manualLayout>
                  <c:x val="-4.8318421954031106E-3"/>
                  <c:y val="-2.43160703361070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5.3083252233919551E-3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layout>
                <c:manualLayout>
                  <c:x val="-1.7694417411306732E-3"/>
                  <c:y val="-3.47372991749891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3.874162929770619E-4"/>
                  <c:y val="7.3873268492667941E-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5.3083252233920202E-3"/>
                  <c:y val="5.210594876248308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-6.723878616296558E-2"/>
                  <c:y val="-2.6052974381241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4.2466601787136224E-2"/>
                  <c:y val="-2.6052974381241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layout>
                <c:manualLayout>
                  <c:x val="-3.6540563838163283E-3"/>
                  <c:y val="-1.216172883147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Seltorexant (OX2)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-5.3083252233920202E-3"/>
                  <c:y val="-3.473729917498978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layout>
                <c:manualLayout>
                  <c:x val="-0.19640803326550477"/>
                  <c:y val="-3.473729917498946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1.5291506663833708E-2"/>
                  <c:y val="2.780822390057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OTF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layout>
                <c:manualLayout>
                  <c:x val="-3.6540563838164623E-3"/>
                  <c:y val="8.68694916534150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(OX1)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layout>
                <c:manualLayout>
                  <c:x val="-0.12386092187914713"/>
                  <c:y val="-8.68432479374728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7.4892475075091572E-2"/>
                  <c:y val="-3.99531260431179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layout>
                <c:manualLayout>
                  <c:x val="-0.16986640714854467"/>
                  <c:y val="1.38949196699956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3.6352106599470392E-2"/>
                  <c:y val="2.60529129597789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Sunflower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Acceptability'!$F$61:$F$87</c:f>
              <c:numCache>
                <c:formatCode>0%</c:formatCode>
                <c:ptCount val="27"/>
                <c:pt idx="0">
                  <c:v>1</c:v>
                </c:pt>
                <c:pt idx="1">
                  <c:v>0.95987587447087086</c:v>
                </c:pt>
                <c:pt idx="2">
                  <c:v>0.74273332468857101</c:v>
                </c:pt>
                <c:pt idx="3">
                  <c:v>0.91462952015078902</c:v>
                </c:pt>
                <c:pt idx="4">
                  <c:v>1</c:v>
                </c:pt>
                <c:pt idx="5">
                  <c:v>0.69293749160208296</c:v>
                </c:pt>
                <c:pt idx="6">
                  <c:v>1.0169670031081097</c:v>
                </c:pt>
                <c:pt idx="7">
                  <c:v>1.2385328816514092</c:v>
                </c:pt>
                <c:pt idx="8">
                  <c:v>1.401424024346744</c:v>
                </c:pt>
                <c:pt idx="9">
                  <c:v>1</c:v>
                </c:pt>
                <c:pt idx="10">
                  <c:v>1</c:v>
                </c:pt>
                <c:pt idx="11">
                  <c:v>1.1818577649367614</c:v>
                </c:pt>
                <c:pt idx="12">
                  <c:v>1.0893285657331289</c:v>
                </c:pt>
                <c:pt idx="13">
                  <c:v>1.0740193269817806</c:v>
                </c:pt>
                <c:pt idx="14">
                  <c:v>1.2575084110360748</c:v>
                </c:pt>
                <c:pt idx="15">
                  <c:v>1.0990872042465945</c:v>
                </c:pt>
                <c:pt idx="16">
                  <c:v>1.0257182368164959</c:v>
                </c:pt>
                <c:pt idx="17">
                  <c:v>1</c:v>
                </c:pt>
                <c:pt idx="18">
                  <c:v>1.3937608430659409</c:v>
                </c:pt>
                <c:pt idx="19">
                  <c:v>1.2075760017532573</c:v>
                </c:pt>
                <c:pt idx="20">
                  <c:v>1.1906089986451476</c:v>
                </c:pt>
                <c:pt idx="21">
                  <c:v>1.2049667611652422</c:v>
                </c:pt>
                <c:pt idx="22">
                  <c:v>1.3474283696516922</c:v>
                </c:pt>
                <c:pt idx="23">
                  <c:v>1</c:v>
                </c:pt>
                <c:pt idx="24">
                  <c:v>1.2276861907103607</c:v>
                </c:pt>
                <c:pt idx="25">
                  <c:v>1.4786478514658605</c:v>
                </c:pt>
              </c:numCache>
            </c:numRef>
          </c:xVal>
          <c:yVal>
            <c:numRef>
              <c:f>'Efficacy Acceptability'!$G$61:$G$87</c:f>
              <c:numCache>
                <c:formatCode>0%</c:formatCode>
                <c:ptCount val="27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1.1508951768697249</c:v>
                </c:pt>
                <c:pt idx="15">
                  <c:v>0.97008961015802508</c:v>
                </c:pt>
                <c:pt idx="16">
                  <c:v>1.1232530296446974</c:v>
                </c:pt>
                <c:pt idx="17">
                  <c:v>1.0816723707682794</c:v>
                </c:pt>
                <c:pt idx="18">
                  <c:v>1.100501269212764</c:v>
                </c:pt>
                <c:pt idx="19">
                  <c:v>1.1434258751662101</c:v>
                </c:pt>
                <c:pt idx="20">
                  <c:v>1.1434258751662101</c:v>
                </c:pt>
                <c:pt idx="21">
                  <c:v>1.0498590216014663</c:v>
                </c:pt>
                <c:pt idx="22">
                  <c:v>1.0966424483838382</c:v>
                </c:pt>
                <c:pt idx="23">
                  <c:v>1</c:v>
                </c:pt>
                <c:pt idx="24">
                  <c:v>1.0817993603438614</c:v>
                </c:pt>
                <c:pt idx="25">
                  <c:v>1.0816723707682794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ax val="1.5"/>
          <c:min val="0.6700000000000001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562313775"/>
        <c:crosses val="autoZero"/>
        <c:crossBetween val="midCat"/>
        <c:majorUnit val="8.3000000000000018E-2"/>
      </c:valAx>
      <c:valAx>
        <c:axId val="1562313775"/>
        <c:scaling>
          <c:orientation val="minMax"/>
          <c:max val="1.1900000000000002"/>
          <c:min val="0.8800000000000001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813135583"/>
        <c:crosses val="autoZero"/>
        <c:crossBetween val="midCat"/>
        <c:majorUnit val="3.1000000000000007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314</xdr:row>
      <xdr:rowOff>127000</xdr:rowOff>
    </xdr:from>
    <xdr:to>
      <xdr:col>7</xdr:col>
      <xdr:colOff>1574800</xdr:colOff>
      <xdr:row>338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316230</xdr:colOff>
      <xdr:row>3</xdr:row>
      <xdr:rowOff>57150</xdr:rowOff>
    </xdr:from>
    <xdr:to>
      <xdr:col>18</xdr:col>
      <xdr:colOff>11430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249555</xdr:colOff>
      <xdr:row>4</xdr:row>
      <xdr:rowOff>85725</xdr:rowOff>
    </xdr:from>
    <xdr:to>
      <xdr:col>14</xdr:col>
      <xdr:colOff>554355</xdr:colOff>
      <xdr:row>41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9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3</xdr:row>
      <xdr:rowOff>114300</xdr:rowOff>
    </xdr:from>
    <xdr:to>
      <xdr:col>21</xdr:col>
      <xdr:colOff>9525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57150</xdr:rowOff>
        </xdr:from>
        <xdr:to>
          <xdr:col>20</xdr:col>
          <xdr:colOff>266700</xdr:colOff>
          <xdr:row>2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161925</xdr:rowOff>
    </xdr:from>
    <xdr:to>
      <xdr:col>20</xdr:col>
      <xdr:colOff>523875</xdr:colOff>
      <xdr:row>37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B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201930</xdr:colOff>
      <xdr:row>2</xdr:row>
      <xdr:rowOff>85725</xdr:rowOff>
    </xdr:from>
    <xdr:to>
      <xdr:col>20</xdr:col>
      <xdr:colOff>506730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C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</xdr:colOff>
      <xdr:row>15</xdr:row>
      <xdr:rowOff>6669</xdr:rowOff>
    </xdr:from>
    <xdr:to>
      <xdr:col>19</xdr:col>
      <xdr:colOff>150495</xdr:colOff>
      <xdr:row>27</xdr:row>
      <xdr:rowOff>144781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31806</xdr:colOff>
      <xdr:row>0</xdr:row>
      <xdr:rowOff>53089</xdr:rowOff>
    </xdr:from>
    <xdr:to>
      <xdr:col>22</xdr:col>
      <xdr:colOff>301681</xdr:colOff>
      <xdr:row>70</xdr:row>
      <xdr:rowOff>88014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Barri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Delivery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Efficacy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S&amp;T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aMDD%20MM%20v1.9-US.xlsb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SPAIN%20TEST%20FILE%20BASS%20LOE%20CORRECTED2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9.%20Longitudinal%20Data/2015%2007%2007%20Janssen%20MOOD%20DOT%20Pro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Barrie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Delivery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Efficacy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S&amp;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PTR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SD Days and Share to PPT"/>
      <sheetName val="PTSDShare"/>
      <sheetName val="PTSDDOT"/>
      <sheetName val="GADDOT"/>
      <sheetName val="GADShare"/>
      <sheetName val="BipolarDOT"/>
      <sheetName val="BipolarShare"/>
      <sheetName val="GAD Days and Share to PPT"/>
      <sheetName val="Bipolar Days and Share to PPT"/>
      <sheetName val="Insomnia Days and Share to PPT"/>
      <sheetName val="MDD Days and Share to PPT"/>
      <sheetName val="Patient Analysis"/>
      <sheetName val="MDDShare"/>
      <sheetName val="MDDDOT"/>
      <sheetName val="InsomniaShare"/>
      <sheetName val="InsomniaDOT"/>
      <sheetName val="Data"/>
      <sheetName val="CONCOMITENT USE"/>
      <sheetName val="USED ALONE"/>
      <sheetName val="OVERALL USE"/>
      <sheetName val="Lists"/>
      <sheetName val="Data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C4" t="str">
            <v>MARKET | Market</v>
          </cell>
          <cell r="D4" t="str">
            <v xml:space="preserve"> | </v>
          </cell>
          <cell r="E4" t="str">
            <v xml:space="preserve"> | </v>
          </cell>
          <cell r="F4" t="str">
            <v xml:space="preserve"> | </v>
          </cell>
          <cell r="G4" t="str">
            <v xml:space="preserve"> | </v>
          </cell>
          <cell r="H4" t="str">
            <v xml:space="preserve"> | Cut</v>
          </cell>
          <cell r="I4" t="str">
            <v xml:space="preserve"> | CTRY</v>
          </cell>
          <cell r="J4" t="str">
            <v xml:space="preserve"> | PATIENT LEVEL</v>
          </cell>
          <cell r="K4" t="str">
            <v>PATIENT DOT | Mean</v>
          </cell>
          <cell r="L4" t="str">
            <v>PATIENT DOT | 0.1</v>
          </cell>
          <cell r="M4" t="str">
            <v>PATIENT DOT | 0.25</v>
          </cell>
          <cell r="N4" t="str">
            <v>PATIENT DOT | 0.5</v>
          </cell>
          <cell r="O4" t="str">
            <v>PATIENT DOT | 0.75</v>
          </cell>
          <cell r="P4" t="str">
            <v>PATIENT DOT | 0.9</v>
          </cell>
          <cell r="Q4" t="str">
            <v>PATIENT DOT | N</v>
          </cell>
          <cell r="R4" t="str">
            <v>PATIENT DOT | STD Err</v>
          </cell>
          <cell r="S4" t="str">
            <v>PATIENT Dispensed DOT  | Mean</v>
          </cell>
          <cell r="T4" t="str">
            <v>PATIENT Dispensed DOT  | 0.1</v>
          </cell>
          <cell r="U4" t="str">
            <v>PATIENT Dispensed DOT  | 0.25</v>
          </cell>
          <cell r="V4" t="str">
            <v>PATIENT Dispensed DOT  | 0.5</v>
          </cell>
          <cell r="W4" t="str">
            <v>PATIENT Dispensed DOT  | 0.75</v>
          </cell>
          <cell r="X4" t="str">
            <v>PATIENT Dispensed DOT  | 0.9</v>
          </cell>
          <cell r="Y4" t="str">
            <v>PATIENT Dispensed DOT  | N</v>
          </cell>
          <cell r="Z4" t="str">
            <v>PATIENT Dispensed DOT  | STD Err</v>
          </cell>
          <cell r="AA4" t="str">
            <v>PATIENT Dispense Rate  | Mean</v>
          </cell>
          <cell r="AB4" t="str">
            <v>PATIENT Dispense Rate  | 0.1</v>
          </cell>
          <cell r="AC4" t="str">
            <v>PATIENT Dispense Rate  | 0.25</v>
          </cell>
          <cell r="AD4" t="str">
            <v>PATIENT Dispense Rate  | 0.5</v>
          </cell>
          <cell r="AE4" t="str">
            <v>PATIENT Dispense Rate  | 0.75</v>
          </cell>
          <cell r="AF4" t="str">
            <v>PATIENT Dispense Rate  | 0.9</v>
          </cell>
          <cell r="AG4" t="str">
            <v>PATIENT Dispense Rate  | N</v>
          </cell>
          <cell r="AH4" t="str">
            <v>PATIENT Dispense Rate  | STD Err</v>
          </cell>
          <cell r="AI4" t="str">
            <v>PATIENT DOT when taken concomitantly  | Mean</v>
          </cell>
          <cell r="AJ4" t="str">
            <v>PATIENT DOT when taken concomitantly  | 0.1</v>
          </cell>
          <cell r="AK4" t="str">
            <v>PATIENT DOT when taken concomitantly  | 0.25</v>
          </cell>
          <cell r="AL4" t="str">
            <v>PATIENT DOT when taken concomitantly  | 0.5</v>
          </cell>
          <cell r="AM4" t="str">
            <v>PATIENT DOT when taken concomitantly  | 0.75</v>
          </cell>
          <cell r="AN4" t="str">
            <v>PATIENT DOT when taken concomitantly  | 0.9</v>
          </cell>
          <cell r="AO4" t="str">
            <v>PATIENT DOT when taken concomitantly  | N</v>
          </cell>
          <cell r="AP4" t="str">
            <v>PATIENT DOT when taken concomitantly  | STD Err</v>
          </cell>
          <cell r="AQ4" t="str">
            <v>PATIENT Dispensed DOT  when taken concomitantly | Mean</v>
          </cell>
          <cell r="AR4" t="str">
            <v>PATIENT Dispensed DOT  when taken concomitantly | 0.1</v>
          </cell>
          <cell r="AS4" t="str">
            <v>PATIENT Dispensed DOT  when taken concomitantly | 0.25</v>
          </cell>
          <cell r="AT4" t="str">
            <v>PATIENT Dispensed DOT  when taken concomitantly | 0.5</v>
          </cell>
          <cell r="AU4" t="str">
            <v>PATIENT Dispensed DOT  when taken concomitantly | 0.75</v>
          </cell>
          <cell r="AV4" t="str">
            <v>PATIENT Dispensed DOT  when taken concomitantly | 0.9</v>
          </cell>
          <cell r="AW4" t="str">
            <v>PATIENT Dispensed DOT  when taken concomitantly | N</v>
          </cell>
          <cell r="AX4" t="str">
            <v>PATIENT Dispensed DOT  when taken concomitantly | STD Err</v>
          </cell>
          <cell r="AY4" t="str">
            <v>PATIENT Dispense Rate when taken concomitantly | Mean</v>
          </cell>
          <cell r="AZ4" t="str">
            <v>PATIENT Dispense Rate when taken concomitantly | 0.1</v>
          </cell>
          <cell r="BA4" t="str">
            <v>PATIENT Dispense Rate when taken concomitantly | 0.25</v>
          </cell>
          <cell r="BB4" t="str">
            <v>PATIENT Dispense Rate when taken concomitantly | 0.5</v>
          </cell>
          <cell r="BC4" t="str">
            <v>PATIENT Dispense Rate when taken concomitantly | 0.75</v>
          </cell>
          <cell r="BD4" t="str">
            <v>PATIENT Dispense Rate when taken concomitantly | 0.9</v>
          </cell>
          <cell r="BE4" t="str">
            <v>PATIENT Dispense Rate when taken concomitantly | N</v>
          </cell>
          <cell r="BF4" t="str">
            <v>PATIENT Dispense Rate when taken concomitantly | STD Err</v>
          </cell>
          <cell r="BG4" t="str">
            <v>PATIENT Concomitant Days in a Year | Mean</v>
          </cell>
          <cell r="BH4" t="str">
            <v>PATIENT Concomitant Days in a Year | 0.1</v>
          </cell>
          <cell r="BI4" t="str">
            <v>PATIENT Concomitant Days in a Year | 0.25</v>
          </cell>
          <cell r="BJ4" t="str">
            <v>PATIENT Concomitant Days in a Year | 0.5</v>
          </cell>
          <cell r="BK4" t="str">
            <v>PATIENT Concomitant Days in a Year | 0.75</v>
          </cell>
          <cell r="BL4" t="str">
            <v>PATIENT Concomitant Days in a Year | 0.9</v>
          </cell>
          <cell r="BM4" t="str">
            <v>PATIENT Concomitant Days in a Year | N</v>
          </cell>
          <cell r="BN4" t="str">
            <v>PATIENT Concomitant Days in a Year | STD Err</v>
          </cell>
          <cell r="BO4" t="str">
            <v>Avg # Drugs Taken concomitantly | Mean</v>
          </cell>
          <cell r="BP4" t="str">
            <v>Avg # Drugs Taken concomitantly | 0.1</v>
          </cell>
          <cell r="BQ4" t="str">
            <v>Avg # Drugs Taken concomitantly | 0.25</v>
          </cell>
          <cell r="BR4" t="str">
            <v>Avg # Drugs Taken concomitantly | 0.5</v>
          </cell>
          <cell r="BS4" t="str">
            <v>Avg # Drugs Taken concomitantly | 0.75</v>
          </cell>
          <cell r="BT4" t="str">
            <v>Avg # Drugs Taken concomitantly | 0.9</v>
          </cell>
          <cell r="BU4" t="str">
            <v>Avg # Drugs Taken concomitantly | N</v>
          </cell>
          <cell r="BV4" t="str">
            <v>Avg # Drugs Taken concomitantly | STD Err</v>
          </cell>
          <cell r="BW4" t="str">
            <v>PATIENT DOT when taken alone | Mean</v>
          </cell>
          <cell r="BX4" t="str">
            <v>PATIENT DOT when taken alone | 0.1</v>
          </cell>
          <cell r="BY4" t="str">
            <v>PATIENT DOT when taken alone | 0.25</v>
          </cell>
          <cell r="BZ4" t="str">
            <v>PATIENT DOT when taken alone | 0.5</v>
          </cell>
          <cell r="CA4" t="str">
            <v>PATIENT DOT when taken alone | 0.75</v>
          </cell>
          <cell r="CB4" t="str">
            <v>PATIENT DOT when taken alone | 0.9</v>
          </cell>
          <cell r="CC4" t="str">
            <v>PATIENT DOT when taken alone | N</v>
          </cell>
          <cell r="CD4" t="str">
            <v>PATIENT DOT when taken alone | STD Err</v>
          </cell>
          <cell r="CE4" t="str">
            <v>PATIENT Dispensed DOT when taken alone | Mean</v>
          </cell>
          <cell r="CF4" t="str">
            <v>PATIENT Dispensed DOT when taken alone | 0.1</v>
          </cell>
          <cell r="CG4" t="str">
            <v>PATIENT Dispensed DOT when taken alone | 0.25</v>
          </cell>
          <cell r="CH4" t="str">
            <v>PATIENT Dispensed DOT when taken alone | 0.5</v>
          </cell>
          <cell r="CI4" t="str">
            <v>PATIENT Dispensed DOT when taken alone | 0.75</v>
          </cell>
          <cell r="CJ4" t="str">
            <v>PATIENT Dispensed DOT when taken alone | 0.9</v>
          </cell>
          <cell r="CK4" t="str">
            <v>PATIENT Dispensed DOT when taken alone | N</v>
          </cell>
          <cell r="CL4" t="str">
            <v>PATIENT Dispensed DOT when taken alone | STD Err</v>
          </cell>
          <cell r="CM4" t="str">
            <v>PATIENT Dispense Rate when taken alone | Mean</v>
          </cell>
          <cell r="CN4" t="str">
            <v>PATIENT Dispense Rate when taken alone | 0.1</v>
          </cell>
          <cell r="CO4" t="str">
            <v>PATIENT Dispense Rate when taken alone | 0.25</v>
          </cell>
          <cell r="CP4" t="str">
            <v>PATIENT Dispense Rate when taken alone | 0.5</v>
          </cell>
          <cell r="CQ4" t="str">
            <v>PATIENT Dispense Rate when taken alone | 0.75</v>
          </cell>
          <cell r="CR4" t="str">
            <v>PATIENT Dispense Rate when taken alone | 0.9</v>
          </cell>
          <cell r="CS4" t="str">
            <v>PATIENT Dispense Rate when taken alone | N</v>
          </cell>
          <cell r="CT4" t="str">
            <v>PATIENT Dispense Rate when taken alone | STD Err</v>
          </cell>
          <cell r="CU4" t="str">
            <v>PATIENT Days in the Year | Mean</v>
          </cell>
          <cell r="CV4" t="str">
            <v>PATIENT Days in the Year | 0.1</v>
          </cell>
          <cell r="CW4" t="str">
            <v>PATIENT Days in the Year | 0.25</v>
          </cell>
          <cell r="CX4" t="str">
            <v>PATIENT Days in the Year | 0.5</v>
          </cell>
          <cell r="CY4" t="str">
            <v>PATIENT Days in the Year | 0.75</v>
          </cell>
          <cell r="CZ4" t="str">
            <v>PATIENT Days in the Year | 0.9</v>
          </cell>
          <cell r="DA4" t="str">
            <v>PATIENT Days in the Year | N</v>
          </cell>
          <cell r="DB4" t="str">
            <v>PATIENT Days in the Year | STD Err</v>
          </cell>
        </row>
        <row r="7">
          <cell r="B7" t="str">
            <v>MDD | ALL | US | Top 20 Molecules</v>
          </cell>
          <cell r="C7" t="str">
            <v>MDD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 t="str">
            <v>ALL</v>
          </cell>
          <cell r="I7" t="str">
            <v>US</v>
          </cell>
          <cell r="J7" t="str">
            <v>Top 20 Molecules</v>
          </cell>
          <cell r="K7">
            <v>378.05500000000001</v>
          </cell>
          <cell r="L7">
            <v>60</v>
          </cell>
          <cell r="M7">
            <v>150</v>
          </cell>
          <cell r="N7">
            <v>342</v>
          </cell>
          <cell r="O7">
            <v>526</v>
          </cell>
          <cell r="P7">
            <v>749</v>
          </cell>
          <cell r="Q7">
            <v>520397</v>
          </cell>
          <cell r="R7">
            <v>0.40678999999999998</v>
          </cell>
          <cell r="S7">
            <v>318.94900000000001</v>
          </cell>
          <cell r="T7">
            <v>58</v>
          </cell>
          <cell r="U7">
            <v>127</v>
          </cell>
          <cell r="V7">
            <v>285</v>
          </cell>
          <cell r="W7">
            <v>425</v>
          </cell>
          <cell r="X7">
            <v>662</v>
          </cell>
          <cell r="Y7">
            <v>520397</v>
          </cell>
          <cell r="Z7">
            <v>0.33396999999999999</v>
          </cell>
          <cell r="AA7">
            <v>0.87856999999999996</v>
          </cell>
          <cell r="AB7">
            <v>0.66978000000000004</v>
          </cell>
          <cell r="AC7">
            <v>0.80266999999999999</v>
          </cell>
          <cell r="AD7">
            <v>0.92813999999999997</v>
          </cell>
          <cell r="AE7">
            <v>1</v>
          </cell>
          <cell r="AF7">
            <v>1</v>
          </cell>
          <cell r="AG7">
            <v>520397</v>
          </cell>
          <cell r="AH7">
            <v>1.9300099999999999E-4</v>
          </cell>
          <cell r="AI7">
            <v>428.41500000000002</v>
          </cell>
          <cell r="AJ7">
            <v>54</v>
          </cell>
          <cell r="AK7">
            <v>116</v>
          </cell>
          <cell r="AL7">
            <v>346</v>
          </cell>
          <cell r="AM7">
            <v>710</v>
          </cell>
          <cell r="AN7">
            <v>924</v>
          </cell>
          <cell r="AO7">
            <v>285801</v>
          </cell>
          <cell r="AP7">
            <v>0.66563000000000005</v>
          </cell>
          <cell r="AQ7">
            <v>348.61</v>
          </cell>
          <cell r="AR7">
            <v>46</v>
          </cell>
          <cell r="AS7">
            <v>94</v>
          </cell>
          <cell r="AT7">
            <v>270</v>
          </cell>
          <cell r="AU7">
            <v>557</v>
          </cell>
          <cell r="AV7">
            <v>734</v>
          </cell>
          <cell r="AW7">
            <v>285801</v>
          </cell>
          <cell r="AX7">
            <v>0.54657999999999995</v>
          </cell>
          <cell r="AY7">
            <v>0.85353999999999997</v>
          </cell>
          <cell r="AZ7">
            <v>0.59931999999999996</v>
          </cell>
          <cell r="BA7">
            <v>0.75427</v>
          </cell>
          <cell r="BB7">
            <v>0.91532000000000002</v>
          </cell>
          <cell r="BC7">
            <v>1</v>
          </cell>
          <cell r="BD7">
            <v>1</v>
          </cell>
          <cell r="BE7">
            <v>285801</v>
          </cell>
          <cell r="BF7">
            <v>3.1868700000000001E-4</v>
          </cell>
          <cell r="BG7">
            <v>146.11000000000001</v>
          </cell>
          <cell r="BH7">
            <v>22</v>
          </cell>
          <cell r="BI7">
            <v>43</v>
          </cell>
          <cell r="BJ7">
            <v>120</v>
          </cell>
          <cell r="BK7">
            <v>240</v>
          </cell>
          <cell r="BL7">
            <v>318</v>
          </cell>
          <cell r="BM7">
            <v>285801</v>
          </cell>
          <cell r="BN7">
            <v>0.20730999999999999</v>
          </cell>
          <cell r="BO7">
            <v>2.5667200000000001</v>
          </cell>
          <cell r="BP7">
            <v>2</v>
          </cell>
          <cell r="BQ7">
            <v>2</v>
          </cell>
          <cell r="BR7">
            <v>2</v>
          </cell>
          <cell r="BS7">
            <v>3</v>
          </cell>
          <cell r="BT7">
            <v>4</v>
          </cell>
          <cell r="BU7">
            <v>285801</v>
          </cell>
          <cell r="BV7">
            <v>1.529E-3</v>
          </cell>
          <cell r="BW7">
            <v>165.18299999999999</v>
          </cell>
          <cell r="BX7">
            <v>25</v>
          </cell>
          <cell r="BY7">
            <v>57</v>
          </cell>
          <cell r="BZ7">
            <v>139</v>
          </cell>
          <cell r="CA7">
            <v>275</v>
          </cell>
          <cell r="CB7">
            <v>365</v>
          </cell>
          <cell r="CC7">
            <v>449786</v>
          </cell>
          <cell r="CD7">
            <v>0.18128</v>
          </cell>
          <cell r="CE7">
            <v>147.50800000000001</v>
          </cell>
          <cell r="CF7">
            <v>23</v>
          </cell>
          <cell r="CG7">
            <v>50</v>
          </cell>
          <cell r="CH7">
            <v>120</v>
          </cell>
          <cell r="CI7">
            <v>240</v>
          </cell>
          <cell r="CJ7">
            <v>327</v>
          </cell>
          <cell r="CK7">
            <v>449786</v>
          </cell>
          <cell r="CL7">
            <v>0.16636000000000001</v>
          </cell>
          <cell r="CM7">
            <v>0.90876999999999997</v>
          </cell>
          <cell r="CN7">
            <v>0.71052999999999999</v>
          </cell>
          <cell r="CO7">
            <v>0.85753000000000001</v>
          </cell>
          <cell r="CP7">
            <v>0.97951999999999995</v>
          </cell>
          <cell r="CQ7">
            <v>1</v>
          </cell>
          <cell r="CR7">
            <v>1</v>
          </cell>
          <cell r="CS7">
            <v>449786</v>
          </cell>
          <cell r="CT7">
            <v>2.01435E-4</v>
          </cell>
          <cell r="CU7">
            <v>241.57900000000001</v>
          </cell>
          <cell r="CV7">
            <v>50</v>
          </cell>
          <cell r="CW7">
            <v>125</v>
          </cell>
          <cell r="CX7">
            <v>279</v>
          </cell>
          <cell r="CY7">
            <v>365</v>
          </cell>
          <cell r="CZ7">
            <v>365</v>
          </cell>
          <cell r="DA7">
            <v>520397</v>
          </cell>
          <cell r="DB7">
            <v>0.17194999999999999</v>
          </cell>
        </row>
        <row r="8">
          <cell r="B8" t="str">
            <v>MDD | ALL | DE | Top 20 Molecules</v>
          </cell>
          <cell r="C8" t="str">
            <v>MDD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 t="str">
            <v>ALL</v>
          </cell>
          <cell r="I8" t="str">
            <v>DE</v>
          </cell>
          <cell r="J8" t="str">
            <v>Top 20 Molecules</v>
          </cell>
          <cell r="K8">
            <v>257.60079000000002</v>
          </cell>
          <cell r="L8">
            <v>50</v>
          </cell>
          <cell r="M8">
            <v>100</v>
          </cell>
          <cell r="N8">
            <v>244</v>
          </cell>
          <cell r="O8">
            <v>358</v>
          </cell>
          <cell r="P8">
            <v>450</v>
          </cell>
          <cell r="Q8">
            <v>67631</v>
          </cell>
          <cell r="R8">
            <v>0.67872200000000005</v>
          </cell>
          <cell r="S8">
            <v>244.23412300000001</v>
          </cell>
          <cell r="T8">
            <v>50</v>
          </cell>
          <cell r="U8">
            <v>100</v>
          </cell>
          <cell r="V8">
            <v>217</v>
          </cell>
          <cell r="W8">
            <v>339</v>
          </cell>
          <cell r="X8">
            <v>420</v>
          </cell>
          <cell r="Y8">
            <v>67631</v>
          </cell>
          <cell r="Z8">
            <v>0.64587099999999997</v>
          </cell>
          <cell r="AA8">
            <v>0.95777400000000001</v>
          </cell>
          <cell r="AB8">
            <v>0.85106400000000004</v>
          </cell>
          <cell r="AC8">
            <v>0.94794500000000004</v>
          </cell>
          <cell r="AD8">
            <v>1</v>
          </cell>
          <cell r="AE8">
            <v>1</v>
          </cell>
          <cell r="AF8">
            <v>1</v>
          </cell>
          <cell r="AG8">
            <v>67631</v>
          </cell>
          <cell r="AH8">
            <v>3.1599999999999998E-4</v>
          </cell>
          <cell r="AI8">
            <v>331.64844299999999</v>
          </cell>
          <cell r="AJ8">
            <v>50</v>
          </cell>
          <cell r="AK8">
            <v>100</v>
          </cell>
          <cell r="AL8">
            <v>240</v>
          </cell>
          <cell r="AM8">
            <v>530</v>
          </cell>
          <cell r="AN8">
            <v>714</v>
          </cell>
          <cell r="AO8">
            <v>14578</v>
          </cell>
          <cell r="AP8">
            <v>2.1590799999999999</v>
          </cell>
          <cell r="AQ8">
            <v>315.22383000000002</v>
          </cell>
          <cell r="AR8">
            <v>50</v>
          </cell>
          <cell r="AS8">
            <v>100</v>
          </cell>
          <cell r="AT8">
            <v>226</v>
          </cell>
          <cell r="AU8">
            <v>493</v>
          </cell>
          <cell r="AV8">
            <v>680</v>
          </cell>
          <cell r="AW8">
            <v>14578</v>
          </cell>
          <cell r="AX8">
            <v>2.0476329999999998</v>
          </cell>
          <cell r="AY8">
            <v>0.96289400000000003</v>
          </cell>
          <cell r="AZ8">
            <v>0.86267199999999999</v>
          </cell>
          <cell r="BA8">
            <v>0.95252700000000001</v>
          </cell>
          <cell r="BB8">
            <v>1</v>
          </cell>
          <cell r="BC8">
            <v>1</v>
          </cell>
          <cell r="BD8">
            <v>1</v>
          </cell>
          <cell r="BE8">
            <v>14578</v>
          </cell>
          <cell r="BF8">
            <v>5.7499999999999999E-4</v>
          </cell>
          <cell r="BG8">
            <v>156.28268600000001</v>
          </cell>
          <cell r="BH8">
            <v>25</v>
          </cell>
          <cell r="BI8">
            <v>50</v>
          </cell>
          <cell r="BJ8">
            <v>114</v>
          </cell>
          <cell r="BK8">
            <v>254</v>
          </cell>
          <cell r="BL8">
            <v>342</v>
          </cell>
          <cell r="BM8">
            <v>14578</v>
          </cell>
          <cell r="BN8">
            <v>0.95288200000000001</v>
          </cell>
          <cell r="BO8">
            <v>2.2343259999999998</v>
          </cell>
          <cell r="BP8">
            <v>2</v>
          </cell>
          <cell r="BQ8">
            <v>2</v>
          </cell>
          <cell r="BR8">
            <v>2</v>
          </cell>
          <cell r="BS8">
            <v>2</v>
          </cell>
          <cell r="BT8">
            <v>3</v>
          </cell>
          <cell r="BU8">
            <v>14578</v>
          </cell>
          <cell r="BV8">
            <v>4.5999999999999999E-3</v>
          </cell>
          <cell r="BW8">
            <v>193.15626499999999</v>
          </cell>
          <cell r="BX8">
            <v>50</v>
          </cell>
          <cell r="BY8">
            <v>100</v>
          </cell>
          <cell r="BZ8">
            <v>191</v>
          </cell>
          <cell r="CA8">
            <v>303</v>
          </cell>
          <cell r="CB8">
            <v>364</v>
          </cell>
          <cell r="CC8">
            <v>65165</v>
          </cell>
          <cell r="CD8">
            <v>0.45183899999999999</v>
          </cell>
          <cell r="CE8">
            <v>182.95810599999999</v>
          </cell>
          <cell r="CF8">
            <v>50</v>
          </cell>
          <cell r="CG8">
            <v>99</v>
          </cell>
          <cell r="CH8">
            <v>176</v>
          </cell>
          <cell r="CI8">
            <v>287</v>
          </cell>
          <cell r="CJ8">
            <v>347</v>
          </cell>
          <cell r="CK8">
            <v>65165</v>
          </cell>
          <cell r="CL8">
            <v>0.430724</v>
          </cell>
          <cell r="CM8">
            <v>0.95751799999999998</v>
          </cell>
          <cell r="CN8">
            <v>0.84383600000000003</v>
          </cell>
          <cell r="CO8">
            <v>0.95886099999999996</v>
          </cell>
          <cell r="CP8">
            <v>1</v>
          </cell>
          <cell r="CQ8">
            <v>1</v>
          </cell>
          <cell r="CR8">
            <v>1</v>
          </cell>
          <cell r="CS8">
            <v>65165</v>
          </cell>
          <cell r="CT8">
            <v>3.5500000000000001E-4</v>
          </cell>
          <cell r="CU8">
            <v>219.800535</v>
          </cell>
          <cell r="CV8">
            <v>50</v>
          </cell>
          <cell r="CW8">
            <v>100</v>
          </cell>
          <cell r="CX8">
            <v>225</v>
          </cell>
          <cell r="CY8">
            <v>337</v>
          </cell>
          <cell r="CZ8">
            <v>365</v>
          </cell>
          <cell r="DA8">
            <v>67631</v>
          </cell>
          <cell r="DB8">
            <v>0.448517</v>
          </cell>
        </row>
        <row r="9">
          <cell r="B9" t="str">
            <v>MDD | ALL | ES | Top 20 Molecules</v>
          </cell>
          <cell r="C9" t="str">
            <v>MDD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 t="str">
            <v>ALL</v>
          </cell>
          <cell r="I9" t="str">
            <v>ES</v>
          </cell>
          <cell r="J9" t="str">
            <v>Top 20 Molecules</v>
          </cell>
          <cell r="K9">
            <v>435.06189599999999</v>
          </cell>
          <cell r="L9">
            <v>119</v>
          </cell>
          <cell r="M9">
            <v>257</v>
          </cell>
          <cell r="N9">
            <v>354</v>
          </cell>
          <cell r="O9">
            <v>604.5</v>
          </cell>
          <cell r="P9">
            <v>822</v>
          </cell>
          <cell r="Q9">
            <v>3619</v>
          </cell>
          <cell r="R9">
            <v>4.6779659999999996</v>
          </cell>
          <cell r="S9">
            <v>399.27493800000002</v>
          </cell>
          <cell r="T9">
            <v>114</v>
          </cell>
          <cell r="U9">
            <v>226.5</v>
          </cell>
          <cell r="V9">
            <v>328</v>
          </cell>
          <cell r="W9">
            <v>546</v>
          </cell>
          <cell r="X9">
            <v>761.2</v>
          </cell>
          <cell r="Y9">
            <v>3619</v>
          </cell>
          <cell r="Z9">
            <v>4.3689330000000002</v>
          </cell>
          <cell r="AA9">
            <v>0.91958700000000004</v>
          </cell>
          <cell r="AB9">
            <v>0.80763300000000005</v>
          </cell>
          <cell r="AC9">
            <v>0.88483100000000003</v>
          </cell>
          <cell r="AD9">
            <v>0.94327700000000003</v>
          </cell>
          <cell r="AE9">
            <v>0.98068500000000003</v>
          </cell>
          <cell r="AF9">
            <v>1</v>
          </cell>
          <cell r="AG9">
            <v>3619</v>
          </cell>
          <cell r="AH9">
            <v>1.341E-3</v>
          </cell>
          <cell r="AI9">
            <v>507.60894999999999</v>
          </cell>
          <cell r="AJ9">
            <v>83.6</v>
          </cell>
          <cell r="AK9">
            <v>189</v>
          </cell>
          <cell r="AL9">
            <v>490</v>
          </cell>
          <cell r="AM9">
            <v>710</v>
          </cell>
          <cell r="AN9">
            <v>993.8</v>
          </cell>
          <cell r="AO9">
            <v>1877</v>
          </cell>
          <cell r="AP9">
            <v>7.9828219999999996</v>
          </cell>
          <cell r="AQ9">
            <v>468.99786899999998</v>
          </cell>
          <cell r="AR9">
            <v>79.599999999999994</v>
          </cell>
          <cell r="AS9">
            <v>175</v>
          </cell>
          <cell r="AT9">
            <v>444</v>
          </cell>
          <cell r="AU9">
            <v>670</v>
          </cell>
          <cell r="AV9">
            <v>911.4</v>
          </cell>
          <cell r="AW9">
            <v>1877</v>
          </cell>
          <cell r="AX9">
            <v>7.4208949999999998</v>
          </cell>
          <cell r="AY9">
            <v>0.93137499999999995</v>
          </cell>
          <cell r="AZ9">
            <v>0.84058900000000003</v>
          </cell>
          <cell r="BA9">
            <v>0.89843799999999996</v>
          </cell>
          <cell r="BB9">
            <v>0.95238100000000003</v>
          </cell>
          <cell r="BC9">
            <v>0.98314599999999996</v>
          </cell>
          <cell r="BD9">
            <v>1</v>
          </cell>
          <cell r="BE9">
            <v>1877</v>
          </cell>
          <cell r="BF9">
            <v>1.591E-3</v>
          </cell>
          <cell r="BG9">
            <v>211.54342</v>
          </cell>
          <cell r="BH9">
            <v>41</v>
          </cell>
          <cell r="BI9">
            <v>91</v>
          </cell>
          <cell r="BJ9">
            <v>229</v>
          </cell>
          <cell r="BK9">
            <v>337</v>
          </cell>
          <cell r="BL9">
            <v>353</v>
          </cell>
          <cell r="BM9">
            <v>1877</v>
          </cell>
          <cell r="BN9">
            <v>2.79325</v>
          </cell>
          <cell r="BO9">
            <v>2.812999</v>
          </cell>
          <cell r="BP9">
            <v>2</v>
          </cell>
          <cell r="BQ9">
            <v>2</v>
          </cell>
          <cell r="BR9">
            <v>2</v>
          </cell>
          <cell r="BS9">
            <v>3</v>
          </cell>
          <cell r="BT9">
            <v>4</v>
          </cell>
          <cell r="BU9">
            <v>1877</v>
          </cell>
          <cell r="BV9">
            <v>2.5447000000000001E-2</v>
          </cell>
          <cell r="BW9">
            <v>175.52428</v>
          </cell>
          <cell r="BX9">
            <v>12</v>
          </cell>
          <cell r="BY9">
            <v>55</v>
          </cell>
          <cell r="BZ9">
            <v>168</v>
          </cell>
          <cell r="CA9">
            <v>302</v>
          </cell>
          <cell r="CB9">
            <v>349</v>
          </cell>
          <cell r="CC9">
            <v>3542</v>
          </cell>
          <cell r="CD9">
            <v>2.1117880000000002</v>
          </cell>
          <cell r="CE9">
            <v>159.42038400000001</v>
          </cell>
          <cell r="CF9">
            <v>12</v>
          </cell>
          <cell r="CG9">
            <v>54</v>
          </cell>
          <cell r="CH9">
            <v>149</v>
          </cell>
          <cell r="CI9">
            <v>269</v>
          </cell>
          <cell r="CJ9">
            <v>323</v>
          </cell>
          <cell r="CK9">
            <v>3542</v>
          </cell>
          <cell r="CL9">
            <v>1.935694</v>
          </cell>
          <cell r="CM9">
            <v>0.92752000000000001</v>
          </cell>
          <cell r="CN9">
            <v>0.78144000000000002</v>
          </cell>
          <cell r="CO9">
            <v>0.89604700000000004</v>
          </cell>
          <cell r="CP9">
            <v>0.97088700000000006</v>
          </cell>
          <cell r="CQ9">
            <v>1</v>
          </cell>
          <cell r="CR9">
            <v>1</v>
          </cell>
          <cell r="CS9">
            <v>3542</v>
          </cell>
          <cell r="CT9">
            <v>1.776E-3</v>
          </cell>
          <cell r="CU9">
            <v>281.507046</v>
          </cell>
          <cell r="CV9">
            <v>112</v>
          </cell>
          <cell r="CW9">
            <v>228</v>
          </cell>
          <cell r="CX9">
            <v>335</v>
          </cell>
          <cell r="CY9">
            <v>355</v>
          </cell>
          <cell r="CZ9">
            <v>362</v>
          </cell>
          <cell r="DA9">
            <v>3619</v>
          </cell>
          <cell r="DB9">
            <v>1.6308750000000001</v>
          </cell>
        </row>
        <row r="10">
          <cell r="B10" t="str">
            <v>MDD | ALL | FR | Top 20 Molecules</v>
          </cell>
          <cell r="C10" t="str">
            <v>MDD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 t="str">
            <v>ALL</v>
          </cell>
          <cell r="I10" t="str">
            <v>FR</v>
          </cell>
          <cell r="J10" t="str">
            <v>Top 20 Molecules</v>
          </cell>
          <cell r="K10">
            <v>237.586501</v>
          </cell>
          <cell r="L10">
            <v>32</v>
          </cell>
          <cell r="M10">
            <v>90</v>
          </cell>
          <cell r="N10">
            <v>238</v>
          </cell>
          <cell r="O10">
            <v>349</v>
          </cell>
          <cell r="P10">
            <v>365</v>
          </cell>
          <cell r="Q10">
            <v>68716</v>
          </cell>
          <cell r="R10">
            <v>0.60820399999999997</v>
          </cell>
          <cell r="S10">
            <v>220.763971</v>
          </cell>
          <cell r="T10">
            <v>30</v>
          </cell>
          <cell r="U10">
            <v>90</v>
          </cell>
          <cell r="V10">
            <v>210</v>
          </cell>
          <cell r="W10">
            <v>323</v>
          </cell>
          <cell r="X10">
            <v>365</v>
          </cell>
          <cell r="Y10">
            <v>68716</v>
          </cell>
          <cell r="Z10">
            <v>0.574021</v>
          </cell>
          <cell r="AA10">
            <v>0.93997600000000003</v>
          </cell>
          <cell r="AB10">
            <v>0.79470200000000002</v>
          </cell>
          <cell r="AC10">
            <v>0.91785700000000003</v>
          </cell>
          <cell r="AD10">
            <v>1</v>
          </cell>
          <cell r="AE10">
            <v>1</v>
          </cell>
          <cell r="AF10">
            <v>1</v>
          </cell>
          <cell r="AG10">
            <v>68716</v>
          </cell>
          <cell r="AH10">
            <v>4.1100000000000002E-4</v>
          </cell>
          <cell r="AI10">
            <v>301.15862700000002</v>
          </cell>
          <cell r="AJ10">
            <v>30</v>
          </cell>
          <cell r="AK10">
            <v>60</v>
          </cell>
          <cell r="AL10">
            <v>186</v>
          </cell>
          <cell r="AM10">
            <v>526</v>
          </cell>
          <cell r="AN10">
            <v>716</v>
          </cell>
          <cell r="AO10">
            <v>10137</v>
          </cell>
          <cell r="AP10">
            <v>2.6974529999999999</v>
          </cell>
          <cell r="AQ10">
            <v>278.80783300000002</v>
          </cell>
          <cell r="AR10">
            <v>30</v>
          </cell>
          <cell r="AS10">
            <v>60</v>
          </cell>
          <cell r="AT10">
            <v>180</v>
          </cell>
          <cell r="AU10">
            <v>473</v>
          </cell>
          <cell r="AV10">
            <v>680</v>
          </cell>
          <cell r="AW10">
            <v>10137</v>
          </cell>
          <cell r="AX10">
            <v>2.5213199999999998</v>
          </cell>
          <cell r="AY10">
            <v>0.94520499999999996</v>
          </cell>
          <cell r="AZ10">
            <v>0.80017199999999999</v>
          </cell>
          <cell r="BA10">
            <v>0.93333299999999997</v>
          </cell>
          <cell r="BB10">
            <v>1</v>
          </cell>
          <cell r="BC10">
            <v>1</v>
          </cell>
          <cell r="BD10">
            <v>1</v>
          </cell>
          <cell r="BE10">
            <v>10137</v>
          </cell>
          <cell r="BF10">
            <v>1.0369999999999999E-3</v>
          </cell>
          <cell r="BG10">
            <v>143.00582</v>
          </cell>
          <cell r="BH10">
            <v>15</v>
          </cell>
          <cell r="BI10">
            <v>30</v>
          </cell>
          <cell r="BJ10">
            <v>90</v>
          </cell>
          <cell r="BK10">
            <v>254</v>
          </cell>
          <cell r="BL10">
            <v>350</v>
          </cell>
          <cell r="BM10">
            <v>10137</v>
          </cell>
          <cell r="BN10">
            <v>1.2295320000000001</v>
          </cell>
          <cell r="BO10">
            <v>2.2422810000000002</v>
          </cell>
          <cell r="BP10">
            <v>2</v>
          </cell>
          <cell r="BQ10">
            <v>2</v>
          </cell>
          <cell r="BR10">
            <v>2</v>
          </cell>
          <cell r="BS10">
            <v>2</v>
          </cell>
          <cell r="BT10">
            <v>3</v>
          </cell>
          <cell r="BU10">
            <v>10137</v>
          </cell>
          <cell r="BV10">
            <v>5.8349999999999999E-3</v>
          </cell>
          <cell r="BW10">
            <v>201.65216799999999</v>
          </cell>
          <cell r="BX10">
            <v>30</v>
          </cell>
          <cell r="BY10">
            <v>90</v>
          </cell>
          <cell r="BZ10">
            <v>203</v>
          </cell>
          <cell r="CA10">
            <v>321</v>
          </cell>
          <cell r="CB10">
            <v>364</v>
          </cell>
          <cell r="CC10">
            <v>65822</v>
          </cell>
          <cell r="CD10">
            <v>0.46887499999999999</v>
          </cell>
          <cell r="CE10">
            <v>187.532162</v>
          </cell>
          <cell r="CF10">
            <v>30</v>
          </cell>
          <cell r="CG10">
            <v>87</v>
          </cell>
          <cell r="CH10">
            <v>180</v>
          </cell>
          <cell r="CI10">
            <v>293</v>
          </cell>
          <cell r="CJ10">
            <v>350</v>
          </cell>
          <cell r="CK10">
            <v>65822</v>
          </cell>
          <cell r="CL10">
            <v>0.44675700000000002</v>
          </cell>
          <cell r="CM10">
            <v>0.93917099999999998</v>
          </cell>
          <cell r="CN10">
            <v>0.79012300000000002</v>
          </cell>
          <cell r="CO10">
            <v>0.92105300000000001</v>
          </cell>
          <cell r="CP10">
            <v>1</v>
          </cell>
          <cell r="CQ10">
            <v>1</v>
          </cell>
          <cell r="CR10">
            <v>1</v>
          </cell>
          <cell r="CS10">
            <v>65822</v>
          </cell>
          <cell r="CT10">
            <v>4.4799999999999999E-4</v>
          </cell>
          <cell r="CU10">
            <v>214.25160099999999</v>
          </cell>
          <cell r="CV10">
            <v>30</v>
          </cell>
          <cell r="CW10">
            <v>90</v>
          </cell>
          <cell r="CX10">
            <v>227</v>
          </cell>
          <cell r="CY10">
            <v>337</v>
          </cell>
          <cell r="CZ10">
            <v>365</v>
          </cell>
          <cell r="DA10">
            <v>68716</v>
          </cell>
          <cell r="DB10">
            <v>0.45960200000000001</v>
          </cell>
        </row>
        <row r="11">
          <cell r="B11" t="str">
            <v>MDD | PCP | IT | Top 20 Molecules</v>
          </cell>
          <cell r="C11" t="str">
            <v>MDD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 t="str">
            <v>PCP</v>
          </cell>
          <cell r="I11" t="str">
            <v>IT</v>
          </cell>
          <cell r="J11" t="str">
            <v>Top 20 Molecules</v>
          </cell>
          <cell r="K11">
            <v>348.93856199999999</v>
          </cell>
          <cell r="L11">
            <v>60</v>
          </cell>
          <cell r="M11">
            <v>180</v>
          </cell>
          <cell r="N11">
            <v>332.5</v>
          </cell>
          <cell r="O11">
            <v>439.75</v>
          </cell>
          <cell r="P11">
            <v>689.1</v>
          </cell>
          <cell r="Q11">
            <v>1530</v>
          </cell>
          <cell r="R11">
            <v>6.0857080000000003</v>
          </cell>
          <cell r="S11">
            <v>305.40719000000001</v>
          </cell>
          <cell r="T11">
            <v>60</v>
          </cell>
          <cell r="U11">
            <v>140</v>
          </cell>
          <cell r="V11">
            <v>279.5</v>
          </cell>
          <cell r="W11">
            <v>378</v>
          </cell>
          <cell r="X11">
            <v>624.1</v>
          </cell>
          <cell r="Y11">
            <v>1530</v>
          </cell>
          <cell r="Z11">
            <v>5.5594939999999999</v>
          </cell>
          <cell r="AA11">
            <v>0.88303200000000004</v>
          </cell>
          <cell r="AB11">
            <v>0.65669500000000003</v>
          </cell>
          <cell r="AC11">
            <v>0.80383800000000005</v>
          </cell>
          <cell r="AD11">
            <v>0.93823699999999999</v>
          </cell>
          <cell r="AE11">
            <v>1</v>
          </cell>
          <cell r="AF11">
            <v>1</v>
          </cell>
          <cell r="AG11">
            <v>1530</v>
          </cell>
          <cell r="AH11">
            <v>3.5820000000000001E-3</v>
          </cell>
          <cell r="AI11">
            <v>404.32978700000001</v>
          </cell>
          <cell r="AJ11">
            <v>56</v>
          </cell>
          <cell r="AK11">
            <v>120</v>
          </cell>
          <cell r="AL11">
            <v>338</v>
          </cell>
          <cell r="AM11">
            <v>657</v>
          </cell>
          <cell r="AN11">
            <v>826.4</v>
          </cell>
          <cell r="AO11">
            <v>658</v>
          </cell>
          <cell r="AP11">
            <v>12.043694</v>
          </cell>
          <cell r="AQ11">
            <v>357.79939200000001</v>
          </cell>
          <cell r="AR11">
            <v>56</v>
          </cell>
          <cell r="AS11">
            <v>112</v>
          </cell>
          <cell r="AT11">
            <v>295</v>
          </cell>
          <cell r="AU11">
            <v>566</v>
          </cell>
          <cell r="AV11">
            <v>758.9</v>
          </cell>
          <cell r="AW11">
            <v>658</v>
          </cell>
          <cell r="AX11">
            <v>10.871100999999999</v>
          </cell>
          <cell r="AY11">
            <v>0.90471000000000001</v>
          </cell>
          <cell r="AZ11">
            <v>0.73289899999999997</v>
          </cell>
          <cell r="BA11">
            <v>0.84254499999999999</v>
          </cell>
          <cell r="BB11">
            <v>0.94444399999999995</v>
          </cell>
          <cell r="BC11">
            <v>1</v>
          </cell>
          <cell r="BD11">
            <v>1</v>
          </cell>
          <cell r="BE11">
            <v>658</v>
          </cell>
          <cell r="BF11">
            <v>4.4260000000000002E-3</v>
          </cell>
          <cell r="BG11">
            <v>179.90121600000001</v>
          </cell>
          <cell r="BH11">
            <v>28</v>
          </cell>
          <cell r="BI11">
            <v>60</v>
          </cell>
          <cell r="BJ11">
            <v>166.5</v>
          </cell>
          <cell r="BK11">
            <v>308</v>
          </cell>
          <cell r="BL11">
            <v>349</v>
          </cell>
          <cell r="BM11">
            <v>658</v>
          </cell>
          <cell r="BN11">
            <v>4.8228949999999999</v>
          </cell>
          <cell r="BO11">
            <v>2.6018240000000001</v>
          </cell>
          <cell r="BP11">
            <v>2</v>
          </cell>
          <cell r="BQ11">
            <v>2</v>
          </cell>
          <cell r="BR11">
            <v>2</v>
          </cell>
          <cell r="BS11">
            <v>3</v>
          </cell>
          <cell r="BT11">
            <v>4</v>
          </cell>
          <cell r="BU11">
            <v>658</v>
          </cell>
          <cell r="BV11">
            <v>3.7277999999999999E-2</v>
          </cell>
          <cell r="BW11">
            <v>186.89951199999999</v>
          </cell>
          <cell r="BX11">
            <v>28</v>
          </cell>
          <cell r="BY11">
            <v>75</v>
          </cell>
          <cell r="BZ11">
            <v>181</v>
          </cell>
          <cell r="CA11">
            <v>305</v>
          </cell>
          <cell r="CB11">
            <v>351</v>
          </cell>
          <cell r="CC11">
            <v>1433</v>
          </cell>
          <cell r="CD11">
            <v>3.1581489999999999</v>
          </cell>
          <cell r="CE11">
            <v>161.78716</v>
          </cell>
          <cell r="CF11">
            <v>28</v>
          </cell>
          <cell r="CG11">
            <v>60</v>
          </cell>
          <cell r="CH11">
            <v>141</v>
          </cell>
          <cell r="CI11">
            <v>252</v>
          </cell>
          <cell r="CJ11">
            <v>331</v>
          </cell>
          <cell r="CK11">
            <v>1433</v>
          </cell>
          <cell r="CL11">
            <v>2.8912710000000001</v>
          </cell>
          <cell r="CM11">
            <v>0.88495299999999999</v>
          </cell>
          <cell r="CN11">
            <v>0.62731099999999995</v>
          </cell>
          <cell r="CO11">
            <v>0.8</v>
          </cell>
          <cell r="CP11">
            <v>0.97826100000000005</v>
          </cell>
          <cell r="CQ11">
            <v>1</v>
          </cell>
          <cell r="CR11">
            <v>1</v>
          </cell>
          <cell r="CS11">
            <v>1433</v>
          </cell>
          <cell r="CT11">
            <v>4.2230000000000002E-3</v>
          </cell>
          <cell r="CU11">
            <v>252.41960800000001</v>
          </cell>
          <cell r="CV11">
            <v>60</v>
          </cell>
          <cell r="CW11">
            <v>165.5</v>
          </cell>
          <cell r="CX11">
            <v>301</v>
          </cell>
          <cell r="CY11">
            <v>350</v>
          </cell>
          <cell r="CZ11">
            <v>362</v>
          </cell>
          <cell r="DA11">
            <v>1530</v>
          </cell>
          <cell r="DB11">
            <v>2.8894660000000001</v>
          </cell>
        </row>
        <row r="12">
          <cell r="B12" t="str">
            <v>MDD | PCP | UK | Top 20 Molecules</v>
          </cell>
          <cell r="C12" t="str">
            <v>MDD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 t="str">
            <v>PCP</v>
          </cell>
          <cell r="I12" t="str">
            <v>UK</v>
          </cell>
          <cell r="J12" t="str">
            <v>Top 20 Molecules</v>
          </cell>
          <cell r="K12">
            <v>311.215754</v>
          </cell>
          <cell r="L12">
            <v>58</v>
          </cell>
          <cell r="M12">
            <v>182</v>
          </cell>
          <cell r="N12">
            <v>326</v>
          </cell>
          <cell r="O12">
            <v>361</v>
          </cell>
          <cell r="P12">
            <v>596</v>
          </cell>
          <cell r="Q12">
            <v>50349</v>
          </cell>
          <cell r="R12">
            <v>0.885409</v>
          </cell>
          <cell r="S12">
            <v>279.31090999999998</v>
          </cell>
          <cell r="T12">
            <v>56</v>
          </cell>
          <cell r="U12">
            <v>148</v>
          </cell>
          <cell r="V12">
            <v>278</v>
          </cell>
          <cell r="W12">
            <v>347</v>
          </cell>
          <cell r="X12">
            <v>510</v>
          </cell>
          <cell r="Y12">
            <v>50349</v>
          </cell>
          <cell r="Z12">
            <v>0.83857000000000004</v>
          </cell>
          <cell r="AA12">
            <v>0.90184699999999995</v>
          </cell>
          <cell r="AB12">
            <v>0.708951</v>
          </cell>
          <cell r="AC12">
            <v>0.84482800000000002</v>
          </cell>
          <cell r="AD12">
            <v>0.95810099999999998</v>
          </cell>
          <cell r="AE12">
            <v>1</v>
          </cell>
          <cell r="AF12">
            <v>1</v>
          </cell>
          <cell r="AG12">
            <v>50349</v>
          </cell>
          <cell r="AH12">
            <v>5.6499999999999996E-4</v>
          </cell>
          <cell r="AI12">
            <v>395.48803199999998</v>
          </cell>
          <cell r="AJ12">
            <v>38</v>
          </cell>
          <cell r="AK12">
            <v>70</v>
          </cell>
          <cell r="AL12">
            <v>338</v>
          </cell>
          <cell r="AM12">
            <v>684</v>
          </cell>
          <cell r="AN12">
            <v>734.5</v>
          </cell>
          <cell r="AO12">
            <v>12366</v>
          </cell>
          <cell r="AP12">
            <v>2.9348709999999998</v>
          </cell>
          <cell r="AQ12">
            <v>361.77308699999998</v>
          </cell>
          <cell r="AR12">
            <v>36</v>
          </cell>
          <cell r="AS12">
            <v>68</v>
          </cell>
          <cell r="AT12">
            <v>295</v>
          </cell>
          <cell r="AU12">
            <v>626</v>
          </cell>
          <cell r="AV12">
            <v>722</v>
          </cell>
          <cell r="AW12">
            <v>12366</v>
          </cell>
          <cell r="AX12">
            <v>2.7464780000000002</v>
          </cell>
          <cell r="AY12">
            <v>0.92915899999999996</v>
          </cell>
          <cell r="AZ12">
            <v>0.77190199999999998</v>
          </cell>
          <cell r="BA12">
            <v>0.89436599999999999</v>
          </cell>
          <cell r="BB12">
            <v>0.98275900000000005</v>
          </cell>
          <cell r="BC12">
            <v>1</v>
          </cell>
          <cell r="BD12">
            <v>1</v>
          </cell>
          <cell r="BE12">
            <v>12366</v>
          </cell>
          <cell r="BF12">
            <v>9.4700000000000003E-4</v>
          </cell>
          <cell r="BG12">
            <v>181.11790400000001</v>
          </cell>
          <cell r="BH12">
            <v>19</v>
          </cell>
          <cell r="BI12">
            <v>35</v>
          </cell>
          <cell r="BJ12">
            <v>165</v>
          </cell>
          <cell r="BK12">
            <v>336</v>
          </cell>
          <cell r="BL12">
            <v>356</v>
          </cell>
          <cell r="BM12">
            <v>12366</v>
          </cell>
          <cell r="BN12">
            <v>1.239595</v>
          </cell>
          <cell r="BO12">
            <v>2.320071</v>
          </cell>
          <cell r="BP12">
            <v>2</v>
          </cell>
          <cell r="BQ12">
            <v>2</v>
          </cell>
          <cell r="BR12">
            <v>2</v>
          </cell>
          <cell r="BS12">
            <v>2</v>
          </cell>
          <cell r="BT12">
            <v>3</v>
          </cell>
          <cell r="BU12">
            <v>12366</v>
          </cell>
          <cell r="BV12">
            <v>5.7479999999999996E-3</v>
          </cell>
          <cell r="BW12">
            <v>227.847824</v>
          </cell>
          <cell r="BX12">
            <v>30</v>
          </cell>
          <cell r="BY12">
            <v>114</v>
          </cell>
          <cell r="BZ12">
            <v>263</v>
          </cell>
          <cell r="CA12">
            <v>342</v>
          </cell>
          <cell r="CB12">
            <v>357</v>
          </cell>
          <cell r="CC12">
            <v>47307</v>
          </cell>
          <cell r="CD12">
            <v>0.55404100000000001</v>
          </cell>
          <cell r="CE12">
            <v>202.704441</v>
          </cell>
          <cell r="CF12">
            <v>30</v>
          </cell>
          <cell r="CG12">
            <v>101</v>
          </cell>
          <cell r="CH12">
            <v>214</v>
          </cell>
          <cell r="CI12">
            <v>308</v>
          </cell>
          <cell r="CJ12">
            <v>344</v>
          </cell>
          <cell r="CK12">
            <v>47307</v>
          </cell>
          <cell r="CL12">
            <v>0.51936800000000005</v>
          </cell>
          <cell r="CM12">
            <v>0.90156000000000003</v>
          </cell>
          <cell r="CN12">
            <v>0.69565200000000005</v>
          </cell>
          <cell r="CO12">
            <v>0.84383600000000003</v>
          </cell>
          <cell r="CP12">
            <v>0.966387</v>
          </cell>
          <cell r="CQ12">
            <v>1</v>
          </cell>
          <cell r="CR12">
            <v>1</v>
          </cell>
          <cell r="CS12">
            <v>47307</v>
          </cell>
          <cell r="CT12">
            <v>6.2100000000000002E-4</v>
          </cell>
          <cell r="CU12">
            <v>258.55441500000001</v>
          </cell>
          <cell r="CV12">
            <v>56</v>
          </cell>
          <cell r="CW12">
            <v>176</v>
          </cell>
          <cell r="CX12">
            <v>316</v>
          </cell>
          <cell r="CY12">
            <v>350</v>
          </cell>
          <cell r="CZ12">
            <v>362</v>
          </cell>
          <cell r="DA12">
            <v>50345</v>
          </cell>
          <cell r="DB12">
            <v>0.50430699999999995</v>
          </cell>
        </row>
        <row r="13">
          <cell r="B13" t="str">
            <v>MDD | PCP | FR | Top 20 Molecules</v>
          </cell>
          <cell r="C13" t="str">
            <v>MDD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 t="str">
            <v>PCP</v>
          </cell>
          <cell r="I13" t="str">
            <v>FR</v>
          </cell>
          <cell r="J13" t="str">
            <v>Top 20 Molecules</v>
          </cell>
          <cell r="K13">
            <v>225.36281600000001</v>
          </cell>
          <cell r="L13">
            <v>30</v>
          </cell>
          <cell r="M13">
            <v>90</v>
          </cell>
          <cell r="N13">
            <v>227</v>
          </cell>
          <cell r="O13">
            <v>342</v>
          </cell>
          <cell r="P13">
            <v>365</v>
          </cell>
          <cell r="Q13">
            <v>56519</v>
          </cell>
          <cell r="R13">
            <v>0.60924599999999995</v>
          </cell>
          <cell r="S13">
            <v>210.42168100000001</v>
          </cell>
          <cell r="T13">
            <v>30</v>
          </cell>
          <cell r="U13">
            <v>90</v>
          </cell>
          <cell r="V13">
            <v>202</v>
          </cell>
          <cell r="W13">
            <v>314</v>
          </cell>
          <cell r="X13">
            <v>365</v>
          </cell>
          <cell r="Y13">
            <v>56519</v>
          </cell>
          <cell r="Z13">
            <v>0.57856200000000002</v>
          </cell>
          <cell r="AA13">
            <v>0.943774</v>
          </cell>
          <cell r="AB13">
            <v>0.80479500000000004</v>
          </cell>
          <cell r="AC13">
            <v>0.92307700000000004</v>
          </cell>
          <cell r="AD13">
            <v>1</v>
          </cell>
          <cell r="AE13">
            <v>1</v>
          </cell>
          <cell r="AF13">
            <v>1</v>
          </cell>
          <cell r="AG13">
            <v>56519</v>
          </cell>
          <cell r="AH13">
            <v>4.2700000000000002E-4</v>
          </cell>
          <cell r="AI13">
            <v>256.32308399999999</v>
          </cell>
          <cell r="AJ13">
            <v>26</v>
          </cell>
          <cell r="AK13">
            <v>60</v>
          </cell>
          <cell r="AL13">
            <v>158</v>
          </cell>
          <cell r="AM13">
            <v>416</v>
          </cell>
          <cell r="AN13">
            <v>694</v>
          </cell>
          <cell r="AO13">
            <v>6407</v>
          </cell>
          <cell r="AP13">
            <v>3.096533</v>
          </cell>
          <cell r="AQ13">
            <v>240.47494900000001</v>
          </cell>
          <cell r="AR13">
            <v>26</v>
          </cell>
          <cell r="AS13">
            <v>60</v>
          </cell>
          <cell r="AT13">
            <v>145</v>
          </cell>
          <cell r="AU13">
            <v>370</v>
          </cell>
          <cell r="AV13">
            <v>644.4</v>
          </cell>
          <cell r="AW13">
            <v>6407</v>
          </cell>
          <cell r="AX13">
            <v>2.918228</v>
          </cell>
          <cell r="AY13">
            <v>0.95559899999999998</v>
          </cell>
          <cell r="AZ13">
            <v>0.83333299999999999</v>
          </cell>
          <cell r="BA13">
            <v>0.95652199999999998</v>
          </cell>
          <cell r="BB13">
            <v>1</v>
          </cell>
          <cell r="BC13">
            <v>1</v>
          </cell>
          <cell r="BD13">
            <v>1</v>
          </cell>
          <cell r="BE13">
            <v>6407</v>
          </cell>
          <cell r="BF13">
            <v>1.1410000000000001E-3</v>
          </cell>
          <cell r="BG13">
            <v>124.21445300000001</v>
          </cell>
          <cell r="BH13">
            <v>13</v>
          </cell>
          <cell r="BI13">
            <v>30</v>
          </cell>
          <cell r="BJ13">
            <v>77</v>
          </cell>
          <cell r="BK13">
            <v>202</v>
          </cell>
          <cell r="BL13">
            <v>340</v>
          </cell>
          <cell r="BM13">
            <v>6407</v>
          </cell>
          <cell r="BN13">
            <v>1.4729810000000001</v>
          </cell>
          <cell r="BO13">
            <v>2.1670050000000001</v>
          </cell>
          <cell r="BP13">
            <v>2</v>
          </cell>
          <cell r="BQ13">
            <v>2</v>
          </cell>
          <cell r="BR13">
            <v>2</v>
          </cell>
          <cell r="BS13">
            <v>2</v>
          </cell>
          <cell r="BT13">
            <v>3</v>
          </cell>
          <cell r="BU13">
            <v>6407</v>
          </cell>
          <cell r="BV13">
            <v>5.8339999999999998E-3</v>
          </cell>
          <cell r="BW13">
            <v>202.072979</v>
          </cell>
          <cell r="BX13">
            <v>30</v>
          </cell>
          <cell r="BY13">
            <v>90</v>
          </cell>
          <cell r="BZ13">
            <v>204</v>
          </cell>
          <cell r="CA13">
            <v>319</v>
          </cell>
          <cell r="CB13">
            <v>365</v>
          </cell>
          <cell r="CC13">
            <v>54906</v>
          </cell>
          <cell r="CD13">
            <v>0.51207400000000003</v>
          </cell>
          <cell r="CE13">
            <v>188.542236</v>
          </cell>
          <cell r="CF13">
            <v>30</v>
          </cell>
          <cell r="CG13">
            <v>90</v>
          </cell>
          <cell r="CH13">
            <v>180</v>
          </cell>
          <cell r="CI13">
            <v>293</v>
          </cell>
          <cell r="CJ13">
            <v>350</v>
          </cell>
          <cell r="CK13">
            <v>54906</v>
          </cell>
          <cell r="CL13">
            <v>0.487126</v>
          </cell>
          <cell r="CM13">
            <v>0.943021</v>
          </cell>
          <cell r="CN13">
            <v>0.80094799999999999</v>
          </cell>
          <cell r="CO13">
            <v>0.92465799999999998</v>
          </cell>
          <cell r="CP13">
            <v>1</v>
          </cell>
          <cell r="CQ13">
            <v>1</v>
          </cell>
          <cell r="CR13">
            <v>1</v>
          </cell>
          <cell r="CS13">
            <v>54906</v>
          </cell>
          <cell r="CT13">
            <v>4.5399999999999998E-4</v>
          </cell>
          <cell r="CU13">
            <v>210.38326900000001</v>
          </cell>
          <cell r="CV13">
            <v>30</v>
          </cell>
          <cell r="CW13">
            <v>90</v>
          </cell>
          <cell r="CX13">
            <v>220</v>
          </cell>
          <cell r="CY13">
            <v>334</v>
          </cell>
          <cell r="CZ13">
            <v>365</v>
          </cell>
          <cell r="DA13">
            <v>56519</v>
          </cell>
          <cell r="DB13">
            <v>0.50700599999999996</v>
          </cell>
        </row>
        <row r="14">
          <cell r="B14" t="str">
            <v>MDD | PCP | DE | Top 20 Molecules</v>
          </cell>
          <cell r="C14" t="str">
            <v>MDD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 t="str">
            <v>PCP</v>
          </cell>
          <cell r="I14" t="str">
            <v>DE</v>
          </cell>
          <cell r="J14" t="str">
            <v>Top 20 Molecules</v>
          </cell>
          <cell r="K14">
            <v>232.32196500000001</v>
          </cell>
          <cell r="L14">
            <v>50</v>
          </cell>
          <cell r="M14">
            <v>100</v>
          </cell>
          <cell r="N14">
            <v>211</v>
          </cell>
          <cell r="O14">
            <v>343</v>
          </cell>
          <cell r="P14">
            <v>365</v>
          </cell>
          <cell r="Q14">
            <v>50959</v>
          </cell>
          <cell r="R14">
            <v>0.70137099999999997</v>
          </cell>
          <cell r="S14">
            <v>220.05006</v>
          </cell>
          <cell r="T14">
            <v>50</v>
          </cell>
          <cell r="U14">
            <v>100</v>
          </cell>
          <cell r="V14">
            <v>200</v>
          </cell>
          <cell r="W14">
            <v>320</v>
          </cell>
          <cell r="X14">
            <v>365</v>
          </cell>
          <cell r="Y14">
            <v>50959</v>
          </cell>
          <cell r="Z14">
            <v>0.66562100000000002</v>
          </cell>
          <cell r="AA14">
            <v>0.95843400000000001</v>
          </cell>
          <cell r="AB14">
            <v>0.85143199999999997</v>
          </cell>
          <cell r="AC14">
            <v>0.95342499999999997</v>
          </cell>
          <cell r="AD14">
            <v>1</v>
          </cell>
          <cell r="AE14">
            <v>1</v>
          </cell>
          <cell r="AF14">
            <v>1</v>
          </cell>
          <cell r="AG14">
            <v>50959</v>
          </cell>
          <cell r="AH14">
            <v>3.7199999999999999E-4</v>
          </cell>
          <cell r="AI14">
            <v>282.84075799999999</v>
          </cell>
          <cell r="AJ14">
            <v>40</v>
          </cell>
          <cell r="AK14">
            <v>100</v>
          </cell>
          <cell r="AL14">
            <v>200</v>
          </cell>
          <cell r="AM14">
            <v>432</v>
          </cell>
          <cell r="AN14">
            <v>666</v>
          </cell>
          <cell r="AO14">
            <v>8553</v>
          </cell>
          <cell r="AP14">
            <v>2.580562</v>
          </cell>
          <cell r="AQ14">
            <v>268.502163</v>
          </cell>
          <cell r="AR14">
            <v>40</v>
          </cell>
          <cell r="AS14">
            <v>98</v>
          </cell>
          <cell r="AT14">
            <v>200</v>
          </cell>
          <cell r="AU14">
            <v>400</v>
          </cell>
          <cell r="AV14">
            <v>625</v>
          </cell>
          <cell r="AW14">
            <v>8553</v>
          </cell>
          <cell r="AX14">
            <v>2.4355069999999999</v>
          </cell>
          <cell r="AY14">
            <v>0.96384099999999995</v>
          </cell>
          <cell r="AZ14">
            <v>0.86363599999999996</v>
          </cell>
          <cell r="BA14">
            <v>0.95907500000000001</v>
          </cell>
          <cell r="BB14">
            <v>1</v>
          </cell>
          <cell r="BC14">
            <v>1</v>
          </cell>
          <cell r="BD14">
            <v>1</v>
          </cell>
          <cell r="BE14">
            <v>8553</v>
          </cell>
          <cell r="BF14">
            <v>7.7099999999999998E-4</v>
          </cell>
          <cell r="BG14">
            <v>135.34420700000001</v>
          </cell>
          <cell r="BH14">
            <v>20</v>
          </cell>
          <cell r="BI14">
            <v>50</v>
          </cell>
          <cell r="BJ14">
            <v>100</v>
          </cell>
          <cell r="BK14">
            <v>208</v>
          </cell>
          <cell r="BL14">
            <v>320.8</v>
          </cell>
          <cell r="BM14">
            <v>8553</v>
          </cell>
          <cell r="BN14">
            <v>1.179284</v>
          </cell>
          <cell r="BO14">
            <v>2.1911610000000001</v>
          </cell>
          <cell r="BP14">
            <v>2</v>
          </cell>
          <cell r="BQ14">
            <v>2</v>
          </cell>
          <cell r="BR14">
            <v>2</v>
          </cell>
          <cell r="BS14">
            <v>2</v>
          </cell>
          <cell r="BT14">
            <v>3</v>
          </cell>
          <cell r="BU14">
            <v>8553</v>
          </cell>
          <cell r="BV14">
            <v>5.3689999999999996E-3</v>
          </cell>
          <cell r="BW14">
            <v>188.214474</v>
          </cell>
          <cell r="BX14">
            <v>50</v>
          </cell>
          <cell r="BY14">
            <v>97</v>
          </cell>
          <cell r="BZ14">
            <v>182</v>
          </cell>
          <cell r="CA14">
            <v>300</v>
          </cell>
          <cell r="CB14">
            <v>362</v>
          </cell>
          <cell r="CC14">
            <v>50048</v>
          </cell>
          <cell r="CD14">
            <v>0.51752100000000001</v>
          </cell>
          <cell r="CE14">
            <v>178.16959700000001</v>
          </cell>
          <cell r="CF14">
            <v>50</v>
          </cell>
          <cell r="CG14">
            <v>94</v>
          </cell>
          <cell r="CH14">
            <v>166</v>
          </cell>
          <cell r="CI14">
            <v>281</v>
          </cell>
          <cell r="CJ14">
            <v>344</v>
          </cell>
          <cell r="CK14">
            <v>50048</v>
          </cell>
          <cell r="CL14">
            <v>0.49187700000000001</v>
          </cell>
          <cell r="CM14">
            <v>0.95857700000000001</v>
          </cell>
          <cell r="CN14">
            <v>0.84714500000000004</v>
          </cell>
          <cell r="CO14">
            <v>0.96164400000000005</v>
          </cell>
          <cell r="CP14">
            <v>1</v>
          </cell>
          <cell r="CQ14">
            <v>1</v>
          </cell>
          <cell r="CR14">
            <v>1</v>
          </cell>
          <cell r="CS14">
            <v>50048</v>
          </cell>
          <cell r="CT14">
            <v>3.97E-4</v>
          </cell>
          <cell r="CU14">
            <v>207.566181</v>
          </cell>
          <cell r="CV14">
            <v>50</v>
          </cell>
          <cell r="CW14">
            <v>100</v>
          </cell>
          <cell r="CX14">
            <v>201</v>
          </cell>
          <cell r="CY14">
            <v>327</v>
          </cell>
          <cell r="CZ14">
            <v>365</v>
          </cell>
          <cell r="DA14">
            <v>50959</v>
          </cell>
          <cell r="DB14">
            <v>0.52198500000000003</v>
          </cell>
        </row>
        <row r="15">
          <cell r="B15" t="str">
            <v>MDD | PCP | ES | Top 20 Molecules</v>
          </cell>
          <cell r="C15" t="str">
            <v>MDD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 t="str">
            <v>PCP</v>
          </cell>
          <cell r="I15" t="str">
            <v>ES</v>
          </cell>
          <cell r="J15" t="str">
            <v>Top 20 Molecules</v>
          </cell>
          <cell r="K15">
            <v>389.693195</v>
          </cell>
          <cell r="L15">
            <v>105</v>
          </cell>
          <cell r="M15">
            <v>222</v>
          </cell>
          <cell r="N15">
            <v>343</v>
          </cell>
          <cell r="O15">
            <v>520</v>
          </cell>
          <cell r="P15">
            <v>716</v>
          </cell>
          <cell r="Q15">
            <v>3468</v>
          </cell>
          <cell r="R15">
            <v>4.3494630000000001</v>
          </cell>
          <cell r="S15">
            <v>357.40369099999998</v>
          </cell>
          <cell r="T15">
            <v>89</v>
          </cell>
          <cell r="U15">
            <v>196</v>
          </cell>
          <cell r="V15">
            <v>311.5</v>
          </cell>
          <cell r="W15">
            <v>471.25</v>
          </cell>
          <cell r="X15">
            <v>676.3</v>
          </cell>
          <cell r="Y15">
            <v>3468</v>
          </cell>
          <cell r="Z15">
            <v>4.0500030000000002</v>
          </cell>
          <cell r="AA15">
            <v>0.920906</v>
          </cell>
          <cell r="AB15">
            <v>0.80615099999999995</v>
          </cell>
          <cell r="AC15">
            <v>0.88560799999999995</v>
          </cell>
          <cell r="AD15">
            <v>0.94736799999999999</v>
          </cell>
          <cell r="AE15">
            <v>0.98270900000000005</v>
          </cell>
          <cell r="AF15">
            <v>1</v>
          </cell>
          <cell r="AG15">
            <v>3468</v>
          </cell>
          <cell r="AH15">
            <v>1.4059999999999999E-3</v>
          </cell>
          <cell r="AI15">
            <v>455.45815499999998</v>
          </cell>
          <cell r="AJ15">
            <v>73.2</v>
          </cell>
          <cell r="AK15">
            <v>168</v>
          </cell>
          <cell r="AL15">
            <v>417</v>
          </cell>
          <cell r="AM15">
            <v>680</v>
          </cell>
          <cell r="AN15">
            <v>912.4</v>
          </cell>
          <cell r="AO15">
            <v>1637</v>
          </cell>
          <cell r="AP15">
            <v>7.9362209999999997</v>
          </cell>
          <cell r="AQ15">
            <v>420.66462999999999</v>
          </cell>
          <cell r="AR15">
            <v>70</v>
          </cell>
          <cell r="AS15">
            <v>159</v>
          </cell>
          <cell r="AT15">
            <v>383</v>
          </cell>
          <cell r="AU15">
            <v>629</v>
          </cell>
          <cell r="AV15">
            <v>841.4</v>
          </cell>
          <cell r="AW15">
            <v>1637</v>
          </cell>
          <cell r="AX15">
            <v>7.353529</v>
          </cell>
          <cell r="AY15">
            <v>0.93193400000000004</v>
          </cell>
          <cell r="AZ15">
            <v>0.83946799999999999</v>
          </cell>
          <cell r="BA15">
            <v>0.90028900000000001</v>
          </cell>
          <cell r="BB15">
            <v>0.95480200000000004</v>
          </cell>
          <cell r="BC15">
            <v>0.98414999999999997</v>
          </cell>
          <cell r="BD15">
            <v>1</v>
          </cell>
          <cell r="BE15">
            <v>1637</v>
          </cell>
          <cell r="BF15">
            <v>1.774E-3</v>
          </cell>
          <cell r="BG15">
            <v>195.71350000000001</v>
          </cell>
          <cell r="BH15">
            <v>34.6</v>
          </cell>
          <cell r="BI15">
            <v>82</v>
          </cell>
          <cell r="BJ15">
            <v>195</v>
          </cell>
          <cell r="BK15">
            <v>323</v>
          </cell>
          <cell r="BL15">
            <v>350</v>
          </cell>
          <cell r="BM15">
            <v>1637</v>
          </cell>
          <cell r="BN15">
            <v>2.9372859999999998</v>
          </cell>
          <cell r="BO15">
            <v>2.6169820000000001</v>
          </cell>
          <cell r="BP15">
            <v>2</v>
          </cell>
          <cell r="BQ15">
            <v>2</v>
          </cell>
          <cell r="BR15">
            <v>2</v>
          </cell>
          <cell r="BS15">
            <v>3</v>
          </cell>
          <cell r="BT15">
            <v>4</v>
          </cell>
          <cell r="BU15">
            <v>1637</v>
          </cell>
          <cell r="BV15">
            <v>2.2235000000000001E-2</v>
          </cell>
          <cell r="BW15">
            <v>177.67478</v>
          </cell>
          <cell r="BX15">
            <v>18</v>
          </cell>
          <cell r="BY15">
            <v>60</v>
          </cell>
          <cell r="BZ15">
            <v>168</v>
          </cell>
          <cell r="CA15">
            <v>297</v>
          </cell>
          <cell r="CB15">
            <v>348</v>
          </cell>
          <cell r="CC15">
            <v>3410</v>
          </cell>
          <cell r="CD15">
            <v>2.0870120000000001</v>
          </cell>
          <cell r="CE15">
            <v>161.53900300000001</v>
          </cell>
          <cell r="CF15">
            <v>17</v>
          </cell>
          <cell r="CG15">
            <v>58</v>
          </cell>
          <cell r="CH15">
            <v>153</v>
          </cell>
          <cell r="CI15">
            <v>266</v>
          </cell>
          <cell r="CJ15">
            <v>322</v>
          </cell>
          <cell r="CK15">
            <v>3410</v>
          </cell>
          <cell r="CL15">
            <v>1.9122440000000001</v>
          </cell>
          <cell r="CM15">
            <v>0.92690799999999995</v>
          </cell>
          <cell r="CN15">
            <v>0.78728900000000002</v>
          </cell>
          <cell r="CO15">
            <v>0.89768700000000001</v>
          </cell>
          <cell r="CP15">
            <v>0.96927799999999997</v>
          </cell>
          <cell r="CQ15">
            <v>1</v>
          </cell>
          <cell r="CR15">
            <v>1</v>
          </cell>
          <cell r="CS15">
            <v>3410</v>
          </cell>
          <cell r="CT15">
            <v>1.8270000000000001E-3</v>
          </cell>
          <cell r="CU15">
            <v>267.08592800000002</v>
          </cell>
          <cell r="CV15">
            <v>89</v>
          </cell>
          <cell r="CW15">
            <v>196</v>
          </cell>
          <cell r="CX15">
            <v>316</v>
          </cell>
          <cell r="CY15">
            <v>352</v>
          </cell>
          <cell r="CZ15">
            <v>361</v>
          </cell>
          <cell r="DA15">
            <v>3468</v>
          </cell>
          <cell r="DB15">
            <v>1.757285</v>
          </cell>
        </row>
        <row r="16">
          <cell r="B16" t="str">
            <v>MDD | PCP | US | Top 20 Molecules</v>
          </cell>
          <cell r="C16" t="str">
            <v>MDD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 t="str">
            <v>PCP</v>
          </cell>
          <cell r="I16" t="str">
            <v>US</v>
          </cell>
          <cell r="J16" t="str">
            <v>Top 20 Molecules</v>
          </cell>
          <cell r="K16">
            <v>359.51400000000001</v>
          </cell>
          <cell r="L16">
            <v>77</v>
          </cell>
          <cell r="M16">
            <v>172</v>
          </cell>
          <cell r="N16">
            <v>334</v>
          </cell>
          <cell r="O16">
            <v>449</v>
          </cell>
          <cell r="P16">
            <v>730</v>
          </cell>
          <cell r="Q16">
            <v>183905</v>
          </cell>
          <cell r="R16">
            <v>0.60133999999999999</v>
          </cell>
          <cell r="S16">
            <v>305.887</v>
          </cell>
          <cell r="T16">
            <v>60</v>
          </cell>
          <cell r="U16">
            <v>150</v>
          </cell>
          <cell r="V16">
            <v>280</v>
          </cell>
          <cell r="W16">
            <v>380</v>
          </cell>
          <cell r="X16">
            <v>608</v>
          </cell>
          <cell r="Y16">
            <v>183905</v>
          </cell>
          <cell r="Z16">
            <v>0.49636000000000002</v>
          </cell>
          <cell r="AA16">
            <v>0.87929000000000002</v>
          </cell>
          <cell r="AB16">
            <v>0.67508999999999997</v>
          </cell>
          <cell r="AC16">
            <v>0.80547999999999997</v>
          </cell>
          <cell r="AD16">
            <v>0.92669000000000001</v>
          </cell>
          <cell r="AE16">
            <v>1</v>
          </cell>
          <cell r="AF16">
            <v>1</v>
          </cell>
          <cell r="AG16">
            <v>183905</v>
          </cell>
          <cell r="AH16">
            <v>3.1834300000000001E-4</v>
          </cell>
          <cell r="AI16">
            <v>392.89</v>
          </cell>
          <cell r="AJ16">
            <v>46</v>
          </cell>
          <cell r="AK16">
            <v>94</v>
          </cell>
          <cell r="AL16">
            <v>300</v>
          </cell>
          <cell r="AM16">
            <v>656</v>
          </cell>
          <cell r="AN16">
            <v>841</v>
          </cell>
          <cell r="AO16">
            <v>88966</v>
          </cell>
          <cell r="AP16">
            <v>1.12992</v>
          </cell>
          <cell r="AQ16">
            <v>319.71899999999999</v>
          </cell>
          <cell r="AR16">
            <v>40</v>
          </cell>
          <cell r="AS16">
            <v>79</v>
          </cell>
          <cell r="AT16">
            <v>238</v>
          </cell>
          <cell r="AU16">
            <v>514</v>
          </cell>
          <cell r="AV16">
            <v>712</v>
          </cell>
          <cell r="AW16">
            <v>88966</v>
          </cell>
          <cell r="AX16">
            <v>0.92942999999999998</v>
          </cell>
          <cell r="AY16">
            <v>0.85496000000000005</v>
          </cell>
          <cell r="AZ16">
            <v>0.59397999999999995</v>
          </cell>
          <cell r="BA16">
            <v>0.75578000000000001</v>
          </cell>
          <cell r="BB16">
            <v>0.92329000000000006</v>
          </cell>
          <cell r="BC16">
            <v>1</v>
          </cell>
          <cell r="BD16">
            <v>1</v>
          </cell>
          <cell r="BE16">
            <v>88966</v>
          </cell>
          <cell r="BF16">
            <v>5.8409800000000002E-4</v>
          </cell>
          <cell r="BG16">
            <v>137.756</v>
          </cell>
          <cell r="BH16">
            <v>20</v>
          </cell>
          <cell r="BI16">
            <v>35</v>
          </cell>
          <cell r="BJ16">
            <v>108</v>
          </cell>
          <cell r="BK16">
            <v>227</v>
          </cell>
          <cell r="BL16">
            <v>312</v>
          </cell>
          <cell r="BM16">
            <v>88966</v>
          </cell>
          <cell r="BN16">
            <v>0.36706</v>
          </cell>
          <cell r="BO16">
            <v>2.47587</v>
          </cell>
          <cell r="BP16">
            <v>2</v>
          </cell>
          <cell r="BQ16">
            <v>2</v>
          </cell>
          <cell r="BR16">
            <v>2</v>
          </cell>
          <cell r="BS16">
            <v>3</v>
          </cell>
          <cell r="BT16">
            <v>3</v>
          </cell>
          <cell r="BU16">
            <v>88966</v>
          </cell>
          <cell r="BV16">
            <v>2.5219999999999999E-3</v>
          </cell>
          <cell r="BW16">
            <v>187.74600000000001</v>
          </cell>
          <cell r="BX16">
            <v>30</v>
          </cell>
          <cell r="BY16">
            <v>81</v>
          </cell>
          <cell r="BZ16">
            <v>176</v>
          </cell>
          <cell r="CA16">
            <v>299</v>
          </cell>
          <cell r="CB16">
            <v>365</v>
          </cell>
          <cell r="CC16">
            <v>165983</v>
          </cell>
          <cell r="CD16">
            <v>0.29302</v>
          </cell>
          <cell r="CE16">
            <v>167.547</v>
          </cell>
          <cell r="CF16">
            <v>30</v>
          </cell>
          <cell r="CG16">
            <v>67</v>
          </cell>
          <cell r="CH16">
            <v>150</v>
          </cell>
          <cell r="CI16">
            <v>264</v>
          </cell>
          <cell r="CJ16">
            <v>335</v>
          </cell>
          <cell r="CK16">
            <v>165983</v>
          </cell>
          <cell r="CL16">
            <v>0.27057999999999999</v>
          </cell>
          <cell r="CM16">
            <v>0.90334999999999999</v>
          </cell>
          <cell r="CN16">
            <v>0.70803000000000005</v>
          </cell>
          <cell r="CO16">
            <v>0.84645999999999999</v>
          </cell>
          <cell r="CP16">
            <v>0.96609999999999996</v>
          </cell>
          <cell r="CQ16">
            <v>1</v>
          </cell>
          <cell r="CR16">
            <v>1</v>
          </cell>
          <cell r="CS16">
            <v>165983</v>
          </cell>
          <cell r="CT16">
            <v>3.2573200000000002E-4</v>
          </cell>
          <cell r="CU16">
            <v>251.52699999999999</v>
          </cell>
          <cell r="CV16">
            <v>67</v>
          </cell>
          <cell r="CW16">
            <v>151</v>
          </cell>
          <cell r="CX16">
            <v>286</v>
          </cell>
          <cell r="CY16">
            <v>365</v>
          </cell>
          <cell r="CZ16">
            <v>365</v>
          </cell>
          <cell r="DA16">
            <v>183905</v>
          </cell>
          <cell r="DB16">
            <v>0.26980999999999999</v>
          </cell>
        </row>
        <row r="17">
          <cell r="B17" t="str">
            <v>MDD | PSY | FR | Top 20 Molecules</v>
          </cell>
          <cell r="C17" t="str">
            <v>MDD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 t="str">
            <v>PSY</v>
          </cell>
          <cell r="I17" t="str">
            <v>FR</v>
          </cell>
          <cell r="J17" t="str">
            <v>Top 20 Molecules</v>
          </cell>
          <cell r="K17">
            <v>294.08977599999997</v>
          </cell>
          <cell r="L17">
            <v>60</v>
          </cell>
          <cell r="M17">
            <v>134</v>
          </cell>
          <cell r="N17">
            <v>288</v>
          </cell>
          <cell r="O17">
            <v>365</v>
          </cell>
          <cell r="P17">
            <v>597.4</v>
          </cell>
          <cell r="Q17">
            <v>12197</v>
          </cell>
          <cell r="R17">
            <v>1.8562730000000001</v>
          </cell>
          <cell r="S17">
            <v>268.59268700000001</v>
          </cell>
          <cell r="T17">
            <v>56</v>
          </cell>
          <cell r="U17">
            <v>120</v>
          </cell>
          <cell r="V17">
            <v>252</v>
          </cell>
          <cell r="W17">
            <v>356</v>
          </cell>
          <cell r="X17">
            <v>531.4</v>
          </cell>
          <cell r="Y17">
            <v>12197</v>
          </cell>
          <cell r="Z17">
            <v>1.7432700000000001</v>
          </cell>
          <cell r="AA17">
            <v>0.92242900000000005</v>
          </cell>
          <cell r="AB17">
            <v>0.743363</v>
          </cell>
          <cell r="AC17">
            <v>0.89219300000000001</v>
          </cell>
          <cell r="AD17">
            <v>0.99855899999999997</v>
          </cell>
          <cell r="AE17">
            <v>1</v>
          </cell>
          <cell r="AF17">
            <v>1</v>
          </cell>
          <cell r="AG17">
            <v>12197</v>
          </cell>
          <cell r="AH17">
            <v>1.1839999999999999E-3</v>
          </cell>
          <cell r="AI17">
            <v>377.91177299999998</v>
          </cell>
          <cell r="AJ17">
            <v>50</v>
          </cell>
          <cell r="AK17">
            <v>116</v>
          </cell>
          <cell r="AL17">
            <v>320</v>
          </cell>
          <cell r="AM17">
            <v>639</v>
          </cell>
          <cell r="AN17">
            <v>730</v>
          </cell>
          <cell r="AO17">
            <v>3729</v>
          </cell>
          <cell r="AP17">
            <v>4.786232</v>
          </cell>
          <cell r="AQ17">
            <v>344.45642299999997</v>
          </cell>
          <cell r="AR17">
            <v>46</v>
          </cell>
          <cell r="AS17">
            <v>108</v>
          </cell>
          <cell r="AT17">
            <v>280</v>
          </cell>
          <cell r="AU17">
            <v>569</v>
          </cell>
          <cell r="AV17">
            <v>713.2</v>
          </cell>
          <cell r="AW17">
            <v>3729</v>
          </cell>
          <cell r="AX17">
            <v>4.4687849999999996</v>
          </cell>
          <cell r="AY17">
            <v>0.92743900000000001</v>
          </cell>
          <cell r="AZ17">
            <v>0.75272300000000003</v>
          </cell>
          <cell r="BA17">
            <v>0.9</v>
          </cell>
          <cell r="BB17">
            <v>1</v>
          </cell>
          <cell r="BC17">
            <v>1</v>
          </cell>
          <cell r="BD17">
            <v>1</v>
          </cell>
          <cell r="BE17">
            <v>3729</v>
          </cell>
          <cell r="BF17">
            <v>1.9940000000000001E-3</v>
          </cell>
          <cell r="BG17">
            <v>175.177527</v>
          </cell>
          <cell r="BH17">
            <v>23.8</v>
          </cell>
          <cell r="BI17">
            <v>57</v>
          </cell>
          <cell r="BJ17">
            <v>154</v>
          </cell>
          <cell r="BK17">
            <v>302</v>
          </cell>
          <cell r="BL17">
            <v>357</v>
          </cell>
          <cell r="BM17">
            <v>3729</v>
          </cell>
          <cell r="BN17">
            <v>2.0790570000000002</v>
          </cell>
          <cell r="BO17">
            <v>2.3716810000000002</v>
          </cell>
          <cell r="BP17">
            <v>2</v>
          </cell>
          <cell r="BQ17">
            <v>2</v>
          </cell>
          <cell r="BR17">
            <v>2</v>
          </cell>
          <cell r="BS17">
            <v>3</v>
          </cell>
          <cell r="BT17">
            <v>3</v>
          </cell>
          <cell r="BU17">
            <v>3729</v>
          </cell>
          <cell r="BV17">
            <v>1.2001E-2</v>
          </cell>
          <cell r="BW17">
            <v>199.54004</v>
          </cell>
          <cell r="BX17">
            <v>30</v>
          </cell>
          <cell r="BY17">
            <v>86</v>
          </cell>
          <cell r="BZ17">
            <v>198</v>
          </cell>
          <cell r="CA17">
            <v>327</v>
          </cell>
          <cell r="CB17">
            <v>362</v>
          </cell>
          <cell r="CC17">
            <v>10914</v>
          </cell>
          <cell r="CD17">
            <v>1.1651849999999999</v>
          </cell>
          <cell r="CE17">
            <v>182.476361</v>
          </cell>
          <cell r="CF17">
            <v>30</v>
          </cell>
          <cell r="CG17">
            <v>74</v>
          </cell>
          <cell r="CH17">
            <v>177</v>
          </cell>
          <cell r="CI17">
            <v>292</v>
          </cell>
          <cell r="CJ17">
            <v>349</v>
          </cell>
          <cell r="CK17">
            <v>10914</v>
          </cell>
          <cell r="CL17">
            <v>1.118015</v>
          </cell>
          <cell r="CM17">
            <v>0.91992200000000002</v>
          </cell>
          <cell r="CN17">
            <v>0.72499999999999998</v>
          </cell>
          <cell r="CO17">
            <v>0.9</v>
          </cell>
          <cell r="CP17">
            <v>1</v>
          </cell>
          <cell r="CQ17">
            <v>1</v>
          </cell>
          <cell r="CR17">
            <v>1</v>
          </cell>
          <cell r="CS17">
            <v>10914</v>
          </cell>
          <cell r="CT17">
            <v>1.4300000000000001E-3</v>
          </cell>
          <cell r="CU17">
            <v>232.11429999999999</v>
          </cell>
          <cell r="CV17">
            <v>56</v>
          </cell>
          <cell r="CW17">
            <v>120</v>
          </cell>
          <cell r="CX17">
            <v>263</v>
          </cell>
          <cell r="CY17">
            <v>348</v>
          </cell>
          <cell r="CZ17">
            <v>365</v>
          </cell>
          <cell r="DA17">
            <v>12196</v>
          </cell>
          <cell r="DB17">
            <v>1.0734939999999999</v>
          </cell>
        </row>
        <row r="18">
          <cell r="B18" t="str">
            <v>MDD | PSY | DE | Top 20 Molecules</v>
          </cell>
          <cell r="C18" t="str">
            <v>MDD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 t="str">
            <v>PSY</v>
          </cell>
          <cell r="I18" t="str">
            <v>DE</v>
          </cell>
          <cell r="J18" t="str">
            <v>Top 20 Molecules</v>
          </cell>
          <cell r="K18">
            <v>334.884117</v>
          </cell>
          <cell r="L18">
            <v>100</v>
          </cell>
          <cell r="M18">
            <v>199</v>
          </cell>
          <cell r="N18">
            <v>318</v>
          </cell>
          <cell r="O18">
            <v>389</v>
          </cell>
          <cell r="P18">
            <v>643</v>
          </cell>
          <cell r="Q18">
            <v>16672</v>
          </cell>
          <cell r="R18">
            <v>1.5841069999999999</v>
          </cell>
          <cell r="S18">
            <v>318.16758600000003</v>
          </cell>
          <cell r="T18">
            <v>100</v>
          </cell>
          <cell r="U18">
            <v>188</v>
          </cell>
          <cell r="V18">
            <v>300</v>
          </cell>
          <cell r="W18">
            <v>366</v>
          </cell>
          <cell r="X18">
            <v>602</v>
          </cell>
          <cell r="Y18">
            <v>16672</v>
          </cell>
          <cell r="Z18">
            <v>1.5133220000000001</v>
          </cell>
          <cell r="AA18">
            <v>0.95574700000000001</v>
          </cell>
          <cell r="AB18">
            <v>0.84931500000000004</v>
          </cell>
          <cell r="AC18">
            <v>0.93590799999999996</v>
          </cell>
          <cell r="AD18">
            <v>1</v>
          </cell>
          <cell r="AE18">
            <v>1</v>
          </cell>
          <cell r="AF18">
            <v>1</v>
          </cell>
          <cell r="AG18">
            <v>16672</v>
          </cell>
          <cell r="AH18">
            <v>5.9400000000000002E-4</v>
          </cell>
          <cell r="AI18">
            <v>401.01477199999999</v>
          </cell>
          <cell r="AJ18">
            <v>84</v>
          </cell>
          <cell r="AK18">
            <v>178</v>
          </cell>
          <cell r="AL18">
            <v>376</v>
          </cell>
          <cell r="AM18">
            <v>618</v>
          </cell>
          <cell r="AN18">
            <v>730</v>
          </cell>
          <cell r="AO18">
            <v>6025</v>
          </cell>
          <cell r="AP18">
            <v>3.5367820000000001</v>
          </cell>
          <cell r="AQ18">
            <v>381.62273900000002</v>
          </cell>
          <cell r="AR18">
            <v>80</v>
          </cell>
          <cell r="AS18">
            <v>168</v>
          </cell>
          <cell r="AT18">
            <v>346</v>
          </cell>
          <cell r="AU18">
            <v>586</v>
          </cell>
          <cell r="AV18">
            <v>727</v>
          </cell>
          <cell r="AW18">
            <v>6025</v>
          </cell>
          <cell r="AX18">
            <v>3.3680240000000001</v>
          </cell>
          <cell r="AY18">
            <v>0.96155199999999996</v>
          </cell>
          <cell r="AZ18">
            <v>0.86206899999999997</v>
          </cell>
          <cell r="BA18">
            <v>0.94444399999999995</v>
          </cell>
          <cell r="BB18">
            <v>1</v>
          </cell>
          <cell r="BC18">
            <v>1</v>
          </cell>
          <cell r="BD18">
            <v>1</v>
          </cell>
          <cell r="BE18">
            <v>6025</v>
          </cell>
          <cell r="BF18">
            <v>8.61E-4</v>
          </cell>
          <cell r="BG18">
            <v>186.05726100000001</v>
          </cell>
          <cell r="BH18">
            <v>41</v>
          </cell>
          <cell r="BI18">
            <v>86</v>
          </cell>
          <cell r="BJ18">
            <v>180</v>
          </cell>
          <cell r="BK18">
            <v>299</v>
          </cell>
          <cell r="BL18">
            <v>358</v>
          </cell>
          <cell r="BM18">
            <v>6025</v>
          </cell>
          <cell r="BN18">
            <v>1.5043740000000001</v>
          </cell>
          <cell r="BO18">
            <v>2.2956020000000001</v>
          </cell>
          <cell r="BP18">
            <v>2</v>
          </cell>
          <cell r="BQ18">
            <v>2</v>
          </cell>
          <cell r="BR18">
            <v>2</v>
          </cell>
          <cell r="BS18">
            <v>2</v>
          </cell>
          <cell r="BT18">
            <v>3</v>
          </cell>
          <cell r="BU18">
            <v>6025</v>
          </cell>
          <cell r="BV18">
            <v>8.0470000000000003E-3</v>
          </cell>
          <cell r="BW18">
            <v>209.51799399999999</v>
          </cell>
          <cell r="BX18">
            <v>58</v>
          </cell>
          <cell r="BY18">
            <v>100</v>
          </cell>
          <cell r="BZ18">
            <v>204</v>
          </cell>
          <cell r="CA18">
            <v>315</v>
          </cell>
          <cell r="CB18">
            <v>365</v>
          </cell>
          <cell r="CC18">
            <v>15116</v>
          </cell>
          <cell r="CD18">
            <v>0.91379900000000003</v>
          </cell>
          <cell r="CE18">
            <v>198.810069</v>
          </cell>
          <cell r="CF18">
            <v>53</v>
          </cell>
          <cell r="CG18">
            <v>100</v>
          </cell>
          <cell r="CH18">
            <v>200</v>
          </cell>
          <cell r="CI18">
            <v>300</v>
          </cell>
          <cell r="CJ18">
            <v>354</v>
          </cell>
          <cell r="CK18">
            <v>15116</v>
          </cell>
          <cell r="CL18">
            <v>0.87970700000000002</v>
          </cell>
          <cell r="CM18">
            <v>0.95399900000000004</v>
          </cell>
          <cell r="CN18">
            <v>0.83448199999999995</v>
          </cell>
          <cell r="CO18">
            <v>0.94794500000000004</v>
          </cell>
          <cell r="CP18">
            <v>1</v>
          </cell>
          <cell r="CQ18">
            <v>1</v>
          </cell>
          <cell r="CR18">
            <v>1</v>
          </cell>
          <cell r="CS18">
            <v>15116</v>
          </cell>
          <cell r="CT18">
            <v>7.7899999999999996E-4</v>
          </cell>
          <cell r="CU18">
            <v>257.19787700000001</v>
          </cell>
          <cell r="CV18">
            <v>100</v>
          </cell>
          <cell r="CW18">
            <v>181</v>
          </cell>
          <cell r="CX18">
            <v>291</v>
          </cell>
          <cell r="CY18">
            <v>358</v>
          </cell>
          <cell r="CZ18">
            <v>365</v>
          </cell>
          <cell r="DA18">
            <v>16672</v>
          </cell>
          <cell r="DB18">
            <v>0.80838299999999996</v>
          </cell>
        </row>
        <row r="19">
          <cell r="B19" t="str">
            <v>MDD | PSY | ES | Top 20 Molecules</v>
          </cell>
          <cell r="C19" t="str">
            <v>MDD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 t="str">
            <v>PSY</v>
          </cell>
          <cell r="I19" t="str">
            <v>ES</v>
          </cell>
          <cell r="J19" t="str">
            <v>Top 20 Molecules</v>
          </cell>
          <cell r="K19">
            <v>204.664109</v>
          </cell>
          <cell r="L19">
            <v>29</v>
          </cell>
          <cell r="M19">
            <v>69</v>
          </cell>
          <cell r="N19">
            <v>139</v>
          </cell>
          <cell r="O19">
            <v>262</v>
          </cell>
          <cell r="P19">
            <v>479.8</v>
          </cell>
          <cell r="Q19">
            <v>1173</v>
          </cell>
          <cell r="R19">
            <v>5.8903189999999999</v>
          </cell>
          <cell r="S19">
            <v>189.13469699999999</v>
          </cell>
          <cell r="T19">
            <v>29</v>
          </cell>
          <cell r="U19">
            <v>62</v>
          </cell>
          <cell r="V19">
            <v>132</v>
          </cell>
          <cell r="W19">
            <v>237</v>
          </cell>
          <cell r="X19">
            <v>435.6</v>
          </cell>
          <cell r="Y19">
            <v>1173</v>
          </cell>
          <cell r="Z19">
            <v>5.3609030000000004</v>
          </cell>
          <cell r="AA19">
            <v>0.94517499999999999</v>
          </cell>
          <cell r="AB19">
            <v>0.83471799999999996</v>
          </cell>
          <cell r="AC19">
            <v>0.92132499999999995</v>
          </cell>
          <cell r="AD19">
            <v>0.98260899999999995</v>
          </cell>
          <cell r="AE19">
            <v>1</v>
          </cell>
          <cell r="AF19">
            <v>1</v>
          </cell>
          <cell r="AG19">
            <v>1173</v>
          </cell>
          <cell r="AH19">
            <v>2.3830000000000001E-3</v>
          </cell>
          <cell r="AI19">
            <v>246.480591</v>
          </cell>
          <cell r="AJ19">
            <v>54</v>
          </cell>
          <cell r="AK19">
            <v>84</v>
          </cell>
          <cell r="AL19">
            <v>163</v>
          </cell>
          <cell r="AM19">
            <v>335</v>
          </cell>
          <cell r="AN19">
            <v>568</v>
          </cell>
          <cell r="AO19">
            <v>541</v>
          </cell>
          <cell r="AP19">
            <v>10.277551000000001</v>
          </cell>
          <cell r="AQ19">
            <v>229.343808</v>
          </cell>
          <cell r="AR19">
            <v>53</v>
          </cell>
          <cell r="AS19">
            <v>81</v>
          </cell>
          <cell r="AT19">
            <v>154</v>
          </cell>
          <cell r="AU19">
            <v>308</v>
          </cell>
          <cell r="AV19">
            <v>525</v>
          </cell>
          <cell r="AW19">
            <v>541</v>
          </cell>
          <cell r="AX19">
            <v>9.3662460000000003</v>
          </cell>
          <cell r="AY19">
            <v>0.95199</v>
          </cell>
          <cell r="AZ19">
            <v>0.85785800000000001</v>
          </cell>
          <cell r="BA19">
            <v>0.92910400000000004</v>
          </cell>
          <cell r="BB19">
            <v>0.98310799999999998</v>
          </cell>
          <cell r="BC19">
            <v>1</v>
          </cell>
          <cell r="BD19">
            <v>1</v>
          </cell>
          <cell r="BE19">
            <v>541</v>
          </cell>
          <cell r="BF19">
            <v>2.8770000000000002E-3</v>
          </cell>
          <cell r="BG19">
            <v>103.07208900000001</v>
          </cell>
          <cell r="BH19">
            <v>27</v>
          </cell>
          <cell r="BI19">
            <v>39</v>
          </cell>
          <cell r="BJ19">
            <v>78</v>
          </cell>
          <cell r="BK19">
            <v>142</v>
          </cell>
          <cell r="BL19">
            <v>228</v>
          </cell>
          <cell r="BM19">
            <v>541</v>
          </cell>
          <cell r="BN19">
            <v>3.6469450000000001</v>
          </cell>
          <cell r="BO19">
            <v>2.8336410000000001</v>
          </cell>
          <cell r="BP19">
            <v>2</v>
          </cell>
          <cell r="BQ19">
            <v>2</v>
          </cell>
          <cell r="BR19">
            <v>2</v>
          </cell>
          <cell r="BS19">
            <v>3</v>
          </cell>
          <cell r="BT19">
            <v>4</v>
          </cell>
          <cell r="BU19">
            <v>541</v>
          </cell>
          <cell r="BV19">
            <v>4.7668000000000002E-2</v>
          </cell>
          <cell r="BW19">
            <v>92.885116999999994</v>
          </cell>
          <cell r="BX19">
            <v>21</v>
          </cell>
          <cell r="BY19">
            <v>35</v>
          </cell>
          <cell r="BZ19">
            <v>81</v>
          </cell>
          <cell r="CA19">
            <v>129</v>
          </cell>
          <cell r="CB19">
            <v>189</v>
          </cell>
          <cell r="CC19">
            <v>1149</v>
          </cell>
          <cell r="CD19">
            <v>2.086713</v>
          </cell>
          <cell r="CE19">
            <v>85.100087000000002</v>
          </cell>
          <cell r="CF19">
            <v>20</v>
          </cell>
          <cell r="CG19">
            <v>33</v>
          </cell>
          <cell r="CH19">
            <v>74</v>
          </cell>
          <cell r="CI19">
            <v>117</v>
          </cell>
          <cell r="CJ19">
            <v>174</v>
          </cell>
          <cell r="CK19">
            <v>1149</v>
          </cell>
          <cell r="CL19">
            <v>1.8598330000000001</v>
          </cell>
          <cell r="CM19">
            <v>0.94201699999999999</v>
          </cell>
          <cell r="CN19">
            <v>0.79281599999999997</v>
          </cell>
          <cell r="CO19">
            <v>0.94186000000000003</v>
          </cell>
          <cell r="CP19">
            <v>0.99137900000000001</v>
          </cell>
          <cell r="CQ19">
            <v>1</v>
          </cell>
          <cell r="CR19">
            <v>1</v>
          </cell>
          <cell r="CS19">
            <v>1149</v>
          </cell>
          <cell r="CT19">
            <v>3.3579999999999999E-3</v>
          </cell>
          <cell r="CU19">
            <v>138.522592</v>
          </cell>
          <cell r="CV19">
            <v>29</v>
          </cell>
          <cell r="CW19">
            <v>59</v>
          </cell>
          <cell r="CX19">
            <v>115</v>
          </cell>
          <cell r="CY19">
            <v>197</v>
          </cell>
          <cell r="CZ19">
            <v>293.8</v>
          </cell>
          <cell r="DA19">
            <v>1173</v>
          </cell>
          <cell r="DB19">
            <v>2.761898</v>
          </cell>
        </row>
        <row r="20">
          <cell r="B20" t="str">
            <v>MDD | PSY | US | Top 20 Molecules</v>
          </cell>
          <cell r="C20" t="str">
            <v>MDD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 t="str">
            <v>PSY</v>
          </cell>
          <cell r="I20" t="str">
            <v>US</v>
          </cell>
          <cell r="J20" t="str">
            <v>Top 20 Molecules</v>
          </cell>
          <cell r="K20">
            <v>450.10300000000001</v>
          </cell>
          <cell r="L20">
            <v>109</v>
          </cell>
          <cell r="M20">
            <v>228</v>
          </cell>
          <cell r="N20">
            <v>365</v>
          </cell>
          <cell r="O20">
            <v>645</v>
          </cell>
          <cell r="P20">
            <v>859</v>
          </cell>
          <cell r="Q20">
            <v>251860</v>
          </cell>
          <cell r="R20">
            <v>0.60901000000000005</v>
          </cell>
          <cell r="S20">
            <v>377.04</v>
          </cell>
          <cell r="T20">
            <v>90</v>
          </cell>
          <cell r="U20">
            <v>191</v>
          </cell>
          <cell r="V20">
            <v>335</v>
          </cell>
          <cell r="W20">
            <v>516</v>
          </cell>
          <cell r="X20">
            <v>716</v>
          </cell>
          <cell r="Y20">
            <v>251860</v>
          </cell>
          <cell r="Z20">
            <v>0.49787999999999999</v>
          </cell>
          <cell r="AA20">
            <v>0.86556999999999995</v>
          </cell>
          <cell r="AB20">
            <v>0.65613999999999995</v>
          </cell>
          <cell r="AC20">
            <v>0.78424000000000005</v>
          </cell>
          <cell r="AD20">
            <v>0.90883999999999998</v>
          </cell>
          <cell r="AE20">
            <v>0.98904000000000003</v>
          </cell>
          <cell r="AF20">
            <v>1</v>
          </cell>
          <cell r="AG20">
            <v>251860</v>
          </cell>
          <cell r="AH20">
            <v>2.8160000000000001E-4</v>
          </cell>
          <cell r="AI20">
            <v>478.74799999999999</v>
          </cell>
          <cell r="AJ20">
            <v>60</v>
          </cell>
          <cell r="AK20">
            <v>156</v>
          </cell>
          <cell r="AL20">
            <v>426</v>
          </cell>
          <cell r="AM20">
            <v>730</v>
          </cell>
          <cell r="AN20">
            <v>995</v>
          </cell>
          <cell r="AO20">
            <v>162811</v>
          </cell>
          <cell r="AP20">
            <v>0.89876999999999996</v>
          </cell>
          <cell r="AQ20">
            <v>389.08800000000002</v>
          </cell>
          <cell r="AR20">
            <v>60</v>
          </cell>
          <cell r="AS20">
            <v>122</v>
          </cell>
          <cell r="AT20">
            <v>334</v>
          </cell>
          <cell r="AU20">
            <v>603</v>
          </cell>
          <cell r="AV20">
            <v>781</v>
          </cell>
          <cell r="AW20">
            <v>162811</v>
          </cell>
          <cell r="AX20">
            <v>0.73911000000000004</v>
          </cell>
          <cell r="AY20">
            <v>0.84684999999999999</v>
          </cell>
          <cell r="AZ20">
            <v>0.59755999999999998</v>
          </cell>
          <cell r="BA20">
            <v>0.74575999999999998</v>
          </cell>
          <cell r="BB20">
            <v>0.9</v>
          </cell>
          <cell r="BC20">
            <v>1</v>
          </cell>
          <cell r="BD20">
            <v>1</v>
          </cell>
          <cell r="BE20">
            <v>162811</v>
          </cell>
          <cell r="BF20">
            <v>4.1607800000000001E-4</v>
          </cell>
          <cell r="BG20">
            <v>160.559</v>
          </cell>
          <cell r="BH20">
            <v>30</v>
          </cell>
          <cell r="BI20">
            <v>60</v>
          </cell>
          <cell r="BJ20">
            <v>147</v>
          </cell>
          <cell r="BK20">
            <v>256</v>
          </cell>
          <cell r="BL20">
            <v>325</v>
          </cell>
          <cell r="BM20">
            <v>162811</v>
          </cell>
          <cell r="BN20">
            <v>0.27245999999999998</v>
          </cell>
          <cell r="BO20">
            <v>2.6443300000000001</v>
          </cell>
          <cell r="BP20">
            <v>2</v>
          </cell>
          <cell r="BQ20">
            <v>2</v>
          </cell>
          <cell r="BR20">
            <v>2</v>
          </cell>
          <cell r="BS20">
            <v>3</v>
          </cell>
          <cell r="BT20">
            <v>4</v>
          </cell>
          <cell r="BU20">
            <v>162811</v>
          </cell>
          <cell r="BV20">
            <v>2.1329999999999999E-3</v>
          </cell>
          <cell r="BW20">
            <v>169.34200000000001</v>
          </cell>
          <cell r="BX20">
            <v>27</v>
          </cell>
          <cell r="BY20">
            <v>62</v>
          </cell>
          <cell r="BZ20">
            <v>147</v>
          </cell>
          <cell r="CA20">
            <v>275</v>
          </cell>
          <cell r="CB20">
            <v>365</v>
          </cell>
          <cell r="CC20">
            <v>209147</v>
          </cell>
          <cell r="CD20">
            <v>0.26134000000000002</v>
          </cell>
          <cell r="CE20">
            <v>151.154</v>
          </cell>
          <cell r="CF20">
            <v>25</v>
          </cell>
          <cell r="CG20">
            <v>58</v>
          </cell>
          <cell r="CH20">
            <v>125</v>
          </cell>
          <cell r="CI20">
            <v>240</v>
          </cell>
          <cell r="CJ20">
            <v>328</v>
          </cell>
          <cell r="CK20">
            <v>209147</v>
          </cell>
          <cell r="CL20">
            <v>0.24132999999999999</v>
          </cell>
          <cell r="CM20">
            <v>0.90368000000000004</v>
          </cell>
          <cell r="CN20">
            <v>0.69767000000000001</v>
          </cell>
          <cell r="CO20">
            <v>0.85024</v>
          </cell>
          <cell r="CP20">
            <v>0.97458</v>
          </cell>
          <cell r="CQ20">
            <v>1</v>
          </cell>
          <cell r="CR20">
            <v>1</v>
          </cell>
          <cell r="CS20">
            <v>209147</v>
          </cell>
          <cell r="CT20">
            <v>3.0648300000000003E-4</v>
          </cell>
          <cell r="CU20">
            <v>268.589</v>
          </cell>
          <cell r="CV20">
            <v>93</v>
          </cell>
          <cell r="CW20">
            <v>181</v>
          </cell>
          <cell r="CX20">
            <v>310</v>
          </cell>
          <cell r="CY20">
            <v>365</v>
          </cell>
          <cell r="CZ20">
            <v>365</v>
          </cell>
          <cell r="DA20">
            <v>251860</v>
          </cell>
          <cell r="DB20">
            <v>0.21711</v>
          </cell>
        </row>
        <row r="21">
          <cell r="B21" t="str">
            <v>BIPOLAR | ALL | US | Top 20 Molecules</v>
          </cell>
          <cell r="C21" t="str">
            <v>BIPOLAR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 t="str">
            <v>ALL</v>
          </cell>
          <cell r="I21" t="str">
            <v>US</v>
          </cell>
          <cell r="J21" t="str">
            <v>Top 20 Molecules</v>
          </cell>
          <cell r="K21">
            <v>535.14400000000001</v>
          </cell>
          <cell r="L21">
            <v>82</v>
          </cell>
          <cell r="M21">
            <v>224</v>
          </cell>
          <cell r="N21">
            <v>443</v>
          </cell>
          <cell r="O21">
            <v>749</v>
          </cell>
          <cell r="P21">
            <v>1095</v>
          </cell>
          <cell r="Q21">
            <v>185203</v>
          </cell>
          <cell r="R21">
            <v>0.91022999999999998</v>
          </cell>
          <cell r="S21">
            <v>430.536</v>
          </cell>
          <cell r="T21">
            <v>70</v>
          </cell>
          <cell r="U21">
            <v>180</v>
          </cell>
          <cell r="V21">
            <v>364</v>
          </cell>
          <cell r="W21">
            <v>626</v>
          </cell>
          <cell r="X21">
            <v>863</v>
          </cell>
          <cell r="Y21">
            <v>185203</v>
          </cell>
          <cell r="Z21">
            <v>0.72450000000000003</v>
          </cell>
          <cell r="AA21">
            <v>0.84284999999999999</v>
          </cell>
          <cell r="AB21">
            <v>0.60870000000000002</v>
          </cell>
          <cell r="AC21">
            <v>0.74521999999999999</v>
          </cell>
          <cell r="AD21">
            <v>0.88595000000000002</v>
          </cell>
          <cell r="AE21">
            <v>0.98555000000000004</v>
          </cell>
          <cell r="AF21">
            <v>1</v>
          </cell>
          <cell r="AG21">
            <v>185203</v>
          </cell>
          <cell r="AH21">
            <v>3.68795E-4</v>
          </cell>
          <cell r="AI21">
            <v>575.04200000000003</v>
          </cell>
          <cell r="AJ21">
            <v>60</v>
          </cell>
          <cell r="AK21">
            <v>194</v>
          </cell>
          <cell r="AL21">
            <v>536</v>
          </cell>
          <cell r="AM21">
            <v>845</v>
          </cell>
          <cell r="AN21">
            <v>1125</v>
          </cell>
          <cell r="AO21">
            <v>142161</v>
          </cell>
          <cell r="AP21">
            <v>1.12222</v>
          </cell>
          <cell r="AQ21">
            <v>453.43599999999998</v>
          </cell>
          <cell r="AR21">
            <v>60</v>
          </cell>
          <cell r="AS21">
            <v>158</v>
          </cell>
          <cell r="AT21">
            <v>400</v>
          </cell>
          <cell r="AU21">
            <v>682</v>
          </cell>
          <cell r="AV21">
            <v>928</v>
          </cell>
          <cell r="AW21">
            <v>142161</v>
          </cell>
          <cell r="AX21">
            <v>0.90032999999999996</v>
          </cell>
          <cell r="AY21">
            <v>0.82354000000000005</v>
          </cell>
          <cell r="AZ21">
            <v>0.56332000000000004</v>
          </cell>
          <cell r="BA21">
            <v>0.71052999999999999</v>
          </cell>
          <cell r="BB21">
            <v>0.87002999999999997</v>
          </cell>
          <cell r="BC21">
            <v>0.98863999999999996</v>
          </cell>
          <cell r="BD21">
            <v>1</v>
          </cell>
          <cell r="BE21">
            <v>142161</v>
          </cell>
          <cell r="BF21">
            <v>4.7131700000000001E-4</v>
          </cell>
          <cell r="BG21">
            <v>170.19</v>
          </cell>
          <cell r="BH21">
            <v>30</v>
          </cell>
          <cell r="BI21">
            <v>66</v>
          </cell>
          <cell r="BJ21">
            <v>163</v>
          </cell>
          <cell r="BK21">
            <v>267</v>
          </cell>
          <cell r="BL21">
            <v>329</v>
          </cell>
          <cell r="BM21">
            <v>142161</v>
          </cell>
          <cell r="BN21">
            <v>0.29187000000000002</v>
          </cell>
          <cell r="BO21">
            <v>2.51729</v>
          </cell>
          <cell r="BP21">
            <v>1</v>
          </cell>
          <cell r="BQ21">
            <v>2</v>
          </cell>
          <cell r="BR21">
            <v>2</v>
          </cell>
          <cell r="BS21">
            <v>3</v>
          </cell>
          <cell r="BT21">
            <v>4</v>
          </cell>
          <cell r="BU21">
            <v>185203</v>
          </cell>
          <cell r="BV21">
            <v>2.8939999999999999E-3</v>
          </cell>
          <cell r="BW21">
            <v>128.64099999999999</v>
          </cell>
          <cell r="BX21">
            <v>12</v>
          </cell>
          <cell r="BY21">
            <v>31</v>
          </cell>
          <cell r="BZ21">
            <v>90</v>
          </cell>
          <cell r="CA21">
            <v>202</v>
          </cell>
          <cell r="CB21">
            <v>328</v>
          </cell>
          <cell r="CC21">
            <v>134963</v>
          </cell>
          <cell r="CD21">
            <v>0.30713000000000001</v>
          </cell>
          <cell r="CE21">
            <v>113.184</v>
          </cell>
          <cell r="CF21">
            <v>11</v>
          </cell>
          <cell r="CG21">
            <v>30</v>
          </cell>
          <cell r="CH21">
            <v>78</v>
          </cell>
          <cell r="CI21">
            <v>174</v>
          </cell>
          <cell r="CJ21">
            <v>285</v>
          </cell>
          <cell r="CK21">
            <v>134963</v>
          </cell>
          <cell r="CL21">
            <v>0.27887000000000001</v>
          </cell>
          <cell r="CM21">
            <v>0.90251999999999999</v>
          </cell>
          <cell r="CN21">
            <v>0.67122999999999999</v>
          </cell>
          <cell r="CO21">
            <v>0.85204999999999997</v>
          </cell>
          <cell r="CP21">
            <v>0.99585000000000001</v>
          </cell>
          <cell r="CQ21">
            <v>1</v>
          </cell>
          <cell r="CR21">
            <v>1</v>
          </cell>
          <cell r="CS21">
            <v>134963</v>
          </cell>
          <cell r="CT21">
            <v>4.2015200000000003E-4</v>
          </cell>
          <cell r="CU21">
            <v>259.06</v>
          </cell>
          <cell r="CV21">
            <v>61</v>
          </cell>
          <cell r="CW21">
            <v>156</v>
          </cell>
          <cell r="CX21">
            <v>308</v>
          </cell>
          <cell r="CY21">
            <v>365</v>
          </cell>
          <cell r="CZ21">
            <v>365</v>
          </cell>
          <cell r="DA21">
            <v>185203</v>
          </cell>
          <cell r="DB21">
            <v>0.27933000000000002</v>
          </cell>
        </row>
        <row r="22">
          <cell r="B22" t="str">
            <v>BIPOLAR | ALL | FR | Top 20 Molecules</v>
          </cell>
          <cell r="C22" t="str">
            <v>BIPOLAR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 t="str">
            <v>ALL</v>
          </cell>
          <cell r="I22" t="str">
            <v>FR</v>
          </cell>
          <cell r="J22" t="str">
            <v>Top 20 Molecules</v>
          </cell>
          <cell r="K22">
            <v>430.90789899999999</v>
          </cell>
          <cell r="L22">
            <v>30</v>
          </cell>
          <cell r="M22">
            <v>60</v>
          </cell>
          <cell r="N22">
            <v>181</v>
          </cell>
          <cell r="O22">
            <v>357</v>
          </cell>
          <cell r="P22">
            <v>566</v>
          </cell>
          <cell r="Q22">
            <v>6786</v>
          </cell>
          <cell r="R22">
            <v>2.752046</v>
          </cell>
          <cell r="S22">
            <v>392.04641900000001</v>
          </cell>
          <cell r="T22">
            <v>30</v>
          </cell>
          <cell r="U22">
            <v>60</v>
          </cell>
          <cell r="V22">
            <v>150</v>
          </cell>
          <cell r="W22">
            <v>326</v>
          </cell>
          <cell r="X22">
            <v>491</v>
          </cell>
          <cell r="Y22">
            <v>6786</v>
          </cell>
          <cell r="Z22">
            <v>2.5088119999999998</v>
          </cell>
          <cell r="AA22">
            <v>0.92053200000000002</v>
          </cell>
          <cell r="AB22">
            <v>0.71311500000000005</v>
          </cell>
          <cell r="AC22">
            <v>0.87681200000000004</v>
          </cell>
          <cell r="AD22">
            <v>1</v>
          </cell>
          <cell r="AE22">
            <v>1</v>
          </cell>
          <cell r="AF22">
            <v>1</v>
          </cell>
          <cell r="AG22">
            <v>6786</v>
          </cell>
          <cell r="AH22">
            <v>1.6019999999999999E-3</v>
          </cell>
          <cell r="AI22">
            <v>511.27801599999998</v>
          </cell>
          <cell r="AJ22">
            <v>32</v>
          </cell>
          <cell r="AK22">
            <v>60</v>
          </cell>
          <cell r="AL22">
            <v>203</v>
          </cell>
          <cell r="AM22">
            <v>535</v>
          </cell>
          <cell r="AN22">
            <v>730</v>
          </cell>
          <cell r="AO22">
            <v>4194</v>
          </cell>
          <cell r="AP22">
            <v>4.5857070000000002</v>
          </cell>
          <cell r="AQ22">
            <v>465.54577999999998</v>
          </cell>
          <cell r="AR22">
            <v>32</v>
          </cell>
          <cell r="AS22">
            <v>60</v>
          </cell>
          <cell r="AT22">
            <v>180</v>
          </cell>
          <cell r="AU22">
            <v>456</v>
          </cell>
          <cell r="AV22">
            <v>692</v>
          </cell>
          <cell r="AW22">
            <v>4194</v>
          </cell>
          <cell r="AX22">
            <v>4.1778550000000001</v>
          </cell>
          <cell r="AY22">
            <v>0.92358799999999996</v>
          </cell>
          <cell r="AZ22">
            <v>0.76058700000000001</v>
          </cell>
          <cell r="BA22">
            <v>0.87729000000000001</v>
          </cell>
          <cell r="BB22">
            <v>1</v>
          </cell>
          <cell r="BC22">
            <v>1</v>
          </cell>
          <cell r="BD22">
            <v>1</v>
          </cell>
          <cell r="BE22">
            <v>4194</v>
          </cell>
          <cell r="BF22">
            <v>1.719E-3</v>
          </cell>
          <cell r="BG22">
            <v>204.77491699999999</v>
          </cell>
          <cell r="BH22">
            <v>15</v>
          </cell>
          <cell r="BI22">
            <v>30</v>
          </cell>
          <cell r="BJ22">
            <v>94</v>
          </cell>
          <cell r="BK22">
            <v>248</v>
          </cell>
          <cell r="BL22">
            <v>347</v>
          </cell>
          <cell r="BM22">
            <v>4194</v>
          </cell>
          <cell r="BN22">
            <v>1.876288</v>
          </cell>
          <cell r="BO22">
            <v>2.7861229999999999</v>
          </cell>
          <cell r="BP22">
            <v>2</v>
          </cell>
          <cell r="BQ22">
            <v>2</v>
          </cell>
          <cell r="BR22">
            <v>2</v>
          </cell>
          <cell r="BS22">
            <v>3</v>
          </cell>
          <cell r="BT22">
            <v>3</v>
          </cell>
          <cell r="BU22">
            <v>4194</v>
          </cell>
          <cell r="BV22">
            <v>1.2344000000000001E-2</v>
          </cell>
          <cell r="BW22">
            <v>162.12910600000001</v>
          </cell>
          <cell r="BX22">
            <v>21</v>
          </cell>
          <cell r="BY22">
            <v>36</v>
          </cell>
          <cell r="BZ22">
            <v>100</v>
          </cell>
          <cell r="CA22">
            <v>229</v>
          </cell>
          <cell r="CB22">
            <v>336</v>
          </cell>
          <cell r="CC22">
            <v>4810</v>
          </cell>
          <cell r="CD22">
            <v>1.657378</v>
          </cell>
          <cell r="CE22">
            <v>147.17837800000001</v>
          </cell>
          <cell r="CF22">
            <v>20</v>
          </cell>
          <cell r="CG22">
            <v>31</v>
          </cell>
          <cell r="CH22">
            <v>90</v>
          </cell>
          <cell r="CI22">
            <v>186</v>
          </cell>
          <cell r="CJ22">
            <v>305</v>
          </cell>
          <cell r="CK22">
            <v>4810</v>
          </cell>
          <cell r="CL22">
            <v>1.5212760000000001</v>
          </cell>
          <cell r="CM22">
            <v>0.91471000000000002</v>
          </cell>
          <cell r="CN22">
            <v>0.668238</v>
          </cell>
          <cell r="CO22">
            <v>0.89411799999999997</v>
          </cell>
          <cell r="CP22">
            <v>1</v>
          </cell>
          <cell r="CQ22">
            <v>1</v>
          </cell>
          <cell r="CR22">
            <v>1</v>
          </cell>
          <cell r="CS22">
            <v>4810</v>
          </cell>
          <cell r="CT22">
            <v>2.2339999999999999E-3</v>
          </cell>
          <cell r="CU22">
            <v>241.40288799999999</v>
          </cell>
          <cell r="CV22">
            <v>30</v>
          </cell>
          <cell r="CW22">
            <v>58</v>
          </cell>
          <cell r="CX22">
            <v>164</v>
          </cell>
          <cell r="CY22">
            <v>307</v>
          </cell>
          <cell r="CZ22">
            <v>363</v>
          </cell>
          <cell r="DA22">
            <v>6786</v>
          </cell>
          <cell r="DB22">
            <v>1.54359</v>
          </cell>
        </row>
        <row r="23">
          <cell r="B23" t="str">
            <v>BIPOLAR | ALL | DE | Top 20 Molecules</v>
          </cell>
          <cell r="C23" t="str">
            <v>BIPOLAR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 t="str">
            <v>ALL</v>
          </cell>
          <cell r="I23" t="str">
            <v>DE</v>
          </cell>
          <cell r="J23" t="str">
            <v>Top 20 Molecules</v>
          </cell>
          <cell r="K23">
            <v>365.40295500000002</v>
          </cell>
          <cell r="L23">
            <v>25</v>
          </cell>
          <cell r="M23">
            <v>80</v>
          </cell>
          <cell r="N23">
            <v>211</v>
          </cell>
          <cell r="O23">
            <v>357</v>
          </cell>
          <cell r="P23">
            <v>506</v>
          </cell>
          <cell r="Q23">
            <v>2504</v>
          </cell>
          <cell r="R23">
            <v>4.1576449999999996</v>
          </cell>
          <cell r="S23">
            <v>338.48682100000002</v>
          </cell>
          <cell r="T23">
            <v>25</v>
          </cell>
          <cell r="U23">
            <v>70</v>
          </cell>
          <cell r="V23">
            <v>180</v>
          </cell>
          <cell r="W23">
            <v>331</v>
          </cell>
          <cell r="X23">
            <v>457</v>
          </cell>
          <cell r="Y23">
            <v>2504</v>
          </cell>
          <cell r="Z23">
            <v>3.8770950000000002</v>
          </cell>
          <cell r="AA23">
            <v>0.93347100000000005</v>
          </cell>
          <cell r="AB23">
            <v>0.68783099999999997</v>
          </cell>
          <cell r="AC23">
            <v>0.886957</v>
          </cell>
          <cell r="AD23">
            <v>1</v>
          </cell>
          <cell r="AE23">
            <v>1</v>
          </cell>
          <cell r="AF23">
            <v>1</v>
          </cell>
          <cell r="AG23">
            <v>2504</v>
          </cell>
          <cell r="AH23">
            <v>2.862E-3</v>
          </cell>
          <cell r="AI23">
            <v>436.82590099999999</v>
          </cell>
          <cell r="AJ23">
            <v>40</v>
          </cell>
          <cell r="AK23">
            <v>88</v>
          </cell>
          <cell r="AL23">
            <v>200</v>
          </cell>
          <cell r="AM23">
            <v>524</v>
          </cell>
          <cell r="AN23">
            <v>724</v>
          </cell>
          <cell r="AO23">
            <v>1166</v>
          </cell>
          <cell r="AP23">
            <v>8.4272100000000005</v>
          </cell>
          <cell r="AQ23">
            <v>405.72813000000002</v>
          </cell>
          <cell r="AR23">
            <v>40</v>
          </cell>
          <cell r="AS23">
            <v>80</v>
          </cell>
          <cell r="AT23">
            <v>200</v>
          </cell>
          <cell r="AU23">
            <v>460</v>
          </cell>
          <cell r="AV23">
            <v>686</v>
          </cell>
          <cell r="AW23">
            <v>1166</v>
          </cell>
          <cell r="AX23">
            <v>7.8228619999999998</v>
          </cell>
          <cell r="AY23">
            <v>0.94359300000000002</v>
          </cell>
          <cell r="AZ23">
            <v>0.78121499999999999</v>
          </cell>
          <cell r="BA23">
            <v>0.89996399999999999</v>
          </cell>
          <cell r="BB23">
            <v>1</v>
          </cell>
          <cell r="BC23">
            <v>1</v>
          </cell>
          <cell r="BD23">
            <v>1</v>
          </cell>
          <cell r="BE23">
            <v>1166</v>
          </cell>
          <cell r="BF23">
            <v>3.0330000000000001E-3</v>
          </cell>
          <cell r="BG23">
            <v>189.83018899999999</v>
          </cell>
          <cell r="BH23">
            <v>20</v>
          </cell>
          <cell r="BI23">
            <v>42</v>
          </cell>
          <cell r="BJ23">
            <v>100</v>
          </cell>
          <cell r="BK23">
            <v>243</v>
          </cell>
          <cell r="BL23">
            <v>341</v>
          </cell>
          <cell r="BM23">
            <v>1166</v>
          </cell>
          <cell r="BN23">
            <v>3.4578799999999998</v>
          </cell>
          <cell r="BO23">
            <v>2.5317319999999999</v>
          </cell>
          <cell r="BP23">
            <v>2</v>
          </cell>
          <cell r="BQ23">
            <v>2</v>
          </cell>
          <cell r="BR23">
            <v>2</v>
          </cell>
          <cell r="BS23">
            <v>3</v>
          </cell>
          <cell r="BT23">
            <v>3</v>
          </cell>
          <cell r="BU23">
            <v>1166</v>
          </cell>
          <cell r="BV23">
            <v>2.1225000000000001E-2</v>
          </cell>
          <cell r="BW23">
            <v>176.97644</v>
          </cell>
          <cell r="BX23">
            <v>20</v>
          </cell>
          <cell r="BY23">
            <v>50</v>
          </cell>
          <cell r="BZ23">
            <v>138</v>
          </cell>
          <cell r="CA23">
            <v>274</v>
          </cell>
          <cell r="CB23">
            <v>350</v>
          </cell>
          <cell r="CC23">
            <v>2292</v>
          </cell>
          <cell r="CD23">
            <v>2.490402</v>
          </cell>
          <cell r="CE23">
            <v>163.39092500000001</v>
          </cell>
          <cell r="CF23">
            <v>20</v>
          </cell>
          <cell r="CG23">
            <v>50</v>
          </cell>
          <cell r="CH23">
            <v>109</v>
          </cell>
          <cell r="CI23">
            <v>225</v>
          </cell>
          <cell r="CJ23">
            <v>326</v>
          </cell>
          <cell r="CK23">
            <v>2292</v>
          </cell>
          <cell r="CL23">
            <v>2.2849490000000001</v>
          </cell>
          <cell r="CM23">
            <v>0.934311</v>
          </cell>
          <cell r="CN23">
            <v>0.65918699999999997</v>
          </cell>
          <cell r="CO23">
            <v>0.898204</v>
          </cell>
          <cell r="CP23">
            <v>1</v>
          </cell>
          <cell r="CQ23">
            <v>1</v>
          </cell>
          <cell r="CR23">
            <v>1</v>
          </cell>
          <cell r="CS23">
            <v>2292</v>
          </cell>
          <cell r="CT23">
            <v>3.1970000000000002E-3</v>
          </cell>
          <cell r="CU23">
            <v>250.38817900000001</v>
          </cell>
          <cell r="CV23">
            <v>25</v>
          </cell>
          <cell r="CW23">
            <v>75</v>
          </cell>
          <cell r="CX23">
            <v>200</v>
          </cell>
          <cell r="CY23">
            <v>335</v>
          </cell>
          <cell r="CZ23">
            <v>365</v>
          </cell>
          <cell r="DA23">
            <v>2504</v>
          </cell>
          <cell r="DB23">
            <v>2.5494119999999998</v>
          </cell>
        </row>
        <row r="24">
          <cell r="B24" t="str">
            <v>BIPOLAR | ALL | ES | Top 20 Molecules</v>
          </cell>
          <cell r="C24" t="str">
            <v>BIPOLAR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ALL</v>
          </cell>
          <cell r="I24" t="str">
            <v>ES</v>
          </cell>
          <cell r="J24" t="str">
            <v>Top 20 Molecules</v>
          </cell>
          <cell r="K24">
            <v>562.58554200000003</v>
          </cell>
          <cell r="L24">
            <v>49</v>
          </cell>
          <cell r="M24">
            <v>148</v>
          </cell>
          <cell r="N24">
            <v>328</v>
          </cell>
          <cell r="O24">
            <v>434</v>
          </cell>
          <cell r="P24">
            <v>695</v>
          </cell>
          <cell r="Q24">
            <v>2490</v>
          </cell>
          <cell r="R24">
            <v>5.1713319999999996</v>
          </cell>
          <cell r="S24">
            <v>516.55260999999996</v>
          </cell>
          <cell r="T24">
            <v>49</v>
          </cell>
          <cell r="U24">
            <v>135</v>
          </cell>
          <cell r="V24">
            <v>290</v>
          </cell>
          <cell r="W24">
            <v>397</v>
          </cell>
          <cell r="X24">
            <v>648</v>
          </cell>
          <cell r="Y24">
            <v>2490</v>
          </cell>
          <cell r="Z24">
            <v>4.8088670000000002</v>
          </cell>
          <cell r="AA24">
            <v>0.91870200000000002</v>
          </cell>
          <cell r="AB24">
            <v>0.81307700000000005</v>
          </cell>
          <cell r="AC24">
            <v>0.89234000000000002</v>
          </cell>
          <cell r="AD24">
            <v>0.95584400000000003</v>
          </cell>
          <cell r="AE24">
            <v>0.99065400000000003</v>
          </cell>
          <cell r="AF24">
            <v>1</v>
          </cell>
          <cell r="AG24">
            <v>2490</v>
          </cell>
          <cell r="AH24">
            <v>1.699E-3</v>
          </cell>
          <cell r="AI24">
            <v>616.45800199999996</v>
          </cell>
          <cell r="AJ24">
            <v>48</v>
          </cell>
          <cell r="AK24">
            <v>98</v>
          </cell>
          <cell r="AL24">
            <v>312</v>
          </cell>
          <cell r="AM24">
            <v>652</v>
          </cell>
          <cell r="AN24">
            <v>834</v>
          </cell>
          <cell r="AO24">
            <v>1762</v>
          </cell>
          <cell r="AP24">
            <v>7.8992680000000002</v>
          </cell>
          <cell r="AQ24">
            <v>568.43359799999996</v>
          </cell>
          <cell r="AR24">
            <v>46</v>
          </cell>
          <cell r="AS24">
            <v>92</v>
          </cell>
          <cell r="AT24">
            <v>284</v>
          </cell>
          <cell r="AU24">
            <v>596</v>
          </cell>
          <cell r="AV24">
            <v>764</v>
          </cell>
          <cell r="AW24">
            <v>1762</v>
          </cell>
          <cell r="AX24">
            <v>7.3370759999999997</v>
          </cell>
          <cell r="AY24">
            <v>0.92751300000000003</v>
          </cell>
          <cell r="AZ24">
            <v>0.83333299999999999</v>
          </cell>
          <cell r="BA24">
            <v>0.90277799999999997</v>
          </cell>
          <cell r="BB24">
            <v>0.96106899999999995</v>
          </cell>
          <cell r="BC24">
            <v>0.99152499999999999</v>
          </cell>
          <cell r="BD24">
            <v>1</v>
          </cell>
          <cell r="BE24">
            <v>1762</v>
          </cell>
          <cell r="BF24">
            <v>1.8209999999999999E-3</v>
          </cell>
          <cell r="BG24">
            <v>232.653235</v>
          </cell>
          <cell r="BH24">
            <v>24</v>
          </cell>
          <cell r="BI24">
            <v>48</v>
          </cell>
          <cell r="BJ24">
            <v>148</v>
          </cell>
          <cell r="BK24">
            <v>305</v>
          </cell>
          <cell r="BL24">
            <v>346</v>
          </cell>
          <cell r="BM24">
            <v>1762</v>
          </cell>
          <cell r="BN24">
            <v>2.9933130000000001</v>
          </cell>
          <cell r="BO24">
            <v>3.2031779999999999</v>
          </cell>
          <cell r="BP24">
            <v>2</v>
          </cell>
          <cell r="BQ24">
            <v>2</v>
          </cell>
          <cell r="BR24">
            <v>2</v>
          </cell>
          <cell r="BS24">
            <v>3</v>
          </cell>
          <cell r="BT24">
            <v>4</v>
          </cell>
          <cell r="BU24">
            <v>1762</v>
          </cell>
          <cell r="BV24">
            <v>2.3741000000000002E-2</v>
          </cell>
          <cell r="BW24">
            <v>131.15423100000001</v>
          </cell>
          <cell r="BX24">
            <v>18</v>
          </cell>
          <cell r="BY24">
            <v>49</v>
          </cell>
          <cell r="BZ24">
            <v>149</v>
          </cell>
          <cell r="CA24">
            <v>290</v>
          </cell>
          <cell r="CB24">
            <v>346</v>
          </cell>
          <cell r="CC24">
            <v>2399</v>
          </cell>
          <cell r="CD24">
            <v>2.5114070000000002</v>
          </cell>
          <cell r="CE24">
            <v>118.64776999999999</v>
          </cell>
          <cell r="CF24">
            <v>18</v>
          </cell>
          <cell r="CG24">
            <v>49</v>
          </cell>
          <cell r="CH24">
            <v>133</v>
          </cell>
          <cell r="CI24">
            <v>259</v>
          </cell>
          <cell r="CJ24">
            <v>322</v>
          </cell>
          <cell r="CK24">
            <v>2399</v>
          </cell>
          <cell r="CL24">
            <v>2.3127179999999998</v>
          </cell>
          <cell r="CM24">
            <v>0.93529499999999999</v>
          </cell>
          <cell r="CN24">
            <v>0.79427300000000001</v>
          </cell>
          <cell r="CO24">
            <v>0.90678000000000003</v>
          </cell>
          <cell r="CP24">
            <v>0.97515499999999999</v>
          </cell>
          <cell r="CQ24">
            <v>1</v>
          </cell>
          <cell r="CR24">
            <v>1</v>
          </cell>
          <cell r="CS24">
            <v>2399</v>
          </cell>
          <cell r="CT24">
            <v>2.1099999999999999E-3</v>
          </cell>
          <cell r="CU24">
            <v>291.014859</v>
          </cell>
          <cell r="CV24">
            <v>49</v>
          </cell>
          <cell r="CW24">
            <v>134</v>
          </cell>
          <cell r="CX24">
            <v>292</v>
          </cell>
          <cell r="CY24">
            <v>349</v>
          </cell>
          <cell r="CZ24">
            <v>360</v>
          </cell>
          <cell r="DA24">
            <v>2490</v>
          </cell>
          <cell r="DB24">
            <v>2.4131330000000002</v>
          </cell>
        </row>
        <row r="25">
          <cell r="B25" t="str">
            <v>BIPOLAR | PCP | IT | Top 20 Molecules</v>
          </cell>
          <cell r="C25" t="str">
            <v>BIPOLAR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 t="str">
            <v>PCP</v>
          </cell>
          <cell r="I25" t="str">
            <v>IT</v>
          </cell>
          <cell r="J25" t="str">
            <v>Top 20 Molecules</v>
          </cell>
          <cell r="K25">
            <v>442.63806499999998</v>
          </cell>
          <cell r="L25">
            <v>28</v>
          </cell>
          <cell r="M25">
            <v>40</v>
          </cell>
          <cell r="N25">
            <v>124</v>
          </cell>
          <cell r="O25">
            <v>304</v>
          </cell>
          <cell r="P25">
            <v>405</v>
          </cell>
          <cell r="Q25">
            <v>1550</v>
          </cell>
          <cell r="R25">
            <v>4.822597</v>
          </cell>
          <cell r="S25">
            <v>377.786452</v>
          </cell>
          <cell r="T25">
            <v>28</v>
          </cell>
          <cell r="U25">
            <v>38</v>
          </cell>
          <cell r="V25">
            <v>90</v>
          </cell>
          <cell r="W25">
            <v>200</v>
          </cell>
          <cell r="X25">
            <v>343</v>
          </cell>
          <cell r="Y25">
            <v>1550</v>
          </cell>
          <cell r="Z25">
            <v>3.8549950000000002</v>
          </cell>
          <cell r="AA25">
            <v>0.86565000000000003</v>
          </cell>
          <cell r="AB25">
            <v>0.54054100000000005</v>
          </cell>
          <cell r="AC25">
            <v>0.69767400000000002</v>
          </cell>
          <cell r="AD25">
            <v>0.97222200000000003</v>
          </cell>
          <cell r="AE25">
            <v>1</v>
          </cell>
          <cell r="AF25">
            <v>1</v>
          </cell>
          <cell r="AG25">
            <v>1550</v>
          </cell>
          <cell r="AH25">
            <v>4.8719999999999996E-3</v>
          </cell>
          <cell r="AI25">
            <v>487.42724500000003</v>
          </cell>
          <cell r="AJ25">
            <v>38</v>
          </cell>
          <cell r="AK25">
            <v>56</v>
          </cell>
          <cell r="AL25">
            <v>120</v>
          </cell>
          <cell r="AM25">
            <v>376</v>
          </cell>
          <cell r="AN25">
            <v>661.7</v>
          </cell>
          <cell r="AO25">
            <v>969</v>
          </cell>
          <cell r="AP25">
            <v>8.4481959999999994</v>
          </cell>
          <cell r="AQ25">
            <v>419.28895799999998</v>
          </cell>
          <cell r="AR25">
            <v>31</v>
          </cell>
          <cell r="AS25">
            <v>54</v>
          </cell>
          <cell r="AT25">
            <v>111</v>
          </cell>
          <cell r="AU25">
            <v>273</v>
          </cell>
          <cell r="AV25">
            <v>501</v>
          </cell>
          <cell r="AW25">
            <v>969</v>
          </cell>
          <cell r="AX25">
            <v>6.7889189999999999</v>
          </cell>
          <cell r="AY25">
            <v>0.88433200000000001</v>
          </cell>
          <cell r="AZ25">
            <v>0.61671299999999996</v>
          </cell>
          <cell r="BA25">
            <v>0.75393100000000002</v>
          </cell>
          <cell r="BB25">
            <v>0.92391299999999998</v>
          </cell>
          <cell r="BC25">
            <v>1</v>
          </cell>
          <cell r="BD25">
            <v>1</v>
          </cell>
          <cell r="BE25">
            <v>969</v>
          </cell>
          <cell r="BF25">
            <v>5.1590000000000004E-3</v>
          </cell>
          <cell r="BG25">
            <v>197.46646000000001</v>
          </cell>
          <cell r="BH25">
            <v>18</v>
          </cell>
          <cell r="BI25">
            <v>28</v>
          </cell>
          <cell r="BJ25">
            <v>60</v>
          </cell>
          <cell r="BK25">
            <v>180</v>
          </cell>
          <cell r="BL25">
            <v>308</v>
          </cell>
          <cell r="BM25">
            <v>969</v>
          </cell>
          <cell r="BN25">
            <v>3.513382</v>
          </cell>
          <cell r="BO25">
            <v>2.9360170000000001</v>
          </cell>
          <cell r="BP25">
            <v>2</v>
          </cell>
          <cell r="BQ25">
            <v>2</v>
          </cell>
          <cell r="BR25">
            <v>2</v>
          </cell>
          <cell r="BS25">
            <v>3</v>
          </cell>
          <cell r="BT25">
            <v>3</v>
          </cell>
          <cell r="BU25">
            <v>969</v>
          </cell>
          <cell r="BV25">
            <v>2.5222999999999999E-2</v>
          </cell>
          <cell r="BW25">
            <v>155.13207499999999</v>
          </cell>
          <cell r="BX25">
            <v>28</v>
          </cell>
          <cell r="BY25">
            <v>30</v>
          </cell>
          <cell r="BZ25">
            <v>89</v>
          </cell>
          <cell r="CA25">
            <v>213</v>
          </cell>
          <cell r="CB25">
            <v>315</v>
          </cell>
          <cell r="CC25">
            <v>1378</v>
          </cell>
          <cell r="CD25">
            <v>2.9473859999999998</v>
          </cell>
          <cell r="CE25">
            <v>130.100145</v>
          </cell>
          <cell r="CF25">
            <v>24</v>
          </cell>
          <cell r="CG25">
            <v>30</v>
          </cell>
          <cell r="CH25">
            <v>68</v>
          </cell>
          <cell r="CI25">
            <v>140</v>
          </cell>
          <cell r="CJ25">
            <v>224</v>
          </cell>
          <cell r="CK25">
            <v>1378</v>
          </cell>
          <cell r="CL25">
            <v>2.252243</v>
          </cell>
          <cell r="CM25">
            <v>0.87270300000000001</v>
          </cell>
          <cell r="CN25">
            <v>0.51612899999999995</v>
          </cell>
          <cell r="CO25">
            <v>0.68421100000000001</v>
          </cell>
          <cell r="CP25">
            <v>1</v>
          </cell>
          <cell r="CQ25">
            <v>1</v>
          </cell>
          <cell r="CR25">
            <v>1</v>
          </cell>
          <cell r="CS25">
            <v>1378</v>
          </cell>
          <cell r="CT25">
            <v>5.5240000000000003E-3</v>
          </cell>
          <cell r="CU25">
            <v>261.36991599999999</v>
          </cell>
          <cell r="CV25">
            <v>28</v>
          </cell>
          <cell r="CW25">
            <v>30</v>
          </cell>
          <cell r="CX25">
            <v>118</v>
          </cell>
          <cell r="CY25">
            <v>278</v>
          </cell>
          <cell r="CZ25">
            <v>347</v>
          </cell>
          <cell r="DA25">
            <v>1549</v>
          </cell>
          <cell r="DB25">
            <v>3.1379589999999999</v>
          </cell>
        </row>
        <row r="26">
          <cell r="B26" t="str">
            <v>BIPOLAR | PCP | UK | Top 20 Molecules</v>
          </cell>
          <cell r="C26" t="str">
            <v>BIPOLAR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 t="str">
            <v>PCP</v>
          </cell>
          <cell r="I26" t="str">
            <v>UK</v>
          </cell>
          <cell r="J26" t="str">
            <v>Top 20 Molecules</v>
          </cell>
          <cell r="K26">
            <v>582.14112899999998</v>
          </cell>
          <cell r="L26">
            <v>55</v>
          </cell>
          <cell r="M26">
            <v>168</v>
          </cell>
          <cell r="N26">
            <v>342</v>
          </cell>
          <cell r="O26">
            <v>480</v>
          </cell>
          <cell r="P26">
            <v>730</v>
          </cell>
          <cell r="Q26">
            <v>7851</v>
          </cell>
          <cell r="R26">
            <v>3.333402</v>
          </cell>
          <cell r="S26">
            <v>529.29805099999999</v>
          </cell>
          <cell r="T26">
            <v>48</v>
          </cell>
          <cell r="U26">
            <v>140</v>
          </cell>
          <cell r="V26">
            <v>304</v>
          </cell>
          <cell r="W26">
            <v>419</v>
          </cell>
          <cell r="X26">
            <v>701</v>
          </cell>
          <cell r="Y26">
            <v>7851</v>
          </cell>
          <cell r="Z26">
            <v>3.1218900000000001</v>
          </cell>
          <cell r="AA26">
            <v>0.90288199999999996</v>
          </cell>
          <cell r="AB26">
            <v>0.70886099999999996</v>
          </cell>
          <cell r="AC26">
            <v>0.84615399999999996</v>
          </cell>
          <cell r="AD26">
            <v>0.96078399999999997</v>
          </cell>
          <cell r="AE26">
            <v>1</v>
          </cell>
          <cell r="AF26">
            <v>1</v>
          </cell>
          <cell r="AG26">
            <v>7851</v>
          </cell>
          <cell r="AH26">
            <v>1.4519999999999999E-3</v>
          </cell>
          <cell r="AI26">
            <v>687.79403300000001</v>
          </cell>
          <cell r="AJ26">
            <v>54</v>
          </cell>
          <cell r="AK26">
            <v>87</v>
          </cell>
          <cell r="AL26">
            <v>400</v>
          </cell>
          <cell r="AM26">
            <v>712</v>
          </cell>
          <cell r="AN26">
            <v>1023</v>
          </cell>
          <cell r="AO26">
            <v>5195</v>
          </cell>
          <cell r="AP26">
            <v>5.3967169999999998</v>
          </cell>
          <cell r="AQ26">
            <v>629.12512000000004</v>
          </cell>
          <cell r="AR26">
            <v>45</v>
          </cell>
          <cell r="AS26">
            <v>83</v>
          </cell>
          <cell r="AT26">
            <v>336</v>
          </cell>
          <cell r="AU26">
            <v>674</v>
          </cell>
          <cell r="AV26">
            <v>926</v>
          </cell>
          <cell r="AW26">
            <v>5195</v>
          </cell>
          <cell r="AX26">
            <v>5.037045</v>
          </cell>
          <cell r="AY26">
            <v>0.91335699999999997</v>
          </cell>
          <cell r="AZ26">
            <v>0.75140499999999999</v>
          </cell>
          <cell r="BA26">
            <v>0.868421</v>
          </cell>
          <cell r="BB26">
            <v>0.97006499999999996</v>
          </cell>
          <cell r="BC26">
            <v>1</v>
          </cell>
          <cell r="BD26">
            <v>1</v>
          </cell>
          <cell r="BE26">
            <v>5195</v>
          </cell>
          <cell r="BF26">
            <v>1.56E-3</v>
          </cell>
          <cell r="BG26">
            <v>261.81636200000003</v>
          </cell>
          <cell r="BH26">
            <v>26</v>
          </cell>
          <cell r="BI26">
            <v>42</v>
          </cell>
          <cell r="BJ26">
            <v>188</v>
          </cell>
          <cell r="BK26">
            <v>341</v>
          </cell>
          <cell r="BL26">
            <v>357</v>
          </cell>
          <cell r="BM26">
            <v>5195</v>
          </cell>
          <cell r="BN26">
            <v>1.9112199999999999</v>
          </cell>
          <cell r="BO26">
            <v>2.9124159999999999</v>
          </cell>
          <cell r="BP26">
            <v>2</v>
          </cell>
          <cell r="BQ26">
            <v>2</v>
          </cell>
          <cell r="BR26">
            <v>2</v>
          </cell>
          <cell r="BS26">
            <v>3</v>
          </cell>
          <cell r="BT26">
            <v>4</v>
          </cell>
          <cell r="BU26">
            <v>5195</v>
          </cell>
          <cell r="BV26">
            <v>1.3911E-2</v>
          </cell>
          <cell r="BW26">
            <v>183.80022099999999</v>
          </cell>
          <cell r="BX26">
            <v>28</v>
          </cell>
          <cell r="BY26">
            <v>56</v>
          </cell>
          <cell r="BZ26">
            <v>190</v>
          </cell>
          <cell r="CA26">
            <v>322</v>
          </cell>
          <cell r="CB26">
            <v>351</v>
          </cell>
          <cell r="CC26">
            <v>5426</v>
          </cell>
          <cell r="CD26">
            <v>1.7279979999999999</v>
          </cell>
          <cell r="CE26">
            <v>163.51161099999999</v>
          </cell>
          <cell r="CF26">
            <v>28</v>
          </cell>
          <cell r="CG26">
            <v>56</v>
          </cell>
          <cell r="CH26">
            <v>153</v>
          </cell>
          <cell r="CI26">
            <v>280</v>
          </cell>
          <cell r="CJ26">
            <v>336</v>
          </cell>
          <cell r="CK26">
            <v>5426</v>
          </cell>
          <cell r="CL26">
            <v>1.59931</v>
          </cell>
          <cell r="CM26">
            <v>0.90398900000000004</v>
          </cell>
          <cell r="CN26">
            <v>0.67307700000000004</v>
          </cell>
          <cell r="CO26">
            <v>0.85093200000000002</v>
          </cell>
          <cell r="CP26">
            <v>0.98550700000000002</v>
          </cell>
          <cell r="CQ26">
            <v>1</v>
          </cell>
          <cell r="CR26">
            <v>1</v>
          </cell>
          <cell r="CS26">
            <v>5426</v>
          </cell>
          <cell r="CT26">
            <v>2.0010000000000002E-3</v>
          </cell>
          <cell r="CU26">
            <v>300.28060099999999</v>
          </cell>
          <cell r="CV26">
            <v>42</v>
          </cell>
          <cell r="CW26">
            <v>151</v>
          </cell>
          <cell r="CX26">
            <v>322</v>
          </cell>
          <cell r="CY26">
            <v>351</v>
          </cell>
          <cell r="CZ26">
            <v>363</v>
          </cell>
          <cell r="DA26">
            <v>7851</v>
          </cell>
          <cell r="DB26">
            <v>1.3709420000000001</v>
          </cell>
        </row>
        <row r="27">
          <cell r="B27" t="str">
            <v>BIPOLAR | PCP | FR | Top 20 Molecules</v>
          </cell>
          <cell r="C27" t="str">
            <v>BIPOLAR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 t="str">
            <v>PCP</v>
          </cell>
          <cell r="I27" t="str">
            <v>FR</v>
          </cell>
          <cell r="J27" t="str">
            <v>Top 20 Molecules</v>
          </cell>
          <cell r="K27">
            <v>334.11771700000003</v>
          </cell>
          <cell r="L27">
            <v>30</v>
          </cell>
          <cell r="M27">
            <v>60</v>
          </cell>
          <cell r="N27">
            <v>170</v>
          </cell>
          <cell r="O27">
            <v>344</v>
          </cell>
          <cell r="P27">
            <v>514</v>
          </cell>
          <cell r="Q27">
            <v>2540</v>
          </cell>
          <cell r="R27">
            <v>4.1946589999999997</v>
          </cell>
          <cell r="S27">
            <v>307.95118100000002</v>
          </cell>
          <cell r="T27">
            <v>28</v>
          </cell>
          <cell r="U27">
            <v>56</v>
          </cell>
          <cell r="V27">
            <v>140</v>
          </cell>
          <cell r="W27">
            <v>306</v>
          </cell>
          <cell r="X27">
            <v>448</v>
          </cell>
          <cell r="Y27">
            <v>2540</v>
          </cell>
          <cell r="Z27">
            <v>3.8159380000000001</v>
          </cell>
          <cell r="AA27">
            <v>0.93684800000000001</v>
          </cell>
          <cell r="AB27">
            <v>0.71146200000000004</v>
          </cell>
          <cell r="AC27">
            <v>0.87912100000000004</v>
          </cell>
          <cell r="AD27">
            <v>1</v>
          </cell>
          <cell r="AE27">
            <v>1</v>
          </cell>
          <cell r="AF27">
            <v>1</v>
          </cell>
          <cell r="AG27">
            <v>2540</v>
          </cell>
          <cell r="AH27">
            <v>2.6199999999999999E-3</v>
          </cell>
          <cell r="AI27">
            <v>402.447857</v>
          </cell>
          <cell r="AJ27">
            <v>30</v>
          </cell>
          <cell r="AK27">
            <v>60</v>
          </cell>
          <cell r="AL27">
            <v>180</v>
          </cell>
          <cell r="AM27">
            <v>478</v>
          </cell>
          <cell r="AN27">
            <v>714</v>
          </cell>
          <cell r="AO27">
            <v>1400</v>
          </cell>
          <cell r="AP27">
            <v>7.4552889999999996</v>
          </cell>
          <cell r="AQ27">
            <v>371.43642899999998</v>
          </cell>
          <cell r="AR27">
            <v>30</v>
          </cell>
          <cell r="AS27">
            <v>60</v>
          </cell>
          <cell r="AT27">
            <v>168</v>
          </cell>
          <cell r="AU27">
            <v>409</v>
          </cell>
          <cell r="AV27">
            <v>660</v>
          </cell>
          <cell r="AW27">
            <v>1400</v>
          </cell>
          <cell r="AX27">
            <v>6.7754390000000004</v>
          </cell>
          <cell r="AY27">
            <v>0.93950599999999995</v>
          </cell>
          <cell r="AZ27">
            <v>0.764706</v>
          </cell>
          <cell r="BA27">
            <v>0.88091600000000003</v>
          </cell>
          <cell r="BB27">
            <v>1</v>
          </cell>
          <cell r="BC27">
            <v>1</v>
          </cell>
          <cell r="BD27">
            <v>1</v>
          </cell>
          <cell r="BE27">
            <v>1400</v>
          </cell>
          <cell r="BF27">
            <v>2.9369999999999999E-3</v>
          </cell>
          <cell r="BG27">
            <v>166.33</v>
          </cell>
          <cell r="BH27">
            <v>15</v>
          </cell>
          <cell r="BI27">
            <v>30</v>
          </cell>
          <cell r="BJ27">
            <v>90</v>
          </cell>
          <cell r="BK27">
            <v>223</v>
          </cell>
          <cell r="BL27">
            <v>340</v>
          </cell>
          <cell r="BM27">
            <v>1400</v>
          </cell>
          <cell r="BN27">
            <v>3.1548750000000001</v>
          </cell>
          <cell r="BO27">
            <v>2.665</v>
          </cell>
          <cell r="BP27">
            <v>2</v>
          </cell>
          <cell r="BQ27">
            <v>2</v>
          </cell>
          <cell r="BR27">
            <v>2</v>
          </cell>
          <cell r="BS27">
            <v>3</v>
          </cell>
          <cell r="BT27">
            <v>3</v>
          </cell>
          <cell r="BU27">
            <v>1400</v>
          </cell>
          <cell r="BV27">
            <v>2.0299999999999999E-2</v>
          </cell>
          <cell r="BW27">
            <v>146.72427999999999</v>
          </cell>
          <cell r="BX27">
            <v>20</v>
          </cell>
          <cell r="BY27">
            <v>34</v>
          </cell>
          <cell r="BZ27">
            <v>97</v>
          </cell>
          <cell r="CA27">
            <v>225</v>
          </cell>
          <cell r="CB27">
            <v>335</v>
          </cell>
          <cell r="CC27">
            <v>1944</v>
          </cell>
          <cell r="CD27">
            <v>2.5895510000000002</v>
          </cell>
          <cell r="CE27">
            <v>134.86882700000001</v>
          </cell>
          <cell r="CF27">
            <v>20</v>
          </cell>
          <cell r="CG27">
            <v>30</v>
          </cell>
          <cell r="CH27">
            <v>90</v>
          </cell>
          <cell r="CI27">
            <v>180</v>
          </cell>
          <cell r="CJ27">
            <v>301</v>
          </cell>
          <cell r="CK27">
            <v>1944</v>
          </cell>
          <cell r="CL27">
            <v>2.369246</v>
          </cell>
          <cell r="CM27">
            <v>0.93110599999999999</v>
          </cell>
          <cell r="CN27">
            <v>0.66872699999999996</v>
          </cell>
          <cell r="CO27">
            <v>0.894737</v>
          </cell>
          <cell r="CP27">
            <v>1</v>
          </cell>
          <cell r="CQ27">
            <v>1</v>
          </cell>
          <cell r="CR27">
            <v>1</v>
          </cell>
          <cell r="CS27">
            <v>1944</v>
          </cell>
          <cell r="CT27">
            <v>3.4819999999999999E-3</v>
          </cell>
          <cell r="CU27">
            <v>203.942126</v>
          </cell>
          <cell r="CV27">
            <v>28</v>
          </cell>
          <cell r="CW27">
            <v>52</v>
          </cell>
          <cell r="CX27">
            <v>150</v>
          </cell>
          <cell r="CY27">
            <v>299</v>
          </cell>
          <cell r="CZ27">
            <v>361</v>
          </cell>
          <cell r="DA27">
            <v>2540</v>
          </cell>
          <cell r="DB27">
            <v>2.5047790000000001</v>
          </cell>
        </row>
        <row r="28">
          <cell r="B28" t="str">
            <v>BIPOLAR | PCP | DE | Top 20 Molecules</v>
          </cell>
          <cell r="C28" t="str">
            <v>BIPOLAR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 t="str">
            <v>PCP</v>
          </cell>
          <cell r="I28" t="str">
            <v>DE</v>
          </cell>
          <cell r="J28" t="str">
            <v>Top 20 Molecules</v>
          </cell>
          <cell r="K28">
            <v>281.43173899999999</v>
          </cell>
          <cell r="L28">
            <v>20</v>
          </cell>
          <cell r="M28">
            <v>50</v>
          </cell>
          <cell r="N28">
            <v>170</v>
          </cell>
          <cell r="O28">
            <v>337</v>
          </cell>
          <cell r="P28">
            <v>391</v>
          </cell>
          <cell r="Q28">
            <v>857</v>
          </cell>
          <cell r="R28">
            <v>6.12697</v>
          </cell>
          <cell r="S28">
            <v>259.50525099999999</v>
          </cell>
          <cell r="T28">
            <v>20</v>
          </cell>
          <cell r="U28">
            <v>50</v>
          </cell>
          <cell r="V28">
            <v>140</v>
          </cell>
          <cell r="W28">
            <v>297</v>
          </cell>
          <cell r="X28">
            <v>365</v>
          </cell>
          <cell r="Y28">
            <v>857</v>
          </cell>
          <cell r="Z28">
            <v>5.6350939999999996</v>
          </cell>
          <cell r="AA28">
            <v>0.93350299999999997</v>
          </cell>
          <cell r="AB28">
            <v>0.65468000000000004</v>
          </cell>
          <cell r="AC28">
            <v>0.87747200000000003</v>
          </cell>
          <cell r="AD28">
            <v>1</v>
          </cell>
          <cell r="AE28">
            <v>1</v>
          </cell>
          <cell r="AF28">
            <v>1</v>
          </cell>
          <cell r="AG28">
            <v>857</v>
          </cell>
          <cell r="AH28">
            <v>5.1970000000000002E-3</v>
          </cell>
          <cell r="AI28">
            <v>351.292419</v>
          </cell>
          <cell r="AJ28">
            <v>36</v>
          </cell>
          <cell r="AK28">
            <v>56</v>
          </cell>
          <cell r="AL28">
            <v>156</v>
          </cell>
          <cell r="AM28">
            <v>398</v>
          </cell>
          <cell r="AN28">
            <v>660</v>
          </cell>
          <cell r="AO28">
            <v>277</v>
          </cell>
          <cell r="AP28">
            <v>15.122484</v>
          </cell>
          <cell r="AQ28">
            <v>325.916968</v>
          </cell>
          <cell r="AR28">
            <v>30</v>
          </cell>
          <cell r="AS28">
            <v>52</v>
          </cell>
          <cell r="AT28">
            <v>140</v>
          </cell>
          <cell r="AU28">
            <v>350</v>
          </cell>
          <cell r="AV28">
            <v>600</v>
          </cell>
          <cell r="AW28">
            <v>277</v>
          </cell>
          <cell r="AX28">
            <v>13.925636000000001</v>
          </cell>
          <cell r="AY28">
            <v>0.94515400000000005</v>
          </cell>
          <cell r="AZ28">
            <v>0.75986299999999996</v>
          </cell>
          <cell r="BA28">
            <v>0.89238399999999996</v>
          </cell>
          <cell r="BB28">
            <v>1</v>
          </cell>
          <cell r="BC28">
            <v>1</v>
          </cell>
          <cell r="BD28">
            <v>1</v>
          </cell>
          <cell r="BE28">
            <v>277</v>
          </cell>
          <cell r="BF28">
            <v>6.7149999999999996E-3</v>
          </cell>
          <cell r="BG28">
            <v>157.66786999999999</v>
          </cell>
          <cell r="BH28">
            <v>15</v>
          </cell>
          <cell r="BI28">
            <v>26</v>
          </cell>
          <cell r="BJ28">
            <v>76</v>
          </cell>
          <cell r="BK28">
            <v>189</v>
          </cell>
          <cell r="BL28">
            <v>316</v>
          </cell>
          <cell r="BM28">
            <v>277</v>
          </cell>
          <cell r="BN28">
            <v>6.6335499999999996</v>
          </cell>
          <cell r="BO28">
            <v>2.4187729999999998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3</v>
          </cell>
          <cell r="BU28">
            <v>299</v>
          </cell>
          <cell r="BV28">
            <v>4.0750000000000001E-2</v>
          </cell>
          <cell r="BW28">
            <v>173.933661</v>
          </cell>
          <cell r="BX28">
            <v>20</v>
          </cell>
          <cell r="BY28">
            <v>50</v>
          </cell>
          <cell r="BZ28">
            <v>121</v>
          </cell>
          <cell r="CA28">
            <v>265</v>
          </cell>
          <cell r="CB28">
            <v>349</v>
          </cell>
          <cell r="CC28">
            <v>814</v>
          </cell>
          <cell r="CD28">
            <v>4.1975389999999999</v>
          </cell>
          <cell r="CE28">
            <v>150.42260400000001</v>
          </cell>
          <cell r="CF28">
            <v>20</v>
          </cell>
          <cell r="CG28">
            <v>48</v>
          </cell>
          <cell r="CH28">
            <v>100</v>
          </cell>
          <cell r="CI28">
            <v>200</v>
          </cell>
          <cell r="CJ28">
            <v>313</v>
          </cell>
          <cell r="CK28">
            <v>814</v>
          </cell>
          <cell r="CL28">
            <v>3.7140300000000002</v>
          </cell>
          <cell r="CM28">
            <v>0.87580100000000005</v>
          </cell>
          <cell r="CN28">
            <v>0.52980099999999997</v>
          </cell>
          <cell r="CO28">
            <v>0.80477100000000001</v>
          </cell>
          <cell r="CP28">
            <v>1</v>
          </cell>
          <cell r="CQ28">
            <v>1</v>
          </cell>
          <cell r="CR28">
            <v>1</v>
          </cell>
          <cell r="CS28">
            <v>814</v>
          </cell>
          <cell r="CT28">
            <v>6.9230000000000003E-3</v>
          </cell>
          <cell r="CU28">
            <v>218.848308</v>
          </cell>
          <cell r="CV28">
            <v>20</v>
          </cell>
          <cell r="CW28">
            <v>50</v>
          </cell>
          <cell r="CX28">
            <v>160</v>
          </cell>
          <cell r="CY28">
            <v>320</v>
          </cell>
          <cell r="CZ28">
            <v>362</v>
          </cell>
          <cell r="DA28">
            <v>857</v>
          </cell>
          <cell r="DB28">
            <v>4.3776950000000001</v>
          </cell>
        </row>
        <row r="29">
          <cell r="B29" t="str">
            <v>BIPOLAR | PCP | ES | Top 20 Molecules</v>
          </cell>
          <cell r="C29" t="str">
            <v>BIPOLAR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 t="str">
            <v>PCP</v>
          </cell>
          <cell r="I29" t="str">
            <v>ES</v>
          </cell>
          <cell r="J29" t="str">
            <v>Top 20 Molecules</v>
          </cell>
          <cell r="K29">
            <v>473.46940599999999</v>
          </cell>
          <cell r="L29">
            <v>49</v>
          </cell>
          <cell r="M29">
            <v>140</v>
          </cell>
          <cell r="N29">
            <v>321</v>
          </cell>
          <cell r="O29">
            <v>411</v>
          </cell>
          <cell r="P29">
            <v>682</v>
          </cell>
          <cell r="Q29">
            <v>2288</v>
          </cell>
          <cell r="R29">
            <v>5.1428479999999999</v>
          </cell>
          <cell r="S29">
            <v>437.23251699999997</v>
          </cell>
          <cell r="T29">
            <v>47</v>
          </cell>
          <cell r="U29">
            <v>125</v>
          </cell>
          <cell r="V29">
            <v>284</v>
          </cell>
          <cell r="W29">
            <v>378</v>
          </cell>
          <cell r="X29">
            <v>629</v>
          </cell>
          <cell r="Y29">
            <v>2288</v>
          </cell>
          <cell r="Z29">
            <v>4.7784560000000003</v>
          </cell>
          <cell r="AA29">
            <v>0.92674000000000001</v>
          </cell>
          <cell r="AB29">
            <v>0.81327899999999997</v>
          </cell>
          <cell r="AC29">
            <v>0.89393900000000004</v>
          </cell>
          <cell r="AD29">
            <v>0.95718700000000001</v>
          </cell>
          <cell r="AE29">
            <v>0.99127900000000002</v>
          </cell>
          <cell r="AF29">
            <v>1</v>
          </cell>
          <cell r="AG29">
            <v>2288</v>
          </cell>
          <cell r="AH29">
            <v>1.7780000000000001E-3</v>
          </cell>
          <cell r="AI29">
            <v>534.24811499999998</v>
          </cell>
          <cell r="AJ29">
            <v>48</v>
          </cell>
          <cell r="AK29">
            <v>95</v>
          </cell>
          <cell r="AL29">
            <v>294</v>
          </cell>
          <cell r="AM29">
            <v>630</v>
          </cell>
          <cell r="AN29">
            <v>773</v>
          </cell>
          <cell r="AO29">
            <v>1459</v>
          </cell>
          <cell r="AP29">
            <v>8.3018879999999999</v>
          </cell>
          <cell r="AQ29">
            <v>495.257025</v>
          </cell>
          <cell r="AR29">
            <v>44</v>
          </cell>
          <cell r="AS29">
            <v>88</v>
          </cell>
          <cell r="AT29">
            <v>267</v>
          </cell>
          <cell r="AU29">
            <v>572</v>
          </cell>
          <cell r="AV29">
            <v>717</v>
          </cell>
          <cell r="AW29">
            <v>1459</v>
          </cell>
          <cell r="AX29">
            <v>7.7057349999999998</v>
          </cell>
          <cell r="AY29">
            <v>0.93298199999999998</v>
          </cell>
          <cell r="AZ29">
            <v>0.83333299999999999</v>
          </cell>
          <cell r="BA29">
            <v>0.90376699999999999</v>
          </cell>
          <cell r="BB29">
            <v>0.96230800000000005</v>
          </cell>
          <cell r="BC29">
            <v>0.991873</v>
          </cell>
          <cell r="BD29">
            <v>1</v>
          </cell>
          <cell r="BE29">
            <v>1459</v>
          </cell>
          <cell r="BF29">
            <v>2.0170000000000001E-3</v>
          </cell>
          <cell r="BG29">
            <v>207.95339300000001</v>
          </cell>
          <cell r="BH29">
            <v>23</v>
          </cell>
          <cell r="BI29">
            <v>46</v>
          </cell>
          <cell r="BJ29">
            <v>140</v>
          </cell>
          <cell r="BK29">
            <v>291</v>
          </cell>
          <cell r="BL29">
            <v>344</v>
          </cell>
          <cell r="BM29">
            <v>1459</v>
          </cell>
          <cell r="BN29">
            <v>3.2433079999999999</v>
          </cell>
          <cell r="BO29">
            <v>2.9163809999999999</v>
          </cell>
          <cell r="BP29">
            <v>2</v>
          </cell>
          <cell r="BQ29">
            <v>2</v>
          </cell>
          <cell r="BR29">
            <v>2</v>
          </cell>
          <cell r="BS29">
            <v>3</v>
          </cell>
          <cell r="BT29">
            <v>4</v>
          </cell>
          <cell r="BU29">
            <v>1459</v>
          </cell>
          <cell r="BV29">
            <v>2.3366000000000001E-2</v>
          </cell>
          <cell r="BW29">
            <v>136.43017499999999</v>
          </cell>
          <cell r="BX29">
            <v>19</v>
          </cell>
          <cell r="BY29">
            <v>52</v>
          </cell>
          <cell r="BZ29">
            <v>150</v>
          </cell>
          <cell r="CA29">
            <v>289</v>
          </cell>
          <cell r="CB29">
            <v>346</v>
          </cell>
          <cell r="CC29">
            <v>2227</v>
          </cell>
          <cell r="CD29">
            <v>2.592171</v>
          </cell>
          <cell r="CE29">
            <v>124.745397</v>
          </cell>
          <cell r="CF29">
            <v>19</v>
          </cell>
          <cell r="CG29">
            <v>49</v>
          </cell>
          <cell r="CH29">
            <v>134</v>
          </cell>
          <cell r="CI29">
            <v>259</v>
          </cell>
          <cell r="CJ29">
            <v>322</v>
          </cell>
          <cell r="CK29">
            <v>2227</v>
          </cell>
          <cell r="CL29">
            <v>2.3881960000000002</v>
          </cell>
          <cell r="CM29">
            <v>0.940133</v>
          </cell>
          <cell r="CN29">
            <v>0.79538900000000001</v>
          </cell>
          <cell r="CO29">
            <v>0.90763099999999997</v>
          </cell>
          <cell r="CP29">
            <v>0.97499999999999998</v>
          </cell>
          <cell r="CQ29">
            <v>1</v>
          </cell>
          <cell r="CR29">
            <v>1</v>
          </cell>
          <cell r="CS29">
            <v>2227</v>
          </cell>
          <cell r="CT29">
            <v>2.1779999999999998E-3</v>
          </cell>
          <cell r="CU29">
            <v>265.31993</v>
          </cell>
          <cell r="CV29">
            <v>43</v>
          </cell>
          <cell r="CW29">
            <v>126</v>
          </cell>
          <cell r="CX29">
            <v>283</v>
          </cell>
          <cell r="CY29">
            <v>348</v>
          </cell>
          <cell r="CZ29">
            <v>360</v>
          </cell>
          <cell r="DA29">
            <v>2288</v>
          </cell>
          <cell r="DB29">
            <v>2.527002</v>
          </cell>
        </row>
        <row r="30">
          <cell r="B30" t="str">
            <v>BIPOLAR | PCP | US | Top 20 Molecules</v>
          </cell>
          <cell r="C30" t="str">
            <v>BIPOLAR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 t="str">
            <v>PCP</v>
          </cell>
          <cell r="I30" t="str">
            <v>US</v>
          </cell>
          <cell r="J30" t="str">
            <v>Top 20 Molecules</v>
          </cell>
          <cell r="K30">
            <v>512.29700000000003</v>
          </cell>
          <cell r="L30">
            <v>97</v>
          </cell>
          <cell r="M30">
            <v>236</v>
          </cell>
          <cell r="N30">
            <v>411</v>
          </cell>
          <cell r="O30">
            <v>730</v>
          </cell>
          <cell r="P30">
            <v>1054</v>
          </cell>
          <cell r="Q30">
            <v>53866</v>
          </cell>
          <cell r="R30">
            <v>1.5703</v>
          </cell>
          <cell r="S30">
            <v>412.392</v>
          </cell>
          <cell r="T30">
            <v>90</v>
          </cell>
          <cell r="U30">
            <v>191</v>
          </cell>
          <cell r="V30">
            <v>353</v>
          </cell>
          <cell r="W30">
            <v>584</v>
          </cell>
          <cell r="X30">
            <v>802</v>
          </cell>
          <cell r="Y30">
            <v>53866</v>
          </cell>
          <cell r="Z30">
            <v>1.2518400000000001</v>
          </cell>
          <cell r="AA30">
            <v>0.84008000000000005</v>
          </cell>
          <cell r="AB30">
            <v>0.60740000000000005</v>
          </cell>
          <cell r="AC30">
            <v>0.74212</v>
          </cell>
          <cell r="AD30">
            <v>0.88234999999999997</v>
          </cell>
          <cell r="AE30">
            <v>0.98162000000000005</v>
          </cell>
          <cell r="AF30">
            <v>1</v>
          </cell>
          <cell r="AG30">
            <v>53866</v>
          </cell>
          <cell r="AH30">
            <v>6.8476799999999999E-4</v>
          </cell>
          <cell r="AI30">
            <v>550.34</v>
          </cell>
          <cell r="AJ30">
            <v>60</v>
          </cell>
          <cell r="AK30">
            <v>186</v>
          </cell>
          <cell r="AL30">
            <v>507</v>
          </cell>
          <cell r="AM30">
            <v>791</v>
          </cell>
          <cell r="AN30">
            <v>1095</v>
          </cell>
          <cell r="AO30">
            <v>39219</v>
          </cell>
          <cell r="AP30">
            <v>2.0541499999999999</v>
          </cell>
          <cell r="AQ30">
            <v>432.209</v>
          </cell>
          <cell r="AR30">
            <v>60</v>
          </cell>
          <cell r="AS30">
            <v>150</v>
          </cell>
          <cell r="AT30">
            <v>374</v>
          </cell>
          <cell r="AU30">
            <v>655</v>
          </cell>
          <cell r="AV30">
            <v>885</v>
          </cell>
          <cell r="AW30">
            <v>39219</v>
          </cell>
          <cell r="AX30">
            <v>1.6538900000000001</v>
          </cell>
          <cell r="AY30">
            <v>0.81877999999999995</v>
          </cell>
          <cell r="AZ30">
            <v>0.55223999999999995</v>
          </cell>
          <cell r="BA30">
            <v>0.70137000000000005</v>
          </cell>
          <cell r="BB30">
            <v>0.86611000000000005</v>
          </cell>
          <cell r="BC30">
            <v>0.98816999999999999</v>
          </cell>
          <cell r="BD30">
            <v>1</v>
          </cell>
          <cell r="BE30">
            <v>39219</v>
          </cell>
          <cell r="BF30">
            <v>9.19571E-4</v>
          </cell>
          <cell r="BG30">
            <v>166.696</v>
          </cell>
          <cell r="BH30">
            <v>30</v>
          </cell>
          <cell r="BI30">
            <v>63</v>
          </cell>
          <cell r="BJ30">
            <v>157</v>
          </cell>
          <cell r="BK30">
            <v>262</v>
          </cell>
          <cell r="BL30">
            <v>326</v>
          </cell>
          <cell r="BM30">
            <v>39219</v>
          </cell>
          <cell r="BN30">
            <v>0.55257999999999996</v>
          </cell>
          <cell r="BO30">
            <v>2.8716400000000002</v>
          </cell>
          <cell r="BP30">
            <v>2</v>
          </cell>
          <cell r="BQ30">
            <v>2</v>
          </cell>
          <cell r="BR30">
            <v>3</v>
          </cell>
          <cell r="BS30">
            <v>3</v>
          </cell>
          <cell r="BT30">
            <v>4</v>
          </cell>
          <cell r="BU30">
            <v>39219</v>
          </cell>
          <cell r="BV30">
            <v>5.0309999999999999E-3</v>
          </cell>
          <cell r="BW30">
            <v>145.715</v>
          </cell>
          <cell r="BX30">
            <v>17</v>
          </cell>
          <cell r="BY30">
            <v>45</v>
          </cell>
          <cell r="BZ30">
            <v>115</v>
          </cell>
          <cell r="CA30">
            <v>232</v>
          </cell>
          <cell r="CB30">
            <v>342</v>
          </cell>
          <cell r="CC30">
            <v>41256</v>
          </cell>
          <cell r="CD30">
            <v>0.56735999999999998</v>
          </cell>
          <cell r="CE30">
            <v>127.571</v>
          </cell>
          <cell r="CF30">
            <v>15</v>
          </cell>
          <cell r="CG30">
            <v>37</v>
          </cell>
          <cell r="CH30">
            <v>94</v>
          </cell>
          <cell r="CI30">
            <v>197</v>
          </cell>
          <cell r="CJ30">
            <v>300</v>
          </cell>
          <cell r="CK30">
            <v>41256</v>
          </cell>
          <cell r="CL30">
            <v>0.51592000000000005</v>
          </cell>
          <cell r="CM30">
            <v>0.89359999999999995</v>
          </cell>
          <cell r="CN30">
            <v>0.65956999999999999</v>
          </cell>
          <cell r="CO30">
            <v>0.83055000000000001</v>
          </cell>
          <cell r="CP30">
            <v>0.97789999999999999</v>
          </cell>
          <cell r="CQ30">
            <v>1</v>
          </cell>
          <cell r="CR30">
            <v>1</v>
          </cell>
          <cell r="CS30">
            <v>41256</v>
          </cell>
          <cell r="CT30">
            <v>7.67E-4</v>
          </cell>
          <cell r="CU30">
            <v>265.928</v>
          </cell>
          <cell r="CV30">
            <v>84</v>
          </cell>
          <cell r="CW30">
            <v>177</v>
          </cell>
          <cell r="CX30">
            <v>310</v>
          </cell>
          <cell r="CY30">
            <v>365</v>
          </cell>
          <cell r="CZ30">
            <v>365</v>
          </cell>
          <cell r="DA30">
            <v>53866</v>
          </cell>
          <cell r="DB30">
            <v>0.48614000000000002</v>
          </cell>
        </row>
        <row r="31">
          <cell r="B31" t="str">
            <v>BIPOLAR | PSY | US | Top 20 Molecules</v>
          </cell>
          <cell r="C31" t="str">
            <v>BIPOLAR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 t="str">
            <v>PSY</v>
          </cell>
          <cell r="I31" t="str">
            <v>US</v>
          </cell>
          <cell r="J31" t="str">
            <v>Top 20 Molecules</v>
          </cell>
          <cell r="K31">
            <v>606.72900000000004</v>
          </cell>
          <cell r="L31">
            <v>150</v>
          </cell>
          <cell r="M31">
            <v>310</v>
          </cell>
          <cell r="N31">
            <v>548</v>
          </cell>
          <cell r="O31">
            <v>834</v>
          </cell>
          <cell r="P31">
            <v>1122</v>
          </cell>
          <cell r="Q31">
            <v>107765</v>
          </cell>
          <cell r="R31">
            <v>1.1887000000000001</v>
          </cell>
          <cell r="S31">
            <v>487.20699999999999</v>
          </cell>
          <cell r="T31">
            <v>121</v>
          </cell>
          <cell r="U31">
            <v>253</v>
          </cell>
          <cell r="V31">
            <v>425</v>
          </cell>
          <cell r="W31">
            <v>678</v>
          </cell>
          <cell r="X31">
            <v>921</v>
          </cell>
          <cell r="Y31">
            <v>107765</v>
          </cell>
          <cell r="Z31">
            <v>0.94608999999999999</v>
          </cell>
          <cell r="AA31">
            <v>0.83350999999999997</v>
          </cell>
          <cell r="AB31">
            <v>0.60231000000000001</v>
          </cell>
          <cell r="AC31">
            <v>0.73548000000000002</v>
          </cell>
          <cell r="AD31">
            <v>0.87161999999999995</v>
          </cell>
          <cell r="AE31">
            <v>0.97153</v>
          </cell>
          <cell r="AF31">
            <v>1</v>
          </cell>
          <cell r="AG31">
            <v>107765</v>
          </cell>
          <cell r="AH31">
            <v>4.7965600000000002E-4</v>
          </cell>
          <cell r="AI31">
            <v>627.24400000000003</v>
          </cell>
          <cell r="AJ31">
            <v>91</v>
          </cell>
          <cell r="AK31">
            <v>267</v>
          </cell>
          <cell r="AL31">
            <v>604</v>
          </cell>
          <cell r="AM31">
            <v>910</v>
          </cell>
          <cell r="AN31">
            <v>1181</v>
          </cell>
          <cell r="AO31">
            <v>88292</v>
          </cell>
          <cell r="AP31">
            <v>1.42289</v>
          </cell>
          <cell r="AQ31">
            <v>494.75599999999997</v>
          </cell>
          <cell r="AR31">
            <v>76</v>
          </cell>
          <cell r="AS31">
            <v>206</v>
          </cell>
          <cell r="AT31">
            <v>460</v>
          </cell>
          <cell r="AU31">
            <v>714</v>
          </cell>
          <cell r="AV31">
            <v>966</v>
          </cell>
          <cell r="AW31">
            <v>88292</v>
          </cell>
          <cell r="AX31">
            <v>1.14367</v>
          </cell>
          <cell r="AY31">
            <v>0.81877</v>
          </cell>
          <cell r="AZ31">
            <v>0.56435999999999997</v>
          </cell>
          <cell r="BA31">
            <v>0.70684999999999998</v>
          </cell>
          <cell r="BB31">
            <v>0.86065000000000003</v>
          </cell>
          <cell r="BC31">
            <v>0.97728999999999999</v>
          </cell>
          <cell r="BD31">
            <v>1</v>
          </cell>
          <cell r="BE31">
            <v>88292</v>
          </cell>
          <cell r="BF31">
            <v>5.8734E-4</v>
          </cell>
          <cell r="BG31">
            <v>183.21100000000001</v>
          </cell>
          <cell r="BH31">
            <v>31</v>
          </cell>
          <cell r="BI31">
            <v>90</v>
          </cell>
          <cell r="BJ31">
            <v>180</v>
          </cell>
          <cell r="BK31">
            <v>276</v>
          </cell>
          <cell r="BL31">
            <v>332</v>
          </cell>
          <cell r="BM31">
            <v>88292</v>
          </cell>
          <cell r="BN31">
            <v>0.36018</v>
          </cell>
          <cell r="BO31">
            <v>3.0636100000000002</v>
          </cell>
          <cell r="BP31">
            <v>2</v>
          </cell>
          <cell r="BQ31">
            <v>2</v>
          </cell>
          <cell r="BR31">
            <v>3</v>
          </cell>
          <cell r="BS31">
            <v>4</v>
          </cell>
          <cell r="BT31">
            <v>5</v>
          </cell>
          <cell r="BU31">
            <v>88292</v>
          </cell>
          <cell r="BV31">
            <v>3.666E-3</v>
          </cell>
          <cell r="BW31">
            <v>131.745</v>
          </cell>
          <cell r="BX31">
            <v>13</v>
          </cell>
          <cell r="BY31">
            <v>36</v>
          </cell>
          <cell r="BZ31">
            <v>96</v>
          </cell>
          <cell r="CA31">
            <v>205</v>
          </cell>
          <cell r="CB31">
            <v>329</v>
          </cell>
          <cell r="CC31">
            <v>75931</v>
          </cell>
          <cell r="CD31">
            <v>0.40692</v>
          </cell>
          <cell r="CE31">
            <v>116.169</v>
          </cell>
          <cell r="CF31">
            <v>12</v>
          </cell>
          <cell r="CG31">
            <v>30</v>
          </cell>
          <cell r="CH31">
            <v>85</v>
          </cell>
          <cell r="CI31">
            <v>178</v>
          </cell>
          <cell r="CJ31">
            <v>288</v>
          </cell>
          <cell r="CK31">
            <v>75931</v>
          </cell>
          <cell r="CL31">
            <v>0.37167</v>
          </cell>
          <cell r="CM31">
            <v>0.90041000000000004</v>
          </cell>
          <cell r="CN31">
            <v>0.66666999999999998</v>
          </cell>
          <cell r="CO31">
            <v>0.84848000000000001</v>
          </cell>
          <cell r="CP31">
            <v>0.99209000000000003</v>
          </cell>
          <cell r="CQ31">
            <v>1</v>
          </cell>
          <cell r="CR31">
            <v>1</v>
          </cell>
          <cell r="CS31">
            <v>75931</v>
          </cell>
          <cell r="CT31">
            <v>5.6700000000000001E-4</v>
          </cell>
          <cell r="CU31">
            <v>282.67500000000001</v>
          </cell>
          <cell r="CV31">
            <v>109</v>
          </cell>
          <cell r="CW31">
            <v>209</v>
          </cell>
          <cell r="CX31">
            <v>344</v>
          </cell>
          <cell r="CY31">
            <v>365</v>
          </cell>
          <cell r="CZ31">
            <v>365</v>
          </cell>
          <cell r="DA31">
            <v>107765</v>
          </cell>
          <cell r="DB31">
            <v>0.31692999999999999</v>
          </cell>
        </row>
        <row r="32">
          <cell r="B32" t="str">
            <v>BIPOLAR | PSY | FR | Top 20 Molecules</v>
          </cell>
          <cell r="C32" t="str">
            <v>BIPOLAR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PSY</v>
          </cell>
          <cell r="I32" t="str">
            <v>FR</v>
          </cell>
          <cell r="J32" t="str">
            <v>Top 20 Molecules</v>
          </cell>
          <cell r="K32">
            <v>488.73834199999999</v>
          </cell>
          <cell r="L32">
            <v>60</v>
          </cell>
          <cell r="M32">
            <v>157</v>
          </cell>
          <cell r="N32">
            <v>347</v>
          </cell>
          <cell r="O32">
            <v>570</v>
          </cell>
          <cell r="P32">
            <v>751</v>
          </cell>
          <cell r="Q32">
            <v>4246</v>
          </cell>
          <cell r="R32">
            <v>4.5379610000000001</v>
          </cell>
          <cell r="S32">
            <v>442.25647700000002</v>
          </cell>
          <cell r="T32">
            <v>58</v>
          </cell>
          <cell r="U32">
            <v>132</v>
          </cell>
          <cell r="V32">
            <v>307</v>
          </cell>
          <cell r="W32">
            <v>492</v>
          </cell>
          <cell r="X32">
            <v>719.3</v>
          </cell>
          <cell r="Y32">
            <v>4246</v>
          </cell>
          <cell r="Z32">
            <v>4.1798080000000004</v>
          </cell>
          <cell r="AA32">
            <v>0.910744</v>
          </cell>
          <cell r="AB32">
            <v>0.72365100000000004</v>
          </cell>
          <cell r="AC32">
            <v>0.86187800000000003</v>
          </cell>
          <cell r="AD32">
            <v>0.97797100000000003</v>
          </cell>
          <cell r="AE32">
            <v>1</v>
          </cell>
          <cell r="AF32">
            <v>1</v>
          </cell>
          <cell r="AG32">
            <v>4246</v>
          </cell>
          <cell r="AH32">
            <v>2.0019999999999999E-3</v>
          </cell>
          <cell r="AI32">
            <v>565.51914099999999</v>
          </cell>
          <cell r="AJ32">
            <v>60</v>
          </cell>
          <cell r="AK32">
            <v>160</v>
          </cell>
          <cell r="AL32">
            <v>422</v>
          </cell>
          <cell r="AM32">
            <v>710</v>
          </cell>
          <cell r="AN32">
            <v>954</v>
          </cell>
          <cell r="AO32">
            <v>2795</v>
          </cell>
          <cell r="AP32">
            <v>6.4949830000000004</v>
          </cell>
          <cell r="AQ32">
            <v>512.39642200000003</v>
          </cell>
          <cell r="AR32">
            <v>60</v>
          </cell>
          <cell r="AS32">
            <v>140</v>
          </cell>
          <cell r="AT32">
            <v>360</v>
          </cell>
          <cell r="AU32">
            <v>650</v>
          </cell>
          <cell r="AV32">
            <v>842.6</v>
          </cell>
          <cell r="AW32">
            <v>2795</v>
          </cell>
          <cell r="AX32">
            <v>5.9847440000000001</v>
          </cell>
          <cell r="AY32">
            <v>0.91556199999999999</v>
          </cell>
          <cell r="AZ32">
            <v>0.74060000000000004</v>
          </cell>
          <cell r="BA32">
            <v>0.86037699999999995</v>
          </cell>
          <cell r="BB32">
            <v>0.97315399999999996</v>
          </cell>
          <cell r="BC32">
            <v>1</v>
          </cell>
          <cell r="BD32">
            <v>1</v>
          </cell>
          <cell r="BE32">
            <v>2795</v>
          </cell>
          <cell r="BF32">
            <v>2.2300000000000002E-3</v>
          </cell>
          <cell r="BG32">
            <v>222.909481</v>
          </cell>
          <cell r="BH32">
            <v>30</v>
          </cell>
          <cell r="BI32">
            <v>72</v>
          </cell>
          <cell r="BJ32">
            <v>190</v>
          </cell>
          <cell r="BK32">
            <v>333</v>
          </cell>
          <cell r="BL32">
            <v>358</v>
          </cell>
          <cell r="BM32">
            <v>2795</v>
          </cell>
          <cell r="BN32">
            <v>2.3842500000000002</v>
          </cell>
          <cell r="BO32">
            <v>2.8472270000000002</v>
          </cell>
          <cell r="BP32">
            <v>2</v>
          </cell>
          <cell r="BQ32">
            <v>2</v>
          </cell>
          <cell r="BR32">
            <v>2</v>
          </cell>
          <cell r="BS32">
            <v>3</v>
          </cell>
          <cell r="BT32">
            <v>4</v>
          </cell>
          <cell r="BU32">
            <v>2795</v>
          </cell>
          <cell r="BV32">
            <v>1.8224000000000001E-2</v>
          </cell>
          <cell r="BW32">
            <v>172.560014</v>
          </cell>
          <cell r="BX32">
            <v>27</v>
          </cell>
          <cell r="BY32">
            <v>56</v>
          </cell>
          <cell r="BZ32">
            <v>130</v>
          </cell>
          <cell r="CA32">
            <v>273</v>
          </cell>
          <cell r="CB32">
            <v>355</v>
          </cell>
          <cell r="CC32">
            <v>2866</v>
          </cell>
          <cell r="CD32">
            <v>2.2564890000000002</v>
          </cell>
          <cell r="CE32">
            <v>155.503489</v>
          </cell>
          <cell r="CF32">
            <v>23</v>
          </cell>
          <cell r="CG32">
            <v>46</v>
          </cell>
          <cell r="CH32">
            <v>112</v>
          </cell>
          <cell r="CI32">
            <v>238</v>
          </cell>
          <cell r="CJ32">
            <v>335</v>
          </cell>
          <cell r="CK32">
            <v>2866</v>
          </cell>
          <cell r="CL32">
            <v>2.1297090000000001</v>
          </cell>
          <cell r="CM32">
            <v>0.90341700000000003</v>
          </cell>
          <cell r="CN32">
            <v>0.66326499999999999</v>
          </cell>
          <cell r="CO32">
            <v>0.88888900000000004</v>
          </cell>
          <cell r="CP32">
            <v>1</v>
          </cell>
          <cell r="CQ32">
            <v>1</v>
          </cell>
          <cell r="CR32">
            <v>1</v>
          </cell>
          <cell r="CS32">
            <v>2866</v>
          </cell>
          <cell r="CT32">
            <v>3.15E-3</v>
          </cell>
          <cell r="CU32">
            <v>263.27272699999997</v>
          </cell>
          <cell r="CV32">
            <v>46</v>
          </cell>
          <cell r="CW32">
            <v>120</v>
          </cell>
          <cell r="CX32">
            <v>274</v>
          </cell>
          <cell r="CY32">
            <v>351</v>
          </cell>
          <cell r="CZ32">
            <v>365</v>
          </cell>
          <cell r="DA32">
            <v>4246</v>
          </cell>
          <cell r="DB32">
            <v>1.8558669999999999</v>
          </cell>
        </row>
        <row r="33">
          <cell r="B33" t="str">
            <v>BIPOLAR | PSY | DE | Top 20 Molecules</v>
          </cell>
          <cell r="C33" t="str">
            <v>BIPOLAR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 t="str">
            <v>PSY</v>
          </cell>
          <cell r="I33" t="str">
            <v>DE</v>
          </cell>
          <cell r="J33" t="str">
            <v>Top 20 Molecules</v>
          </cell>
          <cell r="K33">
            <v>408.98725000000002</v>
          </cell>
          <cell r="L33">
            <v>87</v>
          </cell>
          <cell r="M33">
            <v>182</v>
          </cell>
          <cell r="N33">
            <v>327</v>
          </cell>
          <cell r="O33">
            <v>456</v>
          </cell>
          <cell r="P33">
            <v>699</v>
          </cell>
          <cell r="Q33">
            <v>1647</v>
          </cell>
          <cell r="R33">
            <v>6.0125260000000003</v>
          </cell>
          <cell r="S33">
            <v>379.46326699999997</v>
          </cell>
          <cell r="T33">
            <v>80</v>
          </cell>
          <cell r="U33">
            <v>154</v>
          </cell>
          <cell r="V33">
            <v>300</v>
          </cell>
          <cell r="W33">
            <v>416</v>
          </cell>
          <cell r="X33">
            <v>649.20000000000005</v>
          </cell>
          <cell r="Y33">
            <v>1647</v>
          </cell>
          <cell r="Z33">
            <v>5.6430210000000001</v>
          </cell>
          <cell r="AA33">
            <v>0.93343200000000004</v>
          </cell>
          <cell r="AB33">
            <v>0.77987399999999996</v>
          </cell>
          <cell r="AC33">
            <v>0.90060899999999999</v>
          </cell>
          <cell r="AD33">
            <v>1</v>
          </cell>
          <cell r="AE33">
            <v>1</v>
          </cell>
          <cell r="AF33">
            <v>1</v>
          </cell>
          <cell r="AG33">
            <v>1647</v>
          </cell>
          <cell r="AH33">
            <v>2.7810000000000001E-3</v>
          </cell>
          <cell r="AI33">
            <v>463.47694000000001</v>
          </cell>
          <cell r="AJ33">
            <v>64</v>
          </cell>
          <cell r="AK33">
            <v>138</v>
          </cell>
          <cell r="AL33">
            <v>354</v>
          </cell>
          <cell r="AM33">
            <v>632.5</v>
          </cell>
          <cell r="AN33">
            <v>787</v>
          </cell>
          <cell r="AO33">
            <v>889</v>
          </cell>
          <cell r="AP33">
            <v>10.369683</v>
          </cell>
          <cell r="AQ33">
            <v>430.57930299999998</v>
          </cell>
          <cell r="AR33">
            <v>60</v>
          </cell>
          <cell r="AS33">
            <v>130</v>
          </cell>
          <cell r="AT33">
            <v>320</v>
          </cell>
          <cell r="AU33">
            <v>584</v>
          </cell>
          <cell r="AV33">
            <v>738.6</v>
          </cell>
          <cell r="AW33">
            <v>889</v>
          </cell>
          <cell r="AX33">
            <v>9.6554099999999998</v>
          </cell>
          <cell r="AY33">
            <v>0.94308899999999996</v>
          </cell>
          <cell r="AZ33">
            <v>0.80769199999999997</v>
          </cell>
          <cell r="BA33">
            <v>0.90646199999999999</v>
          </cell>
          <cell r="BB33">
            <v>1</v>
          </cell>
          <cell r="BC33">
            <v>1</v>
          </cell>
          <cell r="BD33">
            <v>1</v>
          </cell>
          <cell r="BE33">
            <v>889</v>
          </cell>
          <cell r="BF33">
            <v>3.0590000000000001E-3</v>
          </cell>
          <cell r="BG33">
            <v>199.67041599999999</v>
          </cell>
          <cell r="BH33">
            <v>28</v>
          </cell>
          <cell r="BI33">
            <v>63</v>
          </cell>
          <cell r="BJ33">
            <v>168</v>
          </cell>
          <cell r="BK33">
            <v>294</v>
          </cell>
          <cell r="BL33">
            <v>355</v>
          </cell>
          <cell r="BM33">
            <v>889</v>
          </cell>
          <cell r="BN33">
            <v>4.0198260000000001</v>
          </cell>
          <cell r="BO33">
            <v>2.566929</v>
          </cell>
          <cell r="BP33">
            <v>2</v>
          </cell>
          <cell r="BQ33">
            <v>2</v>
          </cell>
          <cell r="BR33">
            <v>2</v>
          </cell>
          <cell r="BS33">
            <v>3</v>
          </cell>
          <cell r="BT33">
            <v>3</v>
          </cell>
          <cell r="BU33">
            <v>889</v>
          </cell>
          <cell r="BV33">
            <v>2.6928000000000001E-2</v>
          </cell>
          <cell r="BW33">
            <v>178.54675800000001</v>
          </cell>
          <cell r="BX33">
            <v>40</v>
          </cell>
          <cell r="BY33">
            <v>90</v>
          </cell>
          <cell r="BZ33">
            <v>178</v>
          </cell>
          <cell r="CA33">
            <v>294</v>
          </cell>
          <cell r="CB33">
            <v>357</v>
          </cell>
          <cell r="CC33">
            <v>1465</v>
          </cell>
          <cell r="CD33">
            <v>2.978402</v>
          </cell>
          <cell r="CE33">
            <v>165.31808899999999</v>
          </cell>
          <cell r="CF33">
            <v>40</v>
          </cell>
          <cell r="CG33">
            <v>80</v>
          </cell>
          <cell r="CH33">
            <v>152</v>
          </cell>
          <cell r="CI33">
            <v>265</v>
          </cell>
          <cell r="CJ33">
            <v>338</v>
          </cell>
          <cell r="CK33">
            <v>1465</v>
          </cell>
          <cell r="CL33">
            <v>2.8396560000000002</v>
          </cell>
          <cell r="CM33">
            <v>0.93387600000000004</v>
          </cell>
          <cell r="CN33">
            <v>0.73898299999999995</v>
          </cell>
          <cell r="CO33">
            <v>0.92307700000000004</v>
          </cell>
          <cell r="CP33">
            <v>1</v>
          </cell>
          <cell r="CQ33">
            <v>1</v>
          </cell>
          <cell r="CR33">
            <v>1</v>
          </cell>
          <cell r="CS33">
            <v>1465</v>
          </cell>
          <cell r="CT33">
            <v>3.4740000000000001E-3</v>
          </cell>
          <cell r="CU33">
            <v>266.59259300000002</v>
          </cell>
          <cell r="CV33">
            <v>80</v>
          </cell>
          <cell r="CW33">
            <v>157</v>
          </cell>
          <cell r="CX33">
            <v>286</v>
          </cell>
          <cell r="CY33">
            <v>357</v>
          </cell>
          <cell r="CZ33">
            <v>365</v>
          </cell>
          <cell r="DA33">
            <v>1647</v>
          </cell>
          <cell r="DB33">
            <v>2.7418770000000001</v>
          </cell>
        </row>
        <row r="34">
          <cell r="B34" t="str">
            <v>BIPOLAR | PSY | ES | Top 20 Molecules</v>
          </cell>
          <cell r="C34" t="str">
            <v>BIPOLAR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 t="str">
            <v>PSY</v>
          </cell>
          <cell r="I34" t="str">
            <v>ES</v>
          </cell>
          <cell r="J34" t="str">
            <v>Top 20 Molecules</v>
          </cell>
          <cell r="K34">
            <v>273.73817300000002</v>
          </cell>
          <cell r="L34">
            <v>29</v>
          </cell>
          <cell r="M34">
            <v>59</v>
          </cell>
          <cell r="N34">
            <v>112</v>
          </cell>
          <cell r="O34">
            <v>229</v>
          </cell>
          <cell r="P34">
            <v>411</v>
          </cell>
          <cell r="Q34">
            <v>1226</v>
          </cell>
          <cell r="R34">
            <v>5.5221650000000002</v>
          </cell>
          <cell r="S34">
            <v>250.88988599999999</v>
          </cell>
          <cell r="T34">
            <v>29</v>
          </cell>
          <cell r="U34">
            <v>58</v>
          </cell>
          <cell r="V34">
            <v>106</v>
          </cell>
          <cell r="W34">
            <v>209.25</v>
          </cell>
          <cell r="X34">
            <v>376.5</v>
          </cell>
          <cell r="Y34">
            <v>1226</v>
          </cell>
          <cell r="Z34">
            <v>5.0096369999999997</v>
          </cell>
          <cell r="AA34">
            <v>0.93820899999999996</v>
          </cell>
          <cell r="AB34">
            <v>0.84757700000000002</v>
          </cell>
          <cell r="AC34">
            <v>0.94139399999999995</v>
          </cell>
          <cell r="AD34">
            <v>0.98876399999999998</v>
          </cell>
          <cell r="AE34">
            <v>1</v>
          </cell>
          <cell r="AF34">
            <v>1</v>
          </cell>
          <cell r="AG34">
            <v>1226</v>
          </cell>
          <cell r="AH34">
            <v>2.2469999999999999E-3</v>
          </cell>
          <cell r="AI34">
            <v>315.61016899999998</v>
          </cell>
          <cell r="AJ34">
            <v>46</v>
          </cell>
          <cell r="AK34">
            <v>68</v>
          </cell>
          <cell r="AL34">
            <v>138</v>
          </cell>
          <cell r="AM34">
            <v>285</v>
          </cell>
          <cell r="AN34">
            <v>539.1</v>
          </cell>
          <cell r="AO34">
            <v>708</v>
          </cell>
          <cell r="AP34">
            <v>8.7518480000000007</v>
          </cell>
          <cell r="AQ34">
            <v>290.33192100000002</v>
          </cell>
          <cell r="AR34">
            <v>44</v>
          </cell>
          <cell r="AS34">
            <v>66</v>
          </cell>
          <cell r="AT34">
            <v>131</v>
          </cell>
          <cell r="AU34">
            <v>264</v>
          </cell>
          <cell r="AV34">
            <v>487</v>
          </cell>
          <cell r="AW34">
            <v>708</v>
          </cell>
          <cell r="AX34">
            <v>7.9262889999999997</v>
          </cell>
          <cell r="AY34">
            <v>0.94385399999999997</v>
          </cell>
          <cell r="AZ34">
            <v>0.859599</v>
          </cell>
          <cell r="BA34">
            <v>0.93689800000000001</v>
          </cell>
          <cell r="BB34">
            <v>0.98594800000000005</v>
          </cell>
          <cell r="BC34">
            <v>1</v>
          </cell>
          <cell r="BD34">
            <v>1</v>
          </cell>
          <cell r="BE34">
            <v>708</v>
          </cell>
          <cell r="BF34">
            <v>2.679E-3</v>
          </cell>
          <cell r="BG34">
            <v>123.24435</v>
          </cell>
          <cell r="BH34">
            <v>21</v>
          </cell>
          <cell r="BI34">
            <v>30</v>
          </cell>
          <cell r="BJ34">
            <v>60</v>
          </cell>
          <cell r="BK34">
            <v>121.25</v>
          </cell>
          <cell r="BL34">
            <v>216</v>
          </cell>
          <cell r="BM34">
            <v>708</v>
          </cell>
          <cell r="BN34">
            <v>3.1088870000000002</v>
          </cell>
          <cell r="BO34">
            <v>3.165254</v>
          </cell>
          <cell r="BP34">
            <v>2</v>
          </cell>
          <cell r="BQ34">
            <v>2</v>
          </cell>
          <cell r="BR34">
            <v>2</v>
          </cell>
          <cell r="BS34">
            <v>3</v>
          </cell>
          <cell r="BT34">
            <v>4</v>
          </cell>
          <cell r="BU34">
            <v>708</v>
          </cell>
          <cell r="BV34">
            <v>4.2085999999999998E-2</v>
          </cell>
          <cell r="BW34">
            <v>93.928810999999996</v>
          </cell>
          <cell r="BX34">
            <v>20</v>
          </cell>
          <cell r="BY34">
            <v>31</v>
          </cell>
          <cell r="BZ34">
            <v>62</v>
          </cell>
          <cell r="CA34">
            <v>113.25</v>
          </cell>
          <cell r="CB34">
            <v>176</v>
          </cell>
          <cell r="CC34">
            <v>1194</v>
          </cell>
          <cell r="CD34">
            <v>1.9277059999999999</v>
          </cell>
          <cell r="CE34">
            <v>85.457285999999996</v>
          </cell>
          <cell r="CF34">
            <v>19</v>
          </cell>
          <cell r="CG34">
            <v>30</v>
          </cell>
          <cell r="CH34">
            <v>59</v>
          </cell>
          <cell r="CI34">
            <v>104</v>
          </cell>
          <cell r="CJ34">
            <v>159</v>
          </cell>
          <cell r="CK34">
            <v>1194</v>
          </cell>
          <cell r="CL34">
            <v>1.7263029999999999</v>
          </cell>
          <cell r="CM34">
            <v>0.93641700000000005</v>
          </cell>
          <cell r="CN34">
            <v>0.82906000000000002</v>
          </cell>
          <cell r="CO34">
            <v>0.96428599999999998</v>
          </cell>
          <cell r="CP34">
            <v>1</v>
          </cell>
          <cell r="CQ34">
            <v>1</v>
          </cell>
          <cell r="CR34">
            <v>1</v>
          </cell>
          <cell r="CS34">
            <v>1194</v>
          </cell>
          <cell r="CT34">
            <v>3.0010000000000002E-3</v>
          </cell>
          <cell r="CU34">
            <v>162.64926600000001</v>
          </cell>
          <cell r="CV34">
            <v>29</v>
          </cell>
          <cell r="CW34">
            <v>55</v>
          </cell>
          <cell r="CX34">
            <v>89</v>
          </cell>
          <cell r="CY34">
            <v>169.25</v>
          </cell>
          <cell r="CZ34">
            <v>273</v>
          </cell>
          <cell r="DA34">
            <v>1226</v>
          </cell>
          <cell r="DB34">
            <v>2.6428090000000002</v>
          </cell>
        </row>
        <row r="35">
          <cell r="B35" t="str">
            <v>PTSD | ALL | US | Top 20 Molecules</v>
          </cell>
          <cell r="C35" t="str">
            <v>PTSD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 t="str">
            <v>ALL</v>
          </cell>
          <cell r="I35" t="str">
            <v>US</v>
          </cell>
          <cell r="J35" t="str">
            <v>Top 20 Molecules</v>
          </cell>
          <cell r="K35">
            <v>398.96499999999997</v>
          </cell>
          <cell r="L35">
            <v>42</v>
          </cell>
          <cell r="M35">
            <v>127</v>
          </cell>
          <cell r="N35">
            <v>334</v>
          </cell>
          <cell r="O35">
            <v>588</v>
          </cell>
          <cell r="P35">
            <v>872</v>
          </cell>
          <cell r="Q35">
            <v>64746</v>
          </cell>
          <cell r="R35">
            <v>1.32656</v>
          </cell>
          <cell r="S35">
            <v>318.24900000000002</v>
          </cell>
          <cell r="T35">
            <v>37</v>
          </cell>
          <cell r="U35">
            <v>106</v>
          </cell>
          <cell r="V35">
            <v>267</v>
          </cell>
          <cell r="W35">
            <v>447</v>
          </cell>
          <cell r="X35">
            <v>690</v>
          </cell>
          <cell r="Y35">
            <v>64746</v>
          </cell>
          <cell r="Z35">
            <v>1.0351300000000001</v>
          </cell>
          <cell r="AA35">
            <v>0.84814000000000001</v>
          </cell>
          <cell r="AB35">
            <v>0.60548000000000002</v>
          </cell>
          <cell r="AC35">
            <v>0.74739</v>
          </cell>
          <cell r="AD35">
            <v>0.90076000000000001</v>
          </cell>
          <cell r="AE35">
            <v>1</v>
          </cell>
          <cell r="AF35">
            <v>1</v>
          </cell>
          <cell r="AG35">
            <v>64746</v>
          </cell>
          <cell r="AH35">
            <v>6.5227000000000004E-4</v>
          </cell>
          <cell r="AI35">
            <v>437.46800000000002</v>
          </cell>
          <cell r="AJ35">
            <v>50</v>
          </cell>
          <cell r="AK35">
            <v>110</v>
          </cell>
          <cell r="AL35">
            <v>330</v>
          </cell>
          <cell r="AM35">
            <v>716</v>
          </cell>
          <cell r="AN35">
            <v>1005</v>
          </cell>
          <cell r="AO35">
            <v>42435</v>
          </cell>
          <cell r="AP35">
            <v>1.8602300000000001</v>
          </cell>
          <cell r="AQ35">
            <v>336.42700000000002</v>
          </cell>
          <cell r="AR35">
            <v>40</v>
          </cell>
          <cell r="AS35">
            <v>86</v>
          </cell>
          <cell r="AT35">
            <v>242</v>
          </cell>
          <cell r="AU35">
            <v>528</v>
          </cell>
          <cell r="AV35">
            <v>756</v>
          </cell>
          <cell r="AW35">
            <v>42435</v>
          </cell>
          <cell r="AX35">
            <v>1.4536</v>
          </cell>
          <cell r="AY35">
            <v>0.81884999999999997</v>
          </cell>
          <cell r="AZ35">
            <v>0.53718999999999995</v>
          </cell>
          <cell r="BA35">
            <v>0.69423000000000001</v>
          </cell>
          <cell r="BB35">
            <v>0.87629000000000001</v>
          </cell>
          <cell r="BC35">
            <v>1</v>
          </cell>
          <cell r="BD35">
            <v>1</v>
          </cell>
          <cell r="BE35">
            <v>42435</v>
          </cell>
          <cell r="BF35">
            <v>9.4265600000000005E-4</v>
          </cell>
          <cell r="BG35">
            <v>132.214</v>
          </cell>
          <cell r="BH35">
            <v>20</v>
          </cell>
          <cell r="BI35">
            <v>37</v>
          </cell>
          <cell r="BJ35">
            <v>104</v>
          </cell>
          <cell r="BK35">
            <v>211</v>
          </cell>
          <cell r="BL35">
            <v>298</v>
          </cell>
          <cell r="BM35">
            <v>42435</v>
          </cell>
          <cell r="BN35">
            <v>0.50670000000000004</v>
          </cell>
          <cell r="BO35">
            <v>2.7940100000000001</v>
          </cell>
          <cell r="BP35">
            <v>2</v>
          </cell>
          <cell r="BQ35">
            <v>2</v>
          </cell>
          <cell r="BR35">
            <v>3</v>
          </cell>
          <cell r="BS35">
            <v>3</v>
          </cell>
          <cell r="BT35">
            <v>4</v>
          </cell>
          <cell r="BU35">
            <v>42435</v>
          </cell>
          <cell r="BV35">
            <v>4.764E-3</v>
          </cell>
          <cell r="BW35">
            <v>133.05699999999999</v>
          </cell>
          <cell r="BX35">
            <v>15</v>
          </cell>
          <cell r="BY35">
            <v>35</v>
          </cell>
          <cell r="BZ35">
            <v>98</v>
          </cell>
          <cell r="CA35">
            <v>209</v>
          </cell>
          <cell r="CB35">
            <v>324</v>
          </cell>
          <cell r="CC35">
            <v>54619</v>
          </cell>
          <cell r="CD35">
            <v>0.47660000000000002</v>
          </cell>
          <cell r="CE35">
            <v>115.877</v>
          </cell>
          <cell r="CF35">
            <v>14</v>
          </cell>
          <cell r="CG35">
            <v>30</v>
          </cell>
          <cell r="CH35">
            <v>85</v>
          </cell>
          <cell r="CI35">
            <v>178</v>
          </cell>
          <cell r="CJ35">
            <v>281</v>
          </cell>
          <cell r="CK35">
            <v>54619</v>
          </cell>
          <cell r="CL35">
            <v>0.42951</v>
          </cell>
          <cell r="CM35">
            <v>0.89525999999999994</v>
          </cell>
          <cell r="CN35">
            <v>0.65908999999999995</v>
          </cell>
          <cell r="CO35">
            <v>0.83333000000000002</v>
          </cell>
          <cell r="CP35">
            <v>0.98765000000000003</v>
          </cell>
          <cell r="CQ35">
            <v>1</v>
          </cell>
          <cell r="CR35">
            <v>1</v>
          </cell>
          <cell r="CS35">
            <v>54619</v>
          </cell>
          <cell r="CT35">
            <v>6.8090000000000002E-4</v>
          </cell>
          <cell r="CU35">
            <v>225.65199999999999</v>
          </cell>
          <cell r="CV35">
            <v>32</v>
          </cell>
          <cell r="CW35">
            <v>98</v>
          </cell>
          <cell r="CX35">
            <v>249</v>
          </cell>
          <cell r="CY35">
            <v>365</v>
          </cell>
          <cell r="CZ35">
            <v>365</v>
          </cell>
          <cell r="DA35">
            <v>64746</v>
          </cell>
          <cell r="DB35">
            <v>0.50514999999999999</v>
          </cell>
        </row>
        <row r="36">
          <cell r="B36" t="str">
            <v>PTSD | ALL | FR | Top 20 Molecules</v>
          </cell>
          <cell r="C36" t="str">
            <v>PTSD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 t="str">
            <v>ALL</v>
          </cell>
          <cell r="I36" t="str">
            <v>FR</v>
          </cell>
          <cell r="J36" t="str">
            <v>Top 20 Molecules</v>
          </cell>
          <cell r="K36">
            <v>319.75526300000001</v>
          </cell>
          <cell r="L36">
            <v>30</v>
          </cell>
          <cell r="M36">
            <v>60</v>
          </cell>
          <cell r="N36">
            <v>181</v>
          </cell>
          <cell r="O36">
            <v>357</v>
          </cell>
          <cell r="P36">
            <v>566</v>
          </cell>
          <cell r="Q36">
            <v>760</v>
          </cell>
          <cell r="R36">
            <v>8.2234839999999991</v>
          </cell>
          <cell r="S36">
            <v>294.47368399999999</v>
          </cell>
          <cell r="T36">
            <v>30</v>
          </cell>
          <cell r="U36">
            <v>60</v>
          </cell>
          <cell r="V36">
            <v>150</v>
          </cell>
          <cell r="W36">
            <v>326</v>
          </cell>
          <cell r="X36">
            <v>491</v>
          </cell>
          <cell r="Y36">
            <v>760</v>
          </cell>
          <cell r="Z36">
            <v>7.4966670000000004</v>
          </cell>
          <cell r="AA36">
            <v>0.93425999999999998</v>
          </cell>
          <cell r="AB36">
            <v>0.71311500000000005</v>
          </cell>
          <cell r="AC36">
            <v>0.87681200000000004</v>
          </cell>
          <cell r="AD36">
            <v>1</v>
          </cell>
          <cell r="AE36">
            <v>1</v>
          </cell>
          <cell r="AF36">
            <v>1</v>
          </cell>
          <cell r="AG36">
            <v>760</v>
          </cell>
          <cell r="AH36">
            <v>4.7860000000000003E-3</v>
          </cell>
          <cell r="AI36">
            <v>410.06376799999998</v>
          </cell>
          <cell r="AJ36">
            <v>32</v>
          </cell>
          <cell r="AK36">
            <v>60</v>
          </cell>
          <cell r="AL36">
            <v>203</v>
          </cell>
          <cell r="AM36">
            <v>535</v>
          </cell>
          <cell r="AN36">
            <v>730</v>
          </cell>
          <cell r="AO36">
            <v>345</v>
          </cell>
          <cell r="AP36">
            <v>15.988619</v>
          </cell>
          <cell r="AQ36">
            <v>377.49855100000002</v>
          </cell>
          <cell r="AR36">
            <v>32</v>
          </cell>
          <cell r="AS36">
            <v>60</v>
          </cell>
          <cell r="AT36">
            <v>180</v>
          </cell>
          <cell r="AU36">
            <v>456</v>
          </cell>
          <cell r="AV36">
            <v>692</v>
          </cell>
          <cell r="AW36">
            <v>345</v>
          </cell>
          <cell r="AX36">
            <v>14.566594</v>
          </cell>
          <cell r="AY36">
            <v>0.93790700000000005</v>
          </cell>
          <cell r="AZ36">
            <v>0.76058700000000001</v>
          </cell>
          <cell r="BA36">
            <v>0.87729000000000001</v>
          </cell>
          <cell r="BB36">
            <v>1</v>
          </cell>
          <cell r="BC36">
            <v>1</v>
          </cell>
          <cell r="BD36">
            <v>1</v>
          </cell>
          <cell r="BE36">
            <v>345</v>
          </cell>
          <cell r="BF36">
            <v>5.9950000000000003E-3</v>
          </cell>
          <cell r="BG36">
            <v>174.59710100000001</v>
          </cell>
          <cell r="BH36">
            <v>15</v>
          </cell>
          <cell r="BI36">
            <v>30</v>
          </cell>
          <cell r="BJ36">
            <v>94</v>
          </cell>
          <cell r="BK36">
            <v>248</v>
          </cell>
          <cell r="BL36">
            <v>347</v>
          </cell>
          <cell r="BM36">
            <v>345</v>
          </cell>
          <cell r="BN36">
            <v>6.5419049999999999</v>
          </cell>
          <cell r="BO36">
            <v>2.4521739999999999</v>
          </cell>
          <cell r="BP36">
            <v>2</v>
          </cell>
          <cell r="BQ36">
            <v>2</v>
          </cell>
          <cell r="BR36">
            <v>2</v>
          </cell>
          <cell r="BS36">
            <v>3</v>
          </cell>
          <cell r="BT36">
            <v>3</v>
          </cell>
          <cell r="BU36">
            <v>345</v>
          </cell>
          <cell r="BV36">
            <v>4.3038E-2</v>
          </cell>
          <cell r="BW36">
            <v>160.16088300000001</v>
          </cell>
          <cell r="BX36">
            <v>21</v>
          </cell>
          <cell r="BY36">
            <v>36</v>
          </cell>
          <cell r="BZ36">
            <v>100</v>
          </cell>
          <cell r="CA36">
            <v>229</v>
          </cell>
          <cell r="CB36">
            <v>336</v>
          </cell>
          <cell r="CC36">
            <v>634</v>
          </cell>
          <cell r="CD36">
            <v>4.5650919999999999</v>
          </cell>
          <cell r="CE36">
            <v>147.57570999999999</v>
          </cell>
          <cell r="CF36">
            <v>20</v>
          </cell>
          <cell r="CG36">
            <v>31</v>
          </cell>
          <cell r="CH36">
            <v>90</v>
          </cell>
          <cell r="CI36">
            <v>186</v>
          </cell>
          <cell r="CJ36">
            <v>305</v>
          </cell>
          <cell r="CK36">
            <v>634</v>
          </cell>
          <cell r="CL36">
            <v>4.1902109999999997</v>
          </cell>
          <cell r="CM36">
            <v>0.93089200000000005</v>
          </cell>
          <cell r="CN36">
            <v>0.668238</v>
          </cell>
          <cell r="CO36">
            <v>0.89411799999999997</v>
          </cell>
          <cell r="CP36">
            <v>1</v>
          </cell>
          <cell r="CQ36">
            <v>1</v>
          </cell>
          <cell r="CR36">
            <v>1</v>
          </cell>
          <cell r="CS36">
            <v>634</v>
          </cell>
          <cell r="CT36">
            <v>6.1520000000000004E-3</v>
          </cell>
          <cell r="CU36">
            <v>212.82236800000001</v>
          </cell>
          <cell r="CV36">
            <v>30</v>
          </cell>
          <cell r="CW36">
            <v>58</v>
          </cell>
          <cell r="CX36">
            <v>164</v>
          </cell>
          <cell r="CY36">
            <v>307</v>
          </cell>
          <cell r="CZ36">
            <v>363</v>
          </cell>
          <cell r="DA36">
            <v>760</v>
          </cell>
          <cell r="DB36">
            <v>4.6124530000000004</v>
          </cell>
        </row>
        <row r="37">
          <cell r="B37" t="str">
            <v>PTSD | ALL | DE | Top 20 Molecules</v>
          </cell>
          <cell r="C37" t="str">
            <v>PTSD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 t="str">
            <v>ALL</v>
          </cell>
          <cell r="I37" t="str">
            <v>DE</v>
          </cell>
          <cell r="J37" t="str">
            <v>Top 20 Molecules</v>
          </cell>
          <cell r="K37">
            <v>304.085577</v>
          </cell>
          <cell r="L37">
            <v>25</v>
          </cell>
          <cell r="M37">
            <v>80</v>
          </cell>
          <cell r="N37">
            <v>211</v>
          </cell>
          <cell r="O37">
            <v>357</v>
          </cell>
          <cell r="P37">
            <v>506</v>
          </cell>
          <cell r="Q37">
            <v>2080</v>
          </cell>
          <cell r="R37">
            <v>4.5617650000000003</v>
          </cell>
          <cell r="S37">
            <v>288.55865399999999</v>
          </cell>
          <cell r="T37">
            <v>25</v>
          </cell>
          <cell r="U37">
            <v>70</v>
          </cell>
          <cell r="V37">
            <v>180</v>
          </cell>
          <cell r="W37">
            <v>331</v>
          </cell>
          <cell r="X37">
            <v>457</v>
          </cell>
          <cell r="Y37">
            <v>2080</v>
          </cell>
          <cell r="Z37">
            <v>4.253946</v>
          </cell>
          <cell r="AA37">
            <v>0.95884000000000003</v>
          </cell>
          <cell r="AB37">
            <v>0.68783099999999997</v>
          </cell>
          <cell r="AC37">
            <v>0.886957</v>
          </cell>
          <cell r="AD37">
            <v>1</v>
          </cell>
          <cell r="AE37">
            <v>1</v>
          </cell>
          <cell r="AF37">
            <v>1</v>
          </cell>
          <cell r="AG37">
            <v>2080</v>
          </cell>
          <cell r="AH37">
            <v>3.14E-3</v>
          </cell>
          <cell r="AI37">
            <v>377.92900900000001</v>
          </cell>
          <cell r="AJ37">
            <v>40</v>
          </cell>
          <cell r="AK37">
            <v>88</v>
          </cell>
          <cell r="AL37">
            <v>200</v>
          </cell>
          <cell r="AM37">
            <v>524</v>
          </cell>
          <cell r="AN37">
            <v>724</v>
          </cell>
          <cell r="AO37">
            <v>817</v>
          </cell>
          <cell r="AP37">
            <v>10.067508999999999</v>
          </cell>
          <cell r="AQ37">
            <v>357.27417400000002</v>
          </cell>
          <cell r="AR37">
            <v>40</v>
          </cell>
          <cell r="AS37">
            <v>80</v>
          </cell>
          <cell r="AT37">
            <v>200</v>
          </cell>
          <cell r="AU37">
            <v>460</v>
          </cell>
          <cell r="AV37">
            <v>686</v>
          </cell>
          <cell r="AW37">
            <v>817</v>
          </cell>
          <cell r="AX37">
            <v>9.3455290000000009</v>
          </cell>
          <cell r="AY37">
            <v>0.95967800000000003</v>
          </cell>
          <cell r="AZ37">
            <v>0.78121499999999999</v>
          </cell>
          <cell r="BA37">
            <v>0.89996399999999999</v>
          </cell>
          <cell r="BB37">
            <v>1</v>
          </cell>
          <cell r="BC37">
            <v>1</v>
          </cell>
          <cell r="BD37">
            <v>1</v>
          </cell>
          <cell r="BE37">
            <v>817</v>
          </cell>
          <cell r="BF37">
            <v>3.6240000000000001E-3</v>
          </cell>
          <cell r="BG37">
            <v>164.74418600000001</v>
          </cell>
          <cell r="BH37">
            <v>20</v>
          </cell>
          <cell r="BI37">
            <v>42</v>
          </cell>
          <cell r="BJ37">
            <v>100</v>
          </cell>
          <cell r="BK37">
            <v>243</v>
          </cell>
          <cell r="BL37">
            <v>341</v>
          </cell>
          <cell r="BM37">
            <v>817</v>
          </cell>
          <cell r="BN37">
            <v>4.1309329999999997</v>
          </cell>
          <cell r="BO37">
            <v>2.4957159999999998</v>
          </cell>
          <cell r="BP37">
            <v>2</v>
          </cell>
          <cell r="BQ37">
            <v>2</v>
          </cell>
          <cell r="BR37">
            <v>2</v>
          </cell>
          <cell r="BS37">
            <v>3</v>
          </cell>
          <cell r="BT37">
            <v>3</v>
          </cell>
          <cell r="BU37">
            <v>817</v>
          </cell>
          <cell r="BV37">
            <v>2.5356E-2</v>
          </cell>
          <cell r="BW37">
            <v>170.83377300000001</v>
          </cell>
          <cell r="BX37">
            <v>20</v>
          </cell>
          <cell r="BY37">
            <v>50</v>
          </cell>
          <cell r="BZ37">
            <v>138</v>
          </cell>
          <cell r="CA37">
            <v>274</v>
          </cell>
          <cell r="CB37">
            <v>350</v>
          </cell>
          <cell r="CC37">
            <v>1895</v>
          </cell>
          <cell r="CD37">
            <v>2.7388750000000002</v>
          </cell>
          <cell r="CE37">
            <v>162.69604200000001</v>
          </cell>
          <cell r="CF37">
            <v>20</v>
          </cell>
          <cell r="CG37">
            <v>50</v>
          </cell>
          <cell r="CH37">
            <v>109</v>
          </cell>
          <cell r="CI37">
            <v>225</v>
          </cell>
          <cell r="CJ37">
            <v>326</v>
          </cell>
          <cell r="CK37">
            <v>1895</v>
          </cell>
          <cell r="CL37">
            <v>2.5129229999999998</v>
          </cell>
          <cell r="CM37">
            <v>0.96227499999999999</v>
          </cell>
          <cell r="CN37">
            <v>0.65918699999999997</v>
          </cell>
          <cell r="CO37">
            <v>0.898204</v>
          </cell>
          <cell r="CP37">
            <v>1</v>
          </cell>
          <cell r="CQ37">
            <v>1</v>
          </cell>
          <cell r="CR37">
            <v>1</v>
          </cell>
          <cell r="CS37">
            <v>1895</v>
          </cell>
          <cell r="CT37">
            <v>3.516E-3</v>
          </cell>
          <cell r="CU37">
            <v>220.47499999999999</v>
          </cell>
          <cell r="CV37">
            <v>25</v>
          </cell>
          <cell r="CW37">
            <v>75</v>
          </cell>
          <cell r="CX37">
            <v>200</v>
          </cell>
          <cell r="CY37">
            <v>335</v>
          </cell>
          <cell r="CZ37">
            <v>365</v>
          </cell>
          <cell r="DA37">
            <v>2080</v>
          </cell>
          <cell r="DB37">
            <v>2.7972130000000002</v>
          </cell>
        </row>
        <row r="38">
          <cell r="B38" t="str">
            <v>PTSD | ALL | ES | Top 20 Molecules</v>
          </cell>
          <cell r="C38" t="str">
            <v>PTSD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 t="str">
            <v>ALL</v>
          </cell>
          <cell r="I38" t="str">
            <v>ES</v>
          </cell>
          <cell r="J38" t="str">
            <v>Top 20 Molecules</v>
          </cell>
          <cell r="K38">
            <v>323.43388399999998</v>
          </cell>
          <cell r="L38">
            <v>49</v>
          </cell>
          <cell r="M38">
            <v>148</v>
          </cell>
          <cell r="N38">
            <v>328</v>
          </cell>
          <cell r="O38">
            <v>434</v>
          </cell>
          <cell r="P38">
            <v>695</v>
          </cell>
          <cell r="Q38">
            <v>242</v>
          </cell>
          <cell r="R38">
            <v>16.588014999999999</v>
          </cell>
          <cell r="S38">
            <v>295.384298</v>
          </cell>
          <cell r="T38">
            <v>49</v>
          </cell>
          <cell r="U38">
            <v>135</v>
          </cell>
          <cell r="V38">
            <v>290</v>
          </cell>
          <cell r="W38">
            <v>397</v>
          </cell>
          <cell r="X38">
            <v>648</v>
          </cell>
          <cell r="Y38">
            <v>242</v>
          </cell>
          <cell r="Z38">
            <v>15.425342000000001</v>
          </cell>
          <cell r="AA38">
            <v>0.92164100000000004</v>
          </cell>
          <cell r="AB38">
            <v>0.81307700000000005</v>
          </cell>
          <cell r="AC38">
            <v>0.89234000000000002</v>
          </cell>
          <cell r="AD38">
            <v>0.95584400000000003</v>
          </cell>
          <cell r="AE38">
            <v>0.99065400000000003</v>
          </cell>
          <cell r="AF38">
            <v>1</v>
          </cell>
          <cell r="AG38">
            <v>242</v>
          </cell>
          <cell r="AH38">
            <v>5.4479999999999997E-3</v>
          </cell>
          <cell r="AI38">
            <v>361.70833299999998</v>
          </cell>
          <cell r="AJ38">
            <v>48</v>
          </cell>
          <cell r="AK38">
            <v>98</v>
          </cell>
          <cell r="AL38">
            <v>312</v>
          </cell>
          <cell r="AM38">
            <v>652</v>
          </cell>
          <cell r="AN38">
            <v>834</v>
          </cell>
          <cell r="AO38">
            <v>120</v>
          </cell>
          <cell r="AP38">
            <v>30.269075000000001</v>
          </cell>
          <cell r="AQ38">
            <v>335.03333300000003</v>
          </cell>
          <cell r="AR38">
            <v>46</v>
          </cell>
          <cell r="AS38">
            <v>92</v>
          </cell>
          <cell r="AT38">
            <v>284</v>
          </cell>
          <cell r="AU38">
            <v>596</v>
          </cell>
          <cell r="AV38">
            <v>764</v>
          </cell>
          <cell r="AW38">
            <v>120</v>
          </cell>
          <cell r="AX38">
            <v>28.114822</v>
          </cell>
          <cell r="AY38">
            <v>0.93247999999999998</v>
          </cell>
          <cell r="AZ38">
            <v>0.83333299999999999</v>
          </cell>
          <cell r="BA38">
            <v>0.90277799999999997</v>
          </cell>
          <cell r="BB38">
            <v>0.96106899999999995</v>
          </cell>
          <cell r="BC38">
            <v>0.99152499999999999</v>
          </cell>
          <cell r="BD38">
            <v>1</v>
          </cell>
          <cell r="BE38">
            <v>120</v>
          </cell>
          <cell r="BF38">
            <v>6.9779999999999998E-3</v>
          </cell>
          <cell r="BG38">
            <v>154.08333300000001</v>
          </cell>
          <cell r="BH38">
            <v>24</v>
          </cell>
          <cell r="BI38">
            <v>48</v>
          </cell>
          <cell r="BJ38">
            <v>148</v>
          </cell>
          <cell r="BK38">
            <v>305</v>
          </cell>
          <cell r="BL38">
            <v>346</v>
          </cell>
          <cell r="BM38">
            <v>120</v>
          </cell>
          <cell r="BN38">
            <v>11.470027</v>
          </cell>
          <cell r="BO38">
            <v>2.7416670000000001</v>
          </cell>
          <cell r="BP38">
            <v>2</v>
          </cell>
          <cell r="BQ38">
            <v>2</v>
          </cell>
          <cell r="BR38">
            <v>2</v>
          </cell>
          <cell r="BS38">
            <v>3</v>
          </cell>
          <cell r="BT38">
            <v>4</v>
          </cell>
          <cell r="BU38">
            <v>120</v>
          </cell>
          <cell r="BV38">
            <v>9.0972999999999998E-2</v>
          </cell>
          <cell r="BW38">
            <v>144.07437999999999</v>
          </cell>
          <cell r="BX38">
            <v>18</v>
          </cell>
          <cell r="BY38">
            <v>49</v>
          </cell>
          <cell r="BZ38">
            <v>149</v>
          </cell>
          <cell r="CA38">
            <v>290</v>
          </cell>
          <cell r="CB38">
            <v>346</v>
          </cell>
          <cell r="CC38">
            <v>242</v>
          </cell>
          <cell r="CD38">
            <v>7.9072319999999996</v>
          </cell>
          <cell r="CE38">
            <v>129.25206600000001</v>
          </cell>
          <cell r="CF38">
            <v>18</v>
          </cell>
          <cell r="CG38">
            <v>49</v>
          </cell>
          <cell r="CH38">
            <v>133</v>
          </cell>
          <cell r="CI38">
            <v>259</v>
          </cell>
          <cell r="CJ38">
            <v>322</v>
          </cell>
          <cell r="CK38">
            <v>242</v>
          </cell>
          <cell r="CL38">
            <v>7.2816539999999996</v>
          </cell>
          <cell r="CM38">
            <v>0.92682100000000001</v>
          </cell>
          <cell r="CN38">
            <v>0.79427300000000001</v>
          </cell>
          <cell r="CO38">
            <v>0.90678000000000003</v>
          </cell>
          <cell r="CP38">
            <v>0.97515499999999999</v>
          </cell>
          <cell r="CQ38">
            <v>1</v>
          </cell>
          <cell r="CR38">
            <v>1</v>
          </cell>
          <cell r="CS38">
            <v>242</v>
          </cell>
          <cell r="CT38">
            <v>6.6429999999999996E-3</v>
          </cell>
          <cell r="CU38">
            <v>220.97107399999999</v>
          </cell>
          <cell r="CV38">
            <v>49</v>
          </cell>
          <cell r="CW38">
            <v>134</v>
          </cell>
          <cell r="CX38">
            <v>292</v>
          </cell>
          <cell r="CY38">
            <v>349</v>
          </cell>
          <cell r="CZ38">
            <v>360</v>
          </cell>
          <cell r="DA38">
            <v>242</v>
          </cell>
          <cell r="DB38">
            <v>7.7405739999999996</v>
          </cell>
        </row>
        <row r="39">
          <cell r="B39" t="str">
            <v>PTSD | PCP | IT | Top 20 Molecules</v>
          </cell>
          <cell r="C39" t="str">
            <v>PTSD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 t="str">
            <v>PCP</v>
          </cell>
          <cell r="I39" t="str">
            <v>IT</v>
          </cell>
          <cell r="J39" t="str">
            <v>Top 20 Molecules</v>
          </cell>
          <cell r="K39">
            <v>236.3</v>
          </cell>
          <cell r="L39">
            <v>28</v>
          </cell>
          <cell r="M39">
            <v>40</v>
          </cell>
          <cell r="N39">
            <v>124</v>
          </cell>
          <cell r="O39">
            <v>304</v>
          </cell>
          <cell r="P39">
            <v>405</v>
          </cell>
          <cell r="Q39">
            <v>20</v>
          </cell>
          <cell r="R39">
            <v>42.455286999999998</v>
          </cell>
          <cell r="S39">
            <v>217</v>
          </cell>
          <cell r="T39">
            <v>28</v>
          </cell>
          <cell r="U39">
            <v>38</v>
          </cell>
          <cell r="V39">
            <v>90</v>
          </cell>
          <cell r="W39">
            <v>200</v>
          </cell>
          <cell r="X39">
            <v>343</v>
          </cell>
          <cell r="Y39">
            <v>20</v>
          </cell>
          <cell r="Z39">
            <v>33.937094000000002</v>
          </cell>
          <cell r="AA39">
            <v>0.93208400000000002</v>
          </cell>
          <cell r="AB39">
            <v>0.54054100000000005</v>
          </cell>
          <cell r="AC39">
            <v>0.69767400000000002</v>
          </cell>
          <cell r="AD39">
            <v>0.97222200000000003</v>
          </cell>
          <cell r="AE39">
            <v>1</v>
          </cell>
          <cell r="AF39">
            <v>1</v>
          </cell>
          <cell r="AG39">
            <v>20</v>
          </cell>
          <cell r="AH39">
            <v>4.2887000000000002E-2</v>
          </cell>
          <cell r="AI39">
            <v>236.77777800000001</v>
          </cell>
          <cell r="AJ39">
            <v>38</v>
          </cell>
          <cell r="AK39">
            <v>56</v>
          </cell>
          <cell r="AL39">
            <v>120</v>
          </cell>
          <cell r="AM39">
            <v>376</v>
          </cell>
          <cell r="AN39">
            <v>661.7</v>
          </cell>
          <cell r="AO39">
            <v>9</v>
          </cell>
          <cell r="AP39">
            <v>87.660640000000001</v>
          </cell>
          <cell r="AQ39">
            <v>226.77777800000001</v>
          </cell>
          <cell r="AR39">
            <v>31</v>
          </cell>
          <cell r="AS39">
            <v>54</v>
          </cell>
          <cell r="AT39">
            <v>111</v>
          </cell>
          <cell r="AU39">
            <v>273</v>
          </cell>
          <cell r="AV39">
            <v>501</v>
          </cell>
          <cell r="AW39">
            <v>9</v>
          </cell>
          <cell r="AX39">
            <v>70.443552999999994</v>
          </cell>
          <cell r="AY39">
            <v>0.96929799999999999</v>
          </cell>
          <cell r="AZ39">
            <v>0.61671299999999996</v>
          </cell>
          <cell r="BA39">
            <v>0.75393100000000002</v>
          </cell>
          <cell r="BB39">
            <v>0.92391299999999998</v>
          </cell>
          <cell r="BC39">
            <v>1</v>
          </cell>
          <cell r="BD39">
            <v>1</v>
          </cell>
          <cell r="BE39">
            <v>9</v>
          </cell>
          <cell r="BF39">
            <v>5.3529E-2</v>
          </cell>
          <cell r="BG39">
            <v>118.333333</v>
          </cell>
          <cell r="BH39">
            <v>18</v>
          </cell>
          <cell r="BI39">
            <v>28</v>
          </cell>
          <cell r="BJ39">
            <v>60</v>
          </cell>
          <cell r="BK39">
            <v>180</v>
          </cell>
          <cell r="BL39">
            <v>308</v>
          </cell>
          <cell r="BM39">
            <v>9</v>
          </cell>
          <cell r="BN39">
            <v>36.455742999999998</v>
          </cell>
          <cell r="BO39">
            <v>2.2222219999999999</v>
          </cell>
          <cell r="BP39">
            <v>2</v>
          </cell>
          <cell r="BQ39">
            <v>2</v>
          </cell>
          <cell r="BR39">
            <v>2</v>
          </cell>
          <cell r="BS39">
            <v>3</v>
          </cell>
          <cell r="BT39">
            <v>3</v>
          </cell>
          <cell r="BU39">
            <v>9</v>
          </cell>
          <cell r="BV39">
            <v>0.26171699999999998</v>
          </cell>
          <cell r="BW39">
            <v>136.578947</v>
          </cell>
          <cell r="BX39">
            <v>28</v>
          </cell>
          <cell r="BY39">
            <v>30</v>
          </cell>
          <cell r="BZ39">
            <v>89</v>
          </cell>
          <cell r="CA39">
            <v>213</v>
          </cell>
          <cell r="CB39">
            <v>315</v>
          </cell>
          <cell r="CC39">
            <v>19</v>
          </cell>
          <cell r="CD39">
            <v>25.100641</v>
          </cell>
          <cell r="CE39">
            <v>121</v>
          </cell>
          <cell r="CF39">
            <v>24</v>
          </cell>
          <cell r="CG39">
            <v>30</v>
          </cell>
          <cell r="CH39">
            <v>68</v>
          </cell>
          <cell r="CI39">
            <v>140</v>
          </cell>
          <cell r="CJ39">
            <v>224</v>
          </cell>
          <cell r="CK39">
            <v>19</v>
          </cell>
          <cell r="CL39">
            <v>19.180636</v>
          </cell>
          <cell r="CM39">
            <v>0.90734599999999999</v>
          </cell>
          <cell r="CN39">
            <v>0.51612899999999995</v>
          </cell>
          <cell r="CO39">
            <v>0.68421100000000001</v>
          </cell>
          <cell r="CP39">
            <v>1</v>
          </cell>
          <cell r="CQ39">
            <v>1</v>
          </cell>
          <cell r="CR39">
            <v>1</v>
          </cell>
          <cell r="CS39">
            <v>19</v>
          </cell>
          <cell r="CT39">
            <v>4.7040999999999999E-2</v>
          </cell>
          <cell r="CU39">
            <v>183</v>
          </cell>
          <cell r="CV39">
            <v>28</v>
          </cell>
          <cell r="CW39">
            <v>30</v>
          </cell>
          <cell r="CX39">
            <v>118</v>
          </cell>
          <cell r="CY39">
            <v>278</v>
          </cell>
          <cell r="CZ39">
            <v>347</v>
          </cell>
          <cell r="DA39">
            <v>20</v>
          </cell>
          <cell r="DB39">
            <v>27.615821</v>
          </cell>
        </row>
        <row r="40">
          <cell r="B40" t="str">
            <v>PTSD | PCP | UK | Top 20 Molecules</v>
          </cell>
          <cell r="C40" t="str">
            <v>PTSD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 t="str">
            <v>PCP</v>
          </cell>
          <cell r="I40" t="str">
            <v>UK</v>
          </cell>
          <cell r="J40" t="str">
            <v>Top 20 Molecules</v>
          </cell>
          <cell r="K40">
            <v>344.63547599999998</v>
          </cell>
          <cell r="L40">
            <v>55</v>
          </cell>
          <cell r="M40">
            <v>168</v>
          </cell>
          <cell r="N40">
            <v>342</v>
          </cell>
          <cell r="O40">
            <v>480</v>
          </cell>
          <cell r="P40">
            <v>730</v>
          </cell>
          <cell r="Q40">
            <v>4403</v>
          </cell>
          <cell r="R40">
            <v>4.451187</v>
          </cell>
          <cell r="S40">
            <v>307.26345700000002</v>
          </cell>
          <cell r="T40">
            <v>48</v>
          </cell>
          <cell r="U40">
            <v>140</v>
          </cell>
          <cell r="V40">
            <v>304</v>
          </cell>
          <cell r="W40">
            <v>419</v>
          </cell>
          <cell r="X40">
            <v>701</v>
          </cell>
          <cell r="Y40">
            <v>4403</v>
          </cell>
          <cell r="Z40">
            <v>4.1687479999999999</v>
          </cell>
          <cell r="AA40">
            <v>0.89844100000000005</v>
          </cell>
          <cell r="AB40">
            <v>0.70886099999999996</v>
          </cell>
          <cell r="AC40">
            <v>0.84615399999999996</v>
          </cell>
          <cell r="AD40">
            <v>0.96078399999999997</v>
          </cell>
          <cell r="AE40">
            <v>1</v>
          </cell>
          <cell r="AF40">
            <v>1</v>
          </cell>
          <cell r="AG40">
            <v>4403</v>
          </cell>
          <cell r="AH40">
            <v>1.939E-3</v>
          </cell>
          <cell r="AI40">
            <v>414.34203400000001</v>
          </cell>
          <cell r="AJ40">
            <v>54</v>
          </cell>
          <cell r="AK40">
            <v>87</v>
          </cell>
          <cell r="AL40">
            <v>400</v>
          </cell>
          <cell r="AM40">
            <v>712</v>
          </cell>
          <cell r="AN40">
            <v>1023</v>
          </cell>
          <cell r="AO40">
            <v>1839</v>
          </cell>
          <cell r="AP40">
            <v>9.0705080000000002</v>
          </cell>
          <cell r="AQ40">
            <v>373.267537</v>
          </cell>
          <cell r="AR40">
            <v>45</v>
          </cell>
          <cell r="AS40">
            <v>83</v>
          </cell>
          <cell r="AT40">
            <v>336</v>
          </cell>
          <cell r="AU40">
            <v>674</v>
          </cell>
          <cell r="AV40">
            <v>926</v>
          </cell>
          <cell r="AW40">
            <v>1839</v>
          </cell>
          <cell r="AX40">
            <v>8.4659910000000007</v>
          </cell>
          <cell r="AY40">
            <v>0.91560900000000001</v>
          </cell>
          <cell r="AZ40">
            <v>0.75140499999999999</v>
          </cell>
          <cell r="BA40">
            <v>0.868421</v>
          </cell>
          <cell r="BB40">
            <v>0.97006499999999996</v>
          </cell>
          <cell r="BC40">
            <v>1</v>
          </cell>
          <cell r="BD40">
            <v>1</v>
          </cell>
          <cell r="BE40">
            <v>1839</v>
          </cell>
          <cell r="BF40">
            <v>2.6220000000000002E-3</v>
          </cell>
          <cell r="BG40">
            <v>178.487765</v>
          </cell>
          <cell r="BH40">
            <v>26</v>
          </cell>
          <cell r="BI40">
            <v>42</v>
          </cell>
          <cell r="BJ40">
            <v>188</v>
          </cell>
          <cell r="BK40">
            <v>341</v>
          </cell>
          <cell r="BL40">
            <v>357</v>
          </cell>
          <cell r="BM40">
            <v>1839</v>
          </cell>
          <cell r="BN40">
            <v>3.2122730000000002</v>
          </cell>
          <cell r="BO40">
            <v>2.5116909999999999</v>
          </cell>
          <cell r="BP40">
            <v>2</v>
          </cell>
          <cell r="BQ40">
            <v>2</v>
          </cell>
          <cell r="BR40">
            <v>2</v>
          </cell>
          <cell r="BS40">
            <v>3</v>
          </cell>
          <cell r="BT40">
            <v>4</v>
          </cell>
          <cell r="BU40">
            <v>1839</v>
          </cell>
          <cell r="BV40">
            <v>2.3380999999999999E-2</v>
          </cell>
          <cell r="BW40">
            <v>192.914964</v>
          </cell>
          <cell r="BX40">
            <v>28</v>
          </cell>
          <cell r="BY40">
            <v>56</v>
          </cell>
          <cell r="BZ40">
            <v>190</v>
          </cell>
          <cell r="CA40">
            <v>322</v>
          </cell>
          <cell r="CB40">
            <v>351</v>
          </cell>
          <cell r="CC40">
            <v>3916</v>
          </cell>
          <cell r="CD40">
            <v>2.0340509999999998</v>
          </cell>
          <cell r="CE40">
            <v>170.184372</v>
          </cell>
          <cell r="CF40">
            <v>28</v>
          </cell>
          <cell r="CG40">
            <v>56</v>
          </cell>
          <cell r="CH40">
            <v>153</v>
          </cell>
          <cell r="CI40">
            <v>280</v>
          </cell>
          <cell r="CJ40">
            <v>336</v>
          </cell>
          <cell r="CK40">
            <v>3916</v>
          </cell>
          <cell r="CL40">
            <v>1.8825700000000001</v>
          </cell>
          <cell r="CM40">
            <v>0.90071900000000005</v>
          </cell>
          <cell r="CN40">
            <v>0.67307700000000004</v>
          </cell>
          <cell r="CO40">
            <v>0.85093200000000002</v>
          </cell>
          <cell r="CP40">
            <v>0.98550700000000002</v>
          </cell>
          <cell r="CQ40">
            <v>1</v>
          </cell>
          <cell r="CR40">
            <v>1</v>
          </cell>
          <cell r="CS40">
            <v>3916</v>
          </cell>
          <cell r="CT40">
            <v>2.356E-3</v>
          </cell>
          <cell r="CU40">
            <v>246.084261</v>
          </cell>
          <cell r="CV40">
            <v>42</v>
          </cell>
          <cell r="CW40">
            <v>151</v>
          </cell>
          <cell r="CX40">
            <v>322</v>
          </cell>
          <cell r="CY40">
            <v>351</v>
          </cell>
          <cell r="CZ40">
            <v>363</v>
          </cell>
          <cell r="DA40">
            <v>4403</v>
          </cell>
          <cell r="DB40">
            <v>1.8306579999999999</v>
          </cell>
        </row>
        <row r="41">
          <cell r="B41" t="str">
            <v>PTSD | PCP | FR | Top 20 Molecules</v>
          </cell>
          <cell r="C41" t="str">
            <v>PTSD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 t="str">
            <v>PCP</v>
          </cell>
          <cell r="I41" t="str">
            <v>FR</v>
          </cell>
          <cell r="J41" t="str">
            <v>Top 20 Molecules</v>
          </cell>
          <cell r="K41">
            <v>198.846847</v>
          </cell>
          <cell r="L41">
            <v>30</v>
          </cell>
          <cell r="M41">
            <v>60</v>
          </cell>
          <cell r="N41">
            <v>170</v>
          </cell>
          <cell r="O41">
            <v>344</v>
          </cell>
          <cell r="P41">
            <v>514</v>
          </cell>
          <cell r="Q41">
            <v>333</v>
          </cell>
          <cell r="R41">
            <v>11.584877000000001</v>
          </cell>
          <cell r="S41">
            <v>179.972973</v>
          </cell>
          <cell r="T41">
            <v>28</v>
          </cell>
          <cell r="U41">
            <v>56</v>
          </cell>
          <cell r="V41">
            <v>140</v>
          </cell>
          <cell r="W41">
            <v>306</v>
          </cell>
          <cell r="X41">
            <v>448</v>
          </cell>
          <cell r="Y41">
            <v>333</v>
          </cell>
          <cell r="Z41">
            <v>10.538919</v>
          </cell>
          <cell r="AA41">
            <v>0.93478300000000003</v>
          </cell>
          <cell r="AB41">
            <v>0.71146200000000004</v>
          </cell>
          <cell r="AC41">
            <v>0.87912100000000004</v>
          </cell>
          <cell r="AD41">
            <v>1</v>
          </cell>
          <cell r="AE41">
            <v>1</v>
          </cell>
          <cell r="AF41">
            <v>1</v>
          </cell>
          <cell r="AG41">
            <v>333</v>
          </cell>
          <cell r="AH41">
            <v>7.2370000000000004E-3</v>
          </cell>
          <cell r="AI41">
            <v>233.46153799999999</v>
          </cell>
          <cell r="AJ41">
            <v>30</v>
          </cell>
          <cell r="AK41">
            <v>60</v>
          </cell>
          <cell r="AL41">
            <v>180</v>
          </cell>
          <cell r="AM41">
            <v>478</v>
          </cell>
          <cell r="AN41">
            <v>714</v>
          </cell>
          <cell r="AO41">
            <v>117</v>
          </cell>
          <cell r="AP41">
            <v>25.789065000000001</v>
          </cell>
          <cell r="AQ41">
            <v>211.068376</v>
          </cell>
          <cell r="AR41">
            <v>30</v>
          </cell>
          <cell r="AS41">
            <v>60</v>
          </cell>
          <cell r="AT41">
            <v>168</v>
          </cell>
          <cell r="AU41">
            <v>409</v>
          </cell>
          <cell r="AV41">
            <v>660</v>
          </cell>
          <cell r="AW41">
            <v>117</v>
          </cell>
          <cell r="AX41">
            <v>23.437353000000002</v>
          </cell>
          <cell r="AY41">
            <v>0.94731600000000005</v>
          </cell>
          <cell r="AZ41">
            <v>0.764706</v>
          </cell>
          <cell r="BA41">
            <v>0.88091600000000003</v>
          </cell>
          <cell r="BB41">
            <v>1</v>
          </cell>
          <cell r="BC41">
            <v>1</v>
          </cell>
          <cell r="BD41">
            <v>1</v>
          </cell>
          <cell r="BE41">
            <v>117</v>
          </cell>
          <cell r="BF41">
            <v>1.0160000000000001E-2</v>
          </cell>
          <cell r="BG41">
            <v>100.581197</v>
          </cell>
          <cell r="BH41">
            <v>15</v>
          </cell>
          <cell r="BI41">
            <v>30</v>
          </cell>
          <cell r="BJ41">
            <v>90</v>
          </cell>
          <cell r="BK41">
            <v>223</v>
          </cell>
          <cell r="BL41">
            <v>340</v>
          </cell>
          <cell r="BM41">
            <v>117</v>
          </cell>
          <cell r="BN41">
            <v>10.91323</v>
          </cell>
          <cell r="BO41">
            <v>2.3589739999999999</v>
          </cell>
          <cell r="BP41">
            <v>2</v>
          </cell>
          <cell r="BQ41">
            <v>2</v>
          </cell>
          <cell r="BR41">
            <v>2</v>
          </cell>
          <cell r="BS41">
            <v>3</v>
          </cell>
          <cell r="BT41">
            <v>3</v>
          </cell>
          <cell r="BU41">
            <v>117</v>
          </cell>
          <cell r="BV41">
            <v>7.0222000000000007E-2</v>
          </cell>
          <cell r="BW41">
            <v>124.284345</v>
          </cell>
          <cell r="BX41">
            <v>20</v>
          </cell>
          <cell r="BY41">
            <v>34</v>
          </cell>
          <cell r="BZ41">
            <v>97</v>
          </cell>
          <cell r="CA41">
            <v>225</v>
          </cell>
          <cell r="CB41">
            <v>335</v>
          </cell>
          <cell r="CC41">
            <v>313</v>
          </cell>
          <cell r="CD41">
            <v>6.453576</v>
          </cell>
          <cell r="CE41">
            <v>112.57508</v>
          </cell>
          <cell r="CF41">
            <v>20</v>
          </cell>
          <cell r="CG41">
            <v>30</v>
          </cell>
          <cell r="CH41">
            <v>90</v>
          </cell>
          <cell r="CI41">
            <v>180</v>
          </cell>
          <cell r="CJ41">
            <v>301</v>
          </cell>
          <cell r="CK41">
            <v>313</v>
          </cell>
          <cell r="CL41">
            <v>5.9045420000000002</v>
          </cell>
          <cell r="CM41">
            <v>0.93318900000000005</v>
          </cell>
          <cell r="CN41">
            <v>0.66872699999999996</v>
          </cell>
          <cell r="CO41">
            <v>0.894737</v>
          </cell>
          <cell r="CP41">
            <v>1</v>
          </cell>
          <cell r="CQ41">
            <v>1</v>
          </cell>
          <cell r="CR41">
            <v>1</v>
          </cell>
          <cell r="CS41">
            <v>313</v>
          </cell>
          <cell r="CT41">
            <v>8.6789999999999992E-3</v>
          </cell>
          <cell r="CU41">
            <v>152.25825800000001</v>
          </cell>
          <cell r="CV41">
            <v>28</v>
          </cell>
          <cell r="CW41">
            <v>52</v>
          </cell>
          <cell r="CX41">
            <v>150</v>
          </cell>
          <cell r="CY41">
            <v>299</v>
          </cell>
          <cell r="CZ41">
            <v>361</v>
          </cell>
          <cell r="DA41">
            <v>333</v>
          </cell>
          <cell r="DB41">
            <v>6.9177390000000001</v>
          </cell>
        </row>
        <row r="42">
          <cell r="B42" t="str">
            <v>PTSD | PCP | DE | Top 20 Molecules</v>
          </cell>
          <cell r="C42" t="str">
            <v>PTSD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 t="str">
            <v>PCP</v>
          </cell>
          <cell r="I42" t="str">
            <v>DE</v>
          </cell>
          <cell r="J42" t="str">
            <v>Top 20 Molecules</v>
          </cell>
          <cell r="K42">
            <v>227.21653499999999</v>
          </cell>
          <cell r="L42">
            <v>20</v>
          </cell>
          <cell r="M42">
            <v>50</v>
          </cell>
          <cell r="N42">
            <v>170</v>
          </cell>
          <cell r="O42">
            <v>337</v>
          </cell>
          <cell r="P42">
            <v>391</v>
          </cell>
          <cell r="Q42">
            <v>1016</v>
          </cell>
          <cell r="R42">
            <v>5.6271599999999999</v>
          </cell>
          <cell r="S42">
            <v>215.31988200000001</v>
          </cell>
          <cell r="T42">
            <v>20</v>
          </cell>
          <cell r="U42">
            <v>50</v>
          </cell>
          <cell r="V42">
            <v>140</v>
          </cell>
          <cell r="W42">
            <v>297</v>
          </cell>
          <cell r="X42">
            <v>365</v>
          </cell>
          <cell r="Y42">
            <v>1016</v>
          </cell>
          <cell r="Z42">
            <v>5.1754090000000001</v>
          </cell>
          <cell r="AA42">
            <v>0.96175200000000005</v>
          </cell>
          <cell r="AB42">
            <v>0.65468000000000004</v>
          </cell>
          <cell r="AC42">
            <v>0.87747200000000003</v>
          </cell>
          <cell r="AD42">
            <v>1</v>
          </cell>
          <cell r="AE42">
            <v>1</v>
          </cell>
          <cell r="AF42">
            <v>1</v>
          </cell>
          <cell r="AG42">
            <v>1016</v>
          </cell>
          <cell r="AH42">
            <v>4.7730000000000003E-3</v>
          </cell>
          <cell r="AI42">
            <v>273.96750900000001</v>
          </cell>
          <cell r="AJ42">
            <v>36</v>
          </cell>
          <cell r="AK42">
            <v>56</v>
          </cell>
          <cell r="AL42">
            <v>156</v>
          </cell>
          <cell r="AM42">
            <v>398</v>
          </cell>
          <cell r="AN42">
            <v>660</v>
          </cell>
          <cell r="AO42">
            <v>277</v>
          </cell>
          <cell r="AP42">
            <v>15.122484</v>
          </cell>
          <cell r="AQ42">
            <v>257.75451299999997</v>
          </cell>
          <cell r="AR42">
            <v>30</v>
          </cell>
          <cell r="AS42">
            <v>52</v>
          </cell>
          <cell r="AT42">
            <v>140</v>
          </cell>
          <cell r="AU42">
            <v>350</v>
          </cell>
          <cell r="AV42">
            <v>600</v>
          </cell>
          <cell r="AW42">
            <v>277</v>
          </cell>
          <cell r="AX42">
            <v>13.925636000000001</v>
          </cell>
          <cell r="AY42">
            <v>0.95945899999999995</v>
          </cell>
          <cell r="AZ42">
            <v>0.75986299999999996</v>
          </cell>
          <cell r="BA42">
            <v>0.89238399999999996</v>
          </cell>
          <cell r="BB42">
            <v>1</v>
          </cell>
          <cell r="BC42">
            <v>1</v>
          </cell>
          <cell r="BD42">
            <v>1</v>
          </cell>
          <cell r="BE42">
            <v>277</v>
          </cell>
          <cell r="BF42">
            <v>6.7149999999999996E-3</v>
          </cell>
          <cell r="BG42">
            <v>125.101083</v>
          </cell>
          <cell r="BH42">
            <v>15</v>
          </cell>
          <cell r="BI42">
            <v>26</v>
          </cell>
          <cell r="BJ42">
            <v>76</v>
          </cell>
          <cell r="BK42">
            <v>189</v>
          </cell>
          <cell r="BL42">
            <v>316</v>
          </cell>
          <cell r="BM42">
            <v>277</v>
          </cell>
          <cell r="BN42">
            <v>6.6335499999999996</v>
          </cell>
          <cell r="BO42">
            <v>2.4079419999999998</v>
          </cell>
          <cell r="BP42">
            <v>2</v>
          </cell>
          <cell r="BQ42">
            <v>2</v>
          </cell>
          <cell r="BR42">
            <v>2</v>
          </cell>
          <cell r="BS42">
            <v>2</v>
          </cell>
          <cell r="BT42">
            <v>3</v>
          </cell>
          <cell r="BU42">
            <v>277</v>
          </cell>
          <cell r="BV42">
            <v>3.9074999999999999E-2</v>
          </cell>
          <cell r="BW42">
            <v>156.37033299999999</v>
          </cell>
          <cell r="BX42">
            <v>20</v>
          </cell>
          <cell r="BY42">
            <v>50</v>
          </cell>
          <cell r="BZ42">
            <v>120</v>
          </cell>
          <cell r="CA42">
            <v>266</v>
          </cell>
          <cell r="CB42">
            <v>349</v>
          </cell>
          <cell r="CC42">
            <v>991</v>
          </cell>
          <cell r="CD42">
            <v>3.8128139999999999</v>
          </cell>
          <cell r="CE42">
            <v>148.70534799999999</v>
          </cell>
          <cell r="CF42">
            <v>20</v>
          </cell>
          <cell r="CG42">
            <v>50</v>
          </cell>
          <cell r="CH42">
            <v>100</v>
          </cell>
          <cell r="CI42">
            <v>205</v>
          </cell>
          <cell r="CJ42">
            <v>320</v>
          </cell>
          <cell r="CK42">
            <v>991</v>
          </cell>
          <cell r="CL42">
            <v>3.441252</v>
          </cell>
          <cell r="CM42">
            <v>0.96531999999999996</v>
          </cell>
          <cell r="CN42">
            <v>0.63467600000000002</v>
          </cell>
          <cell r="CO42">
            <v>0.88712800000000003</v>
          </cell>
          <cell r="CP42">
            <v>1</v>
          </cell>
          <cell r="CQ42">
            <v>1</v>
          </cell>
          <cell r="CR42">
            <v>1</v>
          </cell>
          <cell r="CS42">
            <v>991</v>
          </cell>
          <cell r="CT42">
            <v>5.0410000000000003E-3</v>
          </cell>
          <cell r="CU42">
            <v>186.78936999999999</v>
          </cell>
          <cell r="CV42">
            <v>20</v>
          </cell>
          <cell r="CW42">
            <v>50</v>
          </cell>
          <cell r="CX42">
            <v>160</v>
          </cell>
          <cell r="CY42">
            <v>320</v>
          </cell>
          <cell r="CZ42">
            <v>362</v>
          </cell>
          <cell r="DA42">
            <v>1016</v>
          </cell>
          <cell r="DB42">
            <v>4.0205840000000004</v>
          </cell>
        </row>
        <row r="43">
          <cell r="B43" t="str">
            <v>PTSD | PCP | ES | Top 20 Molecules</v>
          </cell>
          <cell r="C43" t="str">
            <v>PTSD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 t="str">
            <v>PCP</v>
          </cell>
          <cell r="I43" t="str">
            <v>ES</v>
          </cell>
          <cell r="J43" t="str">
            <v>Top 20 Molecules</v>
          </cell>
          <cell r="K43">
            <v>278.90948300000002</v>
          </cell>
          <cell r="L43">
            <v>49</v>
          </cell>
          <cell r="M43">
            <v>140</v>
          </cell>
          <cell r="N43">
            <v>321</v>
          </cell>
          <cell r="O43">
            <v>411</v>
          </cell>
          <cell r="P43">
            <v>682</v>
          </cell>
          <cell r="Q43">
            <v>232</v>
          </cell>
          <cell r="R43">
            <v>16.150566000000001</v>
          </cell>
          <cell r="S43">
            <v>254.24137899999999</v>
          </cell>
          <cell r="T43">
            <v>47</v>
          </cell>
          <cell r="U43">
            <v>125</v>
          </cell>
          <cell r="V43">
            <v>284</v>
          </cell>
          <cell r="W43">
            <v>378</v>
          </cell>
          <cell r="X43">
            <v>629</v>
          </cell>
          <cell r="Y43">
            <v>232</v>
          </cell>
          <cell r="Z43">
            <v>15.00623</v>
          </cell>
          <cell r="AA43">
            <v>0.92161700000000002</v>
          </cell>
          <cell r="AB43">
            <v>0.81327899999999997</v>
          </cell>
          <cell r="AC43">
            <v>0.89393900000000004</v>
          </cell>
          <cell r="AD43">
            <v>0.95718700000000001</v>
          </cell>
          <cell r="AE43">
            <v>0.99127900000000002</v>
          </cell>
          <cell r="AF43">
            <v>1</v>
          </cell>
          <cell r="AG43">
            <v>232</v>
          </cell>
          <cell r="AH43">
            <v>5.5840000000000004E-3</v>
          </cell>
          <cell r="AI43">
            <v>324.76530600000001</v>
          </cell>
          <cell r="AJ43">
            <v>48</v>
          </cell>
          <cell r="AK43">
            <v>95</v>
          </cell>
          <cell r="AL43">
            <v>294</v>
          </cell>
          <cell r="AM43">
            <v>630</v>
          </cell>
          <cell r="AN43">
            <v>773</v>
          </cell>
          <cell r="AO43">
            <v>98</v>
          </cell>
          <cell r="AP43">
            <v>32.032546000000004</v>
          </cell>
          <cell r="AQ43">
            <v>300.132653</v>
          </cell>
          <cell r="AR43">
            <v>44</v>
          </cell>
          <cell r="AS43">
            <v>88</v>
          </cell>
          <cell r="AT43">
            <v>267</v>
          </cell>
          <cell r="AU43">
            <v>572</v>
          </cell>
          <cell r="AV43">
            <v>717</v>
          </cell>
          <cell r="AW43">
            <v>98</v>
          </cell>
          <cell r="AX43">
            <v>29.732313999999999</v>
          </cell>
          <cell r="AY43">
            <v>0.93232700000000002</v>
          </cell>
          <cell r="AZ43">
            <v>0.83333299999999999</v>
          </cell>
          <cell r="BA43">
            <v>0.90376699999999999</v>
          </cell>
          <cell r="BB43">
            <v>0.96230800000000005</v>
          </cell>
          <cell r="BC43">
            <v>0.991873</v>
          </cell>
          <cell r="BD43">
            <v>1</v>
          </cell>
          <cell r="BE43">
            <v>98</v>
          </cell>
          <cell r="BF43">
            <v>7.7819999999999999E-3</v>
          </cell>
          <cell r="BG43">
            <v>144.08163300000001</v>
          </cell>
          <cell r="BH43">
            <v>23</v>
          </cell>
          <cell r="BI43">
            <v>46</v>
          </cell>
          <cell r="BJ43">
            <v>140</v>
          </cell>
          <cell r="BK43">
            <v>291</v>
          </cell>
          <cell r="BL43">
            <v>344</v>
          </cell>
          <cell r="BM43">
            <v>98</v>
          </cell>
          <cell r="BN43">
            <v>12.514192</v>
          </cell>
          <cell r="BO43">
            <v>2.5918369999999999</v>
          </cell>
          <cell r="BP43">
            <v>2</v>
          </cell>
          <cell r="BQ43">
            <v>2</v>
          </cell>
          <cell r="BR43">
            <v>2</v>
          </cell>
          <cell r="BS43">
            <v>3</v>
          </cell>
          <cell r="BT43">
            <v>4</v>
          </cell>
          <cell r="BU43">
            <v>98</v>
          </cell>
          <cell r="BV43">
            <v>9.0158000000000002E-2</v>
          </cell>
          <cell r="BW43">
            <v>141.72413800000001</v>
          </cell>
          <cell r="BX43">
            <v>19</v>
          </cell>
          <cell r="BY43">
            <v>52</v>
          </cell>
          <cell r="BZ43">
            <v>150</v>
          </cell>
          <cell r="CA43">
            <v>289</v>
          </cell>
          <cell r="CB43">
            <v>346</v>
          </cell>
          <cell r="CC43">
            <v>232</v>
          </cell>
          <cell r="CD43">
            <v>8.0311889999999995</v>
          </cell>
          <cell r="CE43">
            <v>127.461207</v>
          </cell>
          <cell r="CF43">
            <v>19</v>
          </cell>
          <cell r="CG43">
            <v>49</v>
          </cell>
          <cell r="CH43">
            <v>134</v>
          </cell>
          <cell r="CI43">
            <v>259</v>
          </cell>
          <cell r="CJ43">
            <v>322</v>
          </cell>
          <cell r="CK43">
            <v>232</v>
          </cell>
          <cell r="CL43">
            <v>7.3992230000000001</v>
          </cell>
          <cell r="CM43">
            <v>0.92578700000000003</v>
          </cell>
          <cell r="CN43">
            <v>0.79538900000000001</v>
          </cell>
          <cell r="CO43">
            <v>0.90763099999999997</v>
          </cell>
          <cell r="CP43">
            <v>0.97499999999999998</v>
          </cell>
          <cell r="CQ43">
            <v>1</v>
          </cell>
          <cell r="CR43">
            <v>1</v>
          </cell>
          <cell r="CS43">
            <v>232</v>
          </cell>
          <cell r="CT43">
            <v>6.7489999999999998E-3</v>
          </cell>
          <cell r="CU43">
            <v>202.586207</v>
          </cell>
          <cell r="CV43">
            <v>43</v>
          </cell>
          <cell r="CW43">
            <v>126</v>
          </cell>
          <cell r="CX43">
            <v>283</v>
          </cell>
          <cell r="CY43">
            <v>348</v>
          </cell>
          <cell r="CZ43">
            <v>360</v>
          </cell>
          <cell r="DA43">
            <v>232</v>
          </cell>
          <cell r="DB43">
            <v>7.935778</v>
          </cell>
        </row>
        <row r="44">
          <cell r="B44" t="str">
            <v>PTSD | PCP | US | Top 20 Molecules</v>
          </cell>
          <cell r="C44" t="str">
            <v>PTSD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 t="str">
            <v>PCP</v>
          </cell>
          <cell r="I44" t="str">
            <v>US</v>
          </cell>
          <cell r="J44" t="str">
            <v>Top 20 Molecules</v>
          </cell>
          <cell r="K44">
            <v>369.50799999999998</v>
          </cell>
          <cell r="L44">
            <v>53</v>
          </cell>
          <cell r="M44">
            <v>140</v>
          </cell>
          <cell r="N44">
            <v>318</v>
          </cell>
          <cell r="O44">
            <v>504</v>
          </cell>
          <cell r="P44">
            <v>757</v>
          </cell>
          <cell r="Q44">
            <v>25522</v>
          </cell>
          <cell r="R44">
            <v>1.88045</v>
          </cell>
          <cell r="S44">
            <v>296.25099999999998</v>
          </cell>
          <cell r="T44">
            <v>45</v>
          </cell>
          <cell r="U44">
            <v>118</v>
          </cell>
          <cell r="V44">
            <v>254</v>
          </cell>
          <cell r="W44">
            <v>393</v>
          </cell>
          <cell r="X44">
            <v>624</v>
          </cell>
          <cell r="Y44">
            <v>25522</v>
          </cell>
          <cell r="Z44">
            <v>1.46818</v>
          </cell>
          <cell r="AA44">
            <v>0.84648000000000001</v>
          </cell>
          <cell r="AB44">
            <v>0.60190999999999995</v>
          </cell>
          <cell r="AC44">
            <v>0.74683999999999995</v>
          </cell>
          <cell r="AD44">
            <v>0.9</v>
          </cell>
          <cell r="AE44">
            <v>1</v>
          </cell>
          <cell r="AF44">
            <v>1</v>
          </cell>
          <cell r="AG44">
            <v>25522</v>
          </cell>
          <cell r="AH44">
            <v>1.0549999999999999E-3</v>
          </cell>
          <cell r="AI44">
            <v>395.79</v>
          </cell>
          <cell r="AJ44">
            <v>40</v>
          </cell>
          <cell r="AK44">
            <v>90</v>
          </cell>
          <cell r="AL44">
            <v>286</v>
          </cell>
          <cell r="AM44">
            <v>642</v>
          </cell>
          <cell r="AN44">
            <v>912</v>
          </cell>
          <cell r="AO44">
            <v>15143</v>
          </cell>
          <cell r="AP44">
            <v>2.9192499999999999</v>
          </cell>
          <cell r="AQ44">
            <v>302.36599999999999</v>
          </cell>
          <cell r="AR44">
            <v>32</v>
          </cell>
          <cell r="AS44">
            <v>68</v>
          </cell>
          <cell r="AT44">
            <v>208</v>
          </cell>
          <cell r="AU44">
            <v>472</v>
          </cell>
          <cell r="AV44">
            <v>711</v>
          </cell>
          <cell r="AW44">
            <v>15143</v>
          </cell>
          <cell r="AX44">
            <v>2.2730800000000002</v>
          </cell>
          <cell r="AY44">
            <v>0.81545000000000001</v>
          </cell>
          <cell r="AZ44">
            <v>0.52273999999999998</v>
          </cell>
          <cell r="BA44">
            <v>0.68420999999999998</v>
          </cell>
          <cell r="BB44">
            <v>0.87870000000000004</v>
          </cell>
          <cell r="BC44">
            <v>1</v>
          </cell>
          <cell r="BD44">
            <v>1</v>
          </cell>
          <cell r="BE44">
            <v>15143</v>
          </cell>
          <cell r="BF44">
            <v>1.6459999999999999E-3</v>
          </cell>
          <cell r="BG44">
            <v>123.625</v>
          </cell>
          <cell r="BH44">
            <v>15</v>
          </cell>
          <cell r="BI44">
            <v>30</v>
          </cell>
          <cell r="BJ44">
            <v>90</v>
          </cell>
          <cell r="BK44">
            <v>195</v>
          </cell>
          <cell r="BL44">
            <v>291</v>
          </cell>
          <cell r="BM44">
            <v>15143</v>
          </cell>
          <cell r="BN44">
            <v>0.83609999999999995</v>
          </cell>
          <cell r="BO44">
            <v>2.6511300000000002</v>
          </cell>
          <cell r="BP44">
            <v>2</v>
          </cell>
          <cell r="BQ44">
            <v>2</v>
          </cell>
          <cell r="BR44">
            <v>2</v>
          </cell>
          <cell r="BS44">
            <v>3</v>
          </cell>
          <cell r="BT44">
            <v>4</v>
          </cell>
          <cell r="BU44">
            <v>15143</v>
          </cell>
          <cell r="BV44">
            <v>7.2059999999999997E-3</v>
          </cell>
          <cell r="BW44">
            <v>152.268</v>
          </cell>
          <cell r="BX44">
            <v>23</v>
          </cell>
          <cell r="BY44">
            <v>53</v>
          </cell>
          <cell r="BZ44">
            <v>125</v>
          </cell>
          <cell r="CA44">
            <v>241</v>
          </cell>
          <cell r="CB44">
            <v>342</v>
          </cell>
          <cell r="CC44">
            <v>22573</v>
          </cell>
          <cell r="CD44">
            <v>0.76060000000000005</v>
          </cell>
          <cell r="CE44">
            <v>132.114</v>
          </cell>
          <cell r="CF44">
            <v>20</v>
          </cell>
          <cell r="CG44">
            <v>43</v>
          </cell>
          <cell r="CH44">
            <v>103</v>
          </cell>
          <cell r="CI44">
            <v>204</v>
          </cell>
          <cell r="CJ44">
            <v>301</v>
          </cell>
          <cell r="CK44">
            <v>22573</v>
          </cell>
          <cell r="CL44">
            <v>0.69079999999999997</v>
          </cell>
          <cell r="CM44">
            <v>0.88558999999999999</v>
          </cell>
          <cell r="CN44">
            <v>0.64341000000000004</v>
          </cell>
          <cell r="CO44">
            <v>0.81608999999999998</v>
          </cell>
          <cell r="CP44">
            <v>0.97</v>
          </cell>
          <cell r="CQ44">
            <v>1</v>
          </cell>
          <cell r="CR44">
            <v>1</v>
          </cell>
          <cell r="CS44">
            <v>22573</v>
          </cell>
          <cell r="CT44">
            <v>1.0839999999999999E-3</v>
          </cell>
          <cell r="CU44">
            <v>231.268</v>
          </cell>
          <cell r="CV44">
            <v>42</v>
          </cell>
          <cell r="CW44">
            <v>119</v>
          </cell>
          <cell r="CX44">
            <v>253</v>
          </cell>
          <cell r="CY44">
            <v>365</v>
          </cell>
          <cell r="CZ44">
            <v>365</v>
          </cell>
          <cell r="DA44">
            <v>25522</v>
          </cell>
          <cell r="DB44">
            <v>0.77456999999999998</v>
          </cell>
        </row>
        <row r="45">
          <cell r="B45" t="str">
            <v>PTSD | PSY | US | Top 20 Molecules</v>
          </cell>
          <cell r="C45" t="str">
            <v>PTSD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 t="str">
            <v>PSY</v>
          </cell>
          <cell r="I45" t="str">
            <v>US</v>
          </cell>
          <cell r="J45" t="str">
            <v>Top 20 Molecules</v>
          </cell>
          <cell r="K45">
            <v>500.16199999999998</v>
          </cell>
          <cell r="L45">
            <v>100</v>
          </cell>
          <cell r="M45">
            <v>230</v>
          </cell>
          <cell r="N45">
            <v>407</v>
          </cell>
          <cell r="O45">
            <v>726</v>
          </cell>
          <cell r="P45">
            <v>1017</v>
          </cell>
          <cell r="Q45">
            <v>29286</v>
          </cell>
          <cell r="R45">
            <v>2.07016</v>
          </cell>
          <cell r="S45">
            <v>396.19499999999999</v>
          </cell>
          <cell r="T45">
            <v>90</v>
          </cell>
          <cell r="U45">
            <v>183</v>
          </cell>
          <cell r="V45">
            <v>345</v>
          </cell>
          <cell r="W45">
            <v>553</v>
          </cell>
          <cell r="X45">
            <v>768</v>
          </cell>
          <cell r="Y45">
            <v>29286</v>
          </cell>
          <cell r="Z45">
            <v>1.6131899999999999</v>
          </cell>
          <cell r="AA45">
            <v>0.83055999999999996</v>
          </cell>
          <cell r="AB45">
            <v>0.59684999999999999</v>
          </cell>
          <cell r="AC45">
            <v>0.72587000000000002</v>
          </cell>
          <cell r="AD45">
            <v>0.87038000000000004</v>
          </cell>
          <cell r="AE45">
            <v>0.97767999999999999</v>
          </cell>
          <cell r="AF45">
            <v>1</v>
          </cell>
          <cell r="AG45">
            <v>29286</v>
          </cell>
          <cell r="AH45">
            <v>9.5102900000000005E-4</v>
          </cell>
          <cell r="AI45">
            <v>507.137</v>
          </cell>
          <cell r="AJ45">
            <v>60</v>
          </cell>
          <cell r="AK45">
            <v>166</v>
          </cell>
          <cell r="AL45">
            <v>434</v>
          </cell>
          <cell r="AM45">
            <v>751</v>
          </cell>
          <cell r="AN45">
            <v>1089</v>
          </cell>
          <cell r="AO45">
            <v>22577</v>
          </cell>
          <cell r="AP45">
            <v>2.6326000000000001</v>
          </cell>
          <cell r="AQ45">
            <v>390.38499999999999</v>
          </cell>
          <cell r="AR45">
            <v>60</v>
          </cell>
          <cell r="AS45">
            <v>122</v>
          </cell>
          <cell r="AT45">
            <v>322</v>
          </cell>
          <cell r="AU45">
            <v>596</v>
          </cell>
          <cell r="AV45">
            <v>817</v>
          </cell>
          <cell r="AW45">
            <v>22577</v>
          </cell>
          <cell r="AX45">
            <v>2.06474</v>
          </cell>
          <cell r="AY45">
            <v>0.81123999999999996</v>
          </cell>
          <cell r="AZ45">
            <v>0.54247000000000001</v>
          </cell>
          <cell r="BA45">
            <v>0.68767</v>
          </cell>
          <cell r="BB45">
            <v>0.85653999999999997</v>
          </cell>
          <cell r="BC45">
            <v>0.99177999999999999</v>
          </cell>
          <cell r="BD45">
            <v>1</v>
          </cell>
          <cell r="BE45">
            <v>22577</v>
          </cell>
          <cell r="BF45">
            <v>1.2468360000000001E-3</v>
          </cell>
          <cell r="BG45">
            <v>149.57499999999999</v>
          </cell>
          <cell r="BH45">
            <v>30</v>
          </cell>
          <cell r="BI45">
            <v>59</v>
          </cell>
          <cell r="BJ45">
            <v>133</v>
          </cell>
          <cell r="BK45">
            <v>233</v>
          </cell>
          <cell r="BL45">
            <v>306</v>
          </cell>
          <cell r="BM45">
            <v>22577</v>
          </cell>
          <cell r="BN45">
            <v>0.69106999999999996</v>
          </cell>
          <cell r="BO45">
            <v>2.9367100000000002</v>
          </cell>
          <cell r="BP45">
            <v>2</v>
          </cell>
          <cell r="BQ45">
            <v>2</v>
          </cell>
          <cell r="BR45">
            <v>3</v>
          </cell>
          <cell r="BS45">
            <v>4</v>
          </cell>
          <cell r="BT45">
            <v>4</v>
          </cell>
          <cell r="BU45">
            <v>22577</v>
          </cell>
          <cell r="BV45">
            <v>6.9439999999999997E-3</v>
          </cell>
          <cell r="BW45">
            <v>135.85900000000001</v>
          </cell>
          <cell r="BX45">
            <v>17</v>
          </cell>
          <cell r="BY45">
            <v>44</v>
          </cell>
          <cell r="BZ45">
            <v>106</v>
          </cell>
          <cell r="CA45">
            <v>207</v>
          </cell>
          <cell r="CB45">
            <v>316</v>
          </cell>
          <cell r="CC45">
            <v>23540</v>
          </cell>
          <cell r="CD45">
            <v>0.70504999999999995</v>
          </cell>
          <cell r="CE45">
            <v>118.49</v>
          </cell>
          <cell r="CF45">
            <v>16</v>
          </cell>
          <cell r="CG45">
            <v>37</v>
          </cell>
          <cell r="CH45">
            <v>90</v>
          </cell>
          <cell r="CI45">
            <v>178</v>
          </cell>
          <cell r="CJ45">
            <v>275</v>
          </cell>
          <cell r="CK45">
            <v>23540</v>
          </cell>
          <cell r="CL45">
            <v>0.63849</v>
          </cell>
          <cell r="CM45">
            <v>0.89134999999999998</v>
          </cell>
          <cell r="CN45">
            <v>0.65405000000000002</v>
          </cell>
          <cell r="CO45">
            <v>0.82460999999999995</v>
          </cell>
          <cell r="CP45">
            <v>0.98104000000000002</v>
          </cell>
          <cell r="CQ45">
            <v>1</v>
          </cell>
          <cell r="CR45">
            <v>1</v>
          </cell>
          <cell r="CS45">
            <v>23540</v>
          </cell>
          <cell r="CT45">
            <v>1.041E-3</v>
          </cell>
          <cell r="CU45">
            <v>259.99700000000001</v>
          </cell>
          <cell r="CV45">
            <v>83</v>
          </cell>
          <cell r="CW45">
            <v>167</v>
          </cell>
          <cell r="CX45">
            <v>298</v>
          </cell>
          <cell r="CY45">
            <v>365</v>
          </cell>
          <cell r="CZ45">
            <v>365</v>
          </cell>
          <cell r="DA45">
            <v>29286</v>
          </cell>
          <cell r="DB45">
            <v>0.65820000000000001</v>
          </cell>
        </row>
        <row r="46">
          <cell r="B46" t="str">
            <v>PTSD | PSY | FR | Top 20 Molecules</v>
          </cell>
          <cell r="C46" t="str">
            <v>PTSD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 t="str">
            <v>PSY</v>
          </cell>
          <cell r="I46" t="str">
            <v>FR</v>
          </cell>
          <cell r="J46" t="str">
            <v>Top 20 Molecules</v>
          </cell>
          <cell r="K46">
            <v>414.03512899999998</v>
          </cell>
          <cell r="L46">
            <v>60</v>
          </cell>
          <cell r="M46">
            <v>157</v>
          </cell>
          <cell r="N46">
            <v>347</v>
          </cell>
          <cell r="O46">
            <v>570</v>
          </cell>
          <cell r="P46">
            <v>751</v>
          </cell>
          <cell r="Q46">
            <v>427</v>
          </cell>
          <cell r="R46">
            <v>14.309908</v>
          </cell>
          <cell r="S46">
            <v>383.83840700000002</v>
          </cell>
          <cell r="T46">
            <v>58</v>
          </cell>
          <cell r="U46">
            <v>132</v>
          </cell>
          <cell r="V46">
            <v>307</v>
          </cell>
          <cell r="W46">
            <v>492</v>
          </cell>
          <cell r="X46">
            <v>719.3</v>
          </cell>
          <cell r="Y46">
            <v>427</v>
          </cell>
          <cell r="Z46">
            <v>13.180514000000001</v>
          </cell>
          <cell r="AA46">
            <v>0.93396999999999997</v>
          </cell>
          <cell r="AB46">
            <v>0.72365100000000004</v>
          </cell>
          <cell r="AC46">
            <v>0.86187800000000003</v>
          </cell>
          <cell r="AD46">
            <v>0.97797100000000003</v>
          </cell>
          <cell r="AE46">
            <v>1</v>
          </cell>
          <cell r="AF46">
            <v>1</v>
          </cell>
          <cell r="AG46">
            <v>427</v>
          </cell>
          <cell r="AH46">
            <v>6.3140000000000002E-3</v>
          </cell>
          <cell r="AI46">
            <v>500.64473700000002</v>
          </cell>
          <cell r="AJ46">
            <v>60</v>
          </cell>
          <cell r="AK46">
            <v>160</v>
          </cell>
          <cell r="AL46">
            <v>422</v>
          </cell>
          <cell r="AM46">
            <v>710</v>
          </cell>
          <cell r="AN46">
            <v>954</v>
          </cell>
          <cell r="AO46">
            <v>228</v>
          </cell>
          <cell r="AP46">
            <v>22.740576999999998</v>
          </cell>
          <cell r="AQ46">
            <v>463.01315799999998</v>
          </cell>
          <cell r="AR46">
            <v>60</v>
          </cell>
          <cell r="AS46">
            <v>140</v>
          </cell>
          <cell r="AT46">
            <v>360</v>
          </cell>
          <cell r="AU46">
            <v>650</v>
          </cell>
          <cell r="AV46">
            <v>842.6</v>
          </cell>
          <cell r="AW46">
            <v>228</v>
          </cell>
          <cell r="AX46">
            <v>20.954101000000001</v>
          </cell>
          <cell r="AY46">
            <v>0.93330000000000002</v>
          </cell>
          <cell r="AZ46">
            <v>0.74060000000000004</v>
          </cell>
          <cell r="BA46">
            <v>0.86037699999999995</v>
          </cell>
          <cell r="BB46">
            <v>0.97315399999999996</v>
          </cell>
          <cell r="BC46">
            <v>1</v>
          </cell>
          <cell r="BD46">
            <v>1</v>
          </cell>
          <cell r="BE46">
            <v>228</v>
          </cell>
          <cell r="BF46">
            <v>7.8079999999999998E-3</v>
          </cell>
          <cell r="BG46">
            <v>212.12280699999999</v>
          </cell>
          <cell r="BH46">
            <v>30</v>
          </cell>
          <cell r="BI46">
            <v>72</v>
          </cell>
          <cell r="BJ46">
            <v>190</v>
          </cell>
          <cell r="BK46">
            <v>333</v>
          </cell>
          <cell r="BL46">
            <v>358</v>
          </cell>
          <cell r="BM46">
            <v>228</v>
          </cell>
          <cell r="BN46">
            <v>8.3478639999999995</v>
          </cell>
          <cell r="BO46">
            <v>2.5</v>
          </cell>
          <cell r="BP46">
            <v>2</v>
          </cell>
          <cell r="BQ46">
            <v>2</v>
          </cell>
          <cell r="BR46">
            <v>2</v>
          </cell>
          <cell r="BS46">
            <v>3</v>
          </cell>
          <cell r="BT46">
            <v>4</v>
          </cell>
          <cell r="BU46">
            <v>228</v>
          </cell>
          <cell r="BV46">
            <v>6.3807000000000003E-2</v>
          </cell>
          <cell r="BW46">
            <v>194.552795</v>
          </cell>
          <cell r="BX46">
            <v>27</v>
          </cell>
          <cell r="BY46">
            <v>56</v>
          </cell>
          <cell r="BZ46">
            <v>130</v>
          </cell>
          <cell r="CA46">
            <v>273</v>
          </cell>
          <cell r="CB46">
            <v>355</v>
          </cell>
          <cell r="CC46">
            <v>322</v>
          </cell>
          <cell r="CD46">
            <v>6.7319880000000003</v>
          </cell>
          <cell r="CE46">
            <v>181.15528</v>
          </cell>
          <cell r="CF46">
            <v>23</v>
          </cell>
          <cell r="CG46">
            <v>46</v>
          </cell>
          <cell r="CH46">
            <v>112</v>
          </cell>
          <cell r="CI46">
            <v>238</v>
          </cell>
          <cell r="CJ46">
            <v>335</v>
          </cell>
          <cell r="CK46">
            <v>322</v>
          </cell>
          <cell r="CL46">
            <v>6.3537549999999996</v>
          </cell>
          <cell r="CM46">
            <v>0.92887299999999995</v>
          </cell>
          <cell r="CN46">
            <v>0.66326499999999999</v>
          </cell>
          <cell r="CO46">
            <v>0.88888900000000004</v>
          </cell>
          <cell r="CP46">
            <v>1</v>
          </cell>
          <cell r="CQ46">
            <v>1</v>
          </cell>
          <cell r="CR46">
            <v>1</v>
          </cell>
          <cell r="CS46">
            <v>322</v>
          </cell>
          <cell r="CT46">
            <v>9.3970000000000008E-3</v>
          </cell>
          <cell r="CU46">
            <v>260.44730700000002</v>
          </cell>
          <cell r="CV46">
            <v>46</v>
          </cell>
          <cell r="CW46">
            <v>120</v>
          </cell>
          <cell r="CX46">
            <v>274</v>
          </cell>
          <cell r="CY46">
            <v>351</v>
          </cell>
          <cell r="CZ46">
            <v>365</v>
          </cell>
          <cell r="DA46">
            <v>427</v>
          </cell>
          <cell r="DB46">
            <v>5.852252</v>
          </cell>
        </row>
        <row r="47">
          <cell r="B47" t="str">
            <v>PTSD | PSY | DE | Top 20 Molecules</v>
          </cell>
          <cell r="C47" t="str">
            <v>PTSD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 t="str">
            <v>PSY</v>
          </cell>
          <cell r="I47" t="str">
            <v>DE</v>
          </cell>
          <cell r="J47" t="str">
            <v>Top 20 Molecules</v>
          </cell>
          <cell r="K47">
            <v>377.334586</v>
          </cell>
          <cell r="L47">
            <v>87</v>
          </cell>
          <cell r="M47">
            <v>182</v>
          </cell>
          <cell r="N47">
            <v>327</v>
          </cell>
          <cell r="O47">
            <v>456</v>
          </cell>
          <cell r="P47">
            <v>699</v>
          </cell>
          <cell r="Q47">
            <v>1064</v>
          </cell>
          <cell r="R47">
            <v>7.4805400000000004</v>
          </cell>
          <cell r="S47">
            <v>358.31954899999999</v>
          </cell>
          <cell r="T47">
            <v>80</v>
          </cell>
          <cell r="U47">
            <v>154</v>
          </cell>
          <cell r="V47">
            <v>300</v>
          </cell>
          <cell r="W47">
            <v>416</v>
          </cell>
          <cell r="X47">
            <v>649.20000000000005</v>
          </cell>
          <cell r="Y47">
            <v>1064</v>
          </cell>
          <cell r="Z47">
            <v>7.0208170000000001</v>
          </cell>
          <cell r="AA47">
            <v>0.95601000000000003</v>
          </cell>
          <cell r="AB47">
            <v>0.77987399999999996</v>
          </cell>
          <cell r="AC47">
            <v>0.90060899999999999</v>
          </cell>
          <cell r="AD47">
            <v>1</v>
          </cell>
          <cell r="AE47">
            <v>1</v>
          </cell>
          <cell r="AF47">
            <v>1</v>
          </cell>
          <cell r="AG47">
            <v>1064</v>
          </cell>
          <cell r="AH47">
            <v>3.46E-3</v>
          </cell>
          <cell r="AI47">
            <v>430.72962999999999</v>
          </cell>
          <cell r="AJ47">
            <v>64</v>
          </cell>
          <cell r="AK47">
            <v>138</v>
          </cell>
          <cell r="AL47">
            <v>354</v>
          </cell>
          <cell r="AM47">
            <v>632.5</v>
          </cell>
          <cell r="AN47">
            <v>787</v>
          </cell>
          <cell r="AO47">
            <v>540</v>
          </cell>
          <cell r="AP47">
            <v>13.30514</v>
          </cell>
          <cell r="AQ47">
            <v>407.75370400000003</v>
          </cell>
          <cell r="AR47">
            <v>60</v>
          </cell>
          <cell r="AS47">
            <v>130</v>
          </cell>
          <cell r="AT47">
            <v>320</v>
          </cell>
          <cell r="AU47">
            <v>584</v>
          </cell>
          <cell r="AV47">
            <v>738.6</v>
          </cell>
          <cell r="AW47">
            <v>540</v>
          </cell>
          <cell r="AX47">
            <v>12.388671</v>
          </cell>
          <cell r="AY47">
            <v>0.95956600000000003</v>
          </cell>
          <cell r="AZ47">
            <v>0.80769199999999997</v>
          </cell>
          <cell r="BA47">
            <v>0.90646199999999999</v>
          </cell>
          <cell r="BB47">
            <v>1</v>
          </cell>
          <cell r="BC47">
            <v>1</v>
          </cell>
          <cell r="BD47">
            <v>1</v>
          </cell>
          <cell r="BE47">
            <v>540</v>
          </cell>
          <cell r="BF47">
            <v>3.9249999999999997E-3</v>
          </cell>
          <cell r="BG47">
            <v>184.90740700000001</v>
          </cell>
          <cell r="BH47">
            <v>28</v>
          </cell>
          <cell r="BI47">
            <v>63</v>
          </cell>
          <cell r="BJ47">
            <v>168</v>
          </cell>
          <cell r="BK47">
            <v>294</v>
          </cell>
          <cell r="BL47">
            <v>355</v>
          </cell>
          <cell r="BM47">
            <v>540</v>
          </cell>
          <cell r="BN47">
            <v>5.1577609999999998</v>
          </cell>
          <cell r="BO47">
            <v>2.5407410000000001</v>
          </cell>
          <cell r="BP47">
            <v>2</v>
          </cell>
          <cell r="BQ47">
            <v>2</v>
          </cell>
          <cell r="BR47">
            <v>2</v>
          </cell>
          <cell r="BS47">
            <v>3</v>
          </cell>
          <cell r="BT47">
            <v>3</v>
          </cell>
          <cell r="BU47">
            <v>540</v>
          </cell>
          <cell r="BV47">
            <v>3.4550999999999998E-2</v>
          </cell>
          <cell r="BW47">
            <v>186.825221</v>
          </cell>
          <cell r="BX47">
            <v>40</v>
          </cell>
          <cell r="BY47">
            <v>90</v>
          </cell>
          <cell r="BZ47">
            <v>178</v>
          </cell>
          <cell r="CA47">
            <v>294</v>
          </cell>
          <cell r="CB47">
            <v>357</v>
          </cell>
          <cell r="CC47">
            <v>904</v>
          </cell>
          <cell r="CD47">
            <v>3.79156</v>
          </cell>
          <cell r="CE47">
            <v>178.16924800000001</v>
          </cell>
          <cell r="CF47">
            <v>40</v>
          </cell>
          <cell r="CG47">
            <v>80</v>
          </cell>
          <cell r="CH47">
            <v>152</v>
          </cell>
          <cell r="CI47">
            <v>265</v>
          </cell>
          <cell r="CJ47">
            <v>338</v>
          </cell>
          <cell r="CK47">
            <v>904</v>
          </cell>
          <cell r="CL47">
            <v>3.6149339999999999</v>
          </cell>
          <cell r="CM47">
            <v>0.95893700000000004</v>
          </cell>
          <cell r="CN47">
            <v>0.73898299999999995</v>
          </cell>
          <cell r="CO47">
            <v>0.92307700000000004</v>
          </cell>
          <cell r="CP47">
            <v>1</v>
          </cell>
          <cell r="CQ47">
            <v>1</v>
          </cell>
          <cell r="CR47">
            <v>1</v>
          </cell>
          <cell r="CS47">
            <v>904</v>
          </cell>
          <cell r="CT47">
            <v>4.4229999999999998E-3</v>
          </cell>
          <cell r="CU47">
            <v>252.575188</v>
          </cell>
          <cell r="CV47">
            <v>80</v>
          </cell>
          <cell r="CW47">
            <v>157</v>
          </cell>
          <cell r="CX47">
            <v>286</v>
          </cell>
          <cell r="CY47">
            <v>357</v>
          </cell>
          <cell r="CZ47">
            <v>365</v>
          </cell>
          <cell r="DA47">
            <v>1064</v>
          </cell>
          <cell r="DB47">
            <v>3.4113319999999998</v>
          </cell>
        </row>
        <row r="48">
          <cell r="B48" t="str">
            <v>PTSD | PSY | ES | Top 20 Molecules</v>
          </cell>
          <cell r="C48" t="str">
            <v>PTSD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 t="str">
            <v>PSY</v>
          </cell>
          <cell r="I48" t="str">
            <v>ES</v>
          </cell>
          <cell r="J48" t="str">
            <v>Top 20 Molecules</v>
          </cell>
          <cell r="K48">
            <v>188.50666699999999</v>
          </cell>
          <cell r="L48">
            <v>29</v>
          </cell>
          <cell r="M48">
            <v>59</v>
          </cell>
          <cell r="N48">
            <v>112</v>
          </cell>
          <cell r="O48">
            <v>229</v>
          </cell>
          <cell r="P48">
            <v>411</v>
          </cell>
          <cell r="Q48">
            <v>75</v>
          </cell>
          <cell r="R48">
            <v>22.32667</v>
          </cell>
          <cell r="S48">
            <v>174.373333</v>
          </cell>
          <cell r="T48">
            <v>29</v>
          </cell>
          <cell r="U48">
            <v>58</v>
          </cell>
          <cell r="V48">
            <v>106</v>
          </cell>
          <cell r="W48">
            <v>209.25</v>
          </cell>
          <cell r="X48">
            <v>376.5</v>
          </cell>
          <cell r="Y48">
            <v>75</v>
          </cell>
          <cell r="Z48">
            <v>20.254469</v>
          </cell>
          <cell r="AA48">
            <v>0.94830099999999995</v>
          </cell>
          <cell r="AB48">
            <v>0.84757700000000002</v>
          </cell>
          <cell r="AC48">
            <v>0.94139399999999995</v>
          </cell>
          <cell r="AD48">
            <v>0.98876399999999998</v>
          </cell>
          <cell r="AE48">
            <v>1</v>
          </cell>
          <cell r="AF48">
            <v>1</v>
          </cell>
          <cell r="AG48">
            <v>75</v>
          </cell>
          <cell r="AH48">
            <v>9.0840000000000001E-3</v>
          </cell>
          <cell r="AI48">
            <v>218.71875</v>
          </cell>
          <cell r="AJ48">
            <v>46</v>
          </cell>
          <cell r="AK48">
            <v>68</v>
          </cell>
          <cell r="AL48">
            <v>138</v>
          </cell>
          <cell r="AM48">
            <v>285</v>
          </cell>
          <cell r="AN48">
            <v>539.1</v>
          </cell>
          <cell r="AO48">
            <v>32</v>
          </cell>
          <cell r="AP48">
            <v>41.166260000000001</v>
          </cell>
          <cell r="AQ48">
            <v>200.75</v>
          </cell>
          <cell r="AR48">
            <v>44</v>
          </cell>
          <cell r="AS48">
            <v>66</v>
          </cell>
          <cell r="AT48">
            <v>131</v>
          </cell>
          <cell r="AU48">
            <v>264</v>
          </cell>
          <cell r="AV48">
            <v>487</v>
          </cell>
          <cell r="AW48">
            <v>32</v>
          </cell>
          <cell r="AX48">
            <v>37.283062000000001</v>
          </cell>
          <cell r="AY48">
            <v>0.93061000000000005</v>
          </cell>
          <cell r="AZ48">
            <v>0.859599</v>
          </cell>
          <cell r="BA48">
            <v>0.93689800000000001</v>
          </cell>
          <cell r="BB48">
            <v>0.98594800000000005</v>
          </cell>
          <cell r="BC48">
            <v>1</v>
          </cell>
          <cell r="BD48">
            <v>1</v>
          </cell>
          <cell r="BE48">
            <v>32</v>
          </cell>
          <cell r="BF48">
            <v>1.26E-2</v>
          </cell>
          <cell r="BG48">
            <v>92.34375</v>
          </cell>
          <cell r="BH48">
            <v>21</v>
          </cell>
          <cell r="BI48">
            <v>30</v>
          </cell>
          <cell r="BJ48">
            <v>60</v>
          </cell>
          <cell r="BK48">
            <v>121.25</v>
          </cell>
          <cell r="BL48">
            <v>216</v>
          </cell>
          <cell r="BM48">
            <v>32</v>
          </cell>
          <cell r="BN48">
            <v>14.623341999999999</v>
          </cell>
          <cell r="BO48">
            <v>2.65625</v>
          </cell>
          <cell r="BP48">
            <v>2</v>
          </cell>
          <cell r="BQ48">
            <v>2</v>
          </cell>
          <cell r="BR48">
            <v>2</v>
          </cell>
          <cell r="BS48">
            <v>3</v>
          </cell>
          <cell r="BT48">
            <v>4</v>
          </cell>
          <cell r="BU48">
            <v>32</v>
          </cell>
          <cell r="BV48">
            <v>0.197962</v>
          </cell>
          <cell r="BW48">
            <v>96.472972999999996</v>
          </cell>
          <cell r="BX48">
            <v>20</v>
          </cell>
          <cell r="BY48">
            <v>31</v>
          </cell>
          <cell r="BZ48">
            <v>62</v>
          </cell>
          <cell r="CA48">
            <v>113.25</v>
          </cell>
          <cell r="CB48">
            <v>176</v>
          </cell>
          <cell r="CC48">
            <v>74</v>
          </cell>
          <cell r="CD48">
            <v>7.7433170000000002</v>
          </cell>
          <cell r="CE48">
            <v>89.918919000000002</v>
          </cell>
          <cell r="CF48">
            <v>19</v>
          </cell>
          <cell r="CG48">
            <v>30</v>
          </cell>
          <cell r="CH48">
            <v>59</v>
          </cell>
          <cell r="CI48">
            <v>104</v>
          </cell>
          <cell r="CJ48">
            <v>159</v>
          </cell>
          <cell r="CK48">
            <v>74</v>
          </cell>
          <cell r="CL48">
            <v>6.9343120000000003</v>
          </cell>
          <cell r="CM48">
            <v>0.95245400000000002</v>
          </cell>
          <cell r="CN48">
            <v>0.82906000000000002</v>
          </cell>
          <cell r="CO48">
            <v>0.96428599999999998</v>
          </cell>
          <cell r="CP48">
            <v>1</v>
          </cell>
          <cell r="CQ48">
            <v>1</v>
          </cell>
          <cell r="CR48">
            <v>1</v>
          </cell>
          <cell r="CS48">
            <v>74</v>
          </cell>
          <cell r="CT48">
            <v>1.2054E-2</v>
          </cell>
          <cell r="CU48">
            <v>134.58666700000001</v>
          </cell>
          <cell r="CV48">
            <v>29</v>
          </cell>
          <cell r="CW48">
            <v>55</v>
          </cell>
          <cell r="CX48">
            <v>89</v>
          </cell>
          <cell r="CY48">
            <v>169.25</v>
          </cell>
          <cell r="CZ48">
            <v>273</v>
          </cell>
          <cell r="DA48">
            <v>75</v>
          </cell>
          <cell r="DB48">
            <v>10.685146</v>
          </cell>
        </row>
        <row r="49">
          <cell r="B49" t="str">
            <v>GAD | ALL | US | Top 20 Molecules</v>
          </cell>
          <cell r="C49" t="str">
            <v>GAD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 t="str">
            <v>ALL</v>
          </cell>
          <cell r="I49" t="str">
            <v>US</v>
          </cell>
          <cell r="J49" t="str">
            <v>Top 20 Molecules</v>
          </cell>
          <cell r="K49">
            <v>298.98899999999998</v>
          </cell>
          <cell r="L49">
            <v>30</v>
          </cell>
          <cell r="M49">
            <v>85</v>
          </cell>
          <cell r="N49">
            <v>256</v>
          </cell>
          <cell r="O49">
            <v>394</v>
          </cell>
          <cell r="P49">
            <v>687</v>
          </cell>
          <cell r="Q49">
            <v>1184630</v>
          </cell>
          <cell r="R49">
            <v>0.24123</v>
          </cell>
          <cell r="S49">
            <v>239.816</v>
          </cell>
          <cell r="T49">
            <v>30</v>
          </cell>
          <cell r="U49">
            <v>68</v>
          </cell>
          <cell r="V49">
            <v>200</v>
          </cell>
          <cell r="W49">
            <v>350</v>
          </cell>
          <cell r="X49">
            <v>511</v>
          </cell>
          <cell r="Y49">
            <v>1184630</v>
          </cell>
          <cell r="Z49">
            <v>0.18956999999999999</v>
          </cell>
          <cell r="AA49">
            <v>0.85550000000000004</v>
          </cell>
          <cell r="AB49">
            <v>0.59538000000000002</v>
          </cell>
          <cell r="AC49">
            <v>0.75849</v>
          </cell>
          <cell r="AD49">
            <v>0.92603000000000002</v>
          </cell>
          <cell r="AE49">
            <v>1</v>
          </cell>
          <cell r="AF49">
            <v>1</v>
          </cell>
          <cell r="AG49">
            <v>1184630</v>
          </cell>
          <cell r="AH49">
            <v>1.61473E-4</v>
          </cell>
          <cell r="AI49">
            <v>325.39400000000001</v>
          </cell>
          <cell r="AJ49">
            <v>24</v>
          </cell>
          <cell r="AK49">
            <v>60</v>
          </cell>
          <cell r="AL49">
            <v>190</v>
          </cell>
          <cell r="AM49">
            <v>546</v>
          </cell>
          <cell r="AN49">
            <v>772</v>
          </cell>
          <cell r="AO49">
            <v>585811</v>
          </cell>
          <cell r="AP49">
            <v>0.42649999999999999</v>
          </cell>
          <cell r="AQ49">
            <v>243.548</v>
          </cell>
          <cell r="AR49">
            <v>20</v>
          </cell>
          <cell r="AS49">
            <v>57</v>
          </cell>
          <cell r="AT49">
            <v>136</v>
          </cell>
          <cell r="AU49">
            <v>378</v>
          </cell>
          <cell r="AV49">
            <v>640</v>
          </cell>
          <cell r="AW49">
            <v>585811</v>
          </cell>
          <cell r="AX49">
            <v>0.33066000000000001</v>
          </cell>
          <cell r="AY49">
            <v>0.81455999999999995</v>
          </cell>
          <cell r="AZ49">
            <v>0.48913000000000001</v>
          </cell>
          <cell r="BA49">
            <v>0.67523</v>
          </cell>
          <cell r="BB49">
            <v>0.90164</v>
          </cell>
          <cell r="BC49">
            <v>1</v>
          </cell>
          <cell r="BD49">
            <v>1</v>
          </cell>
          <cell r="BE49">
            <v>585811</v>
          </cell>
          <cell r="BF49">
            <v>2.8729E-4</v>
          </cell>
          <cell r="BG49">
            <v>105.18</v>
          </cell>
          <cell r="BH49">
            <v>10</v>
          </cell>
          <cell r="BI49">
            <v>28</v>
          </cell>
          <cell r="BJ49">
            <v>60</v>
          </cell>
          <cell r="BK49">
            <v>168</v>
          </cell>
          <cell r="BL49">
            <v>274</v>
          </cell>
          <cell r="BM49">
            <v>585811</v>
          </cell>
          <cell r="BN49">
            <v>0.13217000000000001</v>
          </cell>
          <cell r="BO49">
            <v>2.4537399999999998</v>
          </cell>
          <cell r="BP49">
            <v>2</v>
          </cell>
          <cell r="BQ49">
            <v>2</v>
          </cell>
          <cell r="BR49">
            <v>2</v>
          </cell>
          <cell r="BS49">
            <v>3</v>
          </cell>
          <cell r="BT49">
            <v>3</v>
          </cell>
          <cell r="BU49">
            <v>585811</v>
          </cell>
          <cell r="BV49">
            <v>9.6100000000000005E-4</v>
          </cell>
          <cell r="BW49">
            <v>151.072</v>
          </cell>
          <cell r="BX49">
            <v>15</v>
          </cell>
          <cell r="BY49">
            <v>38</v>
          </cell>
          <cell r="BZ49">
            <v>119</v>
          </cell>
          <cell r="CA49">
            <v>254</v>
          </cell>
          <cell r="CB49">
            <v>356</v>
          </cell>
          <cell r="CC49">
            <v>1082742</v>
          </cell>
          <cell r="CD49">
            <v>0.1166</v>
          </cell>
          <cell r="CE49">
            <v>130.613</v>
          </cell>
          <cell r="CF49">
            <v>15</v>
          </cell>
          <cell r="CG49">
            <v>31</v>
          </cell>
          <cell r="CH49">
            <v>94</v>
          </cell>
          <cell r="CI49">
            <v>210</v>
          </cell>
          <cell r="CJ49">
            <v>312</v>
          </cell>
          <cell r="CK49">
            <v>1082742</v>
          </cell>
          <cell r="CL49">
            <v>0.10511</v>
          </cell>
          <cell r="CM49">
            <v>0.88946000000000003</v>
          </cell>
          <cell r="CN49">
            <v>0.64378000000000002</v>
          </cell>
          <cell r="CO49">
            <v>0.82591000000000003</v>
          </cell>
          <cell r="CP49">
            <v>0.97899000000000003</v>
          </cell>
          <cell r="CQ49">
            <v>1</v>
          </cell>
          <cell r="CR49">
            <v>1</v>
          </cell>
          <cell r="CS49">
            <v>1082742</v>
          </cell>
          <cell r="CT49">
            <v>1.5750200000000001E-4</v>
          </cell>
          <cell r="CU49">
            <v>207.953</v>
          </cell>
          <cell r="CV49">
            <v>30</v>
          </cell>
          <cell r="CW49">
            <v>73</v>
          </cell>
          <cell r="CX49">
            <v>216</v>
          </cell>
          <cell r="CY49">
            <v>365</v>
          </cell>
          <cell r="CZ49">
            <v>365</v>
          </cell>
          <cell r="DA49">
            <v>1184630</v>
          </cell>
          <cell r="DB49">
            <v>0.12264</v>
          </cell>
        </row>
        <row r="50">
          <cell r="B50" t="str">
            <v>GAD | ALL | FR | Top 20 Molecules</v>
          </cell>
          <cell r="C50" t="str">
            <v>GAD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 t="str">
            <v>ALL</v>
          </cell>
          <cell r="I50" t="str">
            <v>FR</v>
          </cell>
          <cell r="J50" t="str">
            <v>Top 20 Molecules</v>
          </cell>
          <cell r="K50">
            <v>247.54407599999999</v>
          </cell>
          <cell r="L50">
            <v>30</v>
          </cell>
          <cell r="M50">
            <v>60</v>
          </cell>
          <cell r="N50">
            <v>187</v>
          </cell>
          <cell r="O50">
            <v>362</v>
          </cell>
          <cell r="P50">
            <v>581</v>
          </cell>
          <cell r="Q50">
            <v>97854</v>
          </cell>
          <cell r="R50">
            <v>0.72980299999999998</v>
          </cell>
          <cell r="S50">
            <v>223.585893</v>
          </cell>
          <cell r="T50">
            <v>30</v>
          </cell>
          <cell r="U50">
            <v>60</v>
          </cell>
          <cell r="V50">
            <v>166</v>
          </cell>
          <cell r="W50">
            <v>334</v>
          </cell>
          <cell r="X50">
            <v>510</v>
          </cell>
          <cell r="Y50">
            <v>97854</v>
          </cell>
          <cell r="Z50">
            <v>0.66578000000000004</v>
          </cell>
          <cell r="AA50">
            <v>0.92873700000000003</v>
          </cell>
          <cell r="AB50">
            <v>0.74826599999999999</v>
          </cell>
          <cell r="AC50">
            <v>0.89533700000000005</v>
          </cell>
          <cell r="AD50">
            <v>1</v>
          </cell>
          <cell r="AE50">
            <v>1</v>
          </cell>
          <cell r="AF50">
            <v>1</v>
          </cell>
          <cell r="AG50">
            <v>97854</v>
          </cell>
          <cell r="AH50">
            <v>3.8900000000000002E-4</v>
          </cell>
          <cell r="AI50">
            <v>316.32038699999998</v>
          </cell>
          <cell r="AJ50">
            <v>35</v>
          </cell>
          <cell r="AK50">
            <v>60</v>
          </cell>
          <cell r="AL50">
            <v>202</v>
          </cell>
          <cell r="AM50">
            <v>530</v>
          </cell>
          <cell r="AN50">
            <v>730</v>
          </cell>
          <cell r="AO50">
            <v>37617</v>
          </cell>
          <cell r="AP50">
            <v>1.5058290000000001</v>
          </cell>
          <cell r="AQ50">
            <v>286.01276000000001</v>
          </cell>
          <cell r="AR50">
            <v>33</v>
          </cell>
          <cell r="AS50">
            <v>60</v>
          </cell>
          <cell r="AT50">
            <v>180</v>
          </cell>
          <cell r="AU50">
            <v>456</v>
          </cell>
          <cell r="AV50">
            <v>691</v>
          </cell>
          <cell r="AW50">
            <v>37617</v>
          </cell>
          <cell r="AX50">
            <v>1.3714729999999999</v>
          </cell>
          <cell r="AY50">
            <v>0.93163099999999999</v>
          </cell>
          <cell r="AZ50">
            <v>0.77147100000000002</v>
          </cell>
          <cell r="BA50">
            <v>0.88715100000000002</v>
          </cell>
          <cell r="BB50">
            <v>1</v>
          </cell>
          <cell r="BC50">
            <v>1</v>
          </cell>
          <cell r="BD50">
            <v>1</v>
          </cell>
          <cell r="BE50">
            <v>37617</v>
          </cell>
          <cell r="BF50">
            <v>5.53E-4</v>
          </cell>
          <cell r="BG50">
            <v>141.61007000000001</v>
          </cell>
          <cell r="BH50">
            <v>16</v>
          </cell>
          <cell r="BI50">
            <v>30</v>
          </cell>
          <cell r="BJ50">
            <v>93</v>
          </cell>
          <cell r="BK50">
            <v>244</v>
          </cell>
          <cell r="BL50">
            <v>346</v>
          </cell>
          <cell r="BM50">
            <v>37617</v>
          </cell>
          <cell r="BN50">
            <v>0.62181600000000004</v>
          </cell>
          <cell r="BO50">
            <v>2.4582769999999998</v>
          </cell>
          <cell r="BP50">
            <v>2</v>
          </cell>
          <cell r="BQ50">
            <v>2</v>
          </cell>
          <cell r="BR50">
            <v>2</v>
          </cell>
          <cell r="BS50">
            <v>3</v>
          </cell>
          <cell r="BT50">
            <v>3</v>
          </cell>
          <cell r="BU50">
            <v>37617</v>
          </cell>
          <cell r="BV50">
            <v>4.084E-3</v>
          </cell>
          <cell r="BW50">
            <v>139.19778199999999</v>
          </cell>
          <cell r="BX50">
            <v>20</v>
          </cell>
          <cell r="BY50">
            <v>36</v>
          </cell>
          <cell r="BZ50">
            <v>97</v>
          </cell>
          <cell r="CA50">
            <v>227</v>
          </cell>
          <cell r="CB50">
            <v>336</v>
          </cell>
          <cell r="CC50">
            <v>88537</v>
          </cell>
          <cell r="CD50">
            <v>0.38584499999999999</v>
          </cell>
          <cell r="CE50">
            <v>125.59531</v>
          </cell>
          <cell r="CF50">
            <v>20</v>
          </cell>
          <cell r="CG50">
            <v>30</v>
          </cell>
          <cell r="CH50">
            <v>90</v>
          </cell>
          <cell r="CI50">
            <v>191</v>
          </cell>
          <cell r="CJ50">
            <v>307</v>
          </cell>
          <cell r="CK50">
            <v>88537</v>
          </cell>
          <cell r="CL50">
            <v>0.35830499999999998</v>
          </cell>
          <cell r="CM50">
            <v>0.92580899999999999</v>
          </cell>
          <cell r="CN50">
            <v>0.70588200000000001</v>
          </cell>
          <cell r="CO50">
            <v>0.92215599999999998</v>
          </cell>
          <cell r="CP50">
            <v>1</v>
          </cell>
          <cell r="CQ50">
            <v>1</v>
          </cell>
          <cell r="CR50">
            <v>1</v>
          </cell>
          <cell r="CS50">
            <v>88537</v>
          </cell>
          <cell r="CT50">
            <v>4.9299999999999995E-4</v>
          </cell>
          <cell r="CU50">
            <v>180.38199800000001</v>
          </cell>
          <cell r="CV50">
            <v>30</v>
          </cell>
          <cell r="CW50">
            <v>60</v>
          </cell>
          <cell r="CX50">
            <v>167</v>
          </cell>
          <cell r="CY50">
            <v>308</v>
          </cell>
          <cell r="CZ50">
            <v>363</v>
          </cell>
          <cell r="DA50">
            <v>97854</v>
          </cell>
          <cell r="DB50">
            <v>0.40676699999999999</v>
          </cell>
        </row>
        <row r="51">
          <cell r="B51" t="str">
            <v>GAD | ALL | DE | Top 20 Molecules</v>
          </cell>
          <cell r="C51" t="str">
            <v>GAD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 t="str">
            <v>ALL</v>
          </cell>
          <cell r="I51" t="str">
            <v>DE</v>
          </cell>
          <cell r="J51" t="str">
            <v>Top 20 Molecules</v>
          </cell>
          <cell r="K51">
            <v>276.02075500000001</v>
          </cell>
          <cell r="L51">
            <v>25</v>
          </cell>
          <cell r="M51">
            <v>80</v>
          </cell>
          <cell r="N51">
            <v>211</v>
          </cell>
          <cell r="O51">
            <v>357</v>
          </cell>
          <cell r="P51">
            <v>506</v>
          </cell>
          <cell r="Q51">
            <v>8769</v>
          </cell>
          <cell r="R51">
            <v>2.2217210000000001</v>
          </cell>
          <cell r="S51">
            <v>256.89782200000002</v>
          </cell>
          <cell r="T51">
            <v>25</v>
          </cell>
          <cell r="U51">
            <v>70</v>
          </cell>
          <cell r="V51">
            <v>180</v>
          </cell>
          <cell r="W51">
            <v>331</v>
          </cell>
          <cell r="X51">
            <v>457</v>
          </cell>
          <cell r="Y51">
            <v>8769</v>
          </cell>
          <cell r="Z51">
            <v>2.0718040000000002</v>
          </cell>
          <cell r="AA51">
            <v>0.94305799999999995</v>
          </cell>
          <cell r="AB51">
            <v>0.68783099999999997</v>
          </cell>
          <cell r="AC51">
            <v>0.886957</v>
          </cell>
          <cell r="AD51">
            <v>1</v>
          </cell>
          <cell r="AE51">
            <v>1</v>
          </cell>
          <cell r="AF51">
            <v>1</v>
          </cell>
          <cell r="AG51">
            <v>8769</v>
          </cell>
          <cell r="AH51">
            <v>1.529E-3</v>
          </cell>
          <cell r="AI51">
            <v>337.624819</v>
          </cell>
          <cell r="AJ51">
            <v>40</v>
          </cell>
          <cell r="AK51">
            <v>88</v>
          </cell>
          <cell r="AL51">
            <v>200</v>
          </cell>
          <cell r="AM51">
            <v>524</v>
          </cell>
          <cell r="AN51">
            <v>724</v>
          </cell>
          <cell r="AO51">
            <v>2764</v>
          </cell>
          <cell r="AP51">
            <v>5.4734870000000004</v>
          </cell>
          <cell r="AQ51">
            <v>316.379884</v>
          </cell>
          <cell r="AR51">
            <v>40</v>
          </cell>
          <cell r="AS51">
            <v>80</v>
          </cell>
          <cell r="AT51">
            <v>200</v>
          </cell>
          <cell r="AU51">
            <v>460</v>
          </cell>
          <cell r="AV51">
            <v>686</v>
          </cell>
          <cell r="AW51">
            <v>2764</v>
          </cell>
          <cell r="AX51">
            <v>5.0809620000000004</v>
          </cell>
          <cell r="AY51">
            <v>0.95163699999999996</v>
          </cell>
          <cell r="AZ51">
            <v>0.78121499999999999</v>
          </cell>
          <cell r="BA51">
            <v>0.89996399999999999</v>
          </cell>
          <cell r="BB51">
            <v>1</v>
          </cell>
          <cell r="BC51">
            <v>1</v>
          </cell>
          <cell r="BD51">
            <v>1</v>
          </cell>
          <cell r="BE51">
            <v>2764</v>
          </cell>
          <cell r="BF51">
            <v>1.97E-3</v>
          </cell>
          <cell r="BG51">
            <v>151.708394</v>
          </cell>
          <cell r="BH51">
            <v>20</v>
          </cell>
          <cell r="BI51">
            <v>42</v>
          </cell>
          <cell r="BJ51">
            <v>100</v>
          </cell>
          <cell r="BK51">
            <v>243</v>
          </cell>
          <cell r="BL51">
            <v>341</v>
          </cell>
          <cell r="BM51">
            <v>2764</v>
          </cell>
          <cell r="BN51">
            <v>2.2458990000000001</v>
          </cell>
          <cell r="BO51">
            <v>2.3990589999999998</v>
          </cell>
          <cell r="BP51">
            <v>2</v>
          </cell>
          <cell r="BQ51">
            <v>2</v>
          </cell>
          <cell r="BR51">
            <v>2</v>
          </cell>
          <cell r="BS51">
            <v>3</v>
          </cell>
          <cell r="BT51">
            <v>3</v>
          </cell>
          <cell r="BU51">
            <v>2764</v>
          </cell>
          <cell r="BV51">
            <v>1.3786E-2</v>
          </cell>
          <cell r="BW51">
            <v>177.770858</v>
          </cell>
          <cell r="BX51">
            <v>20</v>
          </cell>
          <cell r="BY51">
            <v>50</v>
          </cell>
          <cell r="BZ51">
            <v>138</v>
          </cell>
          <cell r="CA51">
            <v>274</v>
          </cell>
          <cell r="CB51">
            <v>350</v>
          </cell>
          <cell r="CC51">
            <v>8366</v>
          </cell>
          <cell r="CD51">
            <v>1.3035209999999999</v>
          </cell>
          <cell r="CE51">
            <v>164.745757</v>
          </cell>
          <cell r="CF51">
            <v>20</v>
          </cell>
          <cell r="CG51">
            <v>50</v>
          </cell>
          <cell r="CH51">
            <v>109</v>
          </cell>
          <cell r="CI51">
            <v>225</v>
          </cell>
          <cell r="CJ51">
            <v>326</v>
          </cell>
          <cell r="CK51">
            <v>8366</v>
          </cell>
          <cell r="CL51">
            <v>1.195983</v>
          </cell>
          <cell r="CM51">
            <v>0.94230000000000003</v>
          </cell>
          <cell r="CN51">
            <v>0.65918699999999997</v>
          </cell>
          <cell r="CO51">
            <v>0.898204</v>
          </cell>
          <cell r="CP51">
            <v>1</v>
          </cell>
          <cell r="CQ51">
            <v>1</v>
          </cell>
          <cell r="CR51">
            <v>1</v>
          </cell>
          <cell r="CS51">
            <v>8366</v>
          </cell>
          <cell r="CT51">
            <v>1.673E-3</v>
          </cell>
          <cell r="CU51">
            <v>217.41965999999999</v>
          </cell>
          <cell r="CV51">
            <v>25</v>
          </cell>
          <cell r="CW51">
            <v>75</v>
          </cell>
          <cell r="CX51">
            <v>200</v>
          </cell>
          <cell r="CY51">
            <v>335</v>
          </cell>
          <cell r="CZ51">
            <v>365</v>
          </cell>
          <cell r="DA51">
            <v>8769</v>
          </cell>
          <cell r="DB51">
            <v>1.3623289999999999</v>
          </cell>
        </row>
        <row r="52">
          <cell r="B52" t="str">
            <v>GAD | ALL | ES | Top 20 Molecules</v>
          </cell>
          <cell r="C52" t="str">
            <v>GAD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ALL</v>
          </cell>
          <cell r="I52" t="str">
            <v>ES</v>
          </cell>
          <cell r="J52" t="str">
            <v>Top 20 Molecules</v>
          </cell>
          <cell r="K52">
            <v>351.98180300000001</v>
          </cell>
          <cell r="L52">
            <v>49</v>
          </cell>
          <cell r="M52">
            <v>148</v>
          </cell>
          <cell r="N52">
            <v>328</v>
          </cell>
          <cell r="O52">
            <v>434</v>
          </cell>
          <cell r="P52">
            <v>695</v>
          </cell>
          <cell r="Q52">
            <v>39512</v>
          </cell>
          <cell r="R52">
            <v>1.2981879999999999</v>
          </cell>
          <cell r="S52">
            <v>322.301579</v>
          </cell>
          <cell r="T52">
            <v>49</v>
          </cell>
          <cell r="U52">
            <v>135</v>
          </cell>
          <cell r="V52">
            <v>290</v>
          </cell>
          <cell r="W52">
            <v>397</v>
          </cell>
          <cell r="X52">
            <v>648</v>
          </cell>
          <cell r="Y52">
            <v>39512</v>
          </cell>
          <cell r="Z52">
            <v>1.2071959999999999</v>
          </cell>
          <cell r="AA52">
            <v>0.92665399999999998</v>
          </cell>
          <cell r="AB52">
            <v>0.81307700000000005</v>
          </cell>
          <cell r="AC52">
            <v>0.89234000000000002</v>
          </cell>
          <cell r="AD52">
            <v>0.95584400000000003</v>
          </cell>
          <cell r="AE52">
            <v>0.99065400000000003</v>
          </cell>
          <cell r="AF52">
            <v>1</v>
          </cell>
          <cell r="AG52">
            <v>39512</v>
          </cell>
          <cell r="AH52">
            <v>4.26E-4</v>
          </cell>
          <cell r="AI52">
            <v>403.330736</v>
          </cell>
          <cell r="AJ52">
            <v>48</v>
          </cell>
          <cell r="AK52">
            <v>98</v>
          </cell>
          <cell r="AL52">
            <v>312</v>
          </cell>
          <cell r="AM52">
            <v>652</v>
          </cell>
          <cell r="AN52">
            <v>834</v>
          </cell>
          <cell r="AO52">
            <v>20279</v>
          </cell>
          <cell r="AP52">
            <v>2.3284479999999999</v>
          </cell>
          <cell r="AQ52">
            <v>371.66995400000002</v>
          </cell>
          <cell r="AR52">
            <v>46</v>
          </cell>
          <cell r="AS52">
            <v>92</v>
          </cell>
          <cell r="AT52">
            <v>284</v>
          </cell>
          <cell r="AU52">
            <v>596</v>
          </cell>
          <cell r="AV52">
            <v>764</v>
          </cell>
          <cell r="AW52">
            <v>20279</v>
          </cell>
          <cell r="AX52">
            <v>2.1627320000000001</v>
          </cell>
          <cell r="AY52">
            <v>0.93329200000000001</v>
          </cell>
          <cell r="AZ52">
            <v>0.83333299999999999</v>
          </cell>
          <cell r="BA52">
            <v>0.90277799999999997</v>
          </cell>
          <cell r="BB52">
            <v>0.96106899999999995</v>
          </cell>
          <cell r="BC52">
            <v>0.99152499999999999</v>
          </cell>
          <cell r="BD52">
            <v>1</v>
          </cell>
          <cell r="BE52">
            <v>20279</v>
          </cell>
          <cell r="BF52">
            <v>5.3700000000000004E-4</v>
          </cell>
          <cell r="BG52">
            <v>172.716455</v>
          </cell>
          <cell r="BH52">
            <v>24</v>
          </cell>
          <cell r="BI52">
            <v>48</v>
          </cell>
          <cell r="BJ52">
            <v>148</v>
          </cell>
          <cell r="BK52">
            <v>305</v>
          </cell>
          <cell r="BL52">
            <v>346</v>
          </cell>
          <cell r="BM52">
            <v>20279</v>
          </cell>
          <cell r="BN52">
            <v>0.88233200000000001</v>
          </cell>
          <cell r="BO52">
            <v>2.683071</v>
          </cell>
          <cell r="BP52">
            <v>2</v>
          </cell>
          <cell r="BQ52">
            <v>2</v>
          </cell>
          <cell r="BR52">
            <v>2</v>
          </cell>
          <cell r="BS52">
            <v>3</v>
          </cell>
          <cell r="BT52">
            <v>4</v>
          </cell>
          <cell r="BU52">
            <v>20279</v>
          </cell>
          <cell r="BV52">
            <v>6.9979999999999999E-3</v>
          </cell>
          <cell r="BW52">
            <v>147.16027800000001</v>
          </cell>
          <cell r="BX52">
            <v>18</v>
          </cell>
          <cell r="BY52">
            <v>49</v>
          </cell>
          <cell r="BZ52">
            <v>149</v>
          </cell>
          <cell r="CA52">
            <v>290</v>
          </cell>
          <cell r="CB52">
            <v>346</v>
          </cell>
          <cell r="CC52">
            <v>38926</v>
          </cell>
          <cell r="CD52">
            <v>0.62346500000000005</v>
          </cell>
          <cell r="CE52">
            <v>133.527334</v>
          </cell>
          <cell r="CF52">
            <v>18</v>
          </cell>
          <cell r="CG52">
            <v>49</v>
          </cell>
          <cell r="CH52">
            <v>133</v>
          </cell>
          <cell r="CI52">
            <v>259</v>
          </cell>
          <cell r="CJ52">
            <v>322</v>
          </cell>
          <cell r="CK52">
            <v>38926</v>
          </cell>
          <cell r="CL52">
            <v>0.57413999999999998</v>
          </cell>
          <cell r="CM52">
            <v>0.93207899999999999</v>
          </cell>
          <cell r="CN52">
            <v>0.79427300000000001</v>
          </cell>
          <cell r="CO52">
            <v>0.90678000000000003</v>
          </cell>
          <cell r="CP52">
            <v>0.97515499999999999</v>
          </cell>
          <cell r="CQ52">
            <v>1</v>
          </cell>
          <cell r="CR52">
            <v>1</v>
          </cell>
          <cell r="CS52">
            <v>38926</v>
          </cell>
          <cell r="CT52">
            <v>5.2400000000000005E-4</v>
          </cell>
          <cell r="CU52">
            <v>233.66162199999999</v>
          </cell>
          <cell r="CV52">
            <v>49</v>
          </cell>
          <cell r="CW52">
            <v>134</v>
          </cell>
          <cell r="CX52">
            <v>292</v>
          </cell>
          <cell r="CY52">
            <v>349</v>
          </cell>
          <cell r="CZ52">
            <v>360</v>
          </cell>
          <cell r="DA52">
            <v>39512</v>
          </cell>
          <cell r="DB52">
            <v>0.60578200000000004</v>
          </cell>
        </row>
        <row r="53">
          <cell r="B53" t="str">
            <v>GAD | PCP | IT | Top 20 Molecules</v>
          </cell>
          <cell r="C53" t="str">
            <v>GAD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PCP</v>
          </cell>
          <cell r="I53" t="str">
            <v>IT</v>
          </cell>
          <cell r="J53" t="str">
            <v>Top 20 Molecules</v>
          </cell>
          <cell r="K53">
            <v>193.43776399999999</v>
          </cell>
          <cell r="L53">
            <v>28</v>
          </cell>
          <cell r="M53">
            <v>40</v>
          </cell>
          <cell r="N53">
            <v>124</v>
          </cell>
          <cell r="O53">
            <v>304</v>
          </cell>
          <cell r="P53">
            <v>405</v>
          </cell>
          <cell r="Q53">
            <v>14220</v>
          </cell>
          <cell r="R53">
            <v>1.592198</v>
          </cell>
          <cell r="S53">
            <v>151.63417699999999</v>
          </cell>
          <cell r="T53">
            <v>28</v>
          </cell>
          <cell r="U53">
            <v>38</v>
          </cell>
          <cell r="V53">
            <v>90</v>
          </cell>
          <cell r="W53">
            <v>200</v>
          </cell>
          <cell r="X53">
            <v>343</v>
          </cell>
          <cell r="Y53">
            <v>14220</v>
          </cell>
          <cell r="Z53">
            <v>1.27274</v>
          </cell>
          <cell r="AA53">
            <v>0.85685800000000001</v>
          </cell>
          <cell r="AB53">
            <v>0.54054100000000005</v>
          </cell>
          <cell r="AC53">
            <v>0.69767400000000002</v>
          </cell>
          <cell r="AD53">
            <v>0.97222200000000003</v>
          </cell>
          <cell r="AE53">
            <v>1</v>
          </cell>
          <cell r="AF53">
            <v>1</v>
          </cell>
          <cell r="AG53">
            <v>14220</v>
          </cell>
          <cell r="AH53">
            <v>1.6080000000000001E-3</v>
          </cell>
          <cell r="AI53">
            <v>218.05201600000001</v>
          </cell>
          <cell r="AJ53">
            <v>38</v>
          </cell>
          <cell r="AK53">
            <v>56</v>
          </cell>
          <cell r="AL53">
            <v>120</v>
          </cell>
          <cell r="AM53">
            <v>376</v>
          </cell>
          <cell r="AN53">
            <v>661.7</v>
          </cell>
          <cell r="AO53">
            <v>3845</v>
          </cell>
          <cell r="AP53">
            <v>4.2410920000000001</v>
          </cell>
          <cell r="AQ53">
            <v>171.93784099999999</v>
          </cell>
          <cell r="AR53">
            <v>31</v>
          </cell>
          <cell r="AS53">
            <v>54</v>
          </cell>
          <cell r="AT53">
            <v>111</v>
          </cell>
          <cell r="AU53">
            <v>273</v>
          </cell>
          <cell r="AV53">
            <v>501</v>
          </cell>
          <cell r="AW53">
            <v>3845</v>
          </cell>
          <cell r="AX53">
            <v>3.4081160000000001</v>
          </cell>
          <cell r="AY53">
            <v>0.86772499999999997</v>
          </cell>
          <cell r="AZ53">
            <v>0.61671299999999996</v>
          </cell>
          <cell r="BA53">
            <v>0.75393100000000002</v>
          </cell>
          <cell r="BB53">
            <v>0.92391299999999998</v>
          </cell>
          <cell r="BC53">
            <v>1</v>
          </cell>
          <cell r="BD53">
            <v>1</v>
          </cell>
          <cell r="BE53">
            <v>3845</v>
          </cell>
          <cell r="BF53">
            <v>2.5899999999999999E-3</v>
          </cell>
          <cell r="BG53">
            <v>102.237191</v>
          </cell>
          <cell r="BH53">
            <v>18</v>
          </cell>
          <cell r="BI53">
            <v>28</v>
          </cell>
          <cell r="BJ53">
            <v>60</v>
          </cell>
          <cell r="BK53">
            <v>180</v>
          </cell>
          <cell r="BL53">
            <v>308</v>
          </cell>
          <cell r="BM53">
            <v>3845</v>
          </cell>
          <cell r="BN53">
            <v>1.7637579999999999</v>
          </cell>
          <cell r="BO53">
            <v>2.3420030000000001</v>
          </cell>
          <cell r="BP53">
            <v>2</v>
          </cell>
          <cell r="BQ53">
            <v>2</v>
          </cell>
          <cell r="BR53">
            <v>2</v>
          </cell>
          <cell r="BS53">
            <v>3</v>
          </cell>
          <cell r="BT53">
            <v>3</v>
          </cell>
          <cell r="BU53">
            <v>3845</v>
          </cell>
          <cell r="BV53">
            <v>1.2662E-2</v>
          </cell>
          <cell r="BW53">
            <v>136.81584000000001</v>
          </cell>
          <cell r="BX53">
            <v>28</v>
          </cell>
          <cell r="BY53">
            <v>30</v>
          </cell>
          <cell r="BZ53">
            <v>89</v>
          </cell>
          <cell r="CA53">
            <v>213</v>
          </cell>
          <cell r="CB53">
            <v>315</v>
          </cell>
          <cell r="CC53">
            <v>13977</v>
          </cell>
          <cell r="CD53">
            <v>0.925454</v>
          </cell>
          <cell r="CE53">
            <v>106.971238</v>
          </cell>
          <cell r="CF53">
            <v>24</v>
          </cell>
          <cell r="CG53">
            <v>30</v>
          </cell>
          <cell r="CH53">
            <v>68</v>
          </cell>
          <cell r="CI53">
            <v>140</v>
          </cell>
          <cell r="CJ53">
            <v>224</v>
          </cell>
          <cell r="CK53">
            <v>13977</v>
          </cell>
          <cell r="CL53">
            <v>0.70718499999999995</v>
          </cell>
          <cell r="CM53">
            <v>0.85657300000000003</v>
          </cell>
          <cell r="CN53">
            <v>0.51612899999999995</v>
          </cell>
          <cell r="CO53">
            <v>0.68421100000000001</v>
          </cell>
          <cell r="CP53">
            <v>1</v>
          </cell>
          <cell r="CQ53">
            <v>1</v>
          </cell>
          <cell r="CR53">
            <v>1</v>
          </cell>
          <cell r="CS53">
            <v>13977</v>
          </cell>
          <cell r="CT53">
            <v>1.7340000000000001E-3</v>
          </cell>
          <cell r="CU53">
            <v>162.10154700000001</v>
          </cell>
          <cell r="CV53">
            <v>28</v>
          </cell>
          <cell r="CW53">
            <v>30</v>
          </cell>
          <cell r="CX53">
            <v>118</v>
          </cell>
          <cell r="CY53">
            <v>278</v>
          </cell>
          <cell r="CZ53">
            <v>347</v>
          </cell>
          <cell r="DA53">
            <v>14220</v>
          </cell>
          <cell r="DB53">
            <v>1.035674</v>
          </cell>
        </row>
        <row r="54">
          <cell r="B54" t="str">
            <v>GAD | PCP | UK | Top 20 Molecules</v>
          </cell>
          <cell r="C54" t="str">
            <v>GAD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 t="str">
            <v>PCP</v>
          </cell>
          <cell r="I54" t="str">
            <v>UK</v>
          </cell>
          <cell r="J54" t="str">
            <v>Top 20 Molecules</v>
          </cell>
          <cell r="K54">
            <v>369.40497399999998</v>
          </cell>
          <cell r="L54">
            <v>55</v>
          </cell>
          <cell r="M54">
            <v>168</v>
          </cell>
          <cell r="N54">
            <v>342</v>
          </cell>
          <cell r="O54">
            <v>480</v>
          </cell>
          <cell r="P54">
            <v>730</v>
          </cell>
          <cell r="Q54">
            <v>93853</v>
          </cell>
          <cell r="R54">
            <v>0.96410899999999999</v>
          </cell>
          <cell r="S54">
            <v>330.82606800000002</v>
          </cell>
          <cell r="T54">
            <v>48</v>
          </cell>
          <cell r="U54">
            <v>140</v>
          </cell>
          <cell r="V54">
            <v>304</v>
          </cell>
          <cell r="W54">
            <v>419</v>
          </cell>
          <cell r="X54">
            <v>701</v>
          </cell>
          <cell r="Y54">
            <v>93853</v>
          </cell>
          <cell r="Z54">
            <v>0.90293400000000001</v>
          </cell>
          <cell r="AA54">
            <v>0.90281800000000001</v>
          </cell>
          <cell r="AB54">
            <v>0.70886099999999996</v>
          </cell>
          <cell r="AC54">
            <v>0.84615399999999996</v>
          </cell>
          <cell r="AD54">
            <v>0.96078399999999997</v>
          </cell>
          <cell r="AE54">
            <v>1</v>
          </cell>
          <cell r="AF54">
            <v>1</v>
          </cell>
          <cell r="AG54">
            <v>93853</v>
          </cell>
          <cell r="AH54">
            <v>4.2000000000000002E-4</v>
          </cell>
          <cell r="AI54">
            <v>440.89123499999999</v>
          </cell>
          <cell r="AJ54">
            <v>54</v>
          </cell>
          <cell r="AK54">
            <v>87</v>
          </cell>
          <cell r="AL54">
            <v>400</v>
          </cell>
          <cell r="AM54">
            <v>712</v>
          </cell>
          <cell r="AN54">
            <v>1023</v>
          </cell>
          <cell r="AO54">
            <v>42817</v>
          </cell>
          <cell r="AP54">
            <v>1.879812</v>
          </cell>
          <cell r="AQ54">
            <v>399.097508</v>
          </cell>
          <cell r="AR54">
            <v>45</v>
          </cell>
          <cell r="AS54">
            <v>83</v>
          </cell>
          <cell r="AT54">
            <v>336</v>
          </cell>
          <cell r="AU54">
            <v>674</v>
          </cell>
          <cell r="AV54">
            <v>926</v>
          </cell>
          <cell r="AW54">
            <v>42817</v>
          </cell>
          <cell r="AX54">
            <v>1.754529</v>
          </cell>
          <cell r="AY54">
            <v>0.91763300000000003</v>
          </cell>
          <cell r="AZ54">
            <v>0.75140499999999999</v>
          </cell>
          <cell r="BA54">
            <v>0.868421</v>
          </cell>
          <cell r="BB54">
            <v>0.97006499999999996</v>
          </cell>
          <cell r="BC54">
            <v>1</v>
          </cell>
          <cell r="BD54">
            <v>1</v>
          </cell>
          <cell r="BE54">
            <v>42817</v>
          </cell>
          <cell r="BF54">
            <v>5.4299999999999997E-4</v>
          </cell>
          <cell r="BG54">
            <v>184.05089100000001</v>
          </cell>
          <cell r="BH54">
            <v>26</v>
          </cell>
          <cell r="BI54">
            <v>42</v>
          </cell>
          <cell r="BJ54">
            <v>188</v>
          </cell>
          <cell r="BK54">
            <v>341</v>
          </cell>
          <cell r="BL54">
            <v>357</v>
          </cell>
          <cell r="BM54">
            <v>42817</v>
          </cell>
          <cell r="BN54">
            <v>0.66572600000000004</v>
          </cell>
          <cell r="BO54">
            <v>2.6934399999999998</v>
          </cell>
          <cell r="BP54">
            <v>2</v>
          </cell>
          <cell r="BQ54">
            <v>2</v>
          </cell>
          <cell r="BR54">
            <v>2</v>
          </cell>
          <cell r="BS54">
            <v>3</v>
          </cell>
          <cell r="BT54">
            <v>4</v>
          </cell>
          <cell r="BU54">
            <v>42817</v>
          </cell>
          <cell r="BV54">
            <v>4.8459999999999996E-3</v>
          </cell>
          <cell r="BW54">
            <v>189.270048</v>
          </cell>
          <cell r="BX54">
            <v>28</v>
          </cell>
          <cell r="BY54">
            <v>56</v>
          </cell>
          <cell r="BZ54">
            <v>190</v>
          </cell>
          <cell r="CA54">
            <v>322</v>
          </cell>
          <cell r="CB54">
            <v>351</v>
          </cell>
          <cell r="CC54">
            <v>83437</v>
          </cell>
          <cell r="CD54">
            <v>0.44066</v>
          </cell>
          <cell r="CE54">
            <v>167.322183</v>
          </cell>
          <cell r="CF54">
            <v>28</v>
          </cell>
          <cell r="CG54">
            <v>56</v>
          </cell>
          <cell r="CH54">
            <v>153</v>
          </cell>
          <cell r="CI54">
            <v>280</v>
          </cell>
          <cell r="CJ54">
            <v>336</v>
          </cell>
          <cell r="CK54">
            <v>83437</v>
          </cell>
          <cell r="CL54">
            <v>0.40784300000000001</v>
          </cell>
          <cell r="CM54">
            <v>0.90317499999999995</v>
          </cell>
          <cell r="CN54">
            <v>0.67307700000000004</v>
          </cell>
          <cell r="CO54">
            <v>0.85093200000000002</v>
          </cell>
          <cell r="CP54">
            <v>0.98550700000000002</v>
          </cell>
          <cell r="CQ54">
            <v>1</v>
          </cell>
          <cell r="CR54">
            <v>1</v>
          </cell>
          <cell r="CS54">
            <v>83437</v>
          </cell>
          <cell r="CT54">
            <v>5.1000000000000004E-4</v>
          </cell>
          <cell r="CU54">
            <v>252.23706200000001</v>
          </cell>
          <cell r="CV54">
            <v>42</v>
          </cell>
          <cell r="CW54">
            <v>151</v>
          </cell>
          <cell r="CX54">
            <v>322</v>
          </cell>
          <cell r="CY54">
            <v>351</v>
          </cell>
          <cell r="CZ54">
            <v>363</v>
          </cell>
          <cell r="DA54">
            <v>93853</v>
          </cell>
          <cell r="DB54">
            <v>0.396513</v>
          </cell>
        </row>
        <row r="55">
          <cell r="B55" t="str">
            <v>GAD | PCP | FR | Top 20 Molecules</v>
          </cell>
          <cell r="C55" t="str">
            <v>GAD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 t="str">
            <v>PCP</v>
          </cell>
          <cell r="I55" t="str">
            <v>FR</v>
          </cell>
          <cell r="J55" t="str">
            <v>Top 20 Molecules</v>
          </cell>
          <cell r="K55">
            <v>236.48108099999999</v>
          </cell>
          <cell r="L55">
            <v>30</v>
          </cell>
          <cell r="M55">
            <v>60</v>
          </cell>
          <cell r="N55">
            <v>170</v>
          </cell>
          <cell r="O55">
            <v>344</v>
          </cell>
          <cell r="P55">
            <v>514</v>
          </cell>
          <cell r="Q55">
            <v>88881</v>
          </cell>
          <cell r="R55">
            <v>0.70910300000000004</v>
          </cell>
          <cell r="S55">
            <v>213.651692</v>
          </cell>
          <cell r="T55">
            <v>28</v>
          </cell>
          <cell r="U55">
            <v>56</v>
          </cell>
          <cell r="V55">
            <v>140</v>
          </cell>
          <cell r="W55">
            <v>306</v>
          </cell>
          <cell r="X55">
            <v>448</v>
          </cell>
          <cell r="Y55">
            <v>88881</v>
          </cell>
          <cell r="Z55">
            <v>0.64507999999999999</v>
          </cell>
          <cell r="AA55">
            <v>0.92999100000000001</v>
          </cell>
          <cell r="AB55">
            <v>0.71146200000000004</v>
          </cell>
          <cell r="AC55">
            <v>0.87912100000000004</v>
          </cell>
          <cell r="AD55">
            <v>1</v>
          </cell>
          <cell r="AE55">
            <v>1</v>
          </cell>
          <cell r="AF55">
            <v>1</v>
          </cell>
          <cell r="AG55">
            <v>88881</v>
          </cell>
          <cell r="AH55">
            <v>4.4299999999999998E-4</v>
          </cell>
          <cell r="AI55">
            <v>300.47543000000002</v>
          </cell>
          <cell r="AJ55">
            <v>30</v>
          </cell>
          <cell r="AK55">
            <v>60</v>
          </cell>
          <cell r="AL55">
            <v>180</v>
          </cell>
          <cell r="AM55">
            <v>478</v>
          </cell>
          <cell r="AN55">
            <v>714</v>
          </cell>
          <cell r="AO55">
            <v>32764</v>
          </cell>
          <cell r="AP55">
            <v>1.5410969999999999</v>
          </cell>
          <cell r="AQ55">
            <v>271.93672900000001</v>
          </cell>
          <cell r="AR55">
            <v>30</v>
          </cell>
          <cell r="AS55">
            <v>60</v>
          </cell>
          <cell r="AT55">
            <v>168</v>
          </cell>
          <cell r="AU55">
            <v>409</v>
          </cell>
          <cell r="AV55">
            <v>660</v>
          </cell>
          <cell r="AW55">
            <v>32764</v>
          </cell>
          <cell r="AX55">
            <v>1.4005639999999999</v>
          </cell>
          <cell r="AY55">
            <v>0.933616</v>
          </cell>
          <cell r="AZ55">
            <v>0.764706</v>
          </cell>
          <cell r="BA55">
            <v>0.88091600000000003</v>
          </cell>
          <cell r="BB55">
            <v>1</v>
          </cell>
          <cell r="BC55">
            <v>1</v>
          </cell>
          <cell r="BD55">
            <v>1</v>
          </cell>
          <cell r="BE55">
            <v>32764</v>
          </cell>
          <cell r="BF55">
            <v>6.0700000000000001E-4</v>
          </cell>
          <cell r="BG55">
            <v>135.38112000000001</v>
          </cell>
          <cell r="BH55">
            <v>15</v>
          </cell>
          <cell r="BI55">
            <v>30</v>
          </cell>
          <cell r="BJ55">
            <v>90</v>
          </cell>
          <cell r="BK55">
            <v>223</v>
          </cell>
          <cell r="BL55">
            <v>340</v>
          </cell>
          <cell r="BM55">
            <v>32764</v>
          </cell>
          <cell r="BN55">
            <v>0.65215000000000001</v>
          </cell>
          <cell r="BO55">
            <v>2.4422839999999999</v>
          </cell>
          <cell r="BP55">
            <v>2</v>
          </cell>
          <cell r="BQ55">
            <v>2</v>
          </cell>
          <cell r="BR55">
            <v>2</v>
          </cell>
          <cell r="BS55">
            <v>3</v>
          </cell>
          <cell r="BT55">
            <v>3</v>
          </cell>
          <cell r="BU55">
            <v>32764</v>
          </cell>
          <cell r="BV55">
            <v>4.1960000000000001E-3</v>
          </cell>
          <cell r="BW55">
            <v>137.47075599999999</v>
          </cell>
          <cell r="BX55">
            <v>20</v>
          </cell>
          <cell r="BY55">
            <v>34</v>
          </cell>
          <cell r="BZ55">
            <v>97</v>
          </cell>
          <cell r="CA55">
            <v>225</v>
          </cell>
          <cell r="CB55">
            <v>335</v>
          </cell>
          <cell r="CC55">
            <v>81282</v>
          </cell>
          <cell r="CD55">
            <v>0.40047500000000003</v>
          </cell>
          <cell r="CE55">
            <v>124.01074</v>
          </cell>
          <cell r="CF55">
            <v>20</v>
          </cell>
          <cell r="CG55">
            <v>30</v>
          </cell>
          <cell r="CH55">
            <v>90</v>
          </cell>
          <cell r="CI55">
            <v>180</v>
          </cell>
          <cell r="CJ55">
            <v>301</v>
          </cell>
          <cell r="CK55">
            <v>81282</v>
          </cell>
          <cell r="CL55">
            <v>0.36640499999999998</v>
          </cell>
          <cell r="CM55">
            <v>0.92663300000000004</v>
          </cell>
          <cell r="CN55">
            <v>0.66872699999999996</v>
          </cell>
          <cell r="CO55">
            <v>0.894737</v>
          </cell>
          <cell r="CP55">
            <v>1</v>
          </cell>
          <cell r="CQ55">
            <v>1</v>
          </cell>
          <cell r="CR55">
            <v>1</v>
          </cell>
          <cell r="CS55">
            <v>81282</v>
          </cell>
          <cell r="CT55">
            <v>5.3899999999999998E-4</v>
          </cell>
          <cell r="CU55">
            <v>175.64509899999999</v>
          </cell>
          <cell r="CV55">
            <v>28</v>
          </cell>
          <cell r="CW55">
            <v>52</v>
          </cell>
          <cell r="CX55">
            <v>150</v>
          </cell>
          <cell r="CY55">
            <v>299</v>
          </cell>
          <cell r="CZ55">
            <v>361</v>
          </cell>
          <cell r="DA55">
            <v>88881</v>
          </cell>
          <cell r="DB55">
            <v>0.42342999999999997</v>
          </cell>
        </row>
        <row r="56">
          <cell r="B56" t="str">
            <v>GAD | PCP | DE | Top 20 Molecules</v>
          </cell>
          <cell r="C56" t="str">
            <v>GAD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 t="str">
            <v>PCP</v>
          </cell>
          <cell r="I56" t="str">
            <v>DE</v>
          </cell>
          <cell r="J56" t="str">
            <v>Top 20 Molecules</v>
          </cell>
          <cell r="K56">
            <v>235.04343499999999</v>
          </cell>
          <cell r="L56">
            <v>20</v>
          </cell>
          <cell r="M56">
            <v>50</v>
          </cell>
          <cell r="N56">
            <v>170</v>
          </cell>
          <cell r="O56">
            <v>337</v>
          </cell>
          <cell r="P56">
            <v>391</v>
          </cell>
          <cell r="Q56">
            <v>6032</v>
          </cell>
          <cell r="R56">
            <v>2.309434</v>
          </cell>
          <cell r="S56">
            <v>218.19943599999999</v>
          </cell>
          <cell r="T56">
            <v>20</v>
          </cell>
          <cell r="U56">
            <v>50</v>
          </cell>
          <cell r="V56">
            <v>140</v>
          </cell>
          <cell r="W56">
            <v>297</v>
          </cell>
          <cell r="X56">
            <v>365</v>
          </cell>
          <cell r="Y56">
            <v>6032</v>
          </cell>
          <cell r="Z56">
            <v>2.124031</v>
          </cell>
          <cell r="AA56">
            <v>0.94378300000000004</v>
          </cell>
          <cell r="AB56">
            <v>0.65468000000000004</v>
          </cell>
          <cell r="AC56">
            <v>0.87747200000000003</v>
          </cell>
          <cell r="AD56">
            <v>1</v>
          </cell>
          <cell r="AE56">
            <v>1</v>
          </cell>
          <cell r="AF56">
            <v>1</v>
          </cell>
          <cell r="AG56">
            <v>6032</v>
          </cell>
          <cell r="AH56">
            <v>1.9589999999999998E-3</v>
          </cell>
          <cell r="AI56">
            <v>276.33667300000002</v>
          </cell>
          <cell r="AJ56">
            <v>36</v>
          </cell>
          <cell r="AK56">
            <v>56</v>
          </cell>
          <cell r="AL56">
            <v>156</v>
          </cell>
          <cell r="AM56">
            <v>398</v>
          </cell>
          <cell r="AN56">
            <v>660</v>
          </cell>
          <cell r="AO56">
            <v>1497</v>
          </cell>
          <cell r="AP56">
            <v>6.5050720000000002</v>
          </cell>
          <cell r="AQ56">
            <v>259.57114200000001</v>
          </cell>
          <cell r="AR56">
            <v>30</v>
          </cell>
          <cell r="AS56">
            <v>52</v>
          </cell>
          <cell r="AT56">
            <v>140</v>
          </cell>
          <cell r="AU56">
            <v>350</v>
          </cell>
          <cell r="AV56">
            <v>600</v>
          </cell>
          <cell r="AW56">
            <v>1497</v>
          </cell>
          <cell r="AX56">
            <v>5.9902369999999996</v>
          </cell>
          <cell r="AY56">
            <v>0.95406500000000005</v>
          </cell>
          <cell r="AZ56">
            <v>0.75986299999999996</v>
          </cell>
          <cell r="BA56">
            <v>0.89238399999999996</v>
          </cell>
          <cell r="BB56">
            <v>1</v>
          </cell>
          <cell r="BC56">
            <v>1</v>
          </cell>
          <cell r="BD56">
            <v>1</v>
          </cell>
          <cell r="BE56">
            <v>1497</v>
          </cell>
          <cell r="BF56">
            <v>2.8890000000000001E-3</v>
          </cell>
          <cell r="BG56">
            <v>127.022712</v>
          </cell>
          <cell r="BH56">
            <v>15</v>
          </cell>
          <cell r="BI56">
            <v>26</v>
          </cell>
          <cell r="BJ56">
            <v>76</v>
          </cell>
          <cell r="BK56">
            <v>189</v>
          </cell>
          <cell r="BL56">
            <v>316</v>
          </cell>
          <cell r="BM56">
            <v>1497</v>
          </cell>
          <cell r="BN56">
            <v>2.8534809999999999</v>
          </cell>
          <cell r="BO56">
            <v>2.3319969999999999</v>
          </cell>
          <cell r="BP56">
            <v>2</v>
          </cell>
          <cell r="BQ56">
            <v>2</v>
          </cell>
          <cell r="BR56">
            <v>2</v>
          </cell>
          <cell r="BS56">
            <v>2</v>
          </cell>
          <cell r="BT56">
            <v>3</v>
          </cell>
          <cell r="BU56">
            <v>1497</v>
          </cell>
          <cell r="BV56">
            <v>1.6809000000000001E-2</v>
          </cell>
          <cell r="BW56">
            <v>169.755875</v>
          </cell>
          <cell r="BX56">
            <v>20</v>
          </cell>
          <cell r="BY56">
            <v>50</v>
          </cell>
          <cell r="BZ56">
            <v>120</v>
          </cell>
          <cell r="CA56">
            <v>266</v>
          </cell>
          <cell r="CB56">
            <v>349</v>
          </cell>
          <cell r="CC56">
            <v>5915</v>
          </cell>
          <cell r="CD56">
            <v>1.560649</v>
          </cell>
          <cell r="CE56">
            <v>156.821809</v>
          </cell>
          <cell r="CF56">
            <v>20</v>
          </cell>
          <cell r="CG56">
            <v>50</v>
          </cell>
          <cell r="CH56">
            <v>100</v>
          </cell>
          <cell r="CI56">
            <v>205</v>
          </cell>
          <cell r="CJ56">
            <v>320</v>
          </cell>
          <cell r="CK56">
            <v>5915</v>
          </cell>
          <cell r="CL56">
            <v>1.4085620000000001</v>
          </cell>
          <cell r="CM56">
            <v>0.94318599999999997</v>
          </cell>
          <cell r="CN56">
            <v>0.63467600000000002</v>
          </cell>
          <cell r="CO56">
            <v>0.88712800000000003</v>
          </cell>
          <cell r="CP56">
            <v>1</v>
          </cell>
          <cell r="CQ56">
            <v>1</v>
          </cell>
          <cell r="CR56">
            <v>1</v>
          </cell>
          <cell r="CS56">
            <v>5915</v>
          </cell>
          <cell r="CT56">
            <v>2.0630000000000002E-3</v>
          </cell>
          <cell r="CU56">
            <v>198.01475500000001</v>
          </cell>
          <cell r="CV56">
            <v>20</v>
          </cell>
          <cell r="CW56">
            <v>50</v>
          </cell>
          <cell r="CX56">
            <v>160</v>
          </cell>
          <cell r="CY56">
            <v>320</v>
          </cell>
          <cell r="CZ56">
            <v>362</v>
          </cell>
          <cell r="DA56">
            <v>6032</v>
          </cell>
          <cell r="DB56">
            <v>1.6500809999999999</v>
          </cell>
        </row>
        <row r="57">
          <cell r="B57" t="str">
            <v>GAD | PCP | ES | Top 20 Molecules</v>
          </cell>
          <cell r="C57" t="str">
            <v>GAD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 t="str">
            <v>PCP</v>
          </cell>
          <cell r="I57" t="str">
            <v>ES</v>
          </cell>
          <cell r="J57" t="str">
            <v>Top 20 Molecules</v>
          </cell>
          <cell r="K57">
            <v>338.227261</v>
          </cell>
          <cell r="L57">
            <v>49</v>
          </cell>
          <cell r="M57">
            <v>140</v>
          </cell>
          <cell r="N57">
            <v>321</v>
          </cell>
          <cell r="O57">
            <v>411</v>
          </cell>
          <cell r="P57">
            <v>682</v>
          </cell>
          <cell r="Q57">
            <v>38986</v>
          </cell>
          <cell r="R57">
            <v>1.2458830000000001</v>
          </cell>
          <cell r="S57">
            <v>309.64207699999997</v>
          </cell>
          <cell r="T57">
            <v>47</v>
          </cell>
          <cell r="U57">
            <v>125</v>
          </cell>
          <cell r="V57">
            <v>284</v>
          </cell>
          <cell r="W57">
            <v>378</v>
          </cell>
          <cell r="X57">
            <v>629</v>
          </cell>
          <cell r="Y57">
            <v>38986</v>
          </cell>
          <cell r="Z57">
            <v>1.1576070000000001</v>
          </cell>
          <cell r="AA57">
            <v>0.92725000000000002</v>
          </cell>
          <cell r="AB57">
            <v>0.81327899999999997</v>
          </cell>
          <cell r="AC57">
            <v>0.89393900000000004</v>
          </cell>
          <cell r="AD57">
            <v>0.95718700000000001</v>
          </cell>
          <cell r="AE57">
            <v>0.99127900000000002</v>
          </cell>
          <cell r="AF57">
            <v>1</v>
          </cell>
          <cell r="AG57">
            <v>38986</v>
          </cell>
          <cell r="AH57">
            <v>4.3100000000000001E-4</v>
          </cell>
          <cell r="AI57">
            <v>385.29533400000003</v>
          </cell>
          <cell r="AJ57">
            <v>48</v>
          </cell>
          <cell r="AK57">
            <v>95</v>
          </cell>
          <cell r="AL57">
            <v>294</v>
          </cell>
          <cell r="AM57">
            <v>630</v>
          </cell>
          <cell r="AN57">
            <v>773</v>
          </cell>
          <cell r="AO57">
            <v>19483</v>
          </cell>
          <cell r="AP57">
            <v>2.2718340000000001</v>
          </cell>
          <cell r="AQ57">
            <v>354.90725200000003</v>
          </cell>
          <cell r="AR57">
            <v>44</v>
          </cell>
          <cell r="AS57">
            <v>88</v>
          </cell>
          <cell r="AT57">
            <v>267</v>
          </cell>
          <cell r="AU57">
            <v>572</v>
          </cell>
          <cell r="AV57">
            <v>717</v>
          </cell>
          <cell r="AW57">
            <v>19483</v>
          </cell>
          <cell r="AX57">
            <v>2.108695</v>
          </cell>
          <cell r="AY57">
            <v>0.93346499999999999</v>
          </cell>
          <cell r="AZ57">
            <v>0.83333299999999999</v>
          </cell>
          <cell r="BA57">
            <v>0.90376699999999999</v>
          </cell>
          <cell r="BB57">
            <v>0.96230800000000005</v>
          </cell>
          <cell r="BC57">
            <v>0.991873</v>
          </cell>
          <cell r="BD57">
            <v>1</v>
          </cell>
          <cell r="BE57">
            <v>19483</v>
          </cell>
          <cell r="BF57">
            <v>5.5199999999999997E-4</v>
          </cell>
          <cell r="BG57">
            <v>167.54616799999999</v>
          </cell>
          <cell r="BH57">
            <v>23</v>
          </cell>
          <cell r="BI57">
            <v>46</v>
          </cell>
          <cell r="BJ57">
            <v>140</v>
          </cell>
          <cell r="BK57">
            <v>291</v>
          </cell>
          <cell r="BL57">
            <v>344</v>
          </cell>
          <cell r="BM57">
            <v>19483</v>
          </cell>
          <cell r="BN57">
            <v>0.88754</v>
          </cell>
          <cell r="BO57">
            <v>2.6059640000000002</v>
          </cell>
          <cell r="BP57">
            <v>2</v>
          </cell>
          <cell r="BQ57">
            <v>2</v>
          </cell>
          <cell r="BR57">
            <v>2</v>
          </cell>
          <cell r="BS57">
            <v>3</v>
          </cell>
          <cell r="BT57">
            <v>4</v>
          </cell>
          <cell r="BU57">
            <v>19483</v>
          </cell>
          <cell r="BV57">
            <v>6.3940000000000004E-3</v>
          </cell>
          <cell r="BW57">
            <v>147.71689000000001</v>
          </cell>
          <cell r="BX57">
            <v>19</v>
          </cell>
          <cell r="BY57">
            <v>52</v>
          </cell>
          <cell r="BZ57">
            <v>150</v>
          </cell>
          <cell r="CA57">
            <v>289</v>
          </cell>
          <cell r="CB57">
            <v>346</v>
          </cell>
          <cell r="CC57">
            <v>38448</v>
          </cell>
          <cell r="CD57">
            <v>0.62385999999999997</v>
          </cell>
          <cell r="CE57">
            <v>134.13046199999999</v>
          </cell>
          <cell r="CF57">
            <v>19</v>
          </cell>
          <cell r="CG57">
            <v>49</v>
          </cell>
          <cell r="CH57">
            <v>134</v>
          </cell>
          <cell r="CI57">
            <v>259</v>
          </cell>
          <cell r="CJ57">
            <v>322</v>
          </cell>
          <cell r="CK57">
            <v>38448</v>
          </cell>
          <cell r="CL57">
            <v>0.57476899999999997</v>
          </cell>
          <cell r="CM57">
            <v>0.93223999999999996</v>
          </cell>
          <cell r="CN57">
            <v>0.79538900000000001</v>
          </cell>
          <cell r="CO57">
            <v>0.90763099999999997</v>
          </cell>
          <cell r="CP57">
            <v>0.97499999999999998</v>
          </cell>
          <cell r="CQ57">
            <v>1</v>
          </cell>
          <cell r="CR57">
            <v>1</v>
          </cell>
          <cell r="CS57">
            <v>38448</v>
          </cell>
          <cell r="CT57">
            <v>5.2400000000000005E-4</v>
          </cell>
          <cell r="CU57">
            <v>229.407274</v>
          </cell>
          <cell r="CV57">
            <v>43</v>
          </cell>
          <cell r="CW57">
            <v>126</v>
          </cell>
          <cell r="CX57">
            <v>283</v>
          </cell>
          <cell r="CY57">
            <v>348</v>
          </cell>
          <cell r="CZ57">
            <v>360</v>
          </cell>
          <cell r="DA57">
            <v>38986</v>
          </cell>
          <cell r="DB57">
            <v>0.61217999999999995</v>
          </cell>
        </row>
        <row r="58">
          <cell r="B58" t="str">
            <v>GAD | PCP | US | Top 20 Molecules</v>
          </cell>
          <cell r="C58" t="str">
            <v>GAD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 t="str">
            <v>PCP</v>
          </cell>
          <cell r="I58" t="str">
            <v>US</v>
          </cell>
          <cell r="J58" t="str">
            <v>Top 20 Molecules</v>
          </cell>
          <cell r="K58">
            <v>299.416</v>
          </cell>
          <cell r="L58">
            <v>30</v>
          </cell>
          <cell r="M58">
            <v>108</v>
          </cell>
          <cell r="N58">
            <v>272</v>
          </cell>
          <cell r="O58">
            <v>382</v>
          </cell>
          <cell r="P58">
            <v>648</v>
          </cell>
          <cell r="Q58">
            <v>741559</v>
          </cell>
          <cell r="R58">
            <v>0.27887000000000001</v>
          </cell>
          <cell r="S58">
            <v>239.91399999999999</v>
          </cell>
          <cell r="T58">
            <v>30</v>
          </cell>
          <cell r="U58">
            <v>90</v>
          </cell>
          <cell r="V58">
            <v>210</v>
          </cell>
          <cell r="W58">
            <v>346</v>
          </cell>
          <cell r="X58">
            <v>474</v>
          </cell>
          <cell r="Y58">
            <v>741559</v>
          </cell>
          <cell r="Z58">
            <v>0.21976999999999999</v>
          </cell>
          <cell r="AA58">
            <v>0.84823000000000004</v>
          </cell>
          <cell r="AB58">
            <v>0.58396000000000003</v>
          </cell>
          <cell r="AC58">
            <v>0.74716000000000005</v>
          </cell>
          <cell r="AD58">
            <v>0.91596999999999995</v>
          </cell>
          <cell r="AE58">
            <v>1</v>
          </cell>
          <cell r="AF58">
            <v>1</v>
          </cell>
          <cell r="AG58">
            <v>741559</v>
          </cell>
          <cell r="AH58">
            <v>2.0777E-4</v>
          </cell>
          <cell r="AI58">
            <v>303.62900000000002</v>
          </cell>
          <cell r="AJ58">
            <v>20</v>
          </cell>
          <cell r="AK58">
            <v>60</v>
          </cell>
          <cell r="AL58">
            <v>180</v>
          </cell>
          <cell r="AM58">
            <v>504</v>
          </cell>
          <cell r="AN58">
            <v>730</v>
          </cell>
          <cell r="AO58">
            <v>353083</v>
          </cell>
          <cell r="AP58">
            <v>0.51690000000000003</v>
          </cell>
          <cell r="AQ58">
            <v>224.137</v>
          </cell>
          <cell r="AR58">
            <v>20</v>
          </cell>
          <cell r="AS58">
            <v>52</v>
          </cell>
          <cell r="AT58">
            <v>120</v>
          </cell>
          <cell r="AU58">
            <v>343</v>
          </cell>
          <cell r="AV58">
            <v>602</v>
          </cell>
          <cell r="AW58">
            <v>353083</v>
          </cell>
          <cell r="AX58">
            <v>0.39885999999999999</v>
          </cell>
          <cell r="AY58">
            <v>0.80798000000000003</v>
          </cell>
          <cell r="AZ58">
            <v>0.46742</v>
          </cell>
          <cell r="BA58">
            <v>0.66176000000000001</v>
          </cell>
          <cell r="BB58">
            <v>0.90122999999999998</v>
          </cell>
          <cell r="BC58">
            <v>1</v>
          </cell>
          <cell r="BD58">
            <v>1</v>
          </cell>
          <cell r="BE58">
            <v>353083</v>
          </cell>
          <cell r="BF58">
            <v>3.8398300000000001E-4</v>
          </cell>
          <cell r="BG58">
            <v>99.608599999999996</v>
          </cell>
          <cell r="BH58">
            <v>10</v>
          </cell>
          <cell r="BI58">
            <v>25</v>
          </cell>
          <cell r="BJ58">
            <v>60</v>
          </cell>
          <cell r="BK58">
            <v>155</v>
          </cell>
          <cell r="BL58">
            <v>266</v>
          </cell>
          <cell r="BM58">
            <v>353083</v>
          </cell>
          <cell r="BN58">
            <v>0.16628999999999999</v>
          </cell>
          <cell r="BO58">
            <v>2.37391</v>
          </cell>
          <cell r="BP58">
            <v>2</v>
          </cell>
          <cell r="BQ58">
            <v>2</v>
          </cell>
          <cell r="BR58">
            <v>2</v>
          </cell>
          <cell r="BS58">
            <v>3</v>
          </cell>
          <cell r="BT58">
            <v>3</v>
          </cell>
          <cell r="BU58">
            <v>353083</v>
          </cell>
          <cell r="BV58">
            <v>1.1019999999999999E-3</v>
          </cell>
          <cell r="BW58">
            <v>166.12899999999999</v>
          </cell>
          <cell r="BX58">
            <v>21</v>
          </cell>
          <cell r="BY58">
            <v>57</v>
          </cell>
          <cell r="BZ58">
            <v>145</v>
          </cell>
          <cell r="CA58">
            <v>274</v>
          </cell>
          <cell r="CB58">
            <v>364</v>
          </cell>
          <cell r="CC58">
            <v>691201</v>
          </cell>
          <cell r="CD58">
            <v>0.14574999999999999</v>
          </cell>
          <cell r="CE58">
            <v>142.898</v>
          </cell>
          <cell r="CF58">
            <v>20</v>
          </cell>
          <cell r="CG58">
            <v>45</v>
          </cell>
          <cell r="CH58">
            <v>119</v>
          </cell>
          <cell r="CI58">
            <v>229</v>
          </cell>
          <cell r="CJ58">
            <v>320</v>
          </cell>
          <cell r="CK58">
            <v>691201</v>
          </cell>
          <cell r="CL58">
            <v>0.13211999999999999</v>
          </cell>
          <cell r="CM58">
            <v>0.88036999999999999</v>
          </cell>
          <cell r="CN58">
            <v>0.62739999999999996</v>
          </cell>
          <cell r="CO58">
            <v>0.80769000000000002</v>
          </cell>
          <cell r="CP58">
            <v>0.96567000000000003</v>
          </cell>
          <cell r="CQ58">
            <v>1</v>
          </cell>
          <cell r="CR58">
            <v>1</v>
          </cell>
          <cell r="CS58">
            <v>691201</v>
          </cell>
          <cell r="CT58">
            <v>2.0144299999999999E-4</v>
          </cell>
          <cell r="CU58">
            <v>219.453</v>
          </cell>
          <cell r="CV58">
            <v>30</v>
          </cell>
          <cell r="CW58">
            <v>98</v>
          </cell>
          <cell r="CX58">
            <v>236</v>
          </cell>
          <cell r="CY58">
            <v>365</v>
          </cell>
          <cell r="CZ58">
            <v>365</v>
          </cell>
          <cell r="DA58">
            <v>741559</v>
          </cell>
          <cell r="DB58">
            <v>0.14923</v>
          </cell>
        </row>
        <row r="59">
          <cell r="B59" t="str">
            <v>GAD | PSY | US | Top 20 Molecules</v>
          </cell>
          <cell r="C59" t="str">
            <v>GAD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 t="str">
            <v>PSY</v>
          </cell>
          <cell r="I59" t="str">
            <v>US</v>
          </cell>
          <cell r="J59" t="str">
            <v>Top 20 Molecules</v>
          </cell>
          <cell r="K59">
            <v>428.76900000000001</v>
          </cell>
          <cell r="L59">
            <v>90</v>
          </cell>
          <cell r="M59">
            <v>205</v>
          </cell>
          <cell r="N59">
            <v>365</v>
          </cell>
          <cell r="O59">
            <v>607</v>
          </cell>
          <cell r="P59">
            <v>835</v>
          </cell>
          <cell r="Q59">
            <v>244277</v>
          </cell>
          <cell r="R59">
            <v>0.61197999999999997</v>
          </cell>
          <cell r="S59">
            <v>342.52300000000002</v>
          </cell>
          <cell r="T59">
            <v>76</v>
          </cell>
          <cell r="U59">
            <v>166</v>
          </cell>
          <cell r="V59">
            <v>309</v>
          </cell>
          <cell r="W59">
            <v>455</v>
          </cell>
          <cell r="X59">
            <v>673</v>
          </cell>
          <cell r="Y59">
            <v>244277</v>
          </cell>
          <cell r="Z59">
            <v>0.47685</v>
          </cell>
          <cell r="AA59">
            <v>0.83779999999999999</v>
          </cell>
          <cell r="AB59">
            <v>0.59941999999999995</v>
          </cell>
          <cell r="AC59">
            <v>0.73756999999999995</v>
          </cell>
          <cell r="AD59">
            <v>0.88353999999999999</v>
          </cell>
          <cell r="AE59">
            <v>0.98626000000000003</v>
          </cell>
          <cell r="AF59">
            <v>1</v>
          </cell>
          <cell r="AG59">
            <v>244277</v>
          </cell>
          <cell r="AH59">
            <v>3.3671599999999998E-4</v>
          </cell>
          <cell r="AI59">
            <v>433.09699999999998</v>
          </cell>
          <cell r="AJ59">
            <v>52</v>
          </cell>
          <cell r="AK59">
            <v>119</v>
          </cell>
          <cell r="AL59">
            <v>348</v>
          </cell>
          <cell r="AM59">
            <v>713</v>
          </cell>
          <cell r="AN59">
            <v>951</v>
          </cell>
          <cell r="AO59">
            <v>163541</v>
          </cell>
          <cell r="AP59">
            <v>0.89039999999999997</v>
          </cell>
          <cell r="AQ59">
            <v>329.81099999999998</v>
          </cell>
          <cell r="AR59">
            <v>40</v>
          </cell>
          <cell r="AS59">
            <v>90</v>
          </cell>
          <cell r="AT59">
            <v>249</v>
          </cell>
          <cell r="AU59">
            <v>520</v>
          </cell>
          <cell r="AV59">
            <v>726</v>
          </cell>
          <cell r="AW59">
            <v>163541</v>
          </cell>
          <cell r="AX59">
            <v>0.69711999999999996</v>
          </cell>
          <cell r="AY59">
            <v>0.81035000000000001</v>
          </cell>
          <cell r="AZ59">
            <v>0.52239000000000002</v>
          </cell>
          <cell r="BA59">
            <v>0.68110999999999999</v>
          </cell>
          <cell r="BB59">
            <v>0.86597999999999997</v>
          </cell>
          <cell r="BC59">
            <v>1</v>
          </cell>
          <cell r="BD59">
            <v>1</v>
          </cell>
          <cell r="BE59">
            <v>163541</v>
          </cell>
          <cell r="BF59">
            <v>4.9607799999999995E-4</v>
          </cell>
          <cell r="BG59">
            <v>135.80699999999999</v>
          </cell>
          <cell r="BH59">
            <v>20</v>
          </cell>
          <cell r="BI59">
            <v>40</v>
          </cell>
          <cell r="BJ59">
            <v>111</v>
          </cell>
          <cell r="BK59">
            <v>217</v>
          </cell>
          <cell r="BL59">
            <v>301</v>
          </cell>
          <cell r="BM59">
            <v>163541</v>
          </cell>
          <cell r="BN59">
            <v>0.26030999999999999</v>
          </cell>
          <cell r="BO59">
            <v>2.68344</v>
          </cell>
          <cell r="BP59">
            <v>2</v>
          </cell>
          <cell r="BQ59">
            <v>2</v>
          </cell>
          <cell r="BR59">
            <v>2</v>
          </cell>
          <cell r="BS59">
            <v>3</v>
          </cell>
          <cell r="BT59">
            <v>4</v>
          </cell>
          <cell r="BU59">
            <v>163541</v>
          </cell>
          <cell r="BV59">
            <v>2.1779999999999998E-3</v>
          </cell>
          <cell r="BW59">
            <v>162.517</v>
          </cell>
          <cell r="BX59">
            <v>24</v>
          </cell>
          <cell r="BY59">
            <v>60</v>
          </cell>
          <cell r="BZ59">
            <v>139</v>
          </cell>
          <cell r="CA59">
            <v>262</v>
          </cell>
          <cell r="CB59">
            <v>357</v>
          </cell>
          <cell r="CC59">
            <v>208650</v>
          </cell>
          <cell r="CD59">
            <v>0.25630999999999998</v>
          </cell>
          <cell r="CE59">
            <v>142.501</v>
          </cell>
          <cell r="CF59">
            <v>21</v>
          </cell>
          <cell r="CG59">
            <v>51</v>
          </cell>
          <cell r="CH59">
            <v>118</v>
          </cell>
          <cell r="CI59">
            <v>223</v>
          </cell>
          <cell r="CJ59">
            <v>316</v>
          </cell>
          <cell r="CK59">
            <v>208650</v>
          </cell>
          <cell r="CL59">
            <v>0.23502000000000001</v>
          </cell>
          <cell r="CM59">
            <v>0.88951000000000002</v>
          </cell>
          <cell r="CN59">
            <v>0.65854000000000001</v>
          </cell>
          <cell r="CO59">
            <v>0.82465999999999995</v>
          </cell>
          <cell r="CP59">
            <v>0.96774000000000004</v>
          </cell>
          <cell r="CQ59">
            <v>1</v>
          </cell>
          <cell r="CR59">
            <v>1</v>
          </cell>
          <cell r="CS59">
            <v>208650</v>
          </cell>
          <cell r="CT59">
            <v>3.4281900000000001E-4</v>
          </cell>
          <cell r="CU59">
            <v>258.66399999999999</v>
          </cell>
          <cell r="CV59">
            <v>78</v>
          </cell>
          <cell r="CW59">
            <v>165</v>
          </cell>
          <cell r="CX59">
            <v>297</v>
          </cell>
          <cell r="CY59">
            <v>365</v>
          </cell>
          <cell r="CZ59">
            <v>365</v>
          </cell>
          <cell r="DA59">
            <v>244277</v>
          </cell>
          <cell r="DB59">
            <v>0.23086999999999999</v>
          </cell>
        </row>
        <row r="60">
          <cell r="B60" t="str">
            <v>GAD | PSY | FR | Top 20 Molecules</v>
          </cell>
          <cell r="C60" t="str">
            <v>GAD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 t="str">
            <v>PSY</v>
          </cell>
          <cell r="I60" t="str">
            <v>FR</v>
          </cell>
          <cell r="J60" t="str">
            <v>Top 20 Molecules</v>
          </cell>
          <cell r="K60">
            <v>357.18176799999998</v>
          </cell>
          <cell r="L60">
            <v>60</v>
          </cell>
          <cell r="M60">
            <v>157</v>
          </cell>
          <cell r="N60">
            <v>347</v>
          </cell>
          <cell r="O60">
            <v>570</v>
          </cell>
          <cell r="P60">
            <v>751</v>
          </cell>
          <cell r="Q60">
            <v>8973</v>
          </cell>
          <cell r="R60">
            <v>3.1220430000000001</v>
          </cell>
          <cell r="S60">
            <v>322.06051500000001</v>
          </cell>
          <cell r="T60">
            <v>58</v>
          </cell>
          <cell r="U60">
            <v>132</v>
          </cell>
          <cell r="V60">
            <v>307</v>
          </cell>
          <cell r="W60">
            <v>492</v>
          </cell>
          <cell r="X60">
            <v>720</v>
          </cell>
          <cell r="Y60">
            <v>8973</v>
          </cell>
          <cell r="Z60">
            <v>2.8755679999999999</v>
          </cell>
          <cell r="AA60">
            <v>0.91638799999999998</v>
          </cell>
          <cell r="AB60">
            <v>0.72361600000000004</v>
          </cell>
          <cell r="AC60">
            <v>0.86187000000000002</v>
          </cell>
          <cell r="AD60">
            <v>0.97796899999999998</v>
          </cell>
          <cell r="AE60">
            <v>1</v>
          </cell>
          <cell r="AF60">
            <v>1</v>
          </cell>
          <cell r="AG60">
            <v>8973</v>
          </cell>
          <cell r="AH60">
            <v>1.377E-3</v>
          </cell>
          <cell r="AI60">
            <v>423.35256500000003</v>
          </cell>
          <cell r="AJ60">
            <v>60</v>
          </cell>
          <cell r="AK60">
            <v>160</v>
          </cell>
          <cell r="AL60">
            <v>422</v>
          </cell>
          <cell r="AM60">
            <v>710</v>
          </cell>
          <cell r="AN60">
            <v>956.4</v>
          </cell>
          <cell r="AO60">
            <v>4853</v>
          </cell>
          <cell r="AP60">
            <v>4.9297230000000001</v>
          </cell>
          <cell r="AQ60">
            <v>381.09561100000002</v>
          </cell>
          <cell r="AR60">
            <v>60</v>
          </cell>
          <cell r="AS60">
            <v>140</v>
          </cell>
          <cell r="AT60">
            <v>360</v>
          </cell>
          <cell r="AU60">
            <v>651</v>
          </cell>
          <cell r="AV60">
            <v>843</v>
          </cell>
          <cell r="AW60">
            <v>4853</v>
          </cell>
          <cell r="AX60">
            <v>4.5422710000000004</v>
          </cell>
          <cell r="AY60">
            <v>0.91826300000000005</v>
          </cell>
          <cell r="AZ60">
            <v>0.74074099999999998</v>
          </cell>
          <cell r="BA60">
            <v>0.86044299999999996</v>
          </cell>
          <cell r="BB60">
            <v>0.97304900000000005</v>
          </cell>
          <cell r="BC60">
            <v>1</v>
          </cell>
          <cell r="BD60">
            <v>1</v>
          </cell>
          <cell r="BE60">
            <v>4853</v>
          </cell>
          <cell r="BF60">
            <v>1.6930000000000001E-3</v>
          </cell>
          <cell r="BG60">
            <v>182.58541099999999</v>
          </cell>
          <cell r="BH60">
            <v>30</v>
          </cell>
          <cell r="BI60">
            <v>72</v>
          </cell>
          <cell r="BJ60">
            <v>190</v>
          </cell>
          <cell r="BK60">
            <v>333</v>
          </cell>
          <cell r="BL60">
            <v>358</v>
          </cell>
          <cell r="BM60">
            <v>4853</v>
          </cell>
          <cell r="BN60">
            <v>1.8088789999999999</v>
          </cell>
          <cell r="BO60">
            <v>2.5660419999999999</v>
          </cell>
          <cell r="BP60">
            <v>2</v>
          </cell>
          <cell r="BQ60">
            <v>2</v>
          </cell>
          <cell r="BR60">
            <v>2</v>
          </cell>
          <cell r="BS60">
            <v>3</v>
          </cell>
          <cell r="BT60">
            <v>4</v>
          </cell>
          <cell r="BU60">
            <v>4853</v>
          </cell>
          <cell r="BV60">
            <v>1.383E-2</v>
          </cell>
          <cell r="BW60">
            <v>158.61877799999999</v>
          </cell>
          <cell r="BX60">
            <v>27</v>
          </cell>
          <cell r="BY60">
            <v>56</v>
          </cell>
          <cell r="BZ60">
            <v>130</v>
          </cell>
          <cell r="CA60">
            <v>273</v>
          </cell>
          <cell r="CB60">
            <v>355</v>
          </cell>
          <cell r="CC60">
            <v>7253</v>
          </cell>
          <cell r="CD60">
            <v>1.4185019999999999</v>
          </cell>
          <cell r="CE60">
            <v>143.44298900000001</v>
          </cell>
          <cell r="CF60">
            <v>23</v>
          </cell>
          <cell r="CG60">
            <v>46</v>
          </cell>
          <cell r="CH60">
            <v>112</v>
          </cell>
          <cell r="CI60">
            <v>238</v>
          </cell>
          <cell r="CJ60">
            <v>335</v>
          </cell>
          <cell r="CK60">
            <v>7253</v>
          </cell>
          <cell r="CL60">
            <v>1.338773</v>
          </cell>
          <cell r="CM60">
            <v>0.91674199999999995</v>
          </cell>
          <cell r="CN60">
            <v>0.66326499999999999</v>
          </cell>
          <cell r="CO60">
            <v>0.88888900000000004</v>
          </cell>
          <cell r="CP60">
            <v>1</v>
          </cell>
          <cell r="CQ60">
            <v>1</v>
          </cell>
          <cell r="CR60">
            <v>1</v>
          </cell>
          <cell r="CS60">
            <v>7253</v>
          </cell>
          <cell r="CT60">
            <v>1.9789999999999999E-3</v>
          </cell>
          <cell r="CU60">
            <v>226.96411499999999</v>
          </cell>
          <cell r="CV60">
            <v>46</v>
          </cell>
          <cell r="CW60">
            <v>120</v>
          </cell>
          <cell r="CX60">
            <v>274</v>
          </cell>
          <cell r="CY60">
            <v>351</v>
          </cell>
          <cell r="CZ60">
            <v>365</v>
          </cell>
          <cell r="DA60">
            <v>8973</v>
          </cell>
          <cell r="DB60">
            <v>1.2766390000000001</v>
          </cell>
        </row>
        <row r="61">
          <cell r="B61" t="str">
            <v>GAD | PSY | DE | Top 20 Molecules</v>
          </cell>
          <cell r="C61" t="str">
            <v>GAD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 t="str">
            <v>PSY</v>
          </cell>
          <cell r="I61" t="str">
            <v>DE</v>
          </cell>
          <cell r="J61" t="str">
            <v>Top 20 Molecules</v>
          </cell>
          <cell r="K61">
            <v>366.351114</v>
          </cell>
          <cell r="L61">
            <v>87</v>
          </cell>
          <cell r="M61">
            <v>182</v>
          </cell>
          <cell r="N61">
            <v>327</v>
          </cell>
          <cell r="O61">
            <v>456</v>
          </cell>
          <cell r="P61">
            <v>699</v>
          </cell>
          <cell r="Q61">
            <v>2737</v>
          </cell>
          <cell r="R61">
            <v>4.6640839999999999</v>
          </cell>
          <cell r="S61">
            <v>342.21008399999999</v>
          </cell>
          <cell r="T61">
            <v>80</v>
          </cell>
          <cell r="U61">
            <v>154</v>
          </cell>
          <cell r="V61">
            <v>300</v>
          </cell>
          <cell r="W61">
            <v>416</v>
          </cell>
          <cell r="X61">
            <v>649.20000000000005</v>
          </cell>
          <cell r="Y61">
            <v>2737</v>
          </cell>
          <cell r="Z61">
            <v>4.3774490000000004</v>
          </cell>
          <cell r="AA61">
            <v>0.94147400000000003</v>
          </cell>
          <cell r="AB61">
            <v>0.77987399999999996</v>
          </cell>
          <cell r="AC61">
            <v>0.90060899999999999</v>
          </cell>
          <cell r="AD61">
            <v>1</v>
          </cell>
          <cell r="AE61">
            <v>1</v>
          </cell>
          <cell r="AF61">
            <v>1</v>
          </cell>
          <cell r="AG61">
            <v>2737</v>
          </cell>
          <cell r="AH61">
            <v>2.1570000000000001E-3</v>
          </cell>
          <cell r="AI61">
            <v>410.056038</v>
          </cell>
          <cell r="AJ61">
            <v>64</v>
          </cell>
          <cell r="AK61">
            <v>138</v>
          </cell>
          <cell r="AL61">
            <v>354</v>
          </cell>
          <cell r="AM61">
            <v>632.5</v>
          </cell>
          <cell r="AN61">
            <v>787</v>
          </cell>
          <cell r="AO61">
            <v>1267</v>
          </cell>
          <cell r="AP61">
            <v>8.6861639999999998</v>
          </cell>
          <cell r="AQ61">
            <v>383.49960499999997</v>
          </cell>
          <cell r="AR61">
            <v>60</v>
          </cell>
          <cell r="AS61">
            <v>130</v>
          </cell>
          <cell r="AT61">
            <v>320</v>
          </cell>
          <cell r="AU61">
            <v>584</v>
          </cell>
          <cell r="AV61">
            <v>738.6</v>
          </cell>
          <cell r="AW61">
            <v>1267</v>
          </cell>
          <cell r="AX61">
            <v>8.0878540000000001</v>
          </cell>
          <cell r="AY61">
            <v>0.94866099999999998</v>
          </cell>
          <cell r="AZ61">
            <v>0.80769199999999997</v>
          </cell>
          <cell r="BA61">
            <v>0.90646199999999999</v>
          </cell>
          <cell r="BB61">
            <v>1</v>
          </cell>
          <cell r="BC61">
            <v>1</v>
          </cell>
          <cell r="BD61">
            <v>1</v>
          </cell>
          <cell r="BE61">
            <v>1267</v>
          </cell>
          <cell r="BF61">
            <v>2.562E-3</v>
          </cell>
          <cell r="BG61">
            <v>180.753749</v>
          </cell>
          <cell r="BH61">
            <v>28</v>
          </cell>
          <cell r="BI61">
            <v>63</v>
          </cell>
          <cell r="BJ61">
            <v>168</v>
          </cell>
          <cell r="BK61">
            <v>294</v>
          </cell>
          <cell r="BL61">
            <v>355</v>
          </cell>
          <cell r="BM61">
            <v>1267</v>
          </cell>
          <cell r="BN61">
            <v>3.3672070000000001</v>
          </cell>
          <cell r="BO61">
            <v>2.4782950000000001</v>
          </cell>
          <cell r="BP61">
            <v>2</v>
          </cell>
          <cell r="BQ61">
            <v>2</v>
          </cell>
          <cell r="BR61">
            <v>2</v>
          </cell>
          <cell r="BS61">
            <v>3</v>
          </cell>
          <cell r="BT61">
            <v>3</v>
          </cell>
          <cell r="BU61">
            <v>1267</v>
          </cell>
          <cell r="BV61">
            <v>2.2556E-2</v>
          </cell>
          <cell r="BW61">
            <v>197.12851900000001</v>
          </cell>
          <cell r="BX61">
            <v>40</v>
          </cell>
          <cell r="BY61">
            <v>90</v>
          </cell>
          <cell r="BZ61">
            <v>178</v>
          </cell>
          <cell r="CA61">
            <v>294</v>
          </cell>
          <cell r="CB61">
            <v>357</v>
          </cell>
          <cell r="CC61">
            <v>2451</v>
          </cell>
          <cell r="CD61">
            <v>2.302664</v>
          </cell>
          <cell r="CE61">
            <v>183.89840899999999</v>
          </cell>
          <cell r="CF61">
            <v>40</v>
          </cell>
          <cell r="CG61">
            <v>80</v>
          </cell>
          <cell r="CH61">
            <v>152</v>
          </cell>
          <cell r="CI61">
            <v>265</v>
          </cell>
          <cell r="CJ61">
            <v>338</v>
          </cell>
          <cell r="CK61">
            <v>2451</v>
          </cell>
          <cell r="CL61">
            <v>2.1953960000000001</v>
          </cell>
          <cell r="CM61">
            <v>0.94011599999999995</v>
          </cell>
          <cell r="CN61">
            <v>0.73898299999999995</v>
          </cell>
          <cell r="CO61">
            <v>0.92307700000000004</v>
          </cell>
          <cell r="CP61">
            <v>1</v>
          </cell>
          <cell r="CQ61">
            <v>1</v>
          </cell>
          <cell r="CR61">
            <v>1</v>
          </cell>
          <cell r="CS61">
            <v>2451</v>
          </cell>
          <cell r="CT61">
            <v>2.686E-3</v>
          </cell>
          <cell r="CU61">
            <v>260.203507</v>
          </cell>
          <cell r="CV61">
            <v>80</v>
          </cell>
          <cell r="CW61">
            <v>157</v>
          </cell>
          <cell r="CX61">
            <v>286</v>
          </cell>
          <cell r="CY61">
            <v>357</v>
          </cell>
          <cell r="CZ61">
            <v>365</v>
          </cell>
          <cell r="DA61">
            <v>2737</v>
          </cell>
          <cell r="DB61">
            <v>2.1269499999999999</v>
          </cell>
        </row>
        <row r="62">
          <cell r="B62" t="str">
            <v>GAD | PSY | ES | Top 20 Molecules</v>
          </cell>
          <cell r="C62" t="str">
            <v>GAD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 t="str">
            <v>PSY</v>
          </cell>
          <cell r="I62" t="str">
            <v>ES</v>
          </cell>
          <cell r="J62" t="str">
            <v>Top 20 Molecules</v>
          </cell>
          <cell r="K62">
            <v>173.17429100000001</v>
          </cell>
          <cell r="L62">
            <v>29</v>
          </cell>
          <cell r="M62">
            <v>59</v>
          </cell>
          <cell r="N62">
            <v>112</v>
          </cell>
          <cell r="O62">
            <v>229</v>
          </cell>
          <cell r="P62">
            <v>411</v>
          </cell>
          <cell r="Q62">
            <v>4481</v>
          </cell>
          <cell r="R62">
            <v>2.8884650000000001</v>
          </cell>
          <cell r="S62">
            <v>160.80406199999999</v>
          </cell>
          <cell r="T62">
            <v>29</v>
          </cell>
          <cell r="U62">
            <v>58</v>
          </cell>
          <cell r="V62">
            <v>106</v>
          </cell>
          <cell r="W62">
            <v>209.25</v>
          </cell>
          <cell r="X62">
            <v>376.5</v>
          </cell>
          <cell r="Y62">
            <v>4481</v>
          </cell>
          <cell r="Z62">
            <v>2.6203780000000001</v>
          </cell>
          <cell r="AA62">
            <v>0.95426500000000003</v>
          </cell>
          <cell r="AB62">
            <v>0.84757700000000002</v>
          </cell>
          <cell r="AC62">
            <v>0.94139399999999995</v>
          </cell>
          <cell r="AD62">
            <v>0.98876399999999998</v>
          </cell>
          <cell r="AE62">
            <v>1</v>
          </cell>
          <cell r="AF62">
            <v>1</v>
          </cell>
          <cell r="AG62">
            <v>4481</v>
          </cell>
          <cell r="AH62">
            <v>1.175E-3</v>
          </cell>
          <cell r="AI62">
            <v>205.928258</v>
          </cell>
          <cell r="AJ62">
            <v>46</v>
          </cell>
          <cell r="AK62">
            <v>68</v>
          </cell>
          <cell r="AL62">
            <v>138</v>
          </cell>
          <cell r="AM62">
            <v>285</v>
          </cell>
          <cell r="AN62">
            <v>539.1</v>
          </cell>
          <cell r="AO62">
            <v>2049</v>
          </cell>
          <cell r="AP62">
            <v>5.1445270000000001</v>
          </cell>
          <cell r="AQ62">
            <v>192.21278699999999</v>
          </cell>
          <cell r="AR62">
            <v>44</v>
          </cell>
          <cell r="AS62">
            <v>66</v>
          </cell>
          <cell r="AT62">
            <v>131</v>
          </cell>
          <cell r="AU62">
            <v>264</v>
          </cell>
          <cell r="AV62">
            <v>487</v>
          </cell>
          <cell r="AW62">
            <v>2049</v>
          </cell>
          <cell r="AX62">
            <v>4.6592450000000003</v>
          </cell>
          <cell r="AY62">
            <v>0.95770500000000003</v>
          </cell>
          <cell r="AZ62">
            <v>0.859599</v>
          </cell>
          <cell r="BA62">
            <v>0.93689800000000001</v>
          </cell>
          <cell r="BB62">
            <v>0.98594800000000005</v>
          </cell>
          <cell r="BC62">
            <v>1</v>
          </cell>
          <cell r="BD62">
            <v>1</v>
          </cell>
          <cell r="BE62">
            <v>2049</v>
          </cell>
          <cell r="BF62">
            <v>1.575E-3</v>
          </cell>
          <cell r="BG62">
            <v>86.266959</v>
          </cell>
          <cell r="BH62">
            <v>21</v>
          </cell>
          <cell r="BI62">
            <v>30</v>
          </cell>
          <cell r="BJ62">
            <v>60</v>
          </cell>
          <cell r="BK62">
            <v>121.25</v>
          </cell>
          <cell r="BL62">
            <v>216</v>
          </cell>
          <cell r="BM62">
            <v>2049</v>
          </cell>
          <cell r="BN62">
            <v>1.827472</v>
          </cell>
          <cell r="BO62">
            <v>2.7096140000000002</v>
          </cell>
          <cell r="BP62">
            <v>2</v>
          </cell>
          <cell r="BQ62">
            <v>2</v>
          </cell>
          <cell r="BR62">
            <v>2</v>
          </cell>
          <cell r="BS62">
            <v>3</v>
          </cell>
          <cell r="BT62">
            <v>4</v>
          </cell>
          <cell r="BU62">
            <v>2049</v>
          </cell>
          <cell r="BV62">
            <v>2.4739000000000001E-2</v>
          </cell>
          <cell r="BW62">
            <v>80.648518999999993</v>
          </cell>
          <cell r="BX62">
            <v>20</v>
          </cell>
          <cell r="BY62">
            <v>31</v>
          </cell>
          <cell r="BZ62">
            <v>62</v>
          </cell>
          <cell r="CA62">
            <v>113.25</v>
          </cell>
          <cell r="CB62">
            <v>176</v>
          </cell>
          <cell r="CC62">
            <v>4390</v>
          </cell>
          <cell r="CD62">
            <v>1.0053350000000001</v>
          </cell>
          <cell r="CE62">
            <v>74.423462000000001</v>
          </cell>
          <cell r="CF62">
            <v>19</v>
          </cell>
          <cell r="CG62">
            <v>30</v>
          </cell>
          <cell r="CH62">
            <v>59</v>
          </cell>
          <cell r="CI62">
            <v>104</v>
          </cell>
          <cell r="CJ62">
            <v>159</v>
          </cell>
          <cell r="CK62">
            <v>4390</v>
          </cell>
          <cell r="CL62">
            <v>0.90029899999999996</v>
          </cell>
          <cell r="CM62">
            <v>0.95132000000000005</v>
          </cell>
          <cell r="CN62">
            <v>0.82906000000000002</v>
          </cell>
          <cell r="CO62">
            <v>0.96428599999999998</v>
          </cell>
          <cell r="CP62">
            <v>1</v>
          </cell>
          <cell r="CQ62">
            <v>1</v>
          </cell>
          <cell r="CR62">
            <v>1</v>
          </cell>
          <cell r="CS62">
            <v>4390</v>
          </cell>
          <cell r="CT62">
            <v>1.565E-3</v>
          </cell>
          <cell r="CU62">
            <v>118.457487</v>
          </cell>
          <cell r="CV62">
            <v>29</v>
          </cell>
          <cell r="CW62">
            <v>55</v>
          </cell>
          <cell r="CX62">
            <v>89</v>
          </cell>
          <cell r="CY62">
            <v>169.25</v>
          </cell>
          <cell r="CZ62">
            <v>273</v>
          </cell>
          <cell r="DA62">
            <v>4481</v>
          </cell>
          <cell r="DB62">
            <v>1.382368</v>
          </cell>
        </row>
        <row r="63">
          <cell r="B63" t="str">
            <v>INSOMNIA | ALL | US | Top 20 Molecules</v>
          </cell>
          <cell r="C63" t="str">
            <v>INSOMNIA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 t="str">
            <v>ALL</v>
          </cell>
          <cell r="I63" t="str">
            <v>US</v>
          </cell>
          <cell r="J63" t="str">
            <v>Top 20 Molecules</v>
          </cell>
          <cell r="K63">
            <v>231.86799999999999</v>
          </cell>
          <cell r="L63">
            <v>30</v>
          </cell>
          <cell r="M63">
            <v>56</v>
          </cell>
          <cell r="N63">
            <v>178</v>
          </cell>
          <cell r="O63">
            <v>365</v>
          </cell>
          <cell r="P63">
            <v>505</v>
          </cell>
          <cell r="Q63">
            <v>384281</v>
          </cell>
          <cell r="R63">
            <v>0.34497</v>
          </cell>
          <cell r="S63">
            <v>185.30799999999999</v>
          </cell>
          <cell r="T63">
            <v>28</v>
          </cell>
          <cell r="U63">
            <v>45</v>
          </cell>
          <cell r="V63">
            <v>132</v>
          </cell>
          <cell r="W63">
            <v>294</v>
          </cell>
          <cell r="X63">
            <v>386</v>
          </cell>
          <cell r="Y63">
            <v>384281</v>
          </cell>
          <cell r="Z63">
            <v>0.27623999999999999</v>
          </cell>
          <cell r="AA63">
            <v>0.85558999999999996</v>
          </cell>
          <cell r="AB63">
            <v>0.58252000000000004</v>
          </cell>
          <cell r="AC63">
            <v>0.74460000000000004</v>
          </cell>
          <cell r="AD63">
            <v>0.94233999999999996</v>
          </cell>
          <cell r="AE63">
            <v>1</v>
          </cell>
          <cell r="AF63">
            <v>1</v>
          </cell>
          <cell r="AG63">
            <v>384281</v>
          </cell>
          <cell r="AH63">
            <v>2.9300000000000002E-4</v>
          </cell>
          <cell r="AI63">
            <v>258.64</v>
          </cell>
          <cell r="AJ63">
            <v>19</v>
          </cell>
          <cell r="AK63">
            <v>54</v>
          </cell>
          <cell r="AL63">
            <v>130</v>
          </cell>
          <cell r="AM63">
            <v>412</v>
          </cell>
          <cell r="AN63">
            <v>730</v>
          </cell>
          <cell r="AO63">
            <v>135755</v>
          </cell>
          <cell r="AP63">
            <v>0.75807000000000002</v>
          </cell>
          <cell r="AQ63">
            <v>189.726</v>
          </cell>
          <cell r="AR63">
            <v>14</v>
          </cell>
          <cell r="AS63">
            <v>38</v>
          </cell>
          <cell r="AT63">
            <v>92</v>
          </cell>
          <cell r="AU63">
            <v>272</v>
          </cell>
          <cell r="AV63">
            <v>542</v>
          </cell>
          <cell r="AW63">
            <v>135755</v>
          </cell>
          <cell r="AX63">
            <v>0.59277000000000002</v>
          </cell>
          <cell r="AY63">
            <v>0.80032999999999999</v>
          </cell>
          <cell r="AZ63">
            <v>0.43478</v>
          </cell>
          <cell r="BA63">
            <v>0.64524000000000004</v>
          </cell>
          <cell r="BB63">
            <v>0.90741000000000005</v>
          </cell>
          <cell r="BC63">
            <v>1</v>
          </cell>
          <cell r="BD63">
            <v>1</v>
          </cell>
          <cell r="BE63">
            <v>135755</v>
          </cell>
          <cell r="BF63">
            <v>6.5600000000000001E-4</v>
          </cell>
          <cell r="BG63">
            <v>258.64</v>
          </cell>
          <cell r="BH63">
            <v>19</v>
          </cell>
          <cell r="BI63">
            <v>54</v>
          </cell>
          <cell r="BJ63">
            <v>130</v>
          </cell>
          <cell r="BK63">
            <v>412</v>
          </cell>
          <cell r="BL63">
            <v>730</v>
          </cell>
          <cell r="BM63">
            <v>135755</v>
          </cell>
          <cell r="BN63">
            <v>0.75807000000000002</v>
          </cell>
          <cell r="BO63">
            <v>2.28281</v>
          </cell>
          <cell r="BP63">
            <v>2</v>
          </cell>
          <cell r="BQ63">
            <v>2</v>
          </cell>
          <cell r="BR63">
            <v>2</v>
          </cell>
          <cell r="BS63">
            <v>2</v>
          </cell>
          <cell r="BT63">
            <v>3</v>
          </cell>
          <cell r="BU63">
            <v>135755</v>
          </cell>
          <cell r="BV63">
            <v>1.56E-3</v>
          </cell>
          <cell r="BW63">
            <v>146.85</v>
          </cell>
          <cell r="BX63">
            <v>20</v>
          </cell>
          <cell r="BY63">
            <v>31</v>
          </cell>
          <cell r="BZ63">
            <v>109</v>
          </cell>
          <cell r="CA63">
            <v>247</v>
          </cell>
          <cell r="CB63">
            <v>356.5</v>
          </cell>
          <cell r="CC63">
            <v>367660</v>
          </cell>
          <cell r="CD63">
            <v>0.19919999999999999</v>
          </cell>
          <cell r="CE63">
            <v>123.631</v>
          </cell>
          <cell r="CF63">
            <v>18</v>
          </cell>
          <cell r="CG63">
            <v>30</v>
          </cell>
          <cell r="CH63">
            <v>90</v>
          </cell>
          <cell r="CI63">
            <v>193</v>
          </cell>
          <cell r="CJ63">
            <v>305</v>
          </cell>
          <cell r="CK63">
            <v>367660</v>
          </cell>
          <cell r="CL63">
            <v>0.17604</v>
          </cell>
          <cell r="CM63">
            <v>0.87726999999999999</v>
          </cell>
          <cell r="CN63">
            <v>0.60811000000000004</v>
          </cell>
          <cell r="CO63">
            <v>0.7873</v>
          </cell>
          <cell r="CP63">
            <v>0.97909999999999997</v>
          </cell>
          <cell r="CQ63">
            <v>1</v>
          </cell>
          <cell r="CR63">
            <v>1</v>
          </cell>
          <cell r="CS63">
            <v>367660</v>
          </cell>
          <cell r="CT63">
            <v>2.8499999999999999E-4</v>
          </cell>
          <cell r="CU63">
            <v>182.8</v>
          </cell>
          <cell r="CV63">
            <v>30</v>
          </cell>
          <cell r="CW63">
            <v>50</v>
          </cell>
          <cell r="CX63">
            <v>162</v>
          </cell>
          <cell r="CY63">
            <v>333</v>
          </cell>
          <cell r="CZ63">
            <v>365</v>
          </cell>
          <cell r="DA63">
            <v>384281</v>
          </cell>
          <cell r="DB63">
            <v>0.21614</v>
          </cell>
        </row>
        <row r="64">
          <cell r="B64" t="str">
            <v>INSOMNIA | ALL | FR | Top 20 Molecules</v>
          </cell>
          <cell r="C64" t="str">
            <v>INSOMNIA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 t="str">
            <v>ALL</v>
          </cell>
          <cell r="I64" t="str">
            <v>FR</v>
          </cell>
          <cell r="J64" t="str">
            <v>Top 20 Molecules</v>
          </cell>
          <cell r="K64">
            <v>215.511583</v>
          </cell>
          <cell r="L64">
            <v>30</v>
          </cell>
          <cell r="M64">
            <v>60</v>
          </cell>
          <cell r="N64">
            <v>181</v>
          </cell>
          <cell r="O64">
            <v>357</v>
          </cell>
          <cell r="P64">
            <v>566</v>
          </cell>
          <cell r="Q64">
            <v>65960</v>
          </cell>
          <cell r="R64">
            <v>0.88271900000000003</v>
          </cell>
          <cell r="S64">
            <v>188.21647999999999</v>
          </cell>
          <cell r="T64">
            <v>30</v>
          </cell>
          <cell r="U64">
            <v>60</v>
          </cell>
          <cell r="V64">
            <v>150</v>
          </cell>
          <cell r="W64">
            <v>326</v>
          </cell>
          <cell r="X64">
            <v>491</v>
          </cell>
          <cell r="Y64">
            <v>65960</v>
          </cell>
          <cell r="Z64">
            <v>0.804701</v>
          </cell>
          <cell r="AA64">
            <v>0.90531099999999998</v>
          </cell>
          <cell r="AB64">
            <v>0.71311500000000005</v>
          </cell>
          <cell r="AC64">
            <v>0.87681200000000004</v>
          </cell>
          <cell r="AD64">
            <v>1</v>
          </cell>
          <cell r="AE64">
            <v>1</v>
          </cell>
          <cell r="AF64">
            <v>1</v>
          </cell>
          <cell r="AG64">
            <v>65960</v>
          </cell>
          <cell r="AH64">
            <v>5.1400000000000003E-4</v>
          </cell>
          <cell r="AI64">
            <v>279.63475699999998</v>
          </cell>
          <cell r="AJ64">
            <v>32</v>
          </cell>
          <cell r="AK64">
            <v>60</v>
          </cell>
          <cell r="AL64">
            <v>203</v>
          </cell>
          <cell r="AM64">
            <v>535</v>
          </cell>
          <cell r="AN64">
            <v>730</v>
          </cell>
          <cell r="AO64">
            <v>19524</v>
          </cell>
          <cell r="AP64">
            <v>2.125378</v>
          </cell>
          <cell r="AQ64">
            <v>248.02222900000001</v>
          </cell>
          <cell r="AR64">
            <v>32</v>
          </cell>
          <cell r="AS64">
            <v>60</v>
          </cell>
          <cell r="AT64">
            <v>180</v>
          </cell>
          <cell r="AU64">
            <v>456</v>
          </cell>
          <cell r="AV64">
            <v>692</v>
          </cell>
          <cell r="AW64">
            <v>19524</v>
          </cell>
          <cell r="AX64">
            <v>1.936347</v>
          </cell>
          <cell r="AY64">
            <v>0.91906399999999999</v>
          </cell>
          <cell r="AZ64">
            <v>0.76058700000000001</v>
          </cell>
          <cell r="BA64">
            <v>0.87729000000000001</v>
          </cell>
          <cell r="BB64">
            <v>1</v>
          </cell>
          <cell r="BC64">
            <v>1</v>
          </cell>
          <cell r="BD64">
            <v>1</v>
          </cell>
          <cell r="BE64">
            <v>19524</v>
          </cell>
          <cell r="BF64">
            <v>7.9699999999999997E-4</v>
          </cell>
          <cell r="BG64">
            <v>129.51721000000001</v>
          </cell>
          <cell r="BH64">
            <v>15</v>
          </cell>
          <cell r="BI64">
            <v>30</v>
          </cell>
          <cell r="BJ64">
            <v>94</v>
          </cell>
          <cell r="BK64">
            <v>248</v>
          </cell>
          <cell r="BL64">
            <v>347</v>
          </cell>
          <cell r="BM64">
            <v>19524</v>
          </cell>
          <cell r="BN64">
            <v>0.86961999999999995</v>
          </cell>
          <cell r="BO64">
            <v>2.3545379999999998</v>
          </cell>
          <cell r="BP64">
            <v>2</v>
          </cell>
          <cell r="BQ64">
            <v>2</v>
          </cell>
          <cell r="BR64">
            <v>2</v>
          </cell>
          <cell r="BS64">
            <v>3</v>
          </cell>
          <cell r="BT64">
            <v>3</v>
          </cell>
          <cell r="BU64">
            <v>19524</v>
          </cell>
          <cell r="BV64">
            <v>5.7210000000000004E-3</v>
          </cell>
          <cell r="BW64">
            <v>140.543115</v>
          </cell>
          <cell r="BX64">
            <v>21</v>
          </cell>
          <cell r="BY64">
            <v>36</v>
          </cell>
          <cell r="BZ64">
            <v>100</v>
          </cell>
          <cell r="CA64">
            <v>229</v>
          </cell>
          <cell r="CB64">
            <v>336</v>
          </cell>
          <cell r="CC64">
            <v>62298</v>
          </cell>
          <cell r="CD64">
            <v>0.46052900000000002</v>
          </cell>
          <cell r="CE64">
            <v>121.55082</v>
          </cell>
          <cell r="CF64">
            <v>20</v>
          </cell>
          <cell r="CG64">
            <v>31</v>
          </cell>
          <cell r="CH64">
            <v>90</v>
          </cell>
          <cell r="CI64">
            <v>186</v>
          </cell>
          <cell r="CJ64">
            <v>305</v>
          </cell>
          <cell r="CK64">
            <v>62298</v>
          </cell>
          <cell r="CL64">
            <v>0.422711</v>
          </cell>
          <cell r="CM64">
            <v>0.90247100000000002</v>
          </cell>
          <cell r="CN64">
            <v>0.668238</v>
          </cell>
          <cell r="CO64">
            <v>0.89411799999999997</v>
          </cell>
          <cell r="CP64">
            <v>1</v>
          </cell>
          <cell r="CQ64">
            <v>1</v>
          </cell>
          <cell r="CR64">
            <v>1</v>
          </cell>
          <cell r="CS64">
            <v>62298</v>
          </cell>
          <cell r="CT64">
            <v>6.2100000000000002E-4</v>
          </cell>
          <cell r="CU64">
            <v>171.079958</v>
          </cell>
          <cell r="CV64">
            <v>30</v>
          </cell>
          <cell r="CW64">
            <v>58</v>
          </cell>
          <cell r="CX64">
            <v>164</v>
          </cell>
          <cell r="CY64">
            <v>307</v>
          </cell>
          <cell r="CZ64">
            <v>363</v>
          </cell>
          <cell r="DA64">
            <v>65960</v>
          </cell>
          <cell r="DB64">
            <v>0.49510599999999999</v>
          </cell>
        </row>
        <row r="65">
          <cell r="B65" t="str">
            <v>INSOMNIA | ALL | DE | Top 20 Molecules</v>
          </cell>
          <cell r="C65" t="str">
            <v>INSOMNIA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 t="str">
            <v>ALL</v>
          </cell>
          <cell r="I65" t="str">
            <v>DE</v>
          </cell>
          <cell r="J65" t="str">
            <v>Top 20 Molecules</v>
          </cell>
          <cell r="K65">
            <v>203.67859100000001</v>
          </cell>
          <cell r="L65">
            <v>25</v>
          </cell>
          <cell r="M65">
            <v>80</v>
          </cell>
          <cell r="N65">
            <v>211</v>
          </cell>
          <cell r="O65">
            <v>357</v>
          </cell>
          <cell r="P65">
            <v>506</v>
          </cell>
          <cell r="Q65">
            <v>14928</v>
          </cell>
          <cell r="R65">
            <v>1.702801</v>
          </cell>
          <cell r="S65">
            <v>174.169949</v>
          </cell>
          <cell r="T65">
            <v>25</v>
          </cell>
          <cell r="U65">
            <v>70</v>
          </cell>
          <cell r="V65">
            <v>180</v>
          </cell>
          <cell r="W65">
            <v>331</v>
          </cell>
          <cell r="X65">
            <v>457</v>
          </cell>
          <cell r="Y65">
            <v>14928</v>
          </cell>
          <cell r="Z65">
            <v>1.5878989999999999</v>
          </cell>
          <cell r="AA65">
            <v>0.89181600000000005</v>
          </cell>
          <cell r="AB65">
            <v>0.68783099999999997</v>
          </cell>
          <cell r="AC65">
            <v>0.886957</v>
          </cell>
          <cell r="AD65">
            <v>1</v>
          </cell>
          <cell r="AE65">
            <v>1</v>
          </cell>
          <cell r="AF65">
            <v>1</v>
          </cell>
          <cell r="AG65">
            <v>14928</v>
          </cell>
          <cell r="AH65">
            <v>1.1720000000000001E-3</v>
          </cell>
          <cell r="AI65">
            <v>244.74686800000001</v>
          </cell>
          <cell r="AJ65">
            <v>40</v>
          </cell>
          <cell r="AK65">
            <v>88</v>
          </cell>
          <cell r="AL65">
            <v>200</v>
          </cell>
          <cell r="AM65">
            <v>524</v>
          </cell>
          <cell r="AN65">
            <v>724</v>
          </cell>
          <cell r="AO65">
            <v>3113</v>
          </cell>
          <cell r="AP65">
            <v>5.1575509999999998</v>
          </cell>
          <cell r="AQ65">
            <v>215.95791800000001</v>
          </cell>
          <cell r="AR65">
            <v>40</v>
          </cell>
          <cell r="AS65">
            <v>80</v>
          </cell>
          <cell r="AT65">
            <v>200</v>
          </cell>
          <cell r="AU65">
            <v>460</v>
          </cell>
          <cell r="AV65">
            <v>686</v>
          </cell>
          <cell r="AW65">
            <v>3113</v>
          </cell>
          <cell r="AX65">
            <v>4.7876830000000004</v>
          </cell>
          <cell r="AY65">
            <v>0.91228500000000001</v>
          </cell>
          <cell r="AZ65">
            <v>0.78121499999999999</v>
          </cell>
          <cell r="BA65">
            <v>0.89996399999999999</v>
          </cell>
          <cell r="BB65">
            <v>1</v>
          </cell>
          <cell r="BC65">
            <v>1</v>
          </cell>
          <cell r="BD65">
            <v>1</v>
          </cell>
          <cell r="BE65">
            <v>3113</v>
          </cell>
          <cell r="BF65">
            <v>1.8569999999999999E-3</v>
          </cell>
          <cell r="BG65">
            <v>115.29874700000001</v>
          </cell>
          <cell r="BH65">
            <v>20</v>
          </cell>
          <cell r="BI65">
            <v>42</v>
          </cell>
          <cell r="BJ65">
            <v>100</v>
          </cell>
          <cell r="BK65">
            <v>243</v>
          </cell>
          <cell r="BL65">
            <v>341</v>
          </cell>
          <cell r="BM65">
            <v>3113</v>
          </cell>
          <cell r="BN65">
            <v>2.116263</v>
          </cell>
          <cell r="BO65">
            <v>2.2589139999999999</v>
          </cell>
          <cell r="BP65">
            <v>2</v>
          </cell>
          <cell r="BQ65">
            <v>2</v>
          </cell>
          <cell r="BR65">
            <v>2</v>
          </cell>
          <cell r="BS65">
            <v>3</v>
          </cell>
          <cell r="BT65">
            <v>3</v>
          </cell>
          <cell r="BU65">
            <v>3113</v>
          </cell>
          <cell r="BV65">
            <v>1.299E-2</v>
          </cell>
          <cell r="BW65">
            <v>154.46156500000001</v>
          </cell>
          <cell r="BX65">
            <v>20</v>
          </cell>
          <cell r="BY65">
            <v>50</v>
          </cell>
          <cell r="BZ65">
            <v>138</v>
          </cell>
          <cell r="CA65">
            <v>274</v>
          </cell>
          <cell r="CB65">
            <v>350</v>
          </cell>
          <cell r="CC65">
            <v>14752</v>
          </cell>
          <cell r="CD65">
            <v>0.98163800000000001</v>
          </cell>
          <cell r="CE65">
            <v>130.67597599999999</v>
          </cell>
          <cell r="CF65">
            <v>20</v>
          </cell>
          <cell r="CG65">
            <v>50</v>
          </cell>
          <cell r="CH65">
            <v>109</v>
          </cell>
          <cell r="CI65">
            <v>225</v>
          </cell>
          <cell r="CJ65">
            <v>326</v>
          </cell>
          <cell r="CK65">
            <v>14752</v>
          </cell>
          <cell r="CL65">
            <v>0.90065499999999998</v>
          </cell>
          <cell r="CM65">
            <v>0.89220999999999995</v>
          </cell>
          <cell r="CN65">
            <v>0.65918699999999997</v>
          </cell>
          <cell r="CO65">
            <v>0.898204</v>
          </cell>
          <cell r="CP65">
            <v>1</v>
          </cell>
          <cell r="CQ65">
            <v>1</v>
          </cell>
          <cell r="CR65">
            <v>1</v>
          </cell>
          <cell r="CS65">
            <v>14752</v>
          </cell>
          <cell r="CT65">
            <v>1.2600000000000001E-3</v>
          </cell>
          <cell r="CU65">
            <v>176.69882100000001</v>
          </cell>
          <cell r="CV65">
            <v>25</v>
          </cell>
          <cell r="CW65">
            <v>75</v>
          </cell>
          <cell r="CX65">
            <v>200</v>
          </cell>
          <cell r="CY65">
            <v>335</v>
          </cell>
          <cell r="CZ65">
            <v>365</v>
          </cell>
          <cell r="DA65">
            <v>14928</v>
          </cell>
          <cell r="DB65">
            <v>1.0441339999999999</v>
          </cell>
        </row>
        <row r="66">
          <cell r="B66" t="str">
            <v>INSOMNIA | ALL | ES | Top 20 Molecules</v>
          </cell>
          <cell r="C66" t="str">
            <v>INSOMNIA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 t="str">
            <v>ALL</v>
          </cell>
          <cell r="I66" t="str">
            <v>ES</v>
          </cell>
          <cell r="J66" t="str">
            <v>Top 20 Molecules</v>
          </cell>
          <cell r="K66">
            <v>316.58356600000002</v>
          </cell>
          <cell r="L66">
            <v>49</v>
          </cell>
          <cell r="M66">
            <v>148</v>
          </cell>
          <cell r="N66">
            <v>328</v>
          </cell>
          <cell r="O66">
            <v>434</v>
          </cell>
          <cell r="P66">
            <v>695</v>
          </cell>
          <cell r="Q66">
            <v>33273</v>
          </cell>
          <cell r="R66">
            <v>1.4146730000000001</v>
          </cell>
          <cell r="S66">
            <v>291.383194</v>
          </cell>
          <cell r="T66">
            <v>49</v>
          </cell>
          <cell r="U66">
            <v>135</v>
          </cell>
          <cell r="V66">
            <v>290</v>
          </cell>
          <cell r="W66">
            <v>397</v>
          </cell>
          <cell r="X66">
            <v>648</v>
          </cell>
          <cell r="Y66">
            <v>33273</v>
          </cell>
          <cell r="Z66">
            <v>1.315517</v>
          </cell>
          <cell r="AA66">
            <v>0.92790399999999995</v>
          </cell>
          <cell r="AB66">
            <v>0.81307700000000005</v>
          </cell>
          <cell r="AC66">
            <v>0.89234000000000002</v>
          </cell>
          <cell r="AD66">
            <v>0.95584400000000003</v>
          </cell>
          <cell r="AE66">
            <v>0.99065400000000003</v>
          </cell>
          <cell r="AF66">
            <v>1</v>
          </cell>
          <cell r="AG66">
            <v>33273</v>
          </cell>
          <cell r="AH66">
            <v>4.6500000000000003E-4</v>
          </cell>
          <cell r="AI66">
            <v>341.91991000000002</v>
          </cell>
          <cell r="AJ66">
            <v>48</v>
          </cell>
          <cell r="AK66">
            <v>98</v>
          </cell>
          <cell r="AL66">
            <v>312</v>
          </cell>
          <cell r="AM66">
            <v>652</v>
          </cell>
          <cell r="AN66">
            <v>834</v>
          </cell>
          <cell r="AO66">
            <v>11999</v>
          </cell>
          <cell r="AP66">
            <v>3.027034</v>
          </cell>
          <cell r="AQ66">
            <v>316.46995600000002</v>
          </cell>
          <cell r="AR66">
            <v>46</v>
          </cell>
          <cell r="AS66">
            <v>92</v>
          </cell>
          <cell r="AT66">
            <v>284</v>
          </cell>
          <cell r="AU66">
            <v>596</v>
          </cell>
          <cell r="AV66">
            <v>764</v>
          </cell>
          <cell r="AW66">
            <v>11999</v>
          </cell>
          <cell r="AX66">
            <v>2.8115990000000002</v>
          </cell>
          <cell r="AY66">
            <v>0.93859499999999996</v>
          </cell>
          <cell r="AZ66">
            <v>0.83333299999999999</v>
          </cell>
          <cell r="BA66">
            <v>0.90277799999999997</v>
          </cell>
          <cell r="BB66">
            <v>0.96106899999999995</v>
          </cell>
          <cell r="BC66">
            <v>0.99152499999999999</v>
          </cell>
          <cell r="BD66">
            <v>1</v>
          </cell>
          <cell r="BE66">
            <v>11999</v>
          </cell>
          <cell r="BF66">
            <v>6.9800000000000005E-4</v>
          </cell>
          <cell r="BG66">
            <v>156.38511500000001</v>
          </cell>
          <cell r="BH66">
            <v>24</v>
          </cell>
          <cell r="BI66">
            <v>48</v>
          </cell>
          <cell r="BJ66">
            <v>148</v>
          </cell>
          <cell r="BK66">
            <v>305</v>
          </cell>
          <cell r="BL66">
            <v>346</v>
          </cell>
          <cell r="BM66">
            <v>11999</v>
          </cell>
          <cell r="BN66">
            <v>1.147051</v>
          </cell>
          <cell r="BO66">
            <v>2.4449540000000001</v>
          </cell>
          <cell r="BP66">
            <v>2</v>
          </cell>
          <cell r="BQ66">
            <v>2</v>
          </cell>
          <cell r="BR66">
            <v>2</v>
          </cell>
          <cell r="BS66">
            <v>3</v>
          </cell>
          <cell r="BT66">
            <v>4</v>
          </cell>
          <cell r="BU66">
            <v>11999</v>
          </cell>
          <cell r="BV66">
            <v>9.0980000000000002E-3</v>
          </cell>
          <cell r="BW66">
            <v>195.51830200000001</v>
          </cell>
          <cell r="BX66">
            <v>18</v>
          </cell>
          <cell r="BY66">
            <v>49</v>
          </cell>
          <cell r="BZ66">
            <v>149</v>
          </cell>
          <cell r="CA66">
            <v>290</v>
          </cell>
          <cell r="CB66">
            <v>346</v>
          </cell>
          <cell r="CC66">
            <v>32892</v>
          </cell>
          <cell r="CD66">
            <v>0.67824600000000002</v>
          </cell>
          <cell r="CE66">
            <v>179.31016700000001</v>
          </cell>
          <cell r="CF66">
            <v>18</v>
          </cell>
          <cell r="CG66">
            <v>49</v>
          </cell>
          <cell r="CH66">
            <v>133</v>
          </cell>
          <cell r="CI66">
            <v>259</v>
          </cell>
          <cell r="CJ66">
            <v>322</v>
          </cell>
          <cell r="CK66">
            <v>32892</v>
          </cell>
          <cell r="CL66">
            <v>0.624587</v>
          </cell>
          <cell r="CM66">
            <v>0.93116600000000005</v>
          </cell>
          <cell r="CN66">
            <v>0.79427300000000001</v>
          </cell>
          <cell r="CO66">
            <v>0.90678000000000003</v>
          </cell>
          <cell r="CP66">
            <v>0.97515499999999999</v>
          </cell>
          <cell r="CQ66">
            <v>1</v>
          </cell>
          <cell r="CR66">
            <v>1</v>
          </cell>
          <cell r="CS66">
            <v>32892</v>
          </cell>
          <cell r="CT66">
            <v>5.6999999999999998E-4</v>
          </cell>
          <cell r="CU66">
            <v>249.67529200000001</v>
          </cell>
          <cell r="CV66">
            <v>49</v>
          </cell>
          <cell r="CW66">
            <v>134</v>
          </cell>
          <cell r="CX66">
            <v>292</v>
          </cell>
          <cell r="CY66">
            <v>349</v>
          </cell>
          <cell r="CZ66">
            <v>360</v>
          </cell>
          <cell r="DA66">
            <v>33273</v>
          </cell>
          <cell r="DB66">
            <v>0.660138</v>
          </cell>
        </row>
        <row r="67">
          <cell r="B67" t="str">
            <v>INSOMNIA | PCP | IT | Top 20 Molecules</v>
          </cell>
          <cell r="C67" t="str">
            <v>INSOMNIA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 t="str">
            <v>PCP</v>
          </cell>
          <cell r="I67" t="str">
            <v>IT</v>
          </cell>
          <cell r="J67" t="str">
            <v>Top 20 Molecules</v>
          </cell>
          <cell r="K67">
            <v>160.03082499999999</v>
          </cell>
          <cell r="L67">
            <v>28</v>
          </cell>
          <cell r="M67">
            <v>40</v>
          </cell>
          <cell r="N67">
            <v>124</v>
          </cell>
          <cell r="O67">
            <v>304</v>
          </cell>
          <cell r="P67">
            <v>405</v>
          </cell>
          <cell r="Q67">
            <v>13820</v>
          </cell>
          <cell r="R67">
            <v>1.615075</v>
          </cell>
          <cell r="S67">
            <v>115.783213</v>
          </cell>
          <cell r="T67">
            <v>28</v>
          </cell>
          <cell r="U67">
            <v>38</v>
          </cell>
          <cell r="V67">
            <v>90</v>
          </cell>
          <cell r="W67">
            <v>200</v>
          </cell>
          <cell r="X67">
            <v>343</v>
          </cell>
          <cell r="Y67">
            <v>13820</v>
          </cell>
          <cell r="Z67">
            <v>1.2910280000000001</v>
          </cell>
          <cell r="AA67">
            <v>0.83328899999999995</v>
          </cell>
          <cell r="AB67">
            <v>0.54054100000000005</v>
          </cell>
          <cell r="AC67">
            <v>0.69767400000000002</v>
          </cell>
          <cell r="AD67">
            <v>0.97222200000000003</v>
          </cell>
          <cell r="AE67">
            <v>1</v>
          </cell>
          <cell r="AF67">
            <v>1</v>
          </cell>
          <cell r="AG67">
            <v>13820</v>
          </cell>
          <cell r="AH67">
            <v>1.632E-3</v>
          </cell>
          <cell r="AI67">
            <v>200.54441</v>
          </cell>
          <cell r="AJ67">
            <v>38</v>
          </cell>
          <cell r="AK67">
            <v>56</v>
          </cell>
          <cell r="AL67">
            <v>120</v>
          </cell>
          <cell r="AM67">
            <v>376</v>
          </cell>
          <cell r="AN67">
            <v>661.7</v>
          </cell>
          <cell r="AO67">
            <v>2871</v>
          </cell>
          <cell r="AP67">
            <v>4.9080539999999999</v>
          </cell>
          <cell r="AQ67">
            <v>150.745733</v>
          </cell>
          <cell r="AR67">
            <v>31</v>
          </cell>
          <cell r="AS67">
            <v>54</v>
          </cell>
          <cell r="AT67">
            <v>111</v>
          </cell>
          <cell r="AU67">
            <v>273</v>
          </cell>
          <cell r="AV67">
            <v>501</v>
          </cell>
          <cell r="AW67">
            <v>2871</v>
          </cell>
          <cell r="AX67">
            <v>3.9440819999999999</v>
          </cell>
          <cell r="AY67">
            <v>0.84841800000000001</v>
          </cell>
          <cell r="AZ67">
            <v>0.61671299999999996</v>
          </cell>
          <cell r="BA67">
            <v>0.75393100000000002</v>
          </cell>
          <cell r="BB67">
            <v>0.92391299999999998</v>
          </cell>
          <cell r="BC67">
            <v>1</v>
          </cell>
          <cell r="BD67">
            <v>1</v>
          </cell>
          <cell r="BE67">
            <v>2871</v>
          </cell>
          <cell r="BF67">
            <v>2.9970000000000001E-3</v>
          </cell>
          <cell r="BG67">
            <v>94.417276000000001</v>
          </cell>
          <cell r="BH67">
            <v>18</v>
          </cell>
          <cell r="BI67">
            <v>28</v>
          </cell>
          <cell r="BJ67">
            <v>60</v>
          </cell>
          <cell r="BK67">
            <v>180</v>
          </cell>
          <cell r="BL67">
            <v>308</v>
          </cell>
          <cell r="BM67">
            <v>2871</v>
          </cell>
          <cell r="BN67">
            <v>2.0411299999999999</v>
          </cell>
          <cell r="BO67">
            <v>2.335772</v>
          </cell>
          <cell r="BP67">
            <v>2</v>
          </cell>
          <cell r="BQ67">
            <v>2</v>
          </cell>
          <cell r="BR67">
            <v>2</v>
          </cell>
          <cell r="BS67">
            <v>3</v>
          </cell>
          <cell r="BT67">
            <v>3</v>
          </cell>
          <cell r="BU67">
            <v>2871</v>
          </cell>
          <cell r="BV67">
            <v>1.4652999999999999E-2</v>
          </cell>
          <cell r="BW67">
            <v>119.975284</v>
          </cell>
          <cell r="BX67">
            <v>28</v>
          </cell>
          <cell r="BY67">
            <v>30</v>
          </cell>
          <cell r="BZ67">
            <v>89</v>
          </cell>
          <cell r="CA67">
            <v>213</v>
          </cell>
          <cell r="CB67">
            <v>315</v>
          </cell>
          <cell r="CC67">
            <v>13635</v>
          </cell>
          <cell r="CD67">
            <v>0.93698800000000004</v>
          </cell>
          <cell r="CE67">
            <v>85.612981000000005</v>
          </cell>
          <cell r="CF67">
            <v>24</v>
          </cell>
          <cell r="CG67">
            <v>30</v>
          </cell>
          <cell r="CH67">
            <v>68</v>
          </cell>
          <cell r="CI67">
            <v>140</v>
          </cell>
          <cell r="CJ67">
            <v>224</v>
          </cell>
          <cell r="CK67">
            <v>13635</v>
          </cell>
          <cell r="CL67">
            <v>0.71599900000000005</v>
          </cell>
          <cell r="CM67">
            <v>0.83152899999999996</v>
          </cell>
          <cell r="CN67">
            <v>0.51612899999999995</v>
          </cell>
          <cell r="CO67">
            <v>0.68421100000000001</v>
          </cell>
          <cell r="CP67">
            <v>1</v>
          </cell>
          <cell r="CQ67">
            <v>1</v>
          </cell>
          <cell r="CR67">
            <v>1</v>
          </cell>
          <cell r="CS67">
            <v>13635</v>
          </cell>
          <cell r="CT67">
            <v>1.756E-3</v>
          </cell>
          <cell r="CU67">
            <v>137.99276399999999</v>
          </cell>
          <cell r="CV67">
            <v>28</v>
          </cell>
          <cell r="CW67">
            <v>30</v>
          </cell>
          <cell r="CX67">
            <v>118</v>
          </cell>
          <cell r="CY67">
            <v>278</v>
          </cell>
          <cell r="CZ67">
            <v>347</v>
          </cell>
          <cell r="DA67">
            <v>13820</v>
          </cell>
          <cell r="DB67">
            <v>1.0505549999999999</v>
          </cell>
        </row>
        <row r="68">
          <cell r="B68" t="str">
            <v>INSOMNIA | PCP | UK | Top 20 Molecules</v>
          </cell>
          <cell r="C68" t="str">
            <v>INSOMNIA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 t="str">
            <v>PCP</v>
          </cell>
          <cell r="I68" t="str">
            <v>UK</v>
          </cell>
          <cell r="J68" t="str">
            <v>Top 20 Molecules</v>
          </cell>
          <cell r="K68">
            <v>324.66427199999998</v>
          </cell>
          <cell r="L68">
            <v>55</v>
          </cell>
          <cell r="M68">
            <v>168</v>
          </cell>
          <cell r="N68">
            <v>342</v>
          </cell>
          <cell r="O68">
            <v>480</v>
          </cell>
          <cell r="P68">
            <v>730</v>
          </cell>
          <cell r="Q68">
            <v>11971</v>
          </cell>
          <cell r="R68">
            <v>2.6995100000000001</v>
          </cell>
          <cell r="S68">
            <v>290.54999600000002</v>
          </cell>
          <cell r="T68">
            <v>48</v>
          </cell>
          <cell r="U68">
            <v>140</v>
          </cell>
          <cell r="V68">
            <v>304</v>
          </cell>
          <cell r="W68">
            <v>419</v>
          </cell>
          <cell r="X68">
            <v>701</v>
          </cell>
          <cell r="Y68">
            <v>11971</v>
          </cell>
          <cell r="Z68">
            <v>2.5282200000000001</v>
          </cell>
          <cell r="AA68">
            <v>0.90263599999999999</v>
          </cell>
          <cell r="AB68">
            <v>0.70886099999999996</v>
          </cell>
          <cell r="AC68">
            <v>0.84615399999999996</v>
          </cell>
          <cell r="AD68">
            <v>0.96078399999999997</v>
          </cell>
          <cell r="AE68">
            <v>1</v>
          </cell>
          <cell r="AF68">
            <v>1</v>
          </cell>
          <cell r="AG68">
            <v>11971</v>
          </cell>
          <cell r="AH68">
            <v>1.176E-3</v>
          </cell>
          <cell r="AI68">
            <v>394.51966599999997</v>
          </cell>
          <cell r="AJ68">
            <v>54</v>
          </cell>
          <cell r="AK68">
            <v>87</v>
          </cell>
          <cell r="AL68">
            <v>400</v>
          </cell>
          <cell r="AM68">
            <v>712</v>
          </cell>
          <cell r="AN68">
            <v>1023</v>
          </cell>
          <cell r="AO68">
            <v>4551</v>
          </cell>
          <cell r="AP68">
            <v>5.7659260000000003</v>
          </cell>
          <cell r="AQ68">
            <v>357.79301299999997</v>
          </cell>
          <cell r="AR68">
            <v>45</v>
          </cell>
          <cell r="AS68">
            <v>83</v>
          </cell>
          <cell r="AT68">
            <v>336</v>
          </cell>
          <cell r="AU68">
            <v>674</v>
          </cell>
          <cell r="AV68">
            <v>926</v>
          </cell>
          <cell r="AW68">
            <v>4551</v>
          </cell>
          <cell r="AX68">
            <v>5.3816470000000001</v>
          </cell>
          <cell r="AY68">
            <v>0.918076</v>
          </cell>
          <cell r="AZ68">
            <v>0.75140499999999999</v>
          </cell>
          <cell r="BA68">
            <v>0.868421</v>
          </cell>
          <cell r="BB68">
            <v>0.97006499999999996</v>
          </cell>
          <cell r="BC68">
            <v>1</v>
          </cell>
          <cell r="BD68">
            <v>1</v>
          </cell>
          <cell r="BE68">
            <v>4551</v>
          </cell>
          <cell r="BF68">
            <v>1.6670000000000001E-3</v>
          </cell>
          <cell r="BG68">
            <v>172.470226</v>
          </cell>
          <cell r="BH68">
            <v>26</v>
          </cell>
          <cell r="BI68">
            <v>42</v>
          </cell>
          <cell r="BJ68">
            <v>188</v>
          </cell>
          <cell r="BK68">
            <v>341</v>
          </cell>
          <cell r="BL68">
            <v>357</v>
          </cell>
          <cell r="BM68">
            <v>4551</v>
          </cell>
          <cell r="BN68">
            <v>2.041973</v>
          </cell>
          <cell r="BO68">
            <v>2.5374639999999999</v>
          </cell>
          <cell r="BP68">
            <v>2</v>
          </cell>
          <cell r="BQ68">
            <v>2</v>
          </cell>
          <cell r="BR68">
            <v>2</v>
          </cell>
          <cell r="BS68">
            <v>3</v>
          </cell>
          <cell r="BT68">
            <v>4</v>
          </cell>
          <cell r="BU68">
            <v>4551</v>
          </cell>
          <cell r="BV68">
            <v>1.4862999999999999E-2</v>
          </cell>
          <cell r="BW68">
            <v>190.72391500000001</v>
          </cell>
          <cell r="BX68">
            <v>28</v>
          </cell>
          <cell r="BY68">
            <v>56</v>
          </cell>
          <cell r="BZ68">
            <v>190</v>
          </cell>
          <cell r="CA68">
            <v>322</v>
          </cell>
          <cell r="CB68">
            <v>351</v>
          </cell>
          <cell r="CC68">
            <v>10964</v>
          </cell>
          <cell r="CD68">
            <v>1.215622</v>
          </cell>
          <cell r="CE68">
            <v>168.72108700000001</v>
          </cell>
          <cell r="CF68">
            <v>28</v>
          </cell>
          <cell r="CG68">
            <v>56</v>
          </cell>
          <cell r="CH68">
            <v>153</v>
          </cell>
          <cell r="CI68">
            <v>280</v>
          </cell>
          <cell r="CJ68">
            <v>336</v>
          </cell>
          <cell r="CK68">
            <v>10964</v>
          </cell>
          <cell r="CL68">
            <v>1.125092</v>
          </cell>
          <cell r="CM68">
            <v>0.90381500000000004</v>
          </cell>
          <cell r="CN68">
            <v>0.67307700000000004</v>
          </cell>
          <cell r="CO68">
            <v>0.85093200000000002</v>
          </cell>
          <cell r="CP68">
            <v>0.98550700000000002</v>
          </cell>
          <cell r="CQ68">
            <v>1</v>
          </cell>
          <cell r="CR68">
            <v>1</v>
          </cell>
          <cell r="CS68">
            <v>10964</v>
          </cell>
          <cell r="CT68">
            <v>1.408E-3</v>
          </cell>
          <cell r="CU68">
            <v>240.237741</v>
          </cell>
          <cell r="CV68">
            <v>42</v>
          </cell>
          <cell r="CW68">
            <v>151</v>
          </cell>
          <cell r="CX68">
            <v>322</v>
          </cell>
          <cell r="CY68">
            <v>351</v>
          </cell>
          <cell r="CZ68">
            <v>363</v>
          </cell>
          <cell r="DA68">
            <v>11971</v>
          </cell>
          <cell r="DB68">
            <v>1.1102380000000001</v>
          </cell>
        </row>
        <row r="69">
          <cell r="B69" t="str">
            <v>INSOMNIA | PCP | FR | Top 20 Molecules</v>
          </cell>
          <cell r="C69" t="str">
            <v>INSOMNIA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 t="str">
            <v>PCP</v>
          </cell>
          <cell r="I69" t="str">
            <v>FR</v>
          </cell>
          <cell r="J69" t="str">
            <v>Top 20 Molecules</v>
          </cell>
          <cell r="K69">
            <v>207.80355499999999</v>
          </cell>
          <cell r="L69">
            <v>30</v>
          </cell>
          <cell r="M69">
            <v>60</v>
          </cell>
          <cell r="N69">
            <v>170</v>
          </cell>
          <cell r="O69">
            <v>344</v>
          </cell>
          <cell r="P69">
            <v>514</v>
          </cell>
          <cell r="Q69">
            <v>62399</v>
          </cell>
          <cell r="R69">
            <v>0.84630099999999997</v>
          </cell>
          <cell r="S69">
            <v>181.360983</v>
          </cell>
          <cell r="T69">
            <v>28</v>
          </cell>
          <cell r="U69">
            <v>56</v>
          </cell>
          <cell r="V69">
            <v>140</v>
          </cell>
          <cell r="W69">
            <v>306</v>
          </cell>
          <cell r="X69">
            <v>448</v>
          </cell>
          <cell r="Y69">
            <v>62399</v>
          </cell>
          <cell r="Z69">
            <v>0.76989099999999999</v>
          </cell>
          <cell r="AA69">
            <v>0.90590599999999999</v>
          </cell>
          <cell r="AB69">
            <v>0.71146200000000004</v>
          </cell>
          <cell r="AC69">
            <v>0.87912100000000004</v>
          </cell>
          <cell r="AD69">
            <v>1</v>
          </cell>
          <cell r="AE69">
            <v>1</v>
          </cell>
          <cell r="AF69">
            <v>1</v>
          </cell>
          <cell r="AG69">
            <v>62399</v>
          </cell>
          <cell r="AH69">
            <v>5.2899999999999996E-4</v>
          </cell>
          <cell r="AI69">
            <v>264.91973200000001</v>
          </cell>
          <cell r="AJ69">
            <v>30</v>
          </cell>
          <cell r="AK69">
            <v>60</v>
          </cell>
          <cell r="AL69">
            <v>180</v>
          </cell>
          <cell r="AM69">
            <v>478</v>
          </cell>
          <cell r="AN69">
            <v>714</v>
          </cell>
          <cell r="AO69">
            <v>17616</v>
          </cell>
          <cell r="AP69">
            <v>2.1017199999999998</v>
          </cell>
          <cell r="AQ69">
            <v>235.21730199999999</v>
          </cell>
          <cell r="AR69">
            <v>30</v>
          </cell>
          <cell r="AS69">
            <v>60</v>
          </cell>
          <cell r="AT69">
            <v>168</v>
          </cell>
          <cell r="AU69">
            <v>409</v>
          </cell>
          <cell r="AV69">
            <v>660</v>
          </cell>
          <cell r="AW69">
            <v>17616</v>
          </cell>
          <cell r="AX69">
            <v>1.910064</v>
          </cell>
          <cell r="AY69">
            <v>0.92098899999999995</v>
          </cell>
          <cell r="AZ69">
            <v>0.764706</v>
          </cell>
          <cell r="BA69">
            <v>0.88091600000000003</v>
          </cell>
          <cell r="BB69">
            <v>1</v>
          </cell>
          <cell r="BC69">
            <v>1</v>
          </cell>
          <cell r="BD69">
            <v>1</v>
          </cell>
          <cell r="BE69">
            <v>17616</v>
          </cell>
          <cell r="BF69">
            <v>8.2799999999999996E-4</v>
          </cell>
          <cell r="BG69">
            <v>123.55943499999999</v>
          </cell>
          <cell r="BH69">
            <v>15</v>
          </cell>
          <cell r="BI69">
            <v>30</v>
          </cell>
          <cell r="BJ69">
            <v>90</v>
          </cell>
          <cell r="BK69">
            <v>223</v>
          </cell>
          <cell r="BL69">
            <v>340</v>
          </cell>
          <cell r="BM69">
            <v>17616</v>
          </cell>
          <cell r="BN69">
            <v>0.88939100000000004</v>
          </cell>
          <cell r="BO69">
            <v>2.3374769999999998</v>
          </cell>
          <cell r="BP69">
            <v>2</v>
          </cell>
          <cell r="BQ69">
            <v>2</v>
          </cell>
          <cell r="BR69">
            <v>2</v>
          </cell>
          <cell r="BS69">
            <v>3</v>
          </cell>
          <cell r="BT69">
            <v>3</v>
          </cell>
          <cell r="BU69">
            <v>17616</v>
          </cell>
          <cell r="BV69">
            <v>5.7229999999999998E-3</v>
          </cell>
          <cell r="BW69">
            <v>139.78557000000001</v>
          </cell>
          <cell r="BX69">
            <v>20</v>
          </cell>
          <cell r="BY69">
            <v>34</v>
          </cell>
          <cell r="BZ69">
            <v>97</v>
          </cell>
          <cell r="CA69">
            <v>225</v>
          </cell>
          <cell r="CB69">
            <v>335</v>
          </cell>
          <cell r="CC69">
            <v>59376</v>
          </cell>
          <cell r="CD69">
            <v>0.46856199999999998</v>
          </cell>
          <cell r="CE69">
            <v>120.809014</v>
          </cell>
          <cell r="CF69">
            <v>20</v>
          </cell>
          <cell r="CG69">
            <v>30</v>
          </cell>
          <cell r="CH69">
            <v>90</v>
          </cell>
          <cell r="CI69">
            <v>180</v>
          </cell>
          <cell r="CJ69">
            <v>301</v>
          </cell>
          <cell r="CK69">
            <v>59376</v>
          </cell>
          <cell r="CL69">
            <v>0.428699</v>
          </cell>
          <cell r="CM69">
            <v>0.90285499999999996</v>
          </cell>
          <cell r="CN69">
            <v>0.66872699999999996</v>
          </cell>
          <cell r="CO69">
            <v>0.894737</v>
          </cell>
          <cell r="CP69">
            <v>1</v>
          </cell>
          <cell r="CQ69">
            <v>1</v>
          </cell>
          <cell r="CR69">
            <v>1</v>
          </cell>
          <cell r="CS69">
            <v>59376</v>
          </cell>
          <cell r="CT69">
            <v>6.3000000000000003E-4</v>
          </cell>
          <cell r="CU69">
            <v>167.860703</v>
          </cell>
          <cell r="CV69">
            <v>28</v>
          </cell>
          <cell r="CW69">
            <v>52</v>
          </cell>
          <cell r="CX69">
            <v>150</v>
          </cell>
          <cell r="CY69">
            <v>299</v>
          </cell>
          <cell r="CZ69">
            <v>361</v>
          </cell>
          <cell r="DA69">
            <v>62399</v>
          </cell>
          <cell r="DB69">
            <v>0.50535600000000003</v>
          </cell>
        </row>
        <row r="70">
          <cell r="B70" t="str">
            <v>INSOMNIA | PCP | DE | Top 20 Molecules</v>
          </cell>
          <cell r="C70" t="str">
            <v>INSOMNIA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 t="str">
            <v>PCP</v>
          </cell>
          <cell r="I70" t="str">
            <v>DE</v>
          </cell>
          <cell r="J70" t="str">
            <v>Top 20 Molecules</v>
          </cell>
          <cell r="K70">
            <v>192.90636799999999</v>
          </cell>
          <cell r="L70">
            <v>20</v>
          </cell>
          <cell r="M70">
            <v>50</v>
          </cell>
          <cell r="N70">
            <v>170</v>
          </cell>
          <cell r="O70">
            <v>337</v>
          </cell>
          <cell r="P70">
            <v>391</v>
          </cell>
          <cell r="Q70">
            <v>12987</v>
          </cell>
          <cell r="R70">
            <v>1.573917</v>
          </cell>
          <cell r="S70">
            <v>163.81743299999999</v>
          </cell>
          <cell r="T70">
            <v>20</v>
          </cell>
          <cell r="U70">
            <v>50</v>
          </cell>
          <cell r="V70">
            <v>140</v>
          </cell>
          <cell r="W70">
            <v>297</v>
          </cell>
          <cell r="X70">
            <v>365</v>
          </cell>
          <cell r="Y70">
            <v>12987</v>
          </cell>
          <cell r="Z70">
            <v>1.447562</v>
          </cell>
          <cell r="AA70">
            <v>0.89016799999999996</v>
          </cell>
          <cell r="AB70">
            <v>0.65468000000000004</v>
          </cell>
          <cell r="AC70">
            <v>0.87747200000000003</v>
          </cell>
          <cell r="AD70">
            <v>1</v>
          </cell>
          <cell r="AE70">
            <v>1</v>
          </cell>
          <cell r="AF70">
            <v>1</v>
          </cell>
          <cell r="AG70">
            <v>12987</v>
          </cell>
          <cell r="AH70">
            <v>1.335E-3</v>
          </cell>
          <cell r="AI70">
            <v>227.984509</v>
          </cell>
          <cell r="AJ70">
            <v>36</v>
          </cell>
          <cell r="AK70">
            <v>56</v>
          </cell>
          <cell r="AL70">
            <v>156</v>
          </cell>
          <cell r="AM70">
            <v>398</v>
          </cell>
          <cell r="AN70">
            <v>660</v>
          </cell>
          <cell r="AO70">
            <v>2453</v>
          </cell>
          <cell r="AP70">
            <v>5.0817610000000002</v>
          </cell>
          <cell r="AQ70">
            <v>201.167958</v>
          </cell>
          <cell r="AR70">
            <v>30</v>
          </cell>
          <cell r="AS70">
            <v>52</v>
          </cell>
          <cell r="AT70">
            <v>140</v>
          </cell>
          <cell r="AU70">
            <v>350</v>
          </cell>
          <cell r="AV70">
            <v>600</v>
          </cell>
          <cell r="AW70">
            <v>2453</v>
          </cell>
          <cell r="AX70">
            <v>4.6795720000000003</v>
          </cell>
          <cell r="AY70">
            <v>0.91254100000000005</v>
          </cell>
          <cell r="AZ70">
            <v>0.75986299999999996</v>
          </cell>
          <cell r="BA70">
            <v>0.89238399999999996</v>
          </cell>
          <cell r="BB70">
            <v>1</v>
          </cell>
          <cell r="BC70">
            <v>1</v>
          </cell>
          <cell r="BD70">
            <v>1</v>
          </cell>
          <cell r="BE70">
            <v>2453</v>
          </cell>
          <cell r="BF70">
            <v>2.2569999999999999E-3</v>
          </cell>
          <cell r="BG70">
            <v>107.667754</v>
          </cell>
          <cell r="BH70">
            <v>15</v>
          </cell>
          <cell r="BI70">
            <v>26</v>
          </cell>
          <cell r="BJ70">
            <v>76</v>
          </cell>
          <cell r="BK70">
            <v>189</v>
          </cell>
          <cell r="BL70">
            <v>316</v>
          </cell>
          <cell r="BM70">
            <v>2453</v>
          </cell>
          <cell r="BN70">
            <v>2.229139</v>
          </cell>
          <cell r="BO70">
            <v>2.249898</v>
          </cell>
          <cell r="BP70">
            <v>2</v>
          </cell>
          <cell r="BQ70">
            <v>2</v>
          </cell>
          <cell r="BR70">
            <v>2</v>
          </cell>
          <cell r="BS70">
            <v>2</v>
          </cell>
          <cell r="BT70">
            <v>3</v>
          </cell>
          <cell r="BU70">
            <v>2453</v>
          </cell>
          <cell r="BV70">
            <v>1.3131E-2</v>
          </cell>
          <cell r="BW70">
            <v>150.971994</v>
          </cell>
          <cell r="BX70">
            <v>20</v>
          </cell>
          <cell r="BY70">
            <v>50</v>
          </cell>
          <cell r="BZ70">
            <v>120</v>
          </cell>
          <cell r="CA70">
            <v>266</v>
          </cell>
          <cell r="CB70">
            <v>349</v>
          </cell>
          <cell r="CC70">
            <v>12890</v>
          </cell>
          <cell r="CD70">
            <v>1.0571969999999999</v>
          </cell>
          <cell r="CE70">
            <v>126.76741699999999</v>
          </cell>
          <cell r="CF70">
            <v>20</v>
          </cell>
          <cell r="CG70">
            <v>50</v>
          </cell>
          <cell r="CH70">
            <v>100</v>
          </cell>
          <cell r="CI70">
            <v>205</v>
          </cell>
          <cell r="CJ70">
            <v>320</v>
          </cell>
          <cell r="CK70">
            <v>12890</v>
          </cell>
          <cell r="CL70">
            <v>0.95417200000000002</v>
          </cell>
          <cell r="CM70">
            <v>0.89034100000000005</v>
          </cell>
          <cell r="CN70">
            <v>0.63467600000000002</v>
          </cell>
          <cell r="CO70">
            <v>0.88712800000000003</v>
          </cell>
          <cell r="CP70">
            <v>1</v>
          </cell>
          <cell r="CQ70">
            <v>1</v>
          </cell>
          <cell r="CR70">
            <v>1</v>
          </cell>
          <cell r="CS70">
            <v>12890</v>
          </cell>
          <cell r="CT70">
            <v>1.3979999999999999E-3</v>
          </cell>
          <cell r="CU70">
            <v>170.17948699999999</v>
          </cell>
          <cell r="CV70">
            <v>20</v>
          </cell>
          <cell r="CW70">
            <v>50</v>
          </cell>
          <cell r="CX70">
            <v>160</v>
          </cell>
          <cell r="CY70">
            <v>320</v>
          </cell>
          <cell r="CZ70">
            <v>362</v>
          </cell>
          <cell r="DA70">
            <v>12987</v>
          </cell>
          <cell r="DB70">
            <v>1.124557</v>
          </cell>
        </row>
        <row r="71">
          <cell r="B71" t="str">
            <v>INSOMNIA | PCP | ES | Top 20 Molecules</v>
          </cell>
          <cell r="C71" t="str">
            <v>INSOMNIA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 t="str">
            <v>PCP</v>
          </cell>
          <cell r="I71" t="str">
            <v>ES</v>
          </cell>
          <cell r="J71" t="str">
            <v>Top 20 Molecules</v>
          </cell>
          <cell r="K71">
            <v>311.08467000000002</v>
          </cell>
          <cell r="L71">
            <v>49</v>
          </cell>
          <cell r="M71">
            <v>140</v>
          </cell>
          <cell r="N71">
            <v>321</v>
          </cell>
          <cell r="O71">
            <v>411</v>
          </cell>
          <cell r="P71">
            <v>682</v>
          </cell>
          <cell r="Q71">
            <v>33046</v>
          </cell>
          <cell r="R71">
            <v>1.353232</v>
          </cell>
          <cell r="S71">
            <v>286.34173600000003</v>
          </cell>
          <cell r="T71">
            <v>47</v>
          </cell>
          <cell r="U71">
            <v>125</v>
          </cell>
          <cell r="V71">
            <v>284</v>
          </cell>
          <cell r="W71">
            <v>378</v>
          </cell>
          <cell r="X71">
            <v>629</v>
          </cell>
          <cell r="Y71">
            <v>33046</v>
          </cell>
          <cell r="Z71">
            <v>1.25735</v>
          </cell>
          <cell r="AA71">
            <v>0.92832599999999998</v>
          </cell>
          <cell r="AB71">
            <v>0.81327899999999997</v>
          </cell>
          <cell r="AC71">
            <v>0.89393900000000004</v>
          </cell>
          <cell r="AD71">
            <v>0.95718700000000001</v>
          </cell>
          <cell r="AE71">
            <v>0.99127900000000002</v>
          </cell>
          <cell r="AF71">
            <v>1</v>
          </cell>
          <cell r="AG71">
            <v>33046</v>
          </cell>
          <cell r="AH71">
            <v>4.6799999999999999E-4</v>
          </cell>
          <cell r="AI71">
            <v>335.77438599999999</v>
          </cell>
          <cell r="AJ71">
            <v>48</v>
          </cell>
          <cell r="AK71">
            <v>95</v>
          </cell>
          <cell r="AL71">
            <v>294</v>
          </cell>
          <cell r="AM71">
            <v>630</v>
          </cell>
          <cell r="AN71">
            <v>773</v>
          </cell>
          <cell r="AO71">
            <v>11564</v>
          </cell>
          <cell r="AP71">
            <v>2.9488349999999999</v>
          </cell>
          <cell r="AQ71">
            <v>310.751124</v>
          </cell>
          <cell r="AR71">
            <v>44</v>
          </cell>
          <cell r="AS71">
            <v>88</v>
          </cell>
          <cell r="AT71">
            <v>267</v>
          </cell>
          <cell r="AU71">
            <v>572</v>
          </cell>
          <cell r="AV71">
            <v>717</v>
          </cell>
          <cell r="AW71">
            <v>11564</v>
          </cell>
          <cell r="AX71">
            <v>2.7370809999999999</v>
          </cell>
          <cell r="AY71">
            <v>0.93856200000000001</v>
          </cell>
          <cell r="AZ71">
            <v>0.83333299999999999</v>
          </cell>
          <cell r="BA71">
            <v>0.90376699999999999</v>
          </cell>
          <cell r="BB71">
            <v>0.96230800000000005</v>
          </cell>
          <cell r="BC71">
            <v>0.991873</v>
          </cell>
          <cell r="BD71">
            <v>1</v>
          </cell>
          <cell r="BE71">
            <v>11564</v>
          </cell>
          <cell r="BF71">
            <v>7.1599999999999995E-4</v>
          </cell>
          <cell r="BG71">
            <v>154.57462799999999</v>
          </cell>
          <cell r="BH71">
            <v>23</v>
          </cell>
          <cell r="BI71">
            <v>46</v>
          </cell>
          <cell r="BJ71">
            <v>140</v>
          </cell>
          <cell r="BK71">
            <v>291</v>
          </cell>
          <cell r="BL71">
            <v>344</v>
          </cell>
          <cell r="BM71">
            <v>11564</v>
          </cell>
          <cell r="BN71">
            <v>1.1520250000000001</v>
          </cell>
          <cell r="BO71">
            <v>2.408509</v>
          </cell>
          <cell r="BP71">
            <v>2</v>
          </cell>
          <cell r="BQ71">
            <v>2</v>
          </cell>
          <cell r="BR71">
            <v>2</v>
          </cell>
          <cell r="BS71">
            <v>3</v>
          </cell>
          <cell r="BT71">
            <v>4</v>
          </cell>
          <cell r="BU71">
            <v>11564</v>
          </cell>
          <cell r="BV71">
            <v>8.3000000000000001E-3</v>
          </cell>
          <cell r="BW71">
            <v>195.74105</v>
          </cell>
          <cell r="BX71">
            <v>19</v>
          </cell>
          <cell r="BY71">
            <v>52</v>
          </cell>
          <cell r="BZ71">
            <v>150</v>
          </cell>
          <cell r="CA71">
            <v>289</v>
          </cell>
          <cell r="CB71">
            <v>346</v>
          </cell>
          <cell r="CC71">
            <v>32682</v>
          </cell>
          <cell r="CD71">
            <v>0.67665799999999998</v>
          </cell>
          <cell r="CE71">
            <v>179.576617</v>
          </cell>
          <cell r="CF71">
            <v>19</v>
          </cell>
          <cell r="CG71">
            <v>49</v>
          </cell>
          <cell r="CH71">
            <v>134</v>
          </cell>
          <cell r="CI71">
            <v>259</v>
          </cell>
          <cell r="CJ71">
            <v>322</v>
          </cell>
          <cell r="CK71">
            <v>32682</v>
          </cell>
          <cell r="CL71">
            <v>0.62341299999999999</v>
          </cell>
          <cell r="CM71">
            <v>0.93130900000000005</v>
          </cell>
          <cell r="CN71">
            <v>0.79538900000000001</v>
          </cell>
          <cell r="CO71">
            <v>0.90763099999999997</v>
          </cell>
          <cell r="CP71">
            <v>0.97499999999999998</v>
          </cell>
          <cell r="CQ71">
            <v>1</v>
          </cell>
          <cell r="CR71">
            <v>1</v>
          </cell>
          <cell r="CS71">
            <v>32682</v>
          </cell>
          <cell r="CT71">
            <v>5.6899999999999995E-4</v>
          </cell>
          <cell r="CU71">
            <v>247.680385</v>
          </cell>
          <cell r="CV71">
            <v>43</v>
          </cell>
          <cell r="CW71">
            <v>126</v>
          </cell>
          <cell r="CX71">
            <v>283</v>
          </cell>
          <cell r="CY71">
            <v>348</v>
          </cell>
          <cell r="CZ71">
            <v>360</v>
          </cell>
          <cell r="DA71">
            <v>33046</v>
          </cell>
          <cell r="DB71">
            <v>0.66492700000000005</v>
          </cell>
        </row>
        <row r="72">
          <cell r="B72" t="str">
            <v>INSOMNIA | PCP | US | Top 20 Molecules</v>
          </cell>
          <cell r="C72" t="str">
            <v>INSOMNIA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 t="str">
            <v>PCP</v>
          </cell>
          <cell r="I72" t="str">
            <v>US</v>
          </cell>
          <cell r="J72" t="str">
            <v>Top 20 Molecules</v>
          </cell>
          <cell r="K72">
            <v>247.83199999999999</v>
          </cell>
          <cell r="L72">
            <v>30</v>
          </cell>
          <cell r="M72">
            <v>70</v>
          </cell>
          <cell r="N72">
            <v>212</v>
          </cell>
          <cell r="O72">
            <v>365</v>
          </cell>
          <cell r="P72">
            <v>508</v>
          </cell>
          <cell r="Q72">
            <v>278557</v>
          </cell>
          <cell r="R72">
            <v>0.39268999999999998</v>
          </cell>
          <cell r="S72">
            <v>198.209</v>
          </cell>
          <cell r="T72">
            <v>30</v>
          </cell>
          <cell r="U72">
            <v>60</v>
          </cell>
          <cell r="V72">
            <v>156</v>
          </cell>
          <cell r="W72">
            <v>307</v>
          </cell>
          <cell r="X72">
            <v>388</v>
          </cell>
          <cell r="Y72">
            <v>278557</v>
          </cell>
          <cell r="Z72">
            <v>0.31688</v>
          </cell>
          <cell r="AA72">
            <v>0.84714999999999996</v>
          </cell>
          <cell r="AB72">
            <v>0.57545000000000002</v>
          </cell>
          <cell r="AC72">
            <v>0.73170999999999997</v>
          </cell>
          <cell r="AD72">
            <v>0.92329000000000006</v>
          </cell>
          <cell r="AE72">
            <v>1</v>
          </cell>
          <cell r="AF72">
            <v>1</v>
          </cell>
          <cell r="AG72">
            <v>278557</v>
          </cell>
          <cell r="AH72">
            <v>3.4600000000000001E-4</v>
          </cell>
          <cell r="AI72">
            <v>257.98700000000002</v>
          </cell>
          <cell r="AJ72">
            <v>20</v>
          </cell>
          <cell r="AK72">
            <v>56</v>
          </cell>
          <cell r="AL72">
            <v>133</v>
          </cell>
          <cell r="AM72">
            <v>414</v>
          </cell>
          <cell r="AN72">
            <v>730</v>
          </cell>
          <cell r="AO72">
            <v>98861</v>
          </cell>
          <cell r="AP72">
            <v>0.87649999999999995</v>
          </cell>
          <cell r="AQ72">
            <v>188.589</v>
          </cell>
          <cell r="AR72">
            <v>14</v>
          </cell>
          <cell r="AS72">
            <v>38</v>
          </cell>
          <cell r="AT72">
            <v>92</v>
          </cell>
          <cell r="AU72">
            <v>270</v>
          </cell>
          <cell r="AV72">
            <v>540</v>
          </cell>
          <cell r="AW72">
            <v>98861</v>
          </cell>
          <cell r="AX72">
            <v>0.6875</v>
          </cell>
          <cell r="AY72">
            <v>0.79679999999999995</v>
          </cell>
          <cell r="AZ72">
            <v>0.42718</v>
          </cell>
          <cell r="BA72">
            <v>0.63854999999999995</v>
          </cell>
          <cell r="BB72">
            <v>0.90410999999999997</v>
          </cell>
          <cell r="BC72">
            <v>1</v>
          </cell>
          <cell r="BD72">
            <v>1</v>
          </cell>
          <cell r="BE72">
            <v>98861</v>
          </cell>
          <cell r="BF72">
            <v>7.7899999999999996E-4</v>
          </cell>
          <cell r="BG72">
            <v>87.455500000000001</v>
          </cell>
          <cell r="BH72">
            <v>7</v>
          </cell>
          <cell r="BI72">
            <v>19</v>
          </cell>
          <cell r="BJ72">
            <v>45</v>
          </cell>
          <cell r="BK72">
            <v>127</v>
          </cell>
          <cell r="BL72">
            <v>250</v>
          </cell>
          <cell r="BM72">
            <v>98861</v>
          </cell>
          <cell r="BN72">
            <v>0.30520999999999998</v>
          </cell>
          <cell r="BO72">
            <v>2.2482099999999998</v>
          </cell>
          <cell r="BP72">
            <v>2</v>
          </cell>
          <cell r="BQ72">
            <v>2</v>
          </cell>
          <cell r="BR72">
            <v>2</v>
          </cell>
          <cell r="BS72">
            <v>2</v>
          </cell>
          <cell r="BT72">
            <v>3</v>
          </cell>
          <cell r="BU72">
            <v>98861</v>
          </cell>
          <cell r="BV72">
            <v>1.6999999999999999E-3</v>
          </cell>
          <cell r="BW72">
            <v>162.911</v>
          </cell>
          <cell r="BX72">
            <v>30</v>
          </cell>
          <cell r="BY72">
            <v>50</v>
          </cell>
          <cell r="BZ72">
            <v>137</v>
          </cell>
          <cell r="CA72">
            <v>271</v>
          </cell>
          <cell r="CB72">
            <v>365</v>
          </cell>
          <cell r="CC72">
            <v>267204</v>
          </cell>
          <cell r="CD72">
            <v>0.23449999999999999</v>
          </cell>
          <cell r="CE72">
            <v>136.85499999999999</v>
          </cell>
          <cell r="CF72">
            <v>27</v>
          </cell>
          <cell r="CG72">
            <v>41</v>
          </cell>
          <cell r="CH72">
            <v>104</v>
          </cell>
          <cell r="CI72">
            <v>213</v>
          </cell>
          <cell r="CJ72">
            <v>318</v>
          </cell>
          <cell r="CK72">
            <v>267204</v>
          </cell>
          <cell r="CL72">
            <v>0.20924999999999999</v>
          </cell>
          <cell r="CM72">
            <v>0.86843999999999999</v>
          </cell>
          <cell r="CN72">
            <v>0.59863999999999995</v>
          </cell>
          <cell r="CO72">
            <v>0.76922999999999997</v>
          </cell>
          <cell r="CP72">
            <v>0.96226</v>
          </cell>
          <cell r="CQ72">
            <v>1</v>
          </cell>
          <cell r="CR72">
            <v>1</v>
          </cell>
          <cell r="CS72">
            <v>267204</v>
          </cell>
          <cell r="CT72">
            <v>3.3799999999999998E-4</v>
          </cell>
          <cell r="CU72">
            <v>199.095</v>
          </cell>
          <cell r="CV72">
            <v>30</v>
          </cell>
          <cell r="CW72">
            <v>65</v>
          </cell>
          <cell r="CX72">
            <v>194</v>
          </cell>
          <cell r="CY72">
            <v>352</v>
          </cell>
          <cell r="CZ72">
            <v>365</v>
          </cell>
          <cell r="DA72">
            <v>278557</v>
          </cell>
          <cell r="DB72">
            <v>0.24801000000000001</v>
          </cell>
        </row>
        <row r="73">
          <cell r="B73" t="str">
            <v>INSOMNIA | PSY | US | Top 20 Molecules</v>
          </cell>
          <cell r="C73" t="str">
            <v>INSOMNIA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 t="str">
            <v>PSY</v>
          </cell>
          <cell r="I73" t="str">
            <v>US</v>
          </cell>
          <cell r="J73" t="str">
            <v>Top 20 Molecules</v>
          </cell>
          <cell r="K73">
            <v>331.64699999999999</v>
          </cell>
          <cell r="L73">
            <v>43</v>
          </cell>
          <cell r="M73">
            <v>120</v>
          </cell>
          <cell r="N73">
            <v>291</v>
          </cell>
          <cell r="O73">
            <v>457</v>
          </cell>
          <cell r="P73">
            <v>720</v>
          </cell>
          <cell r="Q73">
            <v>35155</v>
          </cell>
          <cell r="R73">
            <v>1.3832</v>
          </cell>
          <cell r="S73">
            <v>260.24299999999999</v>
          </cell>
          <cell r="T73">
            <v>36</v>
          </cell>
          <cell r="U73">
            <v>93</v>
          </cell>
          <cell r="V73">
            <v>220</v>
          </cell>
          <cell r="W73">
            <v>365</v>
          </cell>
          <cell r="X73">
            <v>540</v>
          </cell>
          <cell r="Y73">
            <v>35155</v>
          </cell>
          <cell r="Z73">
            <v>1.0904</v>
          </cell>
          <cell r="AA73">
            <v>0.82791000000000003</v>
          </cell>
          <cell r="AB73">
            <v>0.57237000000000005</v>
          </cell>
          <cell r="AC73">
            <v>0.71182000000000001</v>
          </cell>
          <cell r="AD73">
            <v>0.87611000000000006</v>
          </cell>
          <cell r="AE73">
            <v>1</v>
          </cell>
          <cell r="AF73">
            <v>1</v>
          </cell>
          <cell r="AG73">
            <v>35155</v>
          </cell>
          <cell r="AH73">
            <v>9.6100000000000005E-4</v>
          </cell>
          <cell r="AI73">
            <v>327.49799999999999</v>
          </cell>
          <cell r="AJ73">
            <v>30</v>
          </cell>
          <cell r="AK73">
            <v>60</v>
          </cell>
          <cell r="AL73">
            <v>218</v>
          </cell>
          <cell r="AM73">
            <v>534</v>
          </cell>
          <cell r="AN73">
            <v>758</v>
          </cell>
          <cell r="AO73">
            <v>20600</v>
          </cell>
          <cell r="AP73">
            <v>2.1484999999999999</v>
          </cell>
          <cell r="AQ73">
            <v>242.102</v>
          </cell>
          <cell r="AR73">
            <v>20</v>
          </cell>
          <cell r="AS73">
            <v>60</v>
          </cell>
          <cell r="AT73">
            <v>150</v>
          </cell>
          <cell r="AU73">
            <v>371</v>
          </cell>
          <cell r="AV73">
            <v>618</v>
          </cell>
          <cell r="AW73">
            <v>20600</v>
          </cell>
          <cell r="AX73">
            <v>1.6839999999999999</v>
          </cell>
          <cell r="AY73">
            <v>0.78947999999999996</v>
          </cell>
          <cell r="AZ73">
            <v>0.46226</v>
          </cell>
          <cell r="BA73">
            <v>0.63859999999999995</v>
          </cell>
          <cell r="BB73">
            <v>0.85558999999999996</v>
          </cell>
          <cell r="BC73">
            <v>1</v>
          </cell>
          <cell r="BD73">
            <v>1</v>
          </cell>
          <cell r="BE73">
            <v>20600</v>
          </cell>
          <cell r="BF73">
            <v>1.586E-3</v>
          </cell>
          <cell r="BG73">
            <v>106.13800000000001</v>
          </cell>
          <cell r="BH73">
            <v>10</v>
          </cell>
          <cell r="BI73">
            <v>29</v>
          </cell>
          <cell r="BJ73">
            <v>67</v>
          </cell>
          <cell r="BK73">
            <v>168</v>
          </cell>
          <cell r="BL73">
            <v>270</v>
          </cell>
          <cell r="BM73">
            <v>20600</v>
          </cell>
          <cell r="BN73">
            <v>0.69362000000000001</v>
          </cell>
          <cell r="BO73">
            <v>2.4965999999999999</v>
          </cell>
          <cell r="BP73">
            <v>2</v>
          </cell>
          <cell r="BQ73">
            <v>2</v>
          </cell>
          <cell r="BR73">
            <v>2</v>
          </cell>
          <cell r="BS73">
            <v>3</v>
          </cell>
          <cell r="BT73">
            <v>3</v>
          </cell>
          <cell r="BU73">
            <v>20600</v>
          </cell>
          <cell r="BV73">
            <v>5.1999999999999998E-3</v>
          </cell>
          <cell r="BW73">
            <v>151.56700000000001</v>
          </cell>
          <cell r="BX73">
            <v>28</v>
          </cell>
          <cell r="BY73">
            <v>58</v>
          </cell>
          <cell r="BZ73">
            <v>127</v>
          </cell>
          <cell r="CA73">
            <v>235</v>
          </cell>
          <cell r="CB73">
            <v>335</v>
          </cell>
          <cell r="CC73">
            <v>32412</v>
          </cell>
          <cell r="CD73">
            <v>0.61429999999999996</v>
          </cell>
          <cell r="CE73">
            <v>128.39500000000001</v>
          </cell>
          <cell r="CF73">
            <v>24</v>
          </cell>
          <cell r="CG73">
            <v>47</v>
          </cell>
          <cell r="CH73">
            <v>101</v>
          </cell>
          <cell r="CI73">
            <v>191</v>
          </cell>
          <cell r="CJ73">
            <v>287</v>
          </cell>
          <cell r="CK73">
            <v>32412</v>
          </cell>
          <cell r="CL73">
            <v>0.54820000000000002</v>
          </cell>
          <cell r="CM73">
            <v>0.86948000000000003</v>
          </cell>
          <cell r="CN73">
            <v>0.61538000000000004</v>
          </cell>
          <cell r="CO73">
            <v>0.77393999999999996</v>
          </cell>
          <cell r="CP73">
            <v>0.95420000000000005</v>
          </cell>
          <cell r="CQ73">
            <v>1</v>
          </cell>
          <cell r="CR73">
            <v>1</v>
          </cell>
          <cell r="CS73">
            <v>32412</v>
          </cell>
          <cell r="CT73">
            <v>9.4700000000000003E-4</v>
          </cell>
          <cell r="CU73">
            <v>224.809</v>
          </cell>
          <cell r="CV73">
            <v>38</v>
          </cell>
          <cell r="CW73">
            <v>108</v>
          </cell>
          <cell r="CX73">
            <v>241</v>
          </cell>
          <cell r="CY73">
            <v>365</v>
          </cell>
          <cell r="CZ73">
            <v>365</v>
          </cell>
          <cell r="DA73">
            <v>35155</v>
          </cell>
          <cell r="DB73">
            <v>0.66520999999999997</v>
          </cell>
        </row>
        <row r="74">
          <cell r="B74" t="str">
            <v>INSOMNIA | PSY | FR | Top 20 Molecules</v>
          </cell>
          <cell r="C74" t="str">
            <v>INSOMNIA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 t="str">
            <v>PSY</v>
          </cell>
          <cell r="I74" t="str">
            <v>FR</v>
          </cell>
          <cell r="J74" t="str">
            <v>Top 20 Molecules</v>
          </cell>
          <cell r="K74">
            <v>350.86633</v>
          </cell>
          <cell r="L74">
            <v>53</v>
          </cell>
          <cell r="M74">
            <v>129</v>
          </cell>
          <cell r="N74">
            <v>323</v>
          </cell>
          <cell r="O74">
            <v>504</v>
          </cell>
          <cell r="P74">
            <v>724</v>
          </cell>
          <cell r="Q74">
            <v>3561</v>
          </cell>
          <cell r="R74">
            <v>4.5714290000000002</v>
          </cell>
          <cell r="S74">
            <v>308.74192599999998</v>
          </cell>
          <cell r="T74">
            <v>46</v>
          </cell>
          <cell r="U74">
            <v>118</v>
          </cell>
          <cell r="V74">
            <v>280</v>
          </cell>
          <cell r="W74">
            <v>441</v>
          </cell>
          <cell r="X74">
            <v>681</v>
          </cell>
          <cell r="Y74">
            <v>3561</v>
          </cell>
          <cell r="Z74">
            <v>4.1849970000000001</v>
          </cell>
          <cell r="AA74">
            <v>0.89510199999999995</v>
          </cell>
          <cell r="AB74">
            <v>0.71856299999999995</v>
          </cell>
          <cell r="AC74">
            <v>0.85808099999999998</v>
          </cell>
          <cell r="AD74">
            <v>0.98039200000000004</v>
          </cell>
          <cell r="AE74">
            <v>1</v>
          </cell>
          <cell r="AF74">
            <v>1</v>
          </cell>
          <cell r="AG74">
            <v>3561</v>
          </cell>
          <cell r="AH74">
            <v>2.2130000000000001E-3</v>
          </cell>
          <cell r="AI74">
            <v>415.84748400000001</v>
          </cell>
          <cell r="AJ74">
            <v>60</v>
          </cell>
          <cell r="AK74">
            <v>126</v>
          </cell>
          <cell r="AL74">
            <v>362</v>
          </cell>
          <cell r="AM74">
            <v>684</v>
          </cell>
          <cell r="AN74">
            <v>840</v>
          </cell>
          <cell r="AO74">
            <v>1908</v>
          </cell>
          <cell r="AP74">
            <v>7.3365499999999999</v>
          </cell>
          <cell r="AQ74">
            <v>366.75157200000001</v>
          </cell>
          <cell r="AR74">
            <v>56</v>
          </cell>
          <cell r="AS74">
            <v>120</v>
          </cell>
          <cell r="AT74">
            <v>313</v>
          </cell>
          <cell r="AU74">
            <v>596.25</v>
          </cell>
          <cell r="AV74">
            <v>748</v>
          </cell>
          <cell r="AW74">
            <v>1908</v>
          </cell>
          <cell r="AX74">
            <v>6.7094259999999997</v>
          </cell>
          <cell r="AY74">
            <v>0.90181800000000001</v>
          </cell>
          <cell r="AZ74">
            <v>0.73929900000000004</v>
          </cell>
          <cell r="BA74">
            <v>0.85294099999999995</v>
          </cell>
          <cell r="BB74">
            <v>0.97464799999999996</v>
          </cell>
          <cell r="BC74">
            <v>1</v>
          </cell>
          <cell r="BD74">
            <v>1</v>
          </cell>
          <cell r="BE74">
            <v>1908</v>
          </cell>
          <cell r="BF74">
            <v>2.7179999999999999E-3</v>
          </cell>
          <cell r="BG74">
            <v>184.37735799999999</v>
          </cell>
          <cell r="BH74">
            <v>28</v>
          </cell>
          <cell r="BI74">
            <v>60</v>
          </cell>
          <cell r="BJ74">
            <v>168</v>
          </cell>
          <cell r="BK74">
            <v>311</v>
          </cell>
          <cell r="BL74">
            <v>357</v>
          </cell>
          <cell r="BM74">
            <v>1908</v>
          </cell>
          <cell r="BN74">
            <v>2.8707090000000002</v>
          </cell>
          <cell r="BO74">
            <v>2.5136270000000001</v>
          </cell>
          <cell r="BP74">
            <v>2</v>
          </cell>
          <cell r="BQ74">
            <v>2</v>
          </cell>
          <cell r="BR74">
            <v>2</v>
          </cell>
          <cell r="BS74">
            <v>3</v>
          </cell>
          <cell r="BT74">
            <v>4</v>
          </cell>
          <cell r="BU74">
            <v>1908</v>
          </cell>
          <cell r="BV74">
            <v>1.9873999999999999E-2</v>
          </cell>
          <cell r="BW74">
            <v>156.05681000000001</v>
          </cell>
          <cell r="BX74">
            <v>28</v>
          </cell>
          <cell r="BY74">
            <v>56</v>
          </cell>
          <cell r="BZ74">
            <v>124</v>
          </cell>
          <cell r="CA74">
            <v>264</v>
          </cell>
          <cell r="CB74">
            <v>350</v>
          </cell>
          <cell r="CC74">
            <v>2922</v>
          </cell>
          <cell r="CD74">
            <v>2.1972740000000002</v>
          </cell>
          <cell r="CE74">
            <v>136.778919</v>
          </cell>
          <cell r="CF74">
            <v>24.3</v>
          </cell>
          <cell r="CG74">
            <v>46</v>
          </cell>
          <cell r="CH74">
            <v>108</v>
          </cell>
          <cell r="CI74">
            <v>225</v>
          </cell>
          <cell r="CJ74">
            <v>330</v>
          </cell>
          <cell r="CK74">
            <v>2922</v>
          </cell>
          <cell r="CL74">
            <v>2.0626509999999998</v>
          </cell>
          <cell r="CM74">
            <v>0.89512599999999998</v>
          </cell>
          <cell r="CN74">
            <v>0.66187099999999999</v>
          </cell>
          <cell r="CO74">
            <v>0.88927800000000001</v>
          </cell>
          <cell r="CP74">
            <v>1</v>
          </cell>
          <cell r="CQ74">
            <v>1</v>
          </cell>
          <cell r="CR74">
            <v>1</v>
          </cell>
          <cell r="CS74">
            <v>2922</v>
          </cell>
          <cell r="CT74">
            <v>3.0609999999999999E-3</v>
          </cell>
          <cell r="CU74">
            <v>226.65571499999999</v>
          </cell>
          <cell r="CV74">
            <v>46</v>
          </cell>
          <cell r="CW74">
            <v>120</v>
          </cell>
          <cell r="CX74">
            <v>274</v>
          </cell>
          <cell r="CY74">
            <v>351</v>
          </cell>
          <cell r="CZ74">
            <v>365</v>
          </cell>
          <cell r="DA74">
            <v>3561</v>
          </cell>
          <cell r="DB74">
            <v>2.0265200000000001</v>
          </cell>
        </row>
        <row r="75">
          <cell r="B75" t="str">
            <v>INSOMNIA | PSY | DE | Top 20 Molecules</v>
          </cell>
          <cell r="C75" t="str">
            <v>INSOMNIA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 t="str">
            <v>PSY</v>
          </cell>
          <cell r="I75" t="str">
            <v>DE</v>
          </cell>
          <cell r="J75" t="str">
            <v>Top 20 Molecules</v>
          </cell>
          <cell r="K75">
            <v>275.83977299999998</v>
          </cell>
          <cell r="L75">
            <v>87</v>
          </cell>
          <cell r="M75">
            <v>182</v>
          </cell>
          <cell r="N75">
            <v>327</v>
          </cell>
          <cell r="O75">
            <v>456</v>
          </cell>
          <cell r="P75">
            <v>699</v>
          </cell>
          <cell r="Q75">
            <v>1941</v>
          </cell>
          <cell r="R75">
            <v>5.5384849999999997</v>
          </cell>
          <cell r="S75">
            <v>243.57341600000001</v>
          </cell>
          <cell r="T75">
            <v>80</v>
          </cell>
          <cell r="U75">
            <v>154</v>
          </cell>
          <cell r="V75">
            <v>300</v>
          </cell>
          <cell r="W75">
            <v>416</v>
          </cell>
          <cell r="X75">
            <v>649.20000000000005</v>
          </cell>
          <cell r="Y75">
            <v>1941</v>
          </cell>
          <cell r="Z75">
            <v>5.1981130000000002</v>
          </cell>
          <cell r="AA75">
            <v>0.90293000000000001</v>
          </cell>
          <cell r="AB75">
            <v>0.77987399999999996</v>
          </cell>
          <cell r="AC75">
            <v>0.90060899999999999</v>
          </cell>
          <cell r="AD75">
            <v>1</v>
          </cell>
          <cell r="AE75">
            <v>1</v>
          </cell>
          <cell r="AF75">
            <v>1</v>
          </cell>
          <cell r="AG75">
            <v>1941</v>
          </cell>
          <cell r="AH75">
            <v>2.5609999999999999E-3</v>
          </cell>
          <cell r="AI75">
            <v>307.54172999999997</v>
          </cell>
          <cell r="AJ75">
            <v>64</v>
          </cell>
          <cell r="AK75">
            <v>138</v>
          </cell>
          <cell r="AL75">
            <v>354</v>
          </cell>
          <cell r="AM75">
            <v>632.5</v>
          </cell>
          <cell r="AN75">
            <v>787</v>
          </cell>
          <cell r="AO75">
            <v>659</v>
          </cell>
          <cell r="AP75">
            <v>12.044079999999999</v>
          </cell>
          <cell r="AQ75">
            <v>271.41274700000002</v>
          </cell>
          <cell r="AR75">
            <v>60</v>
          </cell>
          <cell r="AS75">
            <v>130</v>
          </cell>
          <cell r="AT75">
            <v>320</v>
          </cell>
          <cell r="AU75">
            <v>584</v>
          </cell>
          <cell r="AV75">
            <v>738.6</v>
          </cell>
          <cell r="AW75">
            <v>659</v>
          </cell>
          <cell r="AX75">
            <v>11.214473</v>
          </cell>
          <cell r="AY75">
            <v>0.91115299999999999</v>
          </cell>
          <cell r="AZ75">
            <v>0.80769199999999997</v>
          </cell>
          <cell r="BA75">
            <v>0.90646199999999999</v>
          </cell>
          <cell r="BB75">
            <v>1</v>
          </cell>
          <cell r="BC75">
            <v>1</v>
          </cell>
          <cell r="BD75">
            <v>1</v>
          </cell>
          <cell r="BE75">
            <v>659</v>
          </cell>
          <cell r="BF75">
            <v>3.5530000000000002E-3</v>
          </cell>
          <cell r="BG75">
            <v>140.76783</v>
          </cell>
          <cell r="BH75">
            <v>28</v>
          </cell>
          <cell r="BI75">
            <v>63</v>
          </cell>
          <cell r="BJ75">
            <v>168</v>
          </cell>
          <cell r="BK75">
            <v>294</v>
          </cell>
          <cell r="BL75">
            <v>355</v>
          </cell>
          <cell r="BM75">
            <v>659</v>
          </cell>
          <cell r="BN75">
            <v>4.6689090000000002</v>
          </cell>
          <cell r="BO75">
            <v>2.2928679999999999</v>
          </cell>
          <cell r="BP75">
            <v>2</v>
          </cell>
          <cell r="BQ75">
            <v>2</v>
          </cell>
          <cell r="BR75">
            <v>2</v>
          </cell>
          <cell r="BS75">
            <v>3</v>
          </cell>
          <cell r="BT75">
            <v>3</v>
          </cell>
          <cell r="BU75">
            <v>659</v>
          </cell>
          <cell r="BV75">
            <v>3.1275999999999998E-2</v>
          </cell>
          <cell r="BW75">
            <v>178.69763699999999</v>
          </cell>
          <cell r="BX75">
            <v>40</v>
          </cell>
          <cell r="BY75">
            <v>90</v>
          </cell>
          <cell r="BZ75">
            <v>178</v>
          </cell>
          <cell r="CA75">
            <v>294</v>
          </cell>
          <cell r="CB75">
            <v>357</v>
          </cell>
          <cell r="CC75">
            <v>1862</v>
          </cell>
          <cell r="CD75">
            <v>2.6418750000000002</v>
          </cell>
          <cell r="CE75">
            <v>157.849087</v>
          </cell>
          <cell r="CF75">
            <v>40</v>
          </cell>
          <cell r="CG75">
            <v>80</v>
          </cell>
          <cell r="CH75">
            <v>152</v>
          </cell>
          <cell r="CI75">
            <v>265</v>
          </cell>
          <cell r="CJ75">
            <v>338</v>
          </cell>
          <cell r="CK75">
            <v>1862</v>
          </cell>
          <cell r="CL75">
            <v>2.5188060000000001</v>
          </cell>
          <cell r="CM75">
            <v>0.90537900000000004</v>
          </cell>
          <cell r="CN75">
            <v>0.73898299999999995</v>
          </cell>
          <cell r="CO75">
            <v>0.92307700000000004</v>
          </cell>
          <cell r="CP75">
            <v>1</v>
          </cell>
          <cell r="CQ75">
            <v>1</v>
          </cell>
          <cell r="CR75">
            <v>1</v>
          </cell>
          <cell r="CS75">
            <v>1862</v>
          </cell>
          <cell r="CT75">
            <v>3.0820000000000001E-3</v>
          </cell>
          <cell r="CU75">
            <v>219.21741399999999</v>
          </cell>
          <cell r="CV75">
            <v>80</v>
          </cell>
          <cell r="CW75">
            <v>157</v>
          </cell>
          <cell r="CX75">
            <v>286</v>
          </cell>
          <cell r="CY75">
            <v>357</v>
          </cell>
          <cell r="CZ75">
            <v>365</v>
          </cell>
          <cell r="DA75">
            <v>1941</v>
          </cell>
          <cell r="DB75">
            <v>2.5257010000000002</v>
          </cell>
        </row>
        <row r="76">
          <cell r="B76" t="str">
            <v>INSOMNIA | PSY | ES | Top 20 Molecules</v>
          </cell>
          <cell r="C76" t="str">
            <v>INSOMNIA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 t="str">
            <v>PSY</v>
          </cell>
          <cell r="I76" t="str">
            <v>ES</v>
          </cell>
          <cell r="J76" t="str">
            <v>Top 20 Molecules</v>
          </cell>
          <cell r="K76">
            <v>135.219157</v>
          </cell>
          <cell r="L76">
            <v>29</v>
          </cell>
          <cell r="M76">
            <v>59</v>
          </cell>
          <cell r="N76">
            <v>112</v>
          </cell>
          <cell r="O76">
            <v>229</v>
          </cell>
          <cell r="P76">
            <v>411</v>
          </cell>
          <cell r="Q76">
            <v>1994</v>
          </cell>
          <cell r="R76">
            <v>4.3300409999999996</v>
          </cell>
          <cell r="S76">
            <v>126.56820500000001</v>
          </cell>
          <cell r="T76">
            <v>29</v>
          </cell>
          <cell r="U76">
            <v>58</v>
          </cell>
          <cell r="V76">
            <v>106</v>
          </cell>
          <cell r="W76">
            <v>209.25</v>
          </cell>
          <cell r="X76">
            <v>376.5</v>
          </cell>
          <cell r="Y76">
            <v>1994</v>
          </cell>
          <cell r="Z76">
            <v>3.9281579999999998</v>
          </cell>
          <cell r="AA76">
            <v>0.961538</v>
          </cell>
          <cell r="AB76">
            <v>0.84757700000000002</v>
          </cell>
          <cell r="AC76">
            <v>0.94139399999999995</v>
          </cell>
          <cell r="AD76">
            <v>0.98876399999999998</v>
          </cell>
          <cell r="AE76">
            <v>1</v>
          </cell>
          <cell r="AF76">
            <v>1</v>
          </cell>
          <cell r="AG76">
            <v>1994</v>
          </cell>
          <cell r="AH76">
            <v>1.7619999999999999E-3</v>
          </cell>
          <cell r="AI76">
            <v>176.47899200000001</v>
          </cell>
          <cell r="AJ76">
            <v>46</v>
          </cell>
          <cell r="AK76">
            <v>68</v>
          </cell>
          <cell r="AL76">
            <v>138</v>
          </cell>
          <cell r="AM76">
            <v>285</v>
          </cell>
          <cell r="AN76">
            <v>539.1</v>
          </cell>
          <cell r="AO76">
            <v>595</v>
          </cell>
          <cell r="AP76">
            <v>9.5468019999999996</v>
          </cell>
          <cell r="AQ76">
            <v>164.633613</v>
          </cell>
          <cell r="AR76">
            <v>44</v>
          </cell>
          <cell r="AS76">
            <v>66</v>
          </cell>
          <cell r="AT76">
            <v>131</v>
          </cell>
          <cell r="AU76">
            <v>264</v>
          </cell>
          <cell r="AV76">
            <v>487</v>
          </cell>
          <cell r="AW76">
            <v>595</v>
          </cell>
          <cell r="AX76">
            <v>8.6462559999999993</v>
          </cell>
          <cell r="AY76">
            <v>0.95829799999999998</v>
          </cell>
          <cell r="AZ76">
            <v>0.859599</v>
          </cell>
          <cell r="BA76">
            <v>0.93689800000000001</v>
          </cell>
          <cell r="BB76">
            <v>0.98594800000000005</v>
          </cell>
          <cell r="BC76">
            <v>1</v>
          </cell>
          <cell r="BD76">
            <v>1</v>
          </cell>
          <cell r="BE76">
            <v>595</v>
          </cell>
          <cell r="BF76">
            <v>2.9220000000000001E-3</v>
          </cell>
          <cell r="BG76">
            <v>79.307563000000002</v>
          </cell>
          <cell r="BH76">
            <v>21</v>
          </cell>
          <cell r="BI76">
            <v>30</v>
          </cell>
          <cell r="BJ76">
            <v>60</v>
          </cell>
          <cell r="BK76">
            <v>121.25</v>
          </cell>
          <cell r="BL76">
            <v>216</v>
          </cell>
          <cell r="BM76">
            <v>595</v>
          </cell>
          <cell r="BN76">
            <v>3.391276</v>
          </cell>
          <cell r="BO76">
            <v>2.5126050000000002</v>
          </cell>
          <cell r="BP76">
            <v>2</v>
          </cell>
          <cell r="BQ76">
            <v>2</v>
          </cell>
          <cell r="BR76">
            <v>2</v>
          </cell>
          <cell r="BS76">
            <v>3</v>
          </cell>
          <cell r="BT76">
            <v>4</v>
          </cell>
          <cell r="BU76">
            <v>595</v>
          </cell>
          <cell r="BV76">
            <v>4.5908999999999998E-2</v>
          </cell>
          <cell r="BW76">
            <v>84.248721000000003</v>
          </cell>
          <cell r="BX76">
            <v>20</v>
          </cell>
          <cell r="BY76">
            <v>31</v>
          </cell>
          <cell r="BZ76">
            <v>62</v>
          </cell>
          <cell r="CA76">
            <v>113.25</v>
          </cell>
          <cell r="CB76">
            <v>176</v>
          </cell>
          <cell r="CC76">
            <v>1954</v>
          </cell>
          <cell r="CD76">
            <v>1.5068870000000001</v>
          </cell>
          <cell r="CE76">
            <v>79.027636000000001</v>
          </cell>
          <cell r="CF76">
            <v>19</v>
          </cell>
          <cell r="CG76">
            <v>30</v>
          </cell>
          <cell r="CH76">
            <v>59</v>
          </cell>
          <cell r="CI76">
            <v>104</v>
          </cell>
          <cell r="CJ76">
            <v>159</v>
          </cell>
          <cell r="CK76">
            <v>1954</v>
          </cell>
          <cell r="CL76">
            <v>1.34945</v>
          </cell>
          <cell r="CM76">
            <v>0.96262499999999995</v>
          </cell>
          <cell r="CN76">
            <v>0.82906000000000002</v>
          </cell>
          <cell r="CO76">
            <v>0.96428599999999998</v>
          </cell>
          <cell r="CP76">
            <v>1</v>
          </cell>
          <cell r="CQ76">
            <v>1</v>
          </cell>
          <cell r="CR76">
            <v>1</v>
          </cell>
          <cell r="CS76">
            <v>1954</v>
          </cell>
          <cell r="CT76">
            <v>2.346E-3</v>
          </cell>
          <cell r="CU76">
            <v>106.223671</v>
          </cell>
          <cell r="CV76">
            <v>29</v>
          </cell>
          <cell r="CW76">
            <v>55</v>
          </cell>
          <cell r="CX76">
            <v>89</v>
          </cell>
          <cell r="CY76">
            <v>169.25</v>
          </cell>
          <cell r="CZ76">
            <v>273</v>
          </cell>
          <cell r="DA76">
            <v>1994</v>
          </cell>
          <cell r="DB76">
            <v>2.0722800000000001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s, Michel [GCSOUS]" refreshedDate="43566.468623032408" createdVersion="6" refreshedVersion="6" minRefreshableVersion="3" recordCount="563" xr:uid="{00000000-000A-0000-FFFF-FFFF00000000}">
  <cacheSource type="worksheet">
    <worksheetSource ref="A1:E564" sheet="ScoreDifferences"/>
  </cacheSource>
  <cacheFields count="5">
    <cacheField name="Product" numFmtId="0">
      <sharedItems count="11">
        <s v="agomelatine"/>
        <s v="bupropion"/>
        <s v="clomipramine"/>
        <s v="amitriptyline"/>
        <s v="lithium"/>
        <s v="mirtazapine"/>
        <s v="SPRAVATO"/>
        <s v="alprazolam"/>
        <s v="aripiprazole"/>
        <s v="trazodone"/>
        <s v="quetiapine"/>
      </sharedItems>
    </cacheField>
    <cacheField name="Attribute" numFmtId="0">
      <sharedItems count="22">
        <s v="S7"/>
        <s v="S3"/>
        <s v="S4"/>
        <s v="S6"/>
        <s v="E4"/>
        <s v="E1"/>
        <s v="E2"/>
        <s v="E3"/>
        <s v="S1"/>
        <s v="E7"/>
        <s v="D2"/>
        <s v="E5"/>
        <s v="E8"/>
        <s v="S2"/>
        <s v="S5"/>
        <s v="D4"/>
        <s v="B3"/>
        <s v="E6"/>
        <s v="B2"/>
        <s v="D1"/>
        <s v="B1"/>
        <s v="D3"/>
      </sharedItems>
    </cacheField>
    <cacheField name="Score" numFmtId="1">
      <sharedItems containsSemiMixedTypes="0" containsString="0" containsNumber="1" containsInteger="1" minValue="-3" maxValue="5"/>
    </cacheField>
    <cacheField name="Country" numFmtId="0">
      <sharedItems count="5">
        <s v="Spain"/>
        <s v="Italy"/>
        <s v="Germany"/>
        <s v="France"/>
        <s v="Avg"/>
      </sharedItems>
    </cacheField>
    <cacheField name="Metric" numFmtId="0">
      <sharedItems count="22">
        <s v="S7:Drug interactions/contraindications"/>
        <s v="S3:Sexual dysfunction"/>
        <s v="S4:Neurological side effects (e.g., extrapyramidal disorder, somnolence, akathisia, dry mouth, nervousness, etc.)"/>
        <s v="S6:Minor side effects (e.g., nausea, constipation, sweating, fatigue, headache)"/>
        <s v="E4:Long-term efficacy (e.g., effect on depressive symptoms at 52 weeks) "/>
        <s v="E1:Effect on depressive symptoms (e.g., improvement in MADRS at end point)"/>
        <s v="E2:Treatment response rate (e.g., % of patients demonstrating ≥ 50% decrease in MADRS at end point)"/>
        <s v="E3:Treatment remission rate (e.g., % of patients with MADRS scores of ≤ 12 at end point)"/>
        <s v="S1:Life-threatening side effects (e.g., suicidality, cardiovascular changes)"/>
        <s v="E7:Effect on depressive symptoms in the elderly population (e.g., persons aged 65 or older)"/>
        <s v="D2:Titration requirement"/>
        <s v="E5:Quality of life (i.e., Q-LES-Q, SDS scores)"/>
        <s v="E8:Time to onset of therapeutic effect"/>
        <s v="S2:Fatigue"/>
        <s v="S5:Weight gain and metabolic side effects (e.g. hyperlipidemia, appetite changes, increased glucose levels)"/>
        <s v="D4:Monitoring"/>
        <s v="B3:Physician Adoption Barriers (e.g. Operational Hurdles, Incentive Alignment / Profitability)"/>
        <s v="E6:Efficacy in comorbid anxiety (e.g., improvement in HAM-A scores)"/>
        <s v="B2:Patient Barriers (e.g. Operational Hurdles, Administration)"/>
        <s v="D1:Dosing frequency"/>
        <s v="B1:G5: Reimbursement Restrictions"/>
        <s v="D3:Dosage formul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-3"/>
    <x v="0"/>
    <x v="0"/>
  </r>
  <r>
    <x v="0"/>
    <x v="1"/>
    <n v="-2"/>
    <x v="0"/>
    <x v="1"/>
  </r>
  <r>
    <x v="0"/>
    <x v="2"/>
    <n v="-2"/>
    <x v="0"/>
    <x v="2"/>
  </r>
  <r>
    <x v="0"/>
    <x v="3"/>
    <n v="-2"/>
    <x v="0"/>
    <x v="3"/>
  </r>
  <r>
    <x v="1"/>
    <x v="3"/>
    <n v="-2"/>
    <x v="1"/>
    <x v="3"/>
  </r>
  <r>
    <x v="2"/>
    <x v="4"/>
    <n v="-2"/>
    <x v="1"/>
    <x v="4"/>
  </r>
  <r>
    <x v="3"/>
    <x v="5"/>
    <n v="-2"/>
    <x v="2"/>
    <x v="5"/>
  </r>
  <r>
    <x v="3"/>
    <x v="6"/>
    <n v="-2"/>
    <x v="2"/>
    <x v="6"/>
  </r>
  <r>
    <x v="3"/>
    <x v="7"/>
    <n v="-2"/>
    <x v="2"/>
    <x v="7"/>
  </r>
  <r>
    <x v="4"/>
    <x v="8"/>
    <n v="-2"/>
    <x v="2"/>
    <x v="8"/>
  </r>
  <r>
    <x v="5"/>
    <x v="9"/>
    <n v="-2"/>
    <x v="2"/>
    <x v="9"/>
  </r>
  <r>
    <x v="6"/>
    <x v="10"/>
    <n v="-2"/>
    <x v="2"/>
    <x v="10"/>
  </r>
  <r>
    <x v="7"/>
    <x v="11"/>
    <n v="-2"/>
    <x v="3"/>
    <x v="11"/>
  </r>
  <r>
    <x v="8"/>
    <x v="12"/>
    <n v="-2"/>
    <x v="3"/>
    <x v="12"/>
  </r>
  <r>
    <x v="4"/>
    <x v="5"/>
    <n v="-2"/>
    <x v="3"/>
    <x v="5"/>
  </r>
  <r>
    <x v="4"/>
    <x v="6"/>
    <n v="-2"/>
    <x v="3"/>
    <x v="6"/>
  </r>
  <r>
    <x v="6"/>
    <x v="10"/>
    <n v="-2"/>
    <x v="3"/>
    <x v="10"/>
  </r>
  <r>
    <x v="0"/>
    <x v="8"/>
    <n v="-1"/>
    <x v="0"/>
    <x v="8"/>
  </r>
  <r>
    <x v="0"/>
    <x v="13"/>
    <n v="-1"/>
    <x v="0"/>
    <x v="13"/>
  </r>
  <r>
    <x v="0"/>
    <x v="14"/>
    <n v="-1"/>
    <x v="0"/>
    <x v="14"/>
  </r>
  <r>
    <x v="0"/>
    <x v="10"/>
    <n v="-1"/>
    <x v="0"/>
    <x v="10"/>
  </r>
  <r>
    <x v="7"/>
    <x v="8"/>
    <n v="-1"/>
    <x v="0"/>
    <x v="8"/>
  </r>
  <r>
    <x v="7"/>
    <x v="2"/>
    <n v="-1"/>
    <x v="0"/>
    <x v="2"/>
  </r>
  <r>
    <x v="7"/>
    <x v="0"/>
    <n v="-1"/>
    <x v="0"/>
    <x v="0"/>
  </r>
  <r>
    <x v="7"/>
    <x v="10"/>
    <n v="-1"/>
    <x v="0"/>
    <x v="10"/>
  </r>
  <r>
    <x v="3"/>
    <x v="2"/>
    <n v="-1"/>
    <x v="0"/>
    <x v="2"/>
  </r>
  <r>
    <x v="3"/>
    <x v="14"/>
    <n v="-1"/>
    <x v="0"/>
    <x v="14"/>
  </r>
  <r>
    <x v="3"/>
    <x v="3"/>
    <n v="-1"/>
    <x v="0"/>
    <x v="3"/>
  </r>
  <r>
    <x v="3"/>
    <x v="15"/>
    <n v="-1"/>
    <x v="0"/>
    <x v="15"/>
  </r>
  <r>
    <x v="3"/>
    <x v="16"/>
    <n v="-1"/>
    <x v="0"/>
    <x v="16"/>
  </r>
  <r>
    <x v="8"/>
    <x v="17"/>
    <n v="-1"/>
    <x v="0"/>
    <x v="17"/>
  </r>
  <r>
    <x v="8"/>
    <x v="2"/>
    <n v="-1"/>
    <x v="0"/>
    <x v="2"/>
  </r>
  <r>
    <x v="8"/>
    <x v="0"/>
    <n v="-1"/>
    <x v="0"/>
    <x v="0"/>
  </r>
  <r>
    <x v="1"/>
    <x v="2"/>
    <n v="-1"/>
    <x v="0"/>
    <x v="2"/>
  </r>
  <r>
    <x v="1"/>
    <x v="10"/>
    <n v="-1"/>
    <x v="0"/>
    <x v="10"/>
  </r>
  <r>
    <x v="2"/>
    <x v="13"/>
    <n v="-1"/>
    <x v="0"/>
    <x v="13"/>
  </r>
  <r>
    <x v="2"/>
    <x v="2"/>
    <n v="-1"/>
    <x v="0"/>
    <x v="2"/>
  </r>
  <r>
    <x v="2"/>
    <x v="14"/>
    <n v="-1"/>
    <x v="0"/>
    <x v="14"/>
  </r>
  <r>
    <x v="2"/>
    <x v="3"/>
    <n v="-1"/>
    <x v="0"/>
    <x v="3"/>
  </r>
  <r>
    <x v="2"/>
    <x v="15"/>
    <n v="-1"/>
    <x v="0"/>
    <x v="15"/>
  </r>
  <r>
    <x v="2"/>
    <x v="16"/>
    <n v="-1"/>
    <x v="0"/>
    <x v="16"/>
  </r>
  <r>
    <x v="4"/>
    <x v="5"/>
    <n v="-1"/>
    <x v="0"/>
    <x v="5"/>
  </r>
  <r>
    <x v="4"/>
    <x v="6"/>
    <n v="-1"/>
    <x v="0"/>
    <x v="6"/>
  </r>
  <r>
    <x v="4"/>
    <x v="4"/>
    <n v="-1"/>
    <x v="0"/>
    <x v="4"/>
  </r>
  <r>
    <x v="4"/>
    <x v="13"/>
    <n v="-1"/>
    <x v="0"/>
    <x v="13"/>
  </r>
  <r>
    <x v="4"/>
    <x v="2"/>
    <n v="-1"/>
    <x v="0"/>
    <x v="2"/>
  </r>
  <r>
    <x v="4"/>
    <x v="3"/>
    <n v="-1"/>
    <x v="0"/>
    <x v="3"/>
  </r>
  <r>
    <x v="4"/>
    <x v="18"/>
    <n v="-1"/>
    <x v="0"/>
    <x v="18"/>
  </r>
  <r>
    <x v="5"/>
    <x v="11"/>
    <n v="-1"/>
    <x v="0"/>
    <x v="11"/>
  </r>
  <r>
    <x v="5"/>
    <x v="8"/>
    <n v="-1"/>
    <x v="0"/>
    <x v="8"/>
  </r>
  <r>
    <x v="5"/>
    <x v="2"/>
    <n v="-1"/>
    <x v="0"/>
    <x v="2"/>
  </r>
  <r>
    <x v="5"/>
    <x v="3"/>
    <n v="-1"/>
    <x v="0"/>
    <x v="3"/>
  </r>
  <r>
    <x v="5"/>
    <x v="0"/>
    <n v="-1"/>
    <x v="0"/>
    <x v="0"/>
  </r>
  <r>
    <x v="6"/>
    <x v="4"/>
    <n v="-1"/>
    <x v="0"/>
    <x v="4"/>
  </r>
  <r>
    <x v="6"/>
    <x v="8"/>
    <n v="-1"/>
    <x v="0"/>
    <x v="8"/>
  </r>
  <r>
    <x v="6"/>
    <x v="13"/>
    <n v="-1"/>
    <x v="0"/>
    <x v="13"/>
  </r>
  <r>
    <x v="6"/>
    <x v="2"/>
    <n v="-1"/>
    <x v="0"/>
    <x v="2"/>
  </r>
  <r>
    <x v="6"/>
    <x v="0"/>
    <n v="-1"/>
    <x v="0"/>
    <x v="0"/>
  </r>
  <r>
    <x v="9"/>
    <x v="5"/>
    <n v="-1"/>
    <x v="0"/>
    <x v="5"/>
  </r>
  <r>
    <x v="9"/>
    <x v="6"/>
    <n v="-1"/>
    <x v="0"/>
    <x v="6"/>
  </r>
  <r>
    <x v="9"/>
    <x v="7"/>
    <n v="-1"/>
    <x v="0"/>
    <x v="7"/>
  </r>
  <r>
    <x v="9"/>
    <x v="1"/>
    <n v="-1"/>
    <x v="0"/>
    <x v="1"/>
  </r>
  <r>
    <x v="9"/>
    <x v="2"/>
    <n v="-1"/>
    <x v="0"/>
    <x v="2"/>
  </r>
  <r>
    <x v="9"/>
    <x v="14"/>
    <n v="-1"/>
    <x v="0"/>
    <x v="14"/>
  </r>
  <r>
    <x v="7"/>
    <x v="5"/>
    <n v="-1"/>
    <x v="1"/>
    <x v="5"/>
  </r>
  <r>
    <x v="7"/>
    <x v="6"/>
    <n v="-1"/>
    <x v="1"/>
    <x v="6"/>
  </r>
  <r>
    <x v="7"/>
    <x v="7"/>
    <n v="-1"/>
    <x v="1"/>
    <x v="7"/>
  </r>
  <r>
    <x v="7"/>
    <x v="4"/>
    <n v="-1"/>
    <x v="1"/>
    <x v="4"/>
  </r>
  <r>
    <x v="7"/>
    <x v="8"/>
    <n v="-1"/>
    <x v="1"/>
    <x v="8"/>
  </r>
  <r>
    <x v="7"/>
    <x v="1"/>
    <n v="-1"/>
    <x v="1"/>
    <x v="1"/>
  </r>
  <r>
    <x v="7"/>
    <x v="3"/>
    <n v="-1"/>
    <x v="1"/>
    <x v="3"/>
  </r>
  <r>
    <x v="7"/>
    <x v="19"/>
    <n v="-1"/>
    <x v="1"/>
    <x v="19"/>
  </r>
  <r>
    <x v="7"/>
    <x v="20"/>
    <n v="-1"/>
    <x v="1"/>
    <x v="20"/>
  </r>
  <r>
    <x v="3"/>
    <x v="4"/>
    <n v="-1"/>
    <x v="1"/>
    <x v="4"/>
  </r>
  <r>
    <x v="3"/>
    <x v="17"/>
    <n v="-1"/>
    <x v="1"/>
    <x v="17"/>
  </r>
  <r>
    <x v="3"/>
    <x v="8"/>
    <n v="-1"/>
    <x v="1"/>
    <x v="8"/>
  </r>
  <r>
    <x v="3"/>
    <x v="1"/>
    <n v="-1"/>
    <x v="1"/>
    <x v="1"/>
  </r>
  <r>
    <x v="3"/>
    <x v="0"/>
    <n v="-1"/>
    <x v="1"/>
    <x v="0"/>
  </r>
  <r>
    <x v="3"/>
    <x v="19"/>
    <n v="-1"/>
    <x v="1"/>
    <x v="19"/>
  </r>
  <r>
    <x v="8"/>
    <x v="4"/>
    <n v="-1"/>
    <x v="1"/>
    <x v="4"/>
  </r>
  <r>
    <x v="8"/>
    <x v="11"/>
    <n v="-1"/>
    <x v="1"/>
    <x v="11"/>
  </r>
  <r>
    <x v="8"/>
    <x v="17"/>
    <n v="-1"/>
    <x v="1"/>
    <x v="17"/>
  </r>
  <r>
    <x v="8"/>
    <x v="9"/>
    <n v="-1"/>
    <x v="1"/>
    <x v="9"/>
  </r>
  <r>
    <x v="8"/>
    <x v="13"/>
    <n v="-1"/>
    <x v="1"/>
    <x v="13"/>
  </r>
  <r>
    <x v="8"/>
    <x v="1"/>
    <n v="-1"/>
    <x v="1"/>
    <x v="1"/>
  </r>
  <r>
    <x v="8"/>
    <x v="2"/>
    <n v="-1"/>
    <x v="1"/>
    <x v="2"/>
  </r>
  <r>
    <x v="8"/>
    <x v="3"/>
    <n v="-1"/>
    <x v="1"/>
    <x v="3"/>
  </r>
  <r>
    <x v="8"/>
    <x v="20"/>
    <n v="-1"/>
    <x v="1"/>
    <x v="20"/>
  </r>
  <r>
    <x v="1"/>
    <x v="4"/>
    <n v="-1"/>
    <x v="1"/>
    <x v="4"/>
  </r>
  <r>
    <x v="1"/>
    <x v="11"/>
    <n v="-1"/>
    <x v="1"/>
    <x v="11"/>
  </r>
  <r>
    <x v="1"/>
    <x v="1"/>
    <n v="-1"/>
    <x v="1"/>
    <x v="1"/>
  </r>
  <r>
    <x v="1"/>
    <x v="19"/>
    <n v="-1"/>
    <x v="1"/>
    <x v="19"/>
  </r>
  <r>
    <x v="1"/>
    <x v="10"/>
    <n v="-1"/>
    <x v="1"/>
    <x v="10"/>
  </r>
  <r>
    <x v="2"/>
    <x v="17"/>
    <n v="-1"/>
    <x v="1"/>
    <x v="17"/>
  </r>
  <r>
    <x v="2"/>
    <x v="8"/>
    <n v="-1"/>
    <x v="1"/>
    <x v="8"/>
  </r>
  <r>
    <x v="2"/>
    <x v="1"/>
    <n v="-1"/>
    <x v="1"/>
    <x v="1"/>
  </r>
  <r>
    <x v="2"/>
    <x v="0"/>
    <n v="-1"/>
    <x v="1"/>
    <x v="0"/>
  </r>
  <r>
    <x v="2"/>
    <x v="19"/>
    <n v="-1"/>
    <x v="1"/>
    <x v="19"/>
  </r>
  <r>
    <x v="4"/>
    <x v="12"/>
    <n v="-1"/>
    <x v="1"/>
    <x v="12"/>
  </r>
  <r>
    <x v="4"/>
    <x v="8"/>
    <n v="-1"/>
    <x v="1"/>
    <x v="8"/>
  </r>
  <r>
    <x v="4"/>
    <x v="13"/>
    <n v="-1"/>
    <x v="1"/>
    <x v="13"/>
  </r>
  <r>
    <x v="4"/>
    <x v="1"/>
    <n v="-1"/>
    <x v="1"/>
    <x v="1"/>
  </r>
  <r>
    <x v="4"/>
    <x v="2"/>
    <n v="-1"/>
    <x v="1"/>
    <x v="2"/>
  </r>
  <r>
    <x v="4"/>
    <x v="3"/>
    <n v="-1"/>
    <x v="1"/>
    <x v="3"/>
  </r>
  <r>
    <x v="4"/>
    <x v="20"/>
    <n v="-1"/>
    <x v="1"/>
    <x v="20"/>
  </r>
  <r>
    <x v="5"/>
    <x v="4"/>
    <n v="-1"/>
    <x v="1"/>
    <x v="4"/>
  </r>
  <r>
    <x v="5"/>
    <x v="11"/>
    <n v="-1"/>
    <x v="1"/>
    <x v="11"/>
  </r>
  <r>
    <x v="5"/>
    <x v="17"/>
    <n v="-1"/>
    <x v="1"/>
    <x v="17"/>
  </r>
  <r>
    <x v="5"/>
    <x v="8"/>
    <n v="-1"/>
    <x v="1"/>
    <x v="8"/>
  </r>
  <r>
    <x v="5"/>
    <x v="1"/>
    <n v="-1"/>
    <x v="1"/>
    <x v="1"/>
  </r>
  <r>
    <x v="5"/>
    <x v="3"/>
    <n v="-1"/>
    <x v="1"/>
    <x v="3"/>
  </r>
  <r>
    <x v="5"/>
    <x v="0"/>
    <n v="-1"/>
    <x v="1"/>
    <x v="0"/>
  </r>
  <r>
    <x v="5"/>
    <x v="19"/>
    <n v="-1"/>
    <x v="1"/>
    <x v="19"/>
  </r>
  <r>
    <x v="6"/>
    <x v="20"/>
    <n v="-1"/>
    <x v="1"/>
    <x v="20"/>
  </r>
  <r>
    <x v="9"/>
    <x v="17"/>
    <n v="-1"/>
    <x v="1"/>
    <x v="17"/>
  </r>
  <r>
    <x v="9"/>
    <x v="9"/>
    <n v="-1"/>
    <x v="1"/>
    <x v="9"/>
  </r>
  <r>
    <x v="9"/>
    <x v="8"/>
    <n v="-1"/>
    <x v="1"/>
    <x v="8"/>
  </r>
  <r>
    <x v="9"/>
    <x v="3"/>
    <n v="-1"/>
    <x v="1"/>
    <x v="3"/>
  </r>
  <r>
    <x v="0"/>
    <x v="6"/>
    <n v="-1"/>
    <x v="2"/>
    <x v="6"/>
  </r>
  <r>
    <x v="0"/>
    <x v="7"/>
    <n v="-1"/>
    <x v="2"/>
    <x v="7"/>
  </r>
  <r>
    <x v="0"/>
    <x v="4"/>
    <n v="-1"/>
    <x v="2"/>
    <x v="4"/>
  </r>
  <r>
    <x v="0"/>
    <x v="11"/>
    <n v="-1"/>
    <x v="2"/>
    <x v="11"/>
  </r>
  <r>
    <x v="0"/>
    <x v="9"/>
    <n v="-1"/>
    <x v="2"/>
    <x v="9"/>
  </r>
  <r>
    <x v="0"/>
    <x v="12"/>
    <n v="-1"/>
    <x v="2"/>
    <x v="12"/>
  </r>
  <r>
    <x v="0"/>
    <x v="20"/>
    <n v="-1"/>
    <x v="2"/>
    <x v="20"/>
  </r>
  <r>
    <x v="0"/>
    <x v="18"/>
    <n v="-1"/>
    <x v="2"/>
    <x v="18"/>
  </r>
  <r>
    <x v="3"/>
    <x v="4"/>
    <n v="-1"/>
    <x v="2"/>
    <x v="4"/>
  </r>
  <r>
    <x v="3"/>
    <x v="17"/>
    <n v="-1"/>
    <x v="2"/>
    <x v="17"/>
  </r>
  <r>
    <x v="3"/>
    <x v="12"/>
    <n v="-1"/>
    <x v="2"/>
    <x v="12"/>
  </r>
  <r>
    <x v="8"/>
    <x v="11"/>
    <n v="-1"/>
    <x v="2"/>
    <x v="11"/>
  </r>
  <r>
    <x v="8"/>
    <x v="1"/>
    <n v="-1"/>
    <x v="2"/>
    <x v="1"/>
  </r>
  <r>
    <x v="1"/>
    <x v="11"/>
    <n v="-1"/>
    <x v="2"/>
    <x v="11"/>
  </r>
  <r>
    <x v="1"/>
    <x v="12"/>
    <n v="-1"/>
    <x v="2"/>
    <x v="12"/>
  </r>
  <r>
    <x v="1"/>
    <x v="8"/>
    <n v="-1"/>
    <x v="2"/>
    <x v="8"/>
  </r>
  <r>
    <x v="1"/>
    <x v="13"/>
    <n v="-1"/>
    <x v="2"/>
    <x v="13"/>
  </r>
  <r>
    <x v="2"/>
    <x v="5"/>
    <n v="-1"/>
    <x v="2"/>
    <x v="5"/>
  </r>
  <r>
    <x v="2"/>
    <x v="6"/>
    <n v="-1"/>
    <x v="2"/>
    <x v="6"/>
  </r>
  <r>
    <x v="2"/>
    <x v="7"/>
    <n v="-1"/>
    <x v="2"/>
    <x v="7"/>
  </r>
  <r>
    <x v="2"/>
    <x v="4"/>
    <n v="-1"/>
    <x v="2"/>
    <x v="4"/>
  </r>
  <r>
    <x v="2"/>
    <x v="17"/>
    <n v="-1"/>
    <x v="2"/>
    <x v="17"/>
  </r>
  <r>
    <x v="2"/>
    <x v="12"/>
    <n v="-1"/>
    <x v="2"/>
    <x v="12"/>
  </r>
  <r>
    <x v="4"/>
    <x v="11"/>
    <n v="-1"/>
    <x v="2"/>
    <x v="11"/>
  </r>
  <r>
    <x v="4"/>
    <x v="9"/>
    <n v="-1"/>
    <x v="2"/>
    <x v="9"/>
  </r>
  <r>
    <x v="4"/>
    <x v="0"/>
    <n v="-1"/>
    <x v="2"/>
    <x v="0"/>
  </r>
  <r>
    <x v="4"/>
    <x v="19"/>
    <n v="-1"/>
    <x v="2"/>
    <x v="19"/>
  </r>
  <r>
    <x v="4"/>
    <x v="20"/>
    <n v="-1"/>
    <x v="2"/>
    <x v="20"/>
  </r>
  <r>
    <x v="4"/>
    <x v="18"/>
    <n v="-1"/>
    <x v="2"/>
    <x v="18"/>
  </r>
  <r>
    <x v="4"/>
    <x v="16"/>
    <n v="-1"/>
    <x v="2"/>
    <x v="16"/>
  </r>
  <r>
    <x v="5"/>
    <x v="6"/>
    <n v="-1"/>
    <x v="2"/>
    <x v="6"/>
  </r>
  <r>
    <x v="5"/>
    <x v="7"/>
    <n v="-1"/>
    <x v="2"/>
    <x v="7"/>
  </r>
  <r>
    <x v="5"/>
    <x v="8"/>
    <n v="-1"/>
    <x v="2"/>
    <x v="8"/>
  </r>
  <r>
    <x v="5"/>
    <x v="13"/>
    <n v="-1"/>
    <x v="2"/>
    <x v="13"/>
  </r>
  <r>
    <x v="5"/>
    <x v="14"/>
    <n v="-1"/>
    <x v="2"/>
    <x v="14"/>
  </r>
  <r>
    <x v="6"/>
    <x v="5"/>
    <n v="-1"/>
    <x v="2"/>
    <x v="5"/>
  </r>
  <r>
    <x v="6"/>
    <x v="11"/>
    <n v="-1"/>
    <x v="2"/>
    <x v="11"/>
  </r>
  <r>
    <x v="6"/>
    <x v="9"/>
    <n v="-1"/>
    <x v="2"/>
    <x v="9"/>
  </r>
  <r>
    <x v="6"/>
    <x v="3"/>
    <n v="-1"/>
    <x v="2"/>
    <x v="3"/>
  </r>
  <r>
    <x v="6"/>
    <x v="21"/>
    <n v="-1"/>
    <x v="2"/>
    <x v="21"/>
  </r>
  <r>
    <x v="0"/>
    <x v="10"/>
    <n v="-1"/>
    <x v="3"/>
    <x v="10"/>
  </r>
  <r>
    <x v="7"/>
    <x v="5"/>
    <n v="-1"/>
    <x v="3"/>
    <x v="5"/>
  </r>
  <r>
    <x v="7"/>
    <x v="6"/>
    <n v="-1"/>
    <x v="3"/>
    <x v="6"/>
  </r>
  <r>
    <x v="7"/>
    <x v="7"/>
    <n v="-1"/>
    <x v="3"/>
    <x v="7"/>
  </r>
  <r>
    <x v="7"/>
    <x v="4"/>
    <n v="-1"/>
    <x v="3"/>
    <x v="4"/>
  </r>
  <r>
    <x v="7"/>
    <x v="17"/>
    <n v="-1"/>
    <x v="3"/>
    <x v="17"/>
  </r>
  <r>
    <x v="7"/>
    <x v="19"/>
    <n v="-1"/>
    <x v="3"/>
    <x v="19"/>
  </r>
  <r>
    <x v="3"/>
    <x v="7"/>
    <n v="-1"/>
    <x v="3"/>
    <x v="7"/>
  </r>
  <r>
    <x v="3"/>
    <x v="17"/>
    <n v="-1"/>
    <x v="3"/>
    <x v="17"/>
  </r>
  <r>
    <x v="3"/>
    <x v="12"/>
    <n v="-1"/>
    <x v="3"/>
    <x v="12"/>
  </r>
  <r>
    <x v="3"/>
    <x v="14"/>
    <n v="-1"/>
    <x v="3"/>
    <x v="14"/>
  </r>
  <r>
    <x v="8"/>
    <x v="4"/>
    <n v="-1"/>
    <x v="3"/>
    <x v="4"/>
  </r>
  <r>
    <x v="8"/>
    <x v="11"/>
    <n v="-1"/>
    <x v="3"/>
    <x v="11"/>
  </r>
  <r>
    <x v="8"/>
    <x v="1"/>
    <n v="-1"/>
    <x v="3"/>
    <x v="1"/>
  </r>
  <r>
    <x v="2"/>
    <x v="17"/>
    <n v="-1"/>
    <x v="3"/>
    <x v="17"/>
  </r>
  <r>
    <x v="2"/>
    <x v="12"/>
    <n v="-1"/>
    <x v="3"/>
    <x v="12"/>
  </r>
  <r>
    <x v="4"/>
    <x v="7"/>
    <n v="-1"/>
    <x v="3"/>
    <x v="7"/>
  </r>
  <r>
    <x v="4"/>
    <x v="4"/>
    <n v="-1"/>
    <x v="3"/>
    <x v="4"/>
  </r>
  <r>
    <x v="4"/>
    <x v="17"/>
    <n v="-1"/>
    <x v="3"/>
    <x v="17"/>
  </r>
  <r>
    <x v="4"/>
    <x v="12"/>
    <n v="-1"/>
    <x v="3"/>
    <x v="12"/>
  </r>
  <r>
    <x v="4"/>
    <x v="8"/>
    <n v="-1"/>
    <x v="3"/>
    <x v="8"/>
  </r>
  <r>
    <x v="4"/>
    <x v="14"/>
    <n v="-1"/>
    <x v="3"/>
    <x v="14"/>
  </r>
  <r>
    <x v="4"/>
    <x v="0"/>
    <n v="-1"/>
    <x v="3"/>
    <x v="0"/>
  </r>
  <r>
    <x v="4"/>
    <x v="16"/>
    <n v="-1"/>
    <x v="3"/>
    <x v="16"/>
  </r>
  <r>
    <x v="5"/>
    <x v="17"/>
    <n v="-1"/>
    <x v="3"/>
    <x v="17"/>
  </r>
  <r>
    <x v="6"/>
    <x v="17"/>
    <n v="-1"/>
    <x v="3"/>
    <x v="17"/>
  </r>
  <r>
    <x v="6"/>
    <x v="13"/>
    <n v="-1"/>
    <x v="3"/>
    <x v="13"/>
  </r>
  <r>
    <x v="6"/>
    <x v="21"/>
    <n v="-1"/>
    <x v="3"/>
    <x v="21"/>
  </r>
  <r>
    <x v="0"/>
    <x v="15"/>
    <n v="1"/>
    <x v="0"/>
    <x v="15"/>
  </r>
  <r>
    <x v="0"/>
    <x v="16"/>
    <n v="1"/>
    <x v="0"/>
    <x v="16"/>
  </r>
  <r>
    <x v="7"/>
    <x v="11"/>
    <n v="1"/>
    <x v="0"/>
    <x v="11"/>
  </r>
  <r>
    <x v="7"/>
    <x v="17"/>
    <n v="1"/>
    <x v="0"/>
    <x v="17"/>
  </r>
  <r>
    <x v="7"/>
    <x v="9"/>
    <n v="1"/>
    <x v="0"/>
    <x v="9"/>
  </r>
  <r>
    <x v="7"/>
    <x v="19"/>
    <n v="1"/>
    <x v="0"/>
    <x v="19"/>
  </r>
  <r>
    <x v="7"/>
    <x v="20"/>
    <n v="1"/>
    <x v="0"/>
    <x v="20"/>
  </r>
  <r>
    <x v="3"/>
    <x v="5"/>
    <n v="1"/>
    <x v="0"/>
    <x v="5"/>
  </r>
  <r>
    <x v="3"/>
    <x v="6"/>
    <n v="1"/>
    <x v="0"/>
    <x v="6"/>
  </r>
  <r>
    <x v="3"/>
    <x v="7"/>
    <n v="1"/>
    <x v="0"/>
    <x v="7"/>
  </r>
  <r>
    <x v="3"/>
    <x v="17"/>
    <n v="1"/>
    <x v="0"/>
    <x v="17"/>
  </r>
  <r>
    <x v="3"/>
    <x v="8"/>
    <n v="1"/>
    <x v="0"/>
    <x v="8"/>
  </r>
  <r>
    <x v="8"/>
    <x v="5"/>
    <n v="1"/>
    <x v="0"/>
    <x v="5"/>
  </r>
  <r>
    <x v="8"/>
    <x v="6"/>
    <n v="1"/>
    <x v="0"/>
    <x v="6"/>
  </r>
  <r>
    <x v="8"/>
    <x v="7"/>
    <n v="1"/>
    <x v="0"/>
    <x v="7"/>
  </r>
  <r>
    <x v="8"/>
    <x v="11"/>
    <n v="1"/>
    <x v="0"/>
    <x v="11"/>
  </r>
  <r>
    <x v="8"/>
    <x v="9"/>
    <n v="1"/>
    <x v="0"/>
    <x v="9"/>
  </r>
  <r>
    <x v="8"/>
    <x v="13"/>
    <n v="1"/>
    <x v="0"/>
    <x v="13"/>
  </r>
  <r>
    <x v="8"/>
    <x v="1"/>
    <n v="1"/>
    <x v="0"/>
    <x v="1"/>
  </r>
  <r>
    <x v="8"/>
    <x v="14"/>
    <n v="1"/>
    <x v="0"/>
    <x v="14"/>
  </r>
  <r>
    <x v="8"/>
    <x v="3"/>
    <n v="1"/>
    <x v="0"/>
    <x v="3"/>
  </r>
  <r>
    <x v="1"/>
    <x v="11"/>
    <n v="1"/>
    <x v="0"/>
    <x v="11"/>
  </r>
  <r>
    <x v="1"/>
    <x v="9"/>
    <n v="1"/>
    <x v="0"/>
    <x v="9"/>
  </r>
  <r>
    <x v="1"/>
    <x v="8"/>
    <n v="1"/>
    <x v="0"/>
    <x v="8"/>
  </r>
  <r>
    <x v="1"/>
    <x v="1"/>
    <n v="1"/>
    <x v="0"/>
    <x v="1"/>
  </r>
  <r>
    <x v="1"/>
    <x v="14"/>
    <n v="1"/>
    <x v="0"/>
    <x v="14"/>
  </r>
  <r>
    <x v="1"/>
    <x v="3"/>
    <n v="1"/>
    <x v="0"/>
    <x v="3"/>
  </r>
  <r>
    <x v="2"/>
    <x v="5"/>
    <n v="1"/>
    <x v="0"/>
    <x v="5"/>
  </r>
  <r>
    <x v="2"/>
    <x v="6"/>
    <n v="1"/>
    <x v="0"/>
    <x v="6"/>
  </r>
  <r>
    <x v="2"/>
    <x v="7"/>
    <n v="1"/>
    <x v="0"/>
    <x v="7"/>
  </r>
  <r>
    <x v="2"/>
    <x v="4"/>
    <n v="1"/>
    <x v="0"/>
    <x v="4"/>
  </r>
  <r>
    <x v="2"/>
    <x v="17"/>
    <n v="1"/>
    <x v="0"/>
    <x v="17"/>
  </r>
  <r>
    <x v="2"/>
    <x v="8"/>
    <n v="1"/>
    <x v="0"/>
    <x v="8"/>
  </r>
  <r>
    <x v="4"/>
    <x v="17"/>
    <n v="1"/>
    <x v="0"/>
    <x v="17"/>
  </r>
  <r>
    <x v="4"/>
    <x v="0"/>
    <n v="1"/>
    <x v="0"/>
    <x v="0"/>
  </r>
  <r>
    <x v="5"/>
    <x v="4"/>
    <n v="1"/>
    <x v="0"/>
    <x v="4"/>
  </r>
  <r>
    <x v="5"/>
    <x v="17"/>
    <n v="1"/>
    <x v="0"/>
    <x v="17"/>
  </r>
  <r>
    <x v="5"/>
    <x v="1"/>
    <n v="1"/>
    <x v="0"/>
    <x v="1"/>
  </r>
  <r>
    <x v="6"/>
    <x v="10"/>
    <n v="1"/>
    <x v="0"/>
    <x v="10"/>
  </r>
  <r>
    <x v="9"/>
    <x v="17"/>
    <n v="1"/>
    <x v="0"/>
    <x v="17"/>
  </r>
  <r>
    <x v="7"/>
    <x v="11"/>
    <n v="1"/>
    <x v="1"/>
    <x v="11"/>
  </r>
  <r>
    <x v="3"/>
    <x v="5"/>
    <n v="1"/>
    <x v="1"/>
    <x v="5"/>
  </r>
  <r>
    <x v="3"/>
    <x v="6"/>
    <n v="1"/>
    <x v="1"/>
    <x v="6"/>
  </r>
  <r>
    <x v="3"/>
    <x v="7"/>
    <n v="1"/>
    <x v="1"/>
    <x v="7"/>
  </r>
  <r>
    <x v="3"/>
    <x v="13"/>
    <n v="1"/>
    <x v="1"/>
    <x v="13"/>
  </r>
  <r>
    <x v="1"/>
    <x v="5"/>
    <n v="1"/>
    <x v="1"/>
    <x v="5"/>
  </r>
  <r>
    <x v="1"/>
    <x v="6"/>
    <n v="1"/>
    <x v="1"/>
    <x v="6"/>
  </r>
  <r>
    <x v="1"/>
    <x v="7"/>
    <n v="1"/>
    <x v="1"/>
    <x v="7"/>
  </r>
  <r>
    <x v="1"/>
    <x v="8"/>
    <n v="1"/>
    <x v="1"/>
    <x v="8"/>
  </r>
  <r>
    <x v="1"/>
    <x v="2"/>
    <n v="1"/>
    <x v="1"/>
    <x v="2"/>
  </r>
  <r>
    <x v="2"/>
    <x v="5"/>
    <n v="1"/>
    <x v="1"/>
    <x v="5"/>
  </r>
  <r>
    <x v="2"/>
    <x v="6"/>
    <n v="1"/>
    <x v="1"/>
    <x v="6"/>
  </r>
  <r>
    <x v="2"/>
    <x v="7"/>
    <n v="1"/>
    <x v="1"/>
    <x v="7"/>
  </r>
  <r>
    <x v="4"/>
    <x v="5"/>
    <n v="1"/>
    <x v="1"/>
    <x v="5"/>
  </r>
  <r>
    <x v="4"/>
    <x v="6"/>
    <n v="1"/>
    <x v="1"/>
    <x v="6"/>
  </r>
  <r>
    <x v="4"/>
    <x v="4"/>
    <n v="1"/>
    <x v="1"/>
    <x v="4"/>
  </r>
  <r>
    <x v="4"/>
    <x v="11"/>
    <n v="1"/>
    <x v="1"/>
    <x v="11"/>
  </r>
  <r>
    <x v="5"/>
    <x v="14"/>
    <n v="1"/>
    <x v="1"/>
    <x v="14"/>
  </r>
  <r>
    <x v="10"/>
    <x v="14"/>
    <n v="1"/>
    <x v="1"/>
    <x v="14"/>
  </r>
  <r>
    <x v="6"/>
    <x v="17"/>
    <n v="1"/>
    <x v="1"/>
    <x v="17"/>
  </r>
  <r>
    <x v="6"/>
    <x v="2"/>
    <n v="1"/>
    <x v="1"/>
    <x v="2"/>
  </r>
  <r>
    <x v="6"/>
    <x v="3"/>
    <n v="1"/>
    <x v="1"/>
    <x v="3"/>
  </r>
  <r>
    <x v="6"/>
    <x v="0"/>
    <n v="1"/>
    <x v="1"/>
    <x v="0"/>
  </r>
  <r>
    <x v="6"/>
    <x v="10"/>
    <n v="1"/>
    <x v="1"/>
    <x v="10"/>
  </r>
  <r>
    <x v="6"/>
    <x v="21"/>
    <n v="1"/>
    <x v="1"/>
    <x v="21"/>
  </r>
  <r>
    <x v="9"/>
    <x v="5"/>
    <n v="1"/>
    <x v="1"/>
    <x v="5"/>
  </r>
  <r>
    <x v="9"/>
    <x v="6"/>
    <n v="1"/>
    <x v="1"/>
    <x v="6"/>
  </r>
  <r>
    <x v="9"/>
    <x v="7"/>
    <n v="1"/>
    <x v="1"/>
    <x v="7"/>
  </r>
  <r>
    <x v="0"/>
    <x v="8"/>
    <n v="1"/>
    <x v="2"/>
    <x v="8"/>
  </r>
  <r>
    <x v="0"/>
    <x v="3"/>
    <n v="1"/>
    <x v="2"/>
    <x v="3"/>
  </r>
  <r>
    <x v="0"/>
    <x v="0"/>
    <n v="1"/>
    <x v="2"/>
    <x v="0"/>
  </r>
  <r>
    <x v="0"/>
    <x v="10"/>
    <n v="1"/>
    <x v="2"/>
    <x v="10"/>
  </r>
  <r>
    <x v="3"/>
    <x v="0"/>
    <n v="1"/>
    <x v="2"/>
    <x v="0"/>
  </r>
  <r>
    <x v="8"/>
    <x v="17"/>
    <n v="1"/>
    <x v="2"/>
    <x v="17"/>
  </r>
  <r>
    <x v="1"/>
    <x v="4"/>
    <n v="1"/>
    <x v="2"/>
    <x v="4"/>
  </r>
  <r>
    <x v="1"/>
    <x v="1"/>
    <n v="1"/>
    <x v="2"/>
    <x v="1"/>
  </r>
  <r>
    <x v="1"/>
    <x v="2"/>
    <n v="1"/>
    <x v="2"/>
    <x v="2"/>
  </r>
  <r>
    <x v="1"/>
    <x v="10"/>
    <n v="1"/>
    <x v="2"/>
    <x v="10"/>
  </r>
  <r>
    <x v="2"/>
    <x v="11"/>
    <n v="1"/>
    <x v="2"/>
    <x v="11"/>
  </r>
  <r>
    <x v="2"/>
    <x v="0"/>
    <n v="1"/>
    <x v="2"/>
    <x v="0"/>
  </r>
  <r>
    <x v="4"/>
    <x v="2"/>
    <n v="1"/>
    <x v="2"/>
    <x v="2"/>
  </r>
  <r>
    <x v="4"/>
    <x v="14"/>
    <n v="1"/>
    <x v="2"/>
    <x v="14"/>
  </r>
  <r>
    <x v="5"/>
    <x v="3"/>
    <n v="1"/>
    <x v="2"/>
    <x v="3"/>
  </r>
  <r>
    <x v="6"/>
    <x v="2"/>
    <n v="1"/>
    <x v="2"/>
    <x v="2"/>
  </r>
  <r>
    <x v="6"/>
    <x v="16"/>
    <n v="1"/>
    <x v="2"/>
    <x v="16"/>
  </r>
  <r>
    <x v="0"/>
    <x v="6"/>
    <n v="1"/>
    <x v="3"/>
    <x v="6"/>
  </r>
  <r>
    <x v="0"/>
    <x v="13"/>
    <n v="1"/>
    <x v="3"/>
    <x v="13"/>
  </r>
  <r>
    <x v="0"/>
    <x v="1"/>
    <n v="1"/>
    <x v="3"/>
    <x v="1"/>
  </r>
  <r>
    <x v="0"/>
    <x v="2"/>
    <n v="1"/>
    <x v="3"/>
    <x v="2"/>
  </r>
  <r>
    <x v="0"/>
    <x v="3"/>
    <n v="1"/>
    <x v="3"/>
    <x v="3"/>
  </r>
  <r>
    <x v="0"/>
    <x v="0"/>
    <n v="1"/>
    <x v="3"/>
    <x v="0"/>
  </r>
  <r>
    <x v="0"/>
    <x v="18"/>
    <n v="1"/>
    <x v="3"/>
    <x v="18"/>
  </r>
  <r>
    <x v="7"/>
    <x v="12"/>
    <n v="1"/>
    <x v="3"/>
    <x v="12"/>
  </r>
  <r>
    <x v="7"/>
    <x v="8"/>
    <n v="1"/>
    <x v="3"/>
    <x v="8"/>
  </r>
  <r>
    <x v="7"/>
    <x v="1"/>
    <n v="1"/>
    <x v="3"/>
    <x v="1"/>
  </r>
  <r>
    <x v="7"/>
    <x v="2"/>
    <n v="1"/>
    <x v="3"/>
    <x v="2"/>
  </r>
  <r>
    <x v="7"/>
    <x v="14"/>
    <n v="1"/>
    <x v="3"/>
    <x v="14"/>
  </r>
  <r>
    <x v="7"/>
    <x v="3"/>
    <n v="1"/>
    <x v="3"/>
    <x v="3"/>
  </r>
  <r>
    <x v="7"/>
    <x v="20"/>
    <n v="1"/>
    <x v="3"/>
    <x v="20"/>
  </r>
  <r>
    <x v="3"/>
    <x v="9"/>
    <n v="1"/>
    <x v="3"/>
    <x v="9"/>
  </r>
  <r>
    <x v="3"/>
    <x v="1"/>
    <n v="1"/>
    <x v="3"/>
    <x v="1"/>
  </r>
  <r>
    <x v="3"/>
    <x v="2"/>
    <n v="1"/>
    <x v="3"/>
    <x v="2"/>
  </r>
  <r>
    <x v="3"/>
    <x v="3"/>
    <n v="1"/>
    <x v="3"/>
    <x v="3"/>
  </r>
  <r>
    <x v="3"/>
    <x v="0"/>
    <n v="1"/>
    <x v="3"/>
    <x v="0"/>
  </r>
  <r>
    <x v="3"/>
    <x v="18"/>
    <n v="1"/>
    <x v="3"/>
    <x v="18"/>
  </r>
  <r>
    <x v="2"/>
    <x v="9"/>
    <n v="1"/>
    <x v="3"/>
    <x v="9"/>
  </r>
  <r>
    <x v="2"/>
    <x v="13"/>
    <n v="1"/>
    <x v="3"/>
    <x v="13"/>
  </r>
  <r>
    <x v="2"/>
    <x v="1"/>
    <n v="1"/>
    <x v="3"/>
    <x v="1"/>
  </r>
  <r>
    <x v="2"/>
    <x v="2"/>
    <n v="1"/>
    <x v="3"/>
    <x v="2"/>
  </r>
  <r>
    <x v="2"/>
    <x v="3"/>
    <n v="1"/>
    <x v="3"/>
    <x v="3"/>
  </r>
  <r>
    <x v="2"/>
    <x v="0"/>
    <n v="1"/>
    <x v="3"/>
    <x v="0"/>
  </r>
  <r>
    <x v="2"/>
    <x v="18"/>
    <n v="1"/>
    <x v="3"/>
    <x v="18"/>
  </r>
  <r>
    <x v="4"/>
    <x v="11"/>
    <n v="1"/>
    <x v="3"/>
    <x v="11"/>
  </r>
  <r>
    <x v="4"/>
    <x v="9"/>
    <n v="1"/>
    <x v="3"/>
    <x v="9"/>
  </r>
  <r>
    <x v="4"/>
    <x v="2"/>
    <n v="1"/>
    <x v="3"/>
    <x v="2"/>
  </r>
  <r>
    <x v="4"/>
    <x v="15"/>
    <n v="1"/>
    <x v="3"/>
    <x v="15"/>
  </r>
  <r>
    <x v="5"/>
    <x v="4"/>
    <n v="1"/>
    <x v="3"/>
    <x v="4"/>
  </r>
  <r>
    <x v="5"/>
    <x v="8"/>
    <n v="1"/>
    <x v="3"/>
    <x v="8"/>
  </r>
  <r>
    <x v="5"/>
    <x v="13"/>
    <n v="1"/>
    <x v="3"/>
    <x v="13"/>
  </r>
  <r>
    <x v="5"/>
    <x v="1"/>
    <n v="1"/>
    <x v="3"/>
    <x v="1"/>
  </r>
  <r>
    <x v="5"/>
    <x v="2"/>
    <n v="1"/>
    <x v="3"/>
    <x v="2"/>
  </r>
  <r>
    <x v="5"/>
    <x v="0"/>
    <n v="1"/>
    <x v="3"/>
    <x v="0"/>
  </r>
  <r>
    <x v="5"/>
    <x v="10"/>
    <n v="1"/>
    <x v="3"/>
    <x v="10"/>
  </r>
  <r>
    <x v="5"/>
    <x v="18"/>
    <n v="1"/>
    <x v="3"/>
    <x v="18"/>
  </r>
  <r>
    <x v="6"/>
    <x v="0"/>
    <n v="1"/>
    <x v="3"/>
    <x v="0"/>
  </r>
  <r>
    <x v="7"/>
    <x v="5"/>
    <n v="2"/>
    <x v="0"/>
    <x v="5"/>
  </r>
  <r>
    <x v="7"/>
    <x v="6"/>
    <n v="2"/>
    <x v="0"/>
    <x v="6"/>
  </r>
  <r>
    <x v="7"/>
    <x v="7"/>
    <n v="2"/>
    <x v="0"/>
    <x v="7"/>
  </r>
  <r>
    <x v="7"/>
    <x v="4"/>
    <n v="2"/>
    <x v="0"/>
    <x v="4"/>
  </r>
  <r>
    <x v="3"/>
    <x v="4"/>
    <n v="2"/>
    <x v="0"/>
    <x v="4"/>
  </r>
  <r>
    <x v="4"/>
    <x v="8"/>
    <n v="2"/>
    <x v="0"/>
    <x v="8"/>
  </r>
  <r>
    <x v="6"/>
    <x v="21"/>
    <n v="2"/>
    <x v="0"/>
    <x v="21"/>
  </r>
  <r>
    <x v="4"/>
    <x v="7"/>
    <n v="2"/>
    <x v="1"/>
    <x v="7"/>
  </r>
  <r>
    <x v="4"/>
    <x v="12"/>
    <n v="2"/>
    <x v="2"/>
    <x v="12"/>
  </r>
  <r>
    <x v="0"/>
    <x v="9"/>
    <n v="2"/>
    <x v="3"/>
    <x v="9"/>
  </r>
  <r>
    <x v="0"/>
    <x v="5"/>
    <n v="2"/>
    <x v="4"/>
    <x v="5"/>
  </r>
  <r>
    <x v="0"/>
    <x v="6"/>
    <n v="2"/>
    <x v="4"/>
    <x v="6"/>
  </r>
  <r>
    <x v="0"/>
    <x v="7"/>
    <n v="2"/>
    <x v="4"/>
    <x v="7"/>
  </r>
  <r>
    <x v="0"/>
    <x v="4"/>
    <n v="2"/>
    <x v="4"/>
    <x v="4"/>
  </r>
  <r>
    <x v="0"/>
    <x v="11"/>
    <n v="3"/>
    <x v="4"/>
    <x v="11"/>
  </r>
  <r>
    <x v="0"/>
    <x v="17"/>
    <n v="2"/>
    <x v="4"/>
    <x v="17"/>
  </r>
  <r>
    <x v="0"/>
    <x v="9"/>
    <n v="2"/>
    <x v="4"/>
    <x v="9"/>
  </r>
  <r>
    <x v="0"/>
    <x v="12"/>
    <n v="3"/>
    <x v="4"/>
    <x v="12"/>
  </r>
  <r>
    <x v="0"/>
    <x v="8"/>
    <n v="4"/>
    <x v="4"/>
    <x v="8"/>
  </r>
  <r>
    <x v="0"/>
    <x v="13"/>
    <n v="4"/>
    <x v="4"/>
    <x v="13"/>
  </r>
  <r>
    <x v="0"/>
    <x v="1"/>
    <n v="4"/>
    <x v="4"/>
    <x v="1"/>
  </r>
  <r>
    <x v="0"/>
    <x v="2"/>
    <n v="4"/>
    <x v="4"/>
    <x v="2"/>
  </r>
  <r>
    <x v="0"/>
    <x v="14"/>
    <n v="5"/>
    <x v="4"/>
    <x v="14"/>
  </r>
  <r>
    <x v="0"/>
    <x v="3"/>
    <n v="4"/>
    <x v="4"/>
    <x v="3"/>
  </r>
  <r>
    <x v="0"/>
    <x v="0"/>
    <n v="4"/>
    <x v="4"/>
    <x v="0"/>
  </r>
  <r>
    <x v="0"/>
    <x v="19"/>
    <n v="3"/>
    <x v="4"/>
    <x v="19"/>
  </r>
  <r>
    <x v="0"/>
    <x v="10"/>
    <n v="4"/>
    <x v="4"/>
    <x v="10"/>
  </r>
  <r>
    <x v="0"/>
    <x v="21"/>
    <n v="3"/>
    <x v="4"/>
    <x v="21"/>
  </r>
  <r>
    <x v="0"/>
    <x v="15"/>
    <n v="2"/>
    <x v="4"/>
    <x v="15"/>
  </r>
  <r>
    <x v="0"/>
    <x v="20"/>
    <n v="3"/>
    <x v="4"/>
    <x v="20"/>
  </r>
  <r>
    <x v="0"/>
    <x v="18"/>
    <n v="3"/>
    <x v="4"/>
    <x v="18"/>
  </r>
  <r>
    <x v="0"/>
    <x v="16"/>
    <n v="2"/>
    <x v="4"/>
    <x v="16"/>
  </r>
  <r>
    <x v="7"/>
    <x v="5"/>
    <n v="2"/>
    <x v="4"/>
    <x v="5"/>
  </r>
  <r>
    <x v="7"/>
    <x v="6"/>
    <n v="2"/>
    <x v="4"/>
    <x v="6"/>
  </r>
  <r>
    <x v="7"/>
    <x v="7"/>
    <n v="2"/>
    <x v="4"/>
    <x v="7"/>
  </r>
  <r>
    <x v="7"/>
    <x v="4"/>
    <n v="2"/>
    <x v="4"/>
    <x v="4"/>
  </r>
  <r>
    <x v="7"/>
    <x v="11"/>
    <n v="3"/>
    <x v="4"/>
    <x v="11"/>
  </r>
  <r>
    <x v="7"/>
    <x v="17"/>
    <n v="4"/>
    <x v="4"/>
    <x v="17"/>
  </r>
  <r>
    <x v="7"/>
    <x v="9"/>
    <n v="1"/>
    <x v="4"/>
    <x v="9"/>
  </r>
  <r>
    <x v="7"/>
    <x v="12"/>
    <n v="4"/>
    <x v="4"/>
    <x v="12"/>
  </r>
  <r>
    <x v="7"/>
    <x v="8"/>
    <n v="4"/>
    <x v="4"/>
    <x v="8"/>
  </r>
  <r>
    <x v="7"/>
    <x v="13"/>
    <n v="3"/>
    <x v="4"/>
    <x v="13"/>
  </r>
  <r>
    <x v="7"/>
    <x v="1"/>
    <n v="4"/>
    <x v="4"/>
    <x v="1"/>
  </r>
  <r>
    <x v="7"/>
    <x v="2"/>
    <n v="3"/>
    <x v="4"/>
    <x v="2"/>
  </r>
  <r>
    <x v="7"/>
    <x v="14"/>
    <n v="4"/>
    <x v="4"/>
    <x v="14"/>
  </r>
  <r>
    <x v="7"/>
    <x v="3"/>
    <n v="4"/>
    <x v="4"/>
    <x v="3"/>
  </r>
  <r>
    <x v="7"/>
    <x v="0"/>
    <n v="4"/>
    <x v="4"/>
    <x v="0"/>
  </r>
  <r>
    <x v="7"/>
    <x v="19"/>
    <n v="2"/>
    <x v="4"/>
    <x v="19"/>
  </r>
  <r>
    <x v="7"/>
    <x v="10"/>
    <n v="3"/>
    <x v="4"/>
    <x v="10"/>
  </r>
  <r>
    <x v="7"/>
    <x v="21"/>
    <n v="3"/>
    <x v="4"/>
    <x v="21"/>
  </r>
  <r>
    <x v="7"/>
    <x v="15"/>
    <n v="3"/>
    <x v="4"/>
    <x v="15"/>
  </r>
  <r>
    <x v="7"/>
    <x v="20"/>
    <n v="2"/>
    <x v="4"/>
    <x v="20"/>
  </r>
  <r>
    <x v="7"/>
    <x v="18"/>
    <n v="3"/>
    <x v="4"/>
    <x v="18"/>
  </r>
  <r>
    <x v="7"/>
    <x v="16"/>
    <n v="3"/>
    <x v="4"/>
    <x v="16"/>
  </r>
  <r>
    <x v="3"/>
    <x v="5"/>
    <n v="4"/>
    <x v="4"/>
    <x v="5"/>
  </r>
  <r>
    <x v="3"/>
    <x v="6"/>
    <n v="4"/>
    <x v="4"/>
    <x v="6"/>
  </r>
  <r>
    <x v="3"/>
    <x v="7"/>
    <n v="4"/>
    <x v="4"/>
    <x v="7"/>
  </r>
  <r>
    <x v="3"/>
    <x v="4"/>
    <n v="3"/>
    <x v="4"/>
    <x v="4"/>
  </r>
  <r>
    <x v="3"/>
    <x v="11"/>
    <n v="2"/>
    <x v="4"/>
    <x v="11"/>
  </r>
  <r>
    <x v="3"/>
    <x v="17"/>
    <n v="3"/>
    <x v="4"/>
    <x v="17"/>
  </r>
  <r>
    <x v="3"/>
    <x v="9"/>
    <n v="2"/>
    <x v="4"/>
    <x v="9"/>
  </r>
  <r>
    <x v="3"/>
    <x v="12"/>
    <n v="3"/>
    <x v="4"/>
    <x v="12"/>
  </r>
  <r>
    <x v="3"/>
    <x v="8"/>
    <n v="2"/>
    <x v="4"/>
    <x v="8"/>
  </r>
  <r>
    <x v="3"/>
    <x v="13"/>
    <n v="3"/>
    <x v="4"/>
    <x v="13"/>
  </r>
  <r>
    <x v="3"/>
    <x v="1"/>
    <n v="3"/>
    <x v="4"/>
    <x v="1"/>
  </r>
  <r>
    <x v="3"/>
    <x v="2"/>
    <n v="2"/>
    <x v="4"/>
    <x v="2"/>
  </r>
  <r>
    <x v="3"/>
    <x v="14"/>
    <n v="4"/>
    <x v="4"/>
    <x v="14"/>
  </r>
  <r>
    <x v="3"/>
    <x v="3"/>
    <n v="2"/>
    <x v="4"/>
    <x v="3"/>
  </r>
  <r>
    <x v="3"/>
    <x v="0"/>
    <n v="2"/>
    <x v="4"/>
    <x v="0"/>
  </r>
  <r>
    <x v="3"/>
    <x v="19"/>
    <n v="3"/>
    <x v="4"/>
    <x v="19"/>
  </r>
  <r>
    <x v="3"/>
    <x v="10"/>
    <n v="2"/>
    <x v="4"/>
    <x v="10"/>
  </r>
  <r>
    <x v="3"/>
    <x v="21"/>
    <n v="3"/>
    <x v="4"/>
    <x v="21"/>
  </r>
  <r>
    <x v="3"/>
    <x v="15"/>
    <n v="3"/>
    <x v="4"/>
    <x v="15"/>
  </r>
  <r>
    <x v="3"/>
    <x v="20"/>
    <n v="3"/>
    <x v="4"/>
    <x v="20"/>
  </r>
  <r>
    <x v="3"/>
    <x v="18"/>
    <n v="3"/>
    <x v="4"/>
    <x v="18"/>
  </r>
  <r>
    <x v="3"/>
    <x v="16"/>
    <n v="3"/>
    <x v="4"/>
    <x v="16"/>
  </r>
  <r>
    <x v="8"/>
    <x v="5"/>
    <n v="3"/>
    <x v="4"/>
    <x v="5"/>
  </r>
  <r>
    <x v="8"/>
    <x v="6"/>
    <n v="3"/>
    <x v="4"/>
    <x v="6"/>
  </r>
  <r>
    <x v="8"/>
    <x v="7"/>
    <n v="3"/>
    <x v="4"/>
    <x v="7"/>
  </r>
  <r>
    <x v="8"/>
    <x v="4"/>
    <n v="4"/>
    <x v="4"/>
    <x v="4"/>
  </r>
  <r>
    <x v="8"/>
    <x v="11"/>
    <n v="4"/>
    <x v="4"/>
    <x v="11"/>
  </r>
  <r>
    <x v="8"/>
    <x v="17"/>
    <n v="2"/>
    <x v="4"/>
    <x v="17"/>
  </r>
  <r>
    <x v="8"/>
    <x v="9"/>
    <n v="3"/>
    <x v="4"/>
    <x v="9"/>
  </r>
  <r>
    <x v="8"/>
    <x v="12"/>
    <n v="3"/>
    <x v="4"/>
    <x v="12"/>
  </r>
  <r>
    <x v="8"/>
    <x v="8"/>
    <n v="3"/>
    <x v="4"/>
    <x v="8"/>
  </r>
  <r>
    <x v="8"/>
    <x v="13"/>
    <n v="4"/>
    <x v="4"/>
    <x v="13"/>
  </r>
  <r>
    <x v="8"/>
    <x v="1"/>
    <n v="4"/>
    <x v="4"/>
    <x v="1"/>
  </r>
  <r>
    <x v="8"/>
    <x v="2"/>
    <n v="3"/>
    <x v="4"/>
    <x v="2"/>
  </r>
  <r>
    <x v="8"/>
    <x v="14"/>
    <n v="4"/>
    <x v="4"/>
    <x v="14"/>
  </r>
  <r>
    <x v="8"/>
    <x v="3"/>
    <n v="4"/>
    <x v="4"/>
    <x v="3"/>
  </r>
  <r>
    <x v="8"/>
    <x v="0"/>
    <n v="3"/>
    <x v="4"/>
    <x v="0"/>
  </r>
  <r>
    <x v="8"/>
    <x v="19"/>
    <n v="3"/>
    <x v="4"/>
    <x v="19"/>
  </r>
  <r>
    <x v="8"/>
    <x v="10"/>
    <n v="3"/>
    <x v="4"/>
    <x v="10"/>
  </r>
  <r>
    <x v="8"/>
    <x v="21"/>
    <n v="3"/>
    <x v="4"/>
    <x v="21"/>
  </r>
  <r>
    <x v="8"/>
    <x v="15"/>
    <n v="3"/>
    <x v="4"/>
    <x v="15"/>
  </r>
  <r>
    <x v="8"/>
    <x v="20"/>
    <n v="3"/>
    <x v="4"/>
    <x v="20"/>
  </r>
  <r>
    <x v="8"/>
    <x v="18"/>
    <n v="3"/>
    <x v="4"/>
    <x v="18"/>
  </r>
  <r>
    <x v="8"/>
    <x v="16"/>
    <n v="3"/>
    <x v="4"/>
    <x v="16"/>
  </r>
  <r>
    <x v="1"/>
    <x v="5"/>
    <n v="3"/>
    <x v="4"/>
    <x v="5"/>
  </r>
  <r>
    <x v="1"/>
    <x v="6"/>
    <n v="3"/>
    <x v="4"/>
    <x v="6"/>
  </r>
  <r>
    <x v="1"/>
    <x v="7"/>
    <n v="3"/>
    <x v="4"/>
    <x v="7"/>
  </r>
  <r>
    <x v="1"/>
    <x v="4"/>
    <n v="3"/>
    <x v="4"/>
    <x v="4"/>
  </r>
  <r>
    <x v="1"/>
    <x v="11"/>
    <n v="4"/>
    <x v="4"/>
    <x v="11"/>
  </r>
  <r>
    <x v="1"/>
    <x v="17"/>
    <n v="1"/>
    <x v="4"/>
    <x v="17"/>
  </r>
  <r>
    <x v="1"/>
    <x v="9"/>
    <n v="2"/>
    <x v="4"/>
    <x v="9"/>
  </r>
  <r>
    <x v="1"/>
    <x v="12"/>
    <n v="3"/>
    <x v="4"/>
    <x v="12"/>
  </r>
  <r>
    <x v="1"/>
    <x v="8"/>
    <n v="2"/>
    <x v="4"/>
    <x v="8"/>
  </r>
  <r>
    <x v="1"/>
    <x v="13"/>
    <n v="5"/>
    <x v="4"/>
    <x v="13"/>
  </r>
  <r>
    <x v="1"/>
    <x v="1"/>
    <n v="3"/>
    <x v="4"/>
    <x v="1"/>
  </r>
  <r>
    <x v="1"/>
    <x v="2"/>
    <n v="3"/>
    <x v="4"/>
    <x v="2"/>
  </r>
  <r>
    <x v="1"/>
    <x v="14"/>
    <n v="4"/>
    <x v="4"/>
    <x v="14"/>
  </r>
  <r>
    <x v="1"/>
    <x v="3"/>
    <n v="4"/>
    <x v="4"/>
    <x v="3"/>
  </r>
  <r>
    <x v="1"/>
    <x v="0"/>
    <n v="2"/>
    <x v="4"/>
    <x v="0"/>
  </r>
  <r>
    <x v="1"/>
    <x v="19"/>
    <n v="3"/>
    <x v="4"/>
    <x v="19"/>
  </r>
  <r>
    <x v="1"/>
    <x v="10"/>
    <n v="4"/>
    <x v="4"/>
    <x v="10"/>
  </r>
  <r>
    <x v="1"/>
    <x v="21"/>
    <n v="3"/>
    <x v="4"/>
    <x v="21"/>
  </r>
  <r>
    <x v="1"/>
    <x v="15"/>
    <n v="3"/>
    <x v="4"/>
    <x v="15"/>
  </r>
  <r>
    <x v="1"/>
    <x v="20"/>
    <n v="3"/>
    <x v="4"/>
    <x v="20"/>
  </r>
  <r>
    <x v="1"/>
    <x v="18"/>
    <n v="3"/>
    <x v="4"/>
    <x v="18"/>
  </r>
  <r>
    <x v="1"/>
    <x v="16"/>
    <n v="3"/>
    <x v="4"/>
    <x v="16"/>
  </r>
  <r>
    <x v="2"/>
    <x v="5"/>
    <n v="4"/>
    <x v="4"/>
    <x v="5"/>
  </r>
  <r>
    <x v="2"/>
    <x v="6"/>
    <n v="4"/>
    <x v="4"/>
    <x v="6"/>
  </r>
  <r>
    <x v="2"/>
    <x v="7"/>
    <n v="4"/>
    <x v="4"/>
    <x v="7"/>
  </r>
  <r>
    <x v="2"/>
    <x v="4"/>
    <n v="4"/>
    <x v="4"/>
    <x v="4"/>
  </r>
  <r>
    <x v="2"/>
    <x v="11"/>
    <n v="2"/>
    <x v="4"/>
    <x v="11"/>
  </r>
  <r>
    <x v="2"/>
    <x v="17"/>
    <n v="3"/>
    <x v="4"/>
    <x v="17"/>
  </r>
  <r>
    <x v="2"/>
    <x v="9"/>
    <n v="2"/>
    <x v="4"/>
    <x v="9"/>
  </r>
  <r>
    <x v="2"/>
    <x v="12"/>
    <n v="3"/>
    <x v="4"/>
    <x v="12"/>
  </r>
  <r>
    <x v="2"/>
    <x v="8"/>
    <n v="2"/>
    <x v="4"/>
    <x v="8"/>
  </r>
  <r>
    <x v="2"/>
    <x v="13"/>
    <n v="4"/>
    <x v="4"/>
    <x v="13"/>
  </r>
  <r>
    <x v="2"/>
    <x v="1"/>
    <n v="3"/>
    <x v="4"/>
    <x v="1"/>
  </r>
  <r>
    <x v="2"/>
    <x v="2"/>
    <n v="2"/>
    <x v="4"/>
    <x v="2"/>
  </r>
  <r>
    <x v="2"/>
    <x v="14"/>
    <n v="4"/>
    <x v="4"/>
    <x v="14"/>
  </r>
  <r>
    <x v="2"/>
    <x v="3"/>
    <n v="2"/>
    <x v="4"/>
    <x v="3"/>
  </r>
  <r>
    <x v="2"/>
    <x v="0"/>
    <n v="2"/>
    <x v="4"/>
    <x v="0"/>
  </r>
  <r>
    <x v="2"/>
    <x v="19"/>
    <n v="3"/>
    <x v="4"/>
    <x v="19"/>
  </r>
  <r>
    <x v="2"/>
    <x v="10"/>
    <n v="2"/>
    <x v="4"/>
    <x v="10"/>
  </r>
  <r>
    <x v="2"/>
    <x v="21"/>
    <n v="3"/>
    <x v="4"/>
    <x v="21"/>
  </r>
  <r>
    <x v="2"/>
    <x v="15"/>
    <n v="3"/>
    <x v="4"/>
    <x v="15"/>
  </r>
  <r>
    <x v="2"/>
    <x v="20"/>
    <n v="3"/>
    <x v="4"/>
    <x v="20"/>
  </r>
  <r>
    <x v="2"/>
    <x v="18"/>
    <n v="3"/>
    <x v="4"/>
    <x v="18"/>
  </r>
  <r>
    <x v="2"/>
    <x v="16"/>
    <n v="3"/>
    <x v="4"/>
    <x v="16"/>
  </r>
  <r>
    <x v="4"/>
    <x v="5"/>
    <n v="4"/>
    <x v="4"/>
    <x v="5"/>
  </r>
  <r>
    <x v="4"/>
    <x v="6"/>
    <n v="4"/>
    <x v="4"/>
    <x v="6"/>
  </r>
  <r>
    <x v="4"/>
    <x v="7"/>
    <n v="3"/>
    <x v="4"/>
    <x v="7"/>
  </r>
  <r>
    <x v="4"/>
    <x v="4"/>
    <n v="4"/>
    <x v="4"/>
    <x v="4"/>
  </r>
  <r>
    <x v="4"/>
    <x v="11"/>
    <n v="3"/>
    <x v="4"/>
    <x v="11"/>
  </r>
  <r>
    <x v="4"/>
    <x v="17"/>
    <n v="2"/>
    <x v="4"/>
    <x v="17"/>
  </r>
  <r>
    <x v="4"/>
    <x v="9"/>
    <n v="3"/>
    <x v="4"/>
    <x v="9"/>
  </r>
  <r>
    <x v="4"/>
    <x v="12"/>
    <n v="2"/>
    <x v="4"/>
    <x v="12"/>
  </r>
  <r>
    <x v="4"/>
    <x v="8"/>
    <n v="3"/>
    <x v="4"/>
    <x v="8"/>
  </r>
  <r>
    <x v="4"/>
    <x v="13"/>
    <n v="4"/>
    <x v="4"/>
    <x v="13"/>
  </r>
  <r>
    <x v="4"/>
    <x v="1"/>
    <n v="4"/>
    <x v="4"/>
    <x v="1"/>
  </r>
  <r>
    <x v="4"/>
    <x v="2"/>
    <n v="3"/>
    <x v="4"/>
    <x v="2"/>
  </r>
  <r>
    <x v="4"/>
    <x v="14"/>
    <n v="4"/>
    <x v="4"/>
    <x v="14"/>
  </r>
  <r>
    <x v="4"/>
    <x v="3"/>
    <n v="4"/>
    <x v="4"/>
    <x v="3"/>
  </r>
  <r>
    <x v="4"/>
    <x v="0"/>
    <n v="2"/>
    <x v="4"/>
    <x v="0"/>
  </r>
  <r>
    <x v="4"/>
    <x v="19"/>
    <n v="3"/>
    <x v="4"/>
    <x v="19"/>
  </r>
  <r>
    <x v="4"/>
    <x v="10"/>
    <n v="1"/>
    <x v="4"/>
    <x v="10"/>
  </r>
  <r>
    <x v="4"/>
    <x v="21"/>
    <n v="3"/>
    <x v="4"/>
    <x v="21"/>
  </r>
  <r>
    <x v="4"/>
    <x v="15"/>
    <n v="1"/>
    <x v="4"/>
    <x v="15"/>
  </r>
  <r>
    <x v="4"/>
    <x v="20"/>
    <n v="3"/>
    <x v="4"/>
    <x v="20"/>
  </r>
  <r>
    <x v="4"/>
    <x v="18"/>
    <n v="2"/>
    <x v="4"/>
    <x v="18"/>
  </r>
  <r>
    <x v="4"/>
    <x v="16"/>
    <n v="3"/>
    <x v="4"/>
    <x v="16"/>
  </r>
  <r>
    <x v="5"/>
    <x v="5"/>
    <n v="4"/>
    <x v="4"/>
    <x v="5"/>
  </r>
  <r>
    <x v="5"/>
    <x v="6"/>
    <n v="4"/>
    <x v="4"/>
    <x v="6"/>
  </r>
  <r>
    <x v="5"/>
    <x v="7"/>
    <n v="4"/>
    <x v="4"/>
    <x v="7"/>
  </r>
  <r>
    <x v="5"/>
    <x v="4"/>
    <n v="3"/>
    <x v="4"/>
    <x v="4"/>
  </r>
  <r>
    <x v="5"/>
    <x v="11"/>
    <n v="3"/>
    <x v="4"/>
    <x v="11"/>
  </r>
  <r>
    <x v="5"/>
    <x v="17"/>
    <n v="3"/>
    <x v="4"/>
    <x v="17"/>
  </r>
  <r>
    <x v="5"/>
    <x v="9"/>
    <n v="4"/>
    <x v="4"/>
    <x v="9"/>
  </r>
  <r>
    <x v="5"/>
    <x v="12"/>
    <n v="3"/>
    <x v="4"/>
    <x v="12"/>
  </r>
  <r>
    <x v="5"/>
    <x v="8"/>
    <n v="4"/>
    <x v="4"/>
    <x v="8"/>
  </r>
  <r>
    <x v="5"/>
    <x v="13"/>
    <n v="3"/>
    <x v="4"/>
    <x v="13"/>
  </r>
  <r>
    <x v="5"/>
    <x v="1"/>
    <n v="3"/>
    <x v="4"/>
    <x v="1"/>
  </r>
  <r>
    <x v="5"/>
    <x v="2"/>
    <n v="3"/>
    <x v="4"/>
    <x v="2"/>
  </r>
  <r>
    <x v="5"/>
    <x v="14"/>
    <n v="3"/>
    <x v="4"/>
    <x v="14"/>
  </r>
  <r>
    <x v="5"/>
    <x v="3"/>
    <n v="3"/>
    <x v="4"/>
    <x v="3"/>
  </r>
  <r>
    <x v="5"/>
    <x v="0"/>
    <n v="3"/>
    <x v="4"/>
    <x v="0"/>
  </r>
  <r>
    <x v="5"/>
    <x v="19"/>
    <n v="3"/>
    <x v="4"/>
    <x v="19"/>
  </r>
  <r>
    <x v="5"/>
    <x v="10"/>
    <n v="2"/>
    <x v="4"/>
    <x v="10"/>
  </r>
  <r>
    <x v="5"/>
    <x v="21"/>
    <n v="3"/>
    <x v="4"/>
    <x v="21"/>
  </r>
  <r>
    <x v="5"/>
    <x v="15"/>
    <n v="3"/>
    <x v="4"/>
    <x v="15"/>
  </r>
  <r>
    <x v="5"/>
    <x v="20"/>
    <n v="3"/>
    <x v="4"/>
    <x v="20"/>
  </r>
  <r>
    <x v="5"/>
    <x v="18"/>
    <n v="3"/>
    <x v="4"/>
    <x v="18"/>
  </r>
  <r>
    <x v="5"/>
    <x v="16"/>
    <n v="3"/>
    <x v="4"/>
    <x v="16"/>
  </r>
  <r>
    <x v="10"/>
    <x v="5"/>
    <n v="3"/>
    <x v="4"/>
    <x v="5"/>
  </r>
  <r>
    <x v="10"/>
    <x v="6"/>
    <n v="3"/>
    <x v="4"/>
    <x v="6"/>
  </r>
  <r>
    <x v="10"/>
    <x v="7"/>
    <n v="3"/>
    <x v="4"/>
    <x v="7"/>
  </r>
  <r>
    <x v="10"/>
    <x v="4"/>
    <n v="3"/>
    <x v="4"/>
    <x v="4"/>
  </r>
  <r>
    <x v="10"/>
    <x v="11"/>
    <n v="3"/>
    <x v="4"/>
    <x v="11"/>
  </r>
  <r>
    <x v="10"/>
    <x v="17"/>
    <n v="3"/>
    <x v="4"/>
    <x v="17"/>
  </r>
  <r>
    <x v="10"/>
    <x v="9"/>
    <n v="3"/>
    <x v="4"/>
    <x v="9"/>
  </r>
  <r>
    <x v="10"/>
    <x v="12"/>
    <n v="3"/>
    <x v="4"/>
    <x v="12"/>
  </r>
  <r>
    <x v="10"/>
    <x v="8"/>
    <n v="3"/>
    <x v="4"/>
    <x v="8"/>
  </r>
  <r>
    <x v="10"/>
    <x v="13"/>
    <n v="3"/>
    <x v="4"/>
    <x v="13"/>
  </r>
  <r>
    <x v="10"/>
    <x v="1"/>
    <n v="3"/>
    <x v="4"/>
    <x v="1"/>
  </r>
  <r>
    <x v="10"/>
    <x v="2"/>
    <n v="3"/>
    <x v="4"/>
    <x v="2"/>
  </r>
  <r>
    <x v="10"/>
    <x v="14"/>
    <n v="3"/>
    <x v="4"/>
    <x v="14"/>
  </r>
  <r>
    <x v="10"/>
    <x v="3"/>
    <n v="3"/>
    <x v="4"/>
    <x v="3"/>
  </r>
  <r>
    <x v="10"/>
    <x v="0"/>
    <n v="3"/>
    <x v="4"/>
    <x v="0"/>
  </r>
  <r>
    <x v="10"/>
    <x v="19"/>
    <n v="3"/>
    <x v="4"/>
    <x v="19"/>
  </r>
  <r>
    <x v="10"/>
    <x v="10"/>
    <n v="3"/>
    <x v="4"/>
    <x v="10"/>
  </r>
  <r>
    <x v="10"/>
    <x v="21"/>
    <n v="3"/>
    <x v="4"/>
    <x v="21"/>
  </r>
  <r>
    <x v="10"/>
    <x v="15"/>
    <n v="3"/>
    <x v="4"/>
    <x v="15"/>
  </r>
  <r>
    <x v="10"/>
    <x v="20"/>
    <n v="3"/>
    <x v="4"/>
    <x v="20"/>
  </r>
  <r>
    <x v="10"/>
    <x v="18"/>
    <n v="3"/>
    <x v="4"/>
    <x v="18"/>
  </r>
  <r>
    <x v="10"/>
    <x v="16"/>
    <n v="3"/>
    <x v="4"/>
    <x v="16"/>
  </r>
  <r>
    <x v="6"/>
    <x v="5"/>
    <n v="5"/>
    <x v="4"/>
    <x v="5"/>
  </r>
  <r>
    <x v="6"/>
    <x v="6"/>
    <n v="5"/>
    <x v="4"/>
    <x v="6"/>
  </r>
  <r>
    <x v="6"/>
    <x v="7"/>
    <n v="5"/>
    <x v="4"/>
    <x v="7"/>
  </r>
  <r>
    <x v="6"/>
    <x v="4"/>
    <n v="5"/>
    <x v="4"/>
    <x v="4"/>
  </r>
  <r>
    <x v="6"/>
    <x v="11"/>
    <n v="5"/>
    <x v="4"/>
    <x v="11"/>
  </r>
  <r>
    <x v="6"/>
    <x v="17"/>
    <n v="4"/>
    <x v="4"/>
    <x v="17"/>
  </r>
  <r>
    <x v="6"/>
    <x v="9"/>
    <n v="5"/>
    <x v="4"/>
    <x v="9"/>
  </r>
  <r>
    <x v="6"/>
    <x v="12"/>
    <n v="5"/>
    <x v="4"/>
    <x v="12"/>
  </r>
  <r>
    <x v="6"/>
    <x v="8"/>
    <n v="5"/>
    <x v="4"/>
    <x v="8"/>
  </r>
  <r>
    <x v="6"/>
    <x v="13"/>
    <n v="5"/>
    <x v="4"/>
    <x v="13"/>
  </r>
  <r>
    <x v="6"/>
    <x v="1"/>
    <n v="5"/>
    <x v="4"/>
    <x v="1"/>
  </r>
  <r>
    <x v="6"/>
    <x v="2"/>
    <n v="4"/>
    <x v="4"/>
    <x v="2"/>
  </r>
  <r>
    <x v="6"/>
    <x v="14"/>
    <n v="5"/>
    <x v="4"/>
    <x v="14"/>
  </r>
  <r>
    <x v="6"/>
    <x v="3"/>
    <n v="4"/>
    <x v="4"/>
    <x v="3"/>
  </r>
  <r>
    <x v="6"/>
    <x v="0"/>
    <n v="4"/>
    <x v="4"/>
    <x v="0"/>
  </r>
  <r>
    <x v="6"/>
    <x v="19"/>
    <n v="5"/>
    <x v="4"/>
    <x v="19"/>
  </r>
  <r>
    <x v="6"/>
    <x v="10"/>
    <n v="4"/>
    <x v="4"/>
    <x v="10"/>
  </r>
  <r>
    <x v="6"/>
    <x v="21"/>
    <n v="3"/>
    <x v="4"/>
    <x v="21"/>
  </r>
  <r>
    <x v="6"/>
    <x v="15"/>
    <n v="1"/>
    <x v="4"/>
    <x v="15"/>
  </r>
  <r>
    <x v="6"/>
    <x v="20"/>
    <n v="3"/>
    <x v="4"/>
    <x v="20"/>
  </r>
  <r>
    <x v="6"/>
    <x v="18"/>
    <n v="1"/>
    <x v="4"/>
    <x v="18"/>
  </r>
  <r>
    <x v="6"/>
    <x v="16"/>
    <n v="1"/>
    <x v="4"/>
    <x v="16"/>
  </r>
  <r>
    <x v="9"/>
    <x v="5"/>
    <n v="3"/>
    <x v="4"/>
    <x v="5"/>
  </r>
  <r>
    <x v="9"/>
    <x v="6"/>
    <n v="3"/>
    <x v="4"/>
    <x v="6"/>
  </r>
  <r>
    <x v="9"/>
    <x v="7"/>
    <n v="3"/>
    <x v="4"/>
    <x v="7"/>
  </r>
  <r>
    <x v="9"/>
    <x v="4"/>
    <n v="2"/>
    <x v="4"/>
    <x v="4"/>
  </r>
  <r>
    <x v="9"/>
    <x v="11"/>
    <n v="2"/>
    <x v="4"/>
    <x v="11"/>
  </r>
  <r>
    <x v="9"/>
    <x v="17"/>
    <n v="3"/>
    <x v="4"/>
    <x v="17"/>
  </r>
  <r>
    <x v="9"/>
    <x v="9"/>
    <n v="5"/>
    <x v="4"/>
    <x v="9"/>
  </r>
  <r>
    <x v="9"/>
    <x v="12"/>
    <n v="3"/>
    <x v="4"/>
    <x v="12"/>
  </r>
  <r>
    <x v="9"/>
    <x v="8"/>
    <n v="4"/>
    <x v="4"/>
    <x v="8"/>
  </r>
  <r>
    <x v="9"/>
    <x v="13"/>
    <n v="3"/>
    <x v="4"/>
    <x v="13"/>
  </r>
  <r>
    <x v="9"/>
    <x v="1"/>
    <n v="3"/>
    <x v="4"/>
    <x v="1"/>
  </r>
  <r>
    <x v="9"/>
    <x v="2"/>
    <n v="3"/>
    <x v="4"/>
    <x v="2"/>
  </r>
  <r>
    <x v="9"/>
    <x v="14"/>
    <n v="4"/>
    <x v="4"/>
    <x v="14"/>
  </r>
  <r>
    <x v="9"/>
    <x v="3"/>
    <n v="3"/>
    <x v="4"/>
    <x v="3"/>
  </r>
  <r>
    <x v="9"/>
    <x v="0"/>
    <n v="2"/>
    <x v="4"/>
    <x v="0"/>
  </r>
  <r>
    <x v="9"/>
    <x v="19"/>
    <n v="3"/>
    <x v="4"/>
    <x v="19"/>
  </r>
  <r>
    <x v="9"/>
    <x v="10"/>
    <n v="3"/>
    <x v="4"/>
    <x v="10"/>
  </r>
  <r>
    <x v="9"/>
    <x v="21"/>
    <n v="3"/>
    <x v="4"/>
    <x v="21"/>
  </r>
  <r>
    <x v="9"/>
    <x v="15"/>
    <n v="3"/>
    <x v="4"/>
    <x v="15"/>
  </r>
  <r>
    <x v="9"/>
    <x v="20"/>
    <n v="3"/>
    <x v="4"/>
    <x v="20"/>
  </r>
  <r>
    <x v="9"/>
    <x v="18"/>
    <n v="3"/>
    <x v="4"/>
    <x v="18"/>
  </r>
  <r>
    <x v="9"/>
    <x v="16"/>
    <n v="3"/>
    <x v="4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F268" firstHeaderRow="1" firstDataRow="2" firstDataCol="1"/>
  <pivotFields count="5">
    <pivotField axis="axisRow" showAll="0">
      <items count="12">
        <item x="0"/>
        <item x="7"/>
        <item x="3"/>
        <item x="8"/>
        <item x="1"/>
        <item x="2"/>
        <item x="4"/>
        <item x="5"/>
        <item x="10"/>
        <item x="6"/>
        <item x="9"/>
        <item t="default"/>
      </items>
    </pivotField>
    <pivotField showAll="0" defaultSubtotal="0">
      <items count="22">
        <item x="20"/>
        <item x="18"/>
        <item x="16"/>
        <item x="19"/>
        <item x="10"/>
        <item x="21"/>
        <item x="15"/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</items>
    </pivotField>
    <pivotField dataField="1" numFmtId="1" showAll="0"/>
    <pivotField axis="axisCol" showAll="0">
      <items count="6">
        <item x="4"/>
        <item x="3"/>
        <item x="2"/>
        <item x="1"/>
        <item x="0"/>
        <item t="default"/>
      </items>
    </pivotField>
    <pivotField axis="axisRow" showAll="0" defaultSubtotal="0">
      <items count="22"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  <item x="19"/>
        <item x="10"/>
        <item x="21"/>
        <item x="15"/>
        <item x="20"/>
        <item x="18"/>
        <item x="16"/>
      </items>
    </pivotField>
  </pivotFields>
  <rowFields count="2">
    <field x="4"/>
    <field x="0"/>
  </rowFields>
  <rowItems count="26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dataFields count="1">
    <dataField name="Sum of Score" fld="2" baseField="0" baseItem="0"/>
  </dataFields>
  <formats count="6">
    <format dxfId="8877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8876">
      <pivotArea field="3" type="button" dataOnly="0" labelOnly="1" outline="0" axis="axisCol" fieldPosition="0"/>
    </format>
    <format dxfId="8875">
      <pivotArea dataOnly="0" labelOnly="1" fieldPosition="0">
        <references count="1">
          <reference field="3" count="1">
            <x v="0"/>
          </reference>
        </references>
      </pivotArea>
    </format>
    <format dxfId="8874">
      <pivotArea outline="0" collapsedLevelsAreSubtotals="1" fieldPosition="0">
        <references count="1">
          <reference field="3" count="4" selected="0">
            <x v="1"/>
            <x v="2"/>
            <x v="3"/>
            <x v="4"/>
          </reference>
        </references>
      </pivotArea>
    </format>
    <format dxfId="8873">
      <pivotArea type="topRight" dataOnly="0" labelOnly="1" outline="0" fieldPosition="0"/>
    </format>
    <format dxfId="8872">
      <pivotArea dataOnly="0" labelOnly="1" fieldPosition="0">
        <references count="1">
          <reference field="3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11.7109375" style="102" customWidth="1"/>
    <col min="3" max="3" width="4.570312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15.6" customHeight="1" thickBot="1" x14ac:dyDescent="0.3">
      <c r="A8" s="116">
        <v>1</v>
      </c>
      <c r="B8" s="115" t="s">
        <v>226</v>
      </c>
      <c r="C8" s="114">
        <f>SUM(D8:H8)</f>
        <v>36</v>
      </c>
      <c r="D8" s="108">
        <f>COUNTA(D9:D41)</f>
        <v>0</v>
      </c>
      <c r="E8" s="108">
        <f>COUNTA(E9:E41)</f>
        <v>5</v>
      </c>
      <c r="F8" s="108">
        <f>COUNTA(F9:F41)</f>
        <v>12</v>
      </c>
      <c r="G8" s="108">
        <f>COUNTA(G9:G41)</f>
        <v>15</v>
      </c>
      <c r="H8" s="108">
        <f>COUNTA(H9:H41)</f>
        <v>4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85</v>
      </c>
      <c r="F10" s="108" t="s">
        <v>66</v>
      </c>
      <c r="G10" s="108" t="s">
        <v>26</v>
      </c>
      <c r="H10" s="107"/>
    </row>
    <row r="11" spans="1:8" ht="15.75" outlineLevel="1" x14ac:dyDescent="0.25">
      <c r="D11" s="109"/>
      <c r="E11" s="108" t="s">
        <v>47</v>
      </c>
      <c r="F11" s="108" t="s">
        <v>82</v>
      </c>
      <c r="G11" s="108" t="s">
        <v>75</v>
      </c>
      <c r="H11" s="107"/>
    </row>
    <row r="12" spans="1:8" ht="15.75" outlineLevel="1" x14ac:dyDescent="0.25">
      <c r="D12" s="109"/>
      <c r="E12" s="108" t="s">
        <v>182</v>
      </c>
      <c r="F12" s="108" t="s">
        <v>78</v>
      </c>
      <c r="G12" s="108" t="s">
        <v>64</v>
      </c>
      <c r="H12" s="107"/>
    </row>
    <row r="13" spans="1:8" ht="15.75" outlineLevel="1" x14ac:dyDescent="0.25">
      <c r="D13" s="109"/>
      <c r="F13" s="108" t="s">
        <v>88</v>
      </c>
      <c r="G13" s="108" t="s">
        <v>23</v>
      </c>
      <c r="H13" s="107"/>
    </row>
    <row r="14" spans="1:8" ht="15.75" outlineLevel="1" x14ac:dyDescent="0.25">
      <c r="D14" s="109"/>
      <c r="E14" s="108"/>
      <c r="F14" s="108" t="s">
        <v>51</v>
      </c>
      <c r="G14" s="108" t="s">
        <v>225</v>
      </c>
      <c r="H14" s="107"/>
    </row>
    <row r="15" spans="1:8" ht="15.75" outlineLevel="1" x14ac:dyDescent="0.25">
      <c r="D15" s="109"/>
      <c r="E15" s="108"/>
      <c r="F15" s="108" t="s">
        <v>90</v>
      </c>
      <c r="G15" s="108" t="s">
        <v>54</v>
      </c>
      <c r="H15" s="107"/>
    </row>
    <row r="16" spans="1:8" ht="15.75" outlineLevel="1" x14ac:dyDescent="0.25">
      <c r="D16" s="109"/>
      <c r="E16" s="108"/>
      <c r="F16" s="108" t="s">
        <v>83</v>
      </c>
      <c r="G16" s="108" t="s">
        <v>33</v>
      </c>
      <c r="H16" s="107"/>
    </row>
    <row r="17" spans="4:8" ht="15.75" outlineLevel="1" x14ac:dyDescent="0.25">
      <c r="D17" s="109"/>
      <c r="E17" s="108"/>
      <c r="F17" s="108"/>
      <c r="G17" s="108" t="s">
        <v>29</v>
      </c>
      <c r="H17" s="107"/>
    </row>
    <row r="18" spans="4:8" ht="15.75" outlineLevel="1" x14ac:dyDescent="0.25">
      <c r="D18" s="109"/>
      <c r="E18" s="108"/>
      <c r="F18" s="108"/>
      <c r="G18" s="108" t="s">
        <v>63</v>
      </c>
      <c r="H18" s="107"/>
    </row>
    <row r="19" spans="4:8" ht="15.75" outlineLevel="1" x14ac:dyDescent="0.25">
      <c r="D19" s="109"/>
      <c r="E19" s="108"/>
      <c r="F19" s="108" t="s">
        <v>21</v>
      </c>
      <c r="G19" s="108" t="s">
        <v>43</v>
      </c>
      <c r="H19" s="107"/>
    </row>
    <row r="20" spans="4:8" ht="15.75" outlineLevel="1" x14ac:dyDescent="0.25">
      <c r="D20" s="109"/>
      <c r="E20" s="108"/>
      <c r="F20" s="108"/>
      <c r="G20" s="108" t="s">
        <v>71</v>
      </c>
      <c r="H20" s="107"/>
    </row>
    <row r="21" spans="4:8" ht="15.75" outlineLevel="1" x14ac:dyDescent="0.25">
      <c r="D21" s="109"/>
      <c r="E21" s="108" t="s">
        <v>91</v>
      </c>
      <c r="F21" s="108"/>
      <c r="G21" s="108"/>
      <c r="H21" s="107" t="s">
        <v>68</v>
      </c>
    </row>
    <row r="22" spans="4:8" ht="15.75" outlineLevel="1" x14ac:dyDescent="0.25">
      <c r="D22" s="109"/>
      <c r="E22" s="108" t="s">
        <v>53</v>
      </c>
      <c r="F22" s="108" t="s">
        <v>181</v>
      </c>
      <c r="G22" s="108" t="s">
        <v>69</v>
      </c>
      <c r="H22" s="107"/>
    </row>
    <row r="23" spans="4:8" ht="15.75" outlineLevel="1" x14ac:dyDescent="0.25">
      <c r="D23" s="109"/>
      <c r="E23" s="108"/>
      <c r="F23" s="108" t="s">
        <v>92</v>
      </c>
      <c r="G23" s="110" t="s">
        <v>220</v>
      </c>
      <c r="H23" s="107"/>
    </row>
    <row r="24" spans="4:8" ht="15.75" outlineLevel="1" x14ac:dyDescent="0.25">
      <c r="D24" s="109"/>
      <c r="E24" s="108"/>
      <c r="F24" s="108" t="s">
        <v>79</v>
      </c>
      <c r="G24" s="107"/>
      <c r="H24" s="107" t="s">
        <v>270</v>
      </c>
    </row>
    <row r="25" spans="4:8" ht="15.75" outlineLevel="1" x14ac:dyDescent="0.25">
      <c r="D25" s="109"/>
      <c r="E25" s="108"/>
      <c r="F25" s="108" t="s">
        <v>73</v>
      </c>
      <c r="G25" s="107"/>
      <c r="H25" s="107" t="s">
        <v>285</v>
      </c>
    </row>
    <row r="26" spans="4:8" ht="15.75" outlineLevel="1" x14ac:dyDescent="0.25">
      <c r="D26" s="109"/>
      <c r="E26" s="108"/>
      <c r="F26" s="108"/>
      <c r="G26" s="108" t="s">
        <v>37</v>
      </c>
      <c r="H26" s="107"/>
    </row>
    <row r="27" spans="4:8" ht="15.75" outlineLevel="1" x14ac:dyDescent="0.25">
      <c r="D27" s="109"/>
      <c r="E27" s="110"/>
      <c r="F27" s="108"/>
      <c r="G27" s="108" t="s">
        <v>17</v>
      </c>
      <c r="H27" s="107" t="s">
        <v>269</v>
      </c>
    </row>
    <row r="28" spans="4:8" ht="15.75" outlineLevel="1" x14ac:dyDescent="0.25">
      <c r="D28" s="109"/>
      <c r="E28" s="108"/>
      <c r="F28" s="108"/>
      <c r="G28" s="108"/>
      <c r="H28" s="107"/>
    </row>
    <row r="29" spans="4:8" ht="15.75" outlineLevel="1" x14ac:dyDescent="0.25">
      <c r="D29" s="109"/>
      <c r="E29" s="108"/>
      <c r="F29" s="108"/>
      <c r="G29" s="108"/>
      <c r="H29" s="107"/>
    </row>
    <row r="30" spans="4:8" ht="15.75" outlineLevel="1" x14ac:dyDescent="0.25">
      <c r="D30" s="109"/>
      <c r="E30" s="108"/>
      <c r="F30" s="108"/>
      <c r="G30" s="108"/>
      <c r="H30" s="107"/>
    </row>
    <row r="31" spans="4:8" ht="15.75" outlineLevel="1" x14ac:dyDescent="0.25">
      <c r="D31" s="109"/>
      <c r="E31" s="108"/>
      <c r="F31" s="108"/>
      <c r="G31" s="108"/>
      <c r="H31" s="107"/>
    </row>
    <row r="32" spans="4:8" ht="15.75" outlineLevel="1" x14ac:dyDescent="0.25">
      <c r="D32" s="109"/>
      <c r="E32" s="108"/>
      <c r="F32" s="108"/>
      <c r="G32" s="108"/>
      <c r="H32" s="107"/>
    </row>
    <row r="33" spans="1:8" ht="15.75" outlineLevel="1" x14ac:dyDescent="0.25">
      <c r="D33" s="109"/>
      <c r="E33" s="108"/>
      <c r="F33" s="108"/>
      <c r="G33" s="108"/>
      <c r="H33" s="107"/>
    </row>
    <row r="34" spans="1:8" ht="15.75" outlineLevel="1" x14ac:dyDescent="0.25">
      <c r="D34" s="109"/>
      <c r="E34" s="108"/>
      <c r="F34" s="108"/>
      <c r="G34" s="108"/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25.9" customHeight="1" thickTop="1" thickBot="1" x14ac:dyDescent="0.3">
      <c r="A42" s="116">
        <f>A8+1</f>
        <v>2</v>
      </c>
      <c r="B42" s="115" t="s">
        <v>224</v>
      </c>
      <c r="C42" s="114">
        <f>SUM(D42:H42)</f>
        <v>37</v>
      </c>
      <c r="D42" s="108">
        <f>COUNTA(D43:D75)</f>
        <v>1</v>
      </c>
      <c r="E42" s="108">
        <f>COUNTA(E43:E75)</f>
        <v>3</v>
      </c>
      <c r="F42" s="108">
        <f>COUNTA(F43:F75)</f>
        <v>18</v>
      </c>
      <c r="G42" s="108">
        <f>COUNTA(G43:G75)</f>
        <v>9</v>
      </c>
      <c r="H42" s="108">
        <f>COUNTA(H43:H75)</f>
        <v>6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/>
      <c r="E44" s="108" t="s">
        <v>92</v>
      </c>
      <c r="F44" s="108" t="s">
        <v>66</v>
      </c>
      <c r="G44" s="108" t="s">
        <v>26</v>
      </c>
      <c r="H44" s="107"/>
    </row>
    <row r="45" spans="1:8" ht="15.75" outlineLevel="1" x14ac:dyDescent="0.25">
      <c r="D45" s="109"/>
      <c r="E45" s="108" t="s">
        <v>85</v>
      </c>
      <c r="F45" s="108" t="s">
        <v>78</v>
      </c>
      <c r="G45" s="108"/>
      <c r="H45" s="107"/>
    </row>
    <row r="46" spans="1:8" ht="15.75" outlineLevel="1" x14ac:dyDescent="0.25">
      <c r="D46" s="109"/>
      <c r="E46" s="108" t="s">
        <v>91</v>
      </c>
      <c r="F46" s="108" t="s">
        <v>88</v>
      </c>
      <c r="G46" s="108"/>
      <c r="H46" s="107"/>
    </row>
    <row r="47" spans="1:8" ht="15.75" outlineLevel="1" x14ac:dyDescent="0.25">
      <c r="D47" s="109" t="s">
        <v>47</v>
      </c>
      <c r="E47" s="108"/>
      <c r="F47" s="108" t="s">
        <v>51</v>
      </c>
      <c r="G47" s="108"/>
      <c r="H47" s="107"/>
    </row>
    <row r="48" spans="1:8" ht="15.75" outlineLevel="1" x14ac:dyDescent="0.25">
      <c r="D48" s="109"/>
      <c r="E48" s="108"/>
      <c r="F48" s="108" t="s">
        <v>90</v>
      </c>
      <c r="G48" s="108"/>
      <c r="H48" s="107"/>
    </row>
    <row r="49" spans="4:8" ht="15.75" outlineLevel="1" x14ac:dyDescent="0.25">
      <c r="D49" s="109"/>
      <c r="E49" s="108"/>
      <c r="F49" s="108" t="s">
        <v>21</v>
      </c>
      <c r="G49" s="108"/>
      <c r="H49" s="107"/>
    </row>
    <row r="50" spans="4:8" ht="15.75" outlineLevel="1" x14ac:dyDescent="0.25">
      <c r="D50" s="109"/>
      <c r="E50" s="108"/>
      <c r="F50" s="108" t="s">
        <v>17</v>
      </c>
      <c r="G50" s="108" t="s">
        <v>68</v>
      </c>
      <c r="H50" s="107"/>
    </row>
    <row r="51" spans="4:8" ht="15.75" outlineLevel="1" x14ac:dyDescent="0.25">
      <c r="D51" s="109"/>
      <c r="E51" s="108"/>
      <c r="F51" s="108" t="s">
        <v>53</v>
      </c>
      <c r="G51" s="108" t="s">
        <v>43</v>
      </c>
      <c r="H51" s="107"/>
    </row>
    <row r="52" spans="4:8" ht="15.75" outlineLevel="1" x14ac:dyDescent="0.25">
      <c r="D52" s="109"/>
      <c r="E52" s="108"/>
      <c r="F52" s="108" t="s">
        <v>79</v>
      </c>
      <c r="G52" s="108"/>
      <c r="H52" s="107" t="s">
        <v>82</v>
      </c>
    </row>
    <row r="53" spans="4:8" ht="15.75" outlineLevel="1" x14ac:dyDescent="0.25">
      <c r="D53" s="109"/>
      <c r="E53" s="108"/>
      <c r="F53" s="108" t="s">
        <v>73</v>
      </c>
      <c r="G53" s="108"/>
      <c r="H53" s="107" t="s">
        <v>270</v>
      </c>
    </row>
    <row r="54" spans="4:8" ht="15.75" outlineLevel="1" x14ac:dyDescent="0.25">
      <c r="D54" s="109"/>
      <c r="E54" s="108"/>
      <c r="F54" s="108" t="s">
        <v>71</v>
      </c>
      <c r="G54" s="108"/>
      <c r="H54" s="107" t="s">
        <v>285</v>
      </c>
    </row>
    <row r="55" spans="4:8" ht="15.75" outlineLevel="1" x14ac:dyDescent="0.25">
      <c r="D55" s="109"/>
      <c r="E55" s="108"/>
      <c r="F55" s="108" t="s">
        <v>182</v>
      </c>
      <c r="G55" s="108" t="s">
        <v>64</v>
      </c>
      <c r="H55" s="107" t="s">
        <v>269</v>
      </c>
    </row>
    <row r="56" spans="4:8" ht="15.75" outlineLevel="1" x14ac:dyDescent="0.25">
      <c r="D56" s="109"/>
      <c r="E56" s="108"/>
      <c r="F56" s="110" t="s">
        <v>33</v>
      </c>
      <c r="G56" s="108" t="s">
        <v>23</v>
      </c>
      <c r="H56" s="107"/>
    </row>
    <row r="57" spans="4:8" ht="15.75" outlineLevel="1" x14ac:dyDescent="0.25">
      <c r="D57" s="109"/>
      <c r="E57" s="108"/>
      <c r="F57" s="108" t="s">
        <v>29</v>
      </c>
      <c r="G57" s="110" t="s">
        <v>65</v>
      </c>
      <c r="H57" s="107"/>
    </row>
    <row r="58" spans="4:8" ht="15.75" outlineLevel="1" x14ac:dyDescent="0.25">
      <c r="D58" s="109"/>
      <c r="E58" s="108"/>
      <c r="F58" s="108" t="s">
        <v>69</v>
      </c>
      <c r="G58" s="110"/>
      <c r="H58" s="107" t="s">
        <v>54</v>
      </c>
    </row>
    <row r="59" spans="4:8" ht="15.75" outlineLevel="1" x14ac:dyDescent="0.25">
      <c r="D59" s="109"/>
      <c r="E59" s="108"/>
      <c r="F59" s="108" t="s">
        <v>83</v>
      </c>
      <c r="G59" s="108" t="s">
        <v>63</v>
      </c>
      <c r="H59" s="107"/>
    </row>
    <row r="60" spans="4:8" ht="15.75" outlineLevel="1" x14ac:dyDescent="0.25">
      <c r="D60" s="109"/>
      <c r="E60" s="108"/>
      <c r="F60" s="108" t="s">
        <v>75</v>
      </c>
      <c r="G60" s="108" t="s">
        <v>62</v>
      </c>
      <c r="H60" s="107"/>
    </row>
    <row r="61" spans="4:8" ht="15.75" outlineLevel="1" x14ac:dyDescent="0.25">
      <c r="D61" s="109"/>
      <c r="E61" s="110"/>
      <c r="F61" s="108" t="s">
        <v>181</v>
      </c>
      <c r="G61" s="108"/>
      <c r="H61" s="107" t="s">
        <v>220</v>
      </c>
    </row>
    <row r="62" spans="4:8" ht="15.75" outlineLevel="1" x14ac:dyDescent="0.25">
      <c r="D62" s="109"/>
      <c r="E62" s="108"/>
      <c r="F62" s="108"/>
      <c r="G62" s="108" t="s">
        <v>37</v>
      </c>
      <c r="H62" s="107"/>
    </row>
    <row r="63" spans="4:8" ht="15.75" outlineLevel="1" x14ac:dyDescent="0.25">
      <c r="D63" s="109"/>
      <c r="E63" s="108"/>
      <c r="F63" s="108"/>
      <c r="G63" s="108"/>
      <c r="H63" s="107"/>
    </row>
    <row r="64" spans="4:8" ht="15.75" outlineLevel="1" x14ac:dyDescent="0.25">
      <c r="D64" s="109"/>
      <c r="E64" s="108"/>
      <c r="F64" s="108"/>
      <c r="G64" s="108"/>
      <c r="H64" s="107"/>
    </row>
    <row r="65" spans="1:8" ht="15.75" outlineLevel="1" x14ac:dyDescent="0.25">
      <c r="D65" s="109"/>
      <c r="E65" s="108"/>
      <c r="F65" s="108"/>
      <c r="G65" s="108"/>
      <c r="H65" s="107"/>
    </row>
    <row r="66" spans="1:8" ht="15.75" outlineLevel="1" x14ac:dyDescent="0.25">
      <c r="D66" s="109"/>
      <c r="E66" s="108"/>
      <c r="F66" s="108"/>
      <c r="G66" s="108"/>
      <c r="H66" s="107"/>
    </row>
    <row r="67" spans="1:8" ht="15.75" outlineLevel="1" x14ac:dyDescent="0.25">
      <c r="D67" s="109"/>
      <c r="E67" s="108"/>
      <c r="F67" s="108"/>
      <c r="G67" s="108"/>
      <c r="H67" s="107"/>
    </row>
    <row r="68" spans="1:8" ht="15.75" outlineLevel="1" x14ac:dyDescent="0.25">
      <c r="D68" s="109"/>
      <c r="E68" s="108"/>
      <c r="F68" s="108"/>
      <c r="G68" s="108"/>
      <c r="H68" s="107"/>
    </row>
    <row r="69" spans="1:8" ht="15.75" outlineLevel="1" x14ac:dyDescent="0.25">
      <c r="D69" s="109"/>
      <c r="E69" s="108"/>
      <c r="F69" s="108"/>
      <c r="G69" s="108"/>
      <c r="H69" s="107"/>
    </row>
    <row r="70" spans="1:8" ht="15.75" outlineLevel="1" x14ac:dyDescent="0.25">
      <c r="D70" s="109"/>
      <c r="E70" s="108"/>
      <c r="F70" s="108"/>
      <c r="G70" s="108"/>
      <c r="H70" s="107"/>
    </row>
    <row r="71" spans="1:8" ht="15.75" outlineLevel="1" x14ac:dyDescent="0.25">
      <c r="D71" s="109"/>
      <c r="E71" s="108"/>
      <c r="F71" s="108"/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16">
        <f>A42+1</f>
        <v>3</v>
      </c>
      <c r="B76" s="115" t="s">
        <v>223</v>
      </c>
      <c r="C76" s="114">
        <f>SUM(D76:H76)</f>
        <v>37</v>
      </c>
      <c r="D76" s="108">
        <f>COUNTA(D77:D109)</f>
        <v>1</v>
      </c>
      <c r="E76" s="108">
        <f>COUNTA(E77:E109)</f>
        <v>3</v>
      </c>
      <c r="F76" s="108">
        <f>COUNTA(F77:F109)</f>
        <v>13</v>
      </c>
      <c r="G76" s="108">
        <f>COUNTA(G77:G109)</f>
        <v>14</v>
      </c>
      <c r="H76" s="108">
        <f>COUNTA(H77:H109)</f>
        <v>6</v>
      </c>
    </row>
    <row r="77" spans="1:8" ht="15.6" customHeight="1" outlineLevel="1" thickTop="1" x14ac:dyDescent="0.25">
      <c r="D77" s="113"/>
      <c r="E77" s="112" t="s">
        <v>85</v>
      </c>
      <c r="F77" s="112" t="s">
        <v>66</v>
      </c>
      <c r="G77" s="112" t="s">
        <v>26</v>
      </c>
      <c r="H77" s="111"/>
    </row>
    <row r="78" spans="1:8" ht="15.6" customHeight="1" outlineLevel="1" x14ac:dyDescent="0.25">
      <c r="D78" s="109"/>
      <c r="E78" s="108" t="s">
        <v>91</v>
      </c>
      <c r="F78" s="108" t="s">
        <v>78</v>
      </c>
      <c r="G78" s="108" t="s">
        <v>75</v>
      </c>
      <c r="H78" s="107"/>
    </row>
    <row r="79" spans="1:8" ht="15.75" outlineLevel="1" x14ac:dyDescent="0.25">
      <c r="D79" s="109" t="s">
        <v>47</v>
      </c>
      <c r="E79" s="108"/>
      <c r="F79" s="108" t="s">
        <v>88</v>
      </c>
      <c r="G79" s="108" t="s">
        <v>68</v>
      </c>
      <c r="H79" s="107"/>
    </row>
    <row r="80" spans="1:8" ht="15.75" outlineLevel="1" x14ac:dyDescent="0.25">
      <c r="D80" s="109"/>
      <c r="E80" s="108"/>
      <c r="F80" s="108" t="s">
        <v>51</v>
      </c>
      <c r="G80" s="108" t="s">
        <v>33</v>
      </c>
      <c r="H80" s="107"/>
    </row>
    <row r="81" spans="4:8" ht="15.75" outlineLevel="1" x14ac:dyDescent="0.25">
      <c r="D81" s="109"/>
      <c r="E81" s="108"/>
      <c r="F81" s="108" t="s">
        <v>90</v>
      </c>
      <c r="G81" s="108" t="s">
        <v>71</v>
      </c>
      <c r="H81" s="107"/>
    </row>
    <row r="82" spans="4:8" ht="15.75" outlineLevel="1" x14ac:dyDescent="0.25">
      <c r="D82" s="109"/>
      <c r="F82" s="108" t="s">
        <v>83</v>
      </c>
      <c r="G82" s="108" t="s">
        <v>29</v>
      </c>
      <c r="H82" s="107"/>
    </row>
    <row r="83" spans="4:8" ht="15.75" outlineLevel="1" x14ac:dyDescent="0.25">
      <c r="D83" s="109"/>
      <c r="E83" s="108"/>
      <c r="F83" s="108" t="s">
        <v>21</v>
      </c>
      <c r="G83" s="108" t="s">
        <v>69</v>
      </c>
      <c r="H83" s="107"/>
    </row>
    <row r="84" spans="4:8" ht="15.75" outlineLevel="1" x14ac:dyDescent="0.25">
      <c r="D84" s="109"/>
      <c r="E84" s="108"/>
      <c r="F84" s="108" t="s">
        <v>17</v>
      </c>
      <c r="G84" s="108" t="s">
        <v>43</v>
      </c>
      <c r="H84" s="107" t="s">
        <v>82</v>
      </c>
    </row>
    <row r="85" spans="4:8" ht="15.75" outlineLevel="1" x14ac:dyDescent="0.25">
      <c r="D85" s="109"/>
      <c r="E85" s="108"/>
      <c r="F85" s="108" t="s">
        <v>53</v>
      </c>
      <c r="G85" s="108"/>
      <c r="H85" s="107" t="s">
        <v>270</v>
      </c>
    </row>
    <row r="86" spans="4:8" ht="15.75" outlineLevel="1" x14ac:dyDescent="0.25">
      <c r="D86" s="109"/>
      <c r="E86" s="108" t="s">
        <v>92</v>
      </c>
      <c r="F86" s="108"/>
      <c r="G86" s="108"/>
      <c r="H86" s="107" t="s">
        <v>285</v>
      </c>
    </row>
    <row r="87" spans="4:8" ht="15.75" outlineLevel="1" x14ac:dyDescent="0.25">
      <c r="D87" s="109"/>
      <c r="E87" s="108"/>
      <c r="F87" s="108" t="s">
        <v>79</v>
      </c>
      <c r="G87" s="108" t="s">
        <v>64</v>
      </c>
      <c r="H87" s="107" t="s">
        <v>269</v>
      </c>
    </row>
    <row r="88" spans="4:8" ht="15.75" outlineLevel="1" x14ac:dyDescent="0.25">
      <c r="D88" s="109"/>
      <c r="E88" s="108"/>
      <c r="F88" s="108" t="s">
        <v>222</v>
      </c>
      <c r="G88" s="108" t="s">
        <v>23</v>
      </c>
      <c r="H88" s="107"/>
    </row>
    <row r="89" spans="4:8" ht="15.75" outlineLevel="1" x14ac:dyDescent="0.25">
      <c r="D89" s="109"/>
      <c r="E89" s="108"/>
      <c r="F89" s="108"/>
      <c r="G89" s="108" t="s">
        <v>65</v>
      </c>
      <c r="H89" s="107"/>
    </row>
    <row r="90" spans="4:8" ht="15.75" outlineLevel="1" x14ac:dyDescent="0.25">
      <c r="D90" s="109"/>
      <c r="E90" s="108"/>
      <c r="F90" s="110" t="s">
        <v>181</v>
      </c>
      <c r="G90" s="108" t="s">
        <v>37</v>
      </c>
      <c r="H90" s="107" t="s">
        <v>54</v>
      </c>
    </row>
    <row r="91" spans="4:8" ht="15.75" outlineLevel="1" x14ac:dyDescent="0.25">
      <c r="D91" s="109"/>
      <c r="E91" s="108"/>
      <c r="F91" s="108" t="s">
        <v>182</v>
      </c>
      <c r="G91" s="110" t="s">
        <v>63</v>
      </c>
      <c r="H91" s="107"/>
    </row>
    <row r="92" spans="4:8" ht="15.75" outlineLevel="1" x14ac:dyDescent="0.25">
      <c r="D92" s="109"/>
      <c r="E92" s="108"/>
      <c r="F92" s="108"/>
      <c r="G92" s="110" t="s">
        <v>62</v>
      </c>
      <c r="H92" s="107"/>
    </row>
    <row r="93" spans="4:8" ht="15.75" outlineLevel="1" x14ac:dyDescent="0.25">
      <c r="D93" s="109"/>
      <c r="E93" s="108"/>
      <c r="F93" s="108"/>
      <c r="G93" s="108"/>
      <c r="H93" s="107" t="s">
        <v>220</v>
      </c>
    </row>
    <row r="94" spans="4:8" ht="15.75" outlineLevel="1" x14ac:dyDescent="0.25">
      <c r="D94" s="109"/>
      <c r="E94" s="108"/>
      <c r="F94" s="108"/>
      <c r="G94" s="108"/>
      <c r="H94" s="107"/>
    </row>
    <row r="95" spans="4:8" ht="15.75" outlineLevel="1" x14ac:dyDescent="0.25">
      <c r="D95" s="109"/>
      <c r="E95" s="110"/>
      <c r="F95" s="108"/>
      <c r="G95" s="108"/>
      <c r="H95" s="107"/>
    </row>
    <row r="96" spans="4:8" ht="15.75" outlineLevel="1" x14ac:dyDescent="0.25">
      <c r="D96" s="109"/>
      <c r="E96" s="108"/>
      <c r="F96" s="108"/>
      <c r="G96" s="108"/>
      <c r="H96" s="107"/>
    </row>
    <row r="97" spans="1:8" ht="15.75" outlineLevel="1" x14ac:dyDescent="0.25">
      <c r="D97" s="109"/>
      <c r="E97" s="108"/>
      <c r="F97" s="108"/>
      <c r="G97" s="108"/>
      <c r="H97" s="107"/>
    </row>
    <row r="98" spans="1:8" ht="15.75" outlineLevel="1" x14ac:dyDescent="0.25">
      <c r="D98" s="109"/>
      <c r="E98" s="108"/>
      <c r="F98" s="108"/>
      <c r="G98" s="108"/>
      <c r="H98" s="107"/>
    </row>
    <row r="99" spans="1:8" ht="15.75" outlineLevel="1" x14ac:dyDescent="0.25">
      <c r="D99" s="109"/>
      <c r="E99" s="108"/>
      <c r="F99" s="108"/>
      <c r="G99" s="108"/>
      <c r="H99" s="107"/>
    </row>
    <row r="100" spans="1:8" ht="15.75" outlineLevel="1" x14ac:dyDescent="0.25">
      <c r="D100" s="109"/>
      <c r="E100" s="108"/>
      <c r="F100" s="108"/>
      <c r="G100" s="108"/>
      <c r="H100" s="107"/>
    </row>
    <row r="101" spans="1:8" ht="15.75" outlineLevel="1" x14ac:dyDescent="0.25">
      <c r="D101" s="109"/>
      <c r="E101" s="108"/>
      <c r="F101" s="108"/>
      <c r="G101" s="108"/>
      <c r="H101" s="107"/>
    </row>
    <row r="102" spans="1:8" ht="15.75" outlineLevel="1" x14ac:dyDescent="0.25">
      <c r="D102" s="109"/>
      <c r="E102" s="108"/>
      <c r="F102" s="108"/>
      <c r="G102" s="108"/>
      <c r="H102" s="107"/>
    </row>
    <row r="103" spans="1:8" ht="15.75" outlineLevel="1" x14ac:dyDescent="0.25">
      <c r="D103" s="109"/>
      <c r="E103" s="108"/>
      <c r="F103" s="108"/>
      <c r="G103" s="108"/>
      <c r="H103" s="107"/>
    </row>
    <row r="104" spans="1:8" ht="15.75" outlineLevel="1" x14ac:dyDescent="0.25">
      <c r="D104" s="109"/>
      <c r="E104" s="108"/>
      <c r="F104" s="108"/>
      <c r="G104" s="108"/>
      <c r="H104" s="107"/>
    </row>
    <row r="105" spans="1:8" ht="15.75" outlineLevel="1" x14ac:dyDescent="0.25">
      <c r="D105" s="109"/>
      <c r="E105" s="108"/>
      <c r="F105" s="108"/>
      <c r="G105" s="108"/>
      <c r="H105" s="107"/>
    </row>
    <row r="106" spans="1:8" ht="15.75" outlineLevel="1" x14ac:dyDescent="0.25">
      <c r="D106" s="109"/>
      <c r="E106" s="108"/>
      <c r="F106" s="108"/>
      <c r="G106" s="108"/>
      <c r="H106" s="107"/>
    </row>
    <row r="107" spans="1:8" ht="15.75" outlineLevel="1" x14ac:dyDescent="0.25">
      <c r="D107" s="109"/>
      <c r="E107" s="108"/>
      <c r="F107" s="108"/>
      <c r="G107" s="108"/>
      <c r="H107" s="107"/>
    </row>
    <row r="108" spans="1:8" ht="15.75" outlineLevel="1" x14ac:dyDescent="0.25">
      <c r="D108" s="109"/>
      <c r="E108" s="108"/>
      <c r="F108" s="108"/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16">
        <f>A76+1</f>
        <v>4</v>
      </c>
      <c r="B110" s="115" t="s">
        <v>221</v>
      </c>
      <c r="C110" s="114">
        <f>SUM(D110:H110)</f>
        <v>37</v>
      </c>
      <c r="D110" s="108">
        <f>COUNTA(D111:D143)</f>
        <v>0</v>
      </c>
      <c r="E110" s="108">
        <f>COUNTA(E111:E143)</f>
        <v>4</v>
      </c>
      <c r="F110" s="108">
        <f>COUNTA(F111:F143)</f>
        <v>15</v>
      </c>
      <c r="G110" s="108">
        <f>COUNTA(G111:G143)</f>
        <v>15</v>
      </c>
      <c r="H110" s="108">
        <f>COUNTA(H111:H143)</f>
        <v>3</v>
      </c>
    </row>
    <row r="111" spans="1:8" ht="15.6" customHeight="1" outlineLevel="1" thickTop="1" x14ac:dyDescent="0.25">
      <c r="D111" s="113"/>
      <c r="E111" s="112" t="s">
        <v>85</v>
      </c>
      <c r="F111" s="112" t="s">
        <v>66</v>
      </c>
      <c r="G111" s="112" t="s">
        <v>82</v>
      </c>
      <c r="H111" s="111" t="s">
        <v>270</v>
      </c>
    </row>
    <row r="112" spans="1:8" ht="15.6" customHeight="1" outlineLevel="1" x14ac:dyDescent="0.25">
      <c r="D112" s="109"/>
      <c r="E112" s="108" t="s">
        <v>91</v>
      </c>
      <c r="F112" s="108" t="s">
        <v>78</v>
      </c>
      <c r="G112" s="108" t="s">
        <v>26</v>
      </c>
      <c r="H112" s="107" t="s">
        <v>285</v>
      </c>
    </row>
    <row r="113" spans="4:8" ht="15.75" outlineLevel="1" x14ac:dyDescent="0.25">
      <c r="D113" s="109"/>
      <c r="E113" s="108" t="s">
        <v>47</v>
      </c>
      <c r="F113" s="108" t="s">
        <v>88</v>
      </c>
      <c r="G113" s="108" t="s">
        <v>75</v>
      </c>
      <c r="H113" s="107" t="s">
        <v>269</v>
      </c>
    </row>
    <row r="114" spans="4:8" ht="15.75" outlineLevel="1" x14ac:dyDescent="0.25">
      <c r="D114" s="109"/>
      <c r="E114" s="108" t="s">
        <v>43</v>
      </c>
      <c r="F114" s="108" t="s">
        <v>51</v>
      </c>
      <c r="G114" s="108" t="s">
        <v>17</v>
      </c>
      <c r="H114" s="107"/>
    </row>
    <row r="115" spans="4:8" ht="15.75" outlineLevel="1" x14ac:dyDescent="0.25">
      <c r="D115" s="109"/>
      <c r="E115" s="108"/>
      <c r="F115" s="108" t="s">
        <v>90</v>
      </c>
      <c r="G115" s="108"/>
      <c r="H115" s="107"/>
    </row>
    <row r="116" spans="4:8" ht="15.75" outlineLevel="1" x14ac:dyDescent="0.25">
      <c r="D116" s="109"/>
      <c r="F116" s="108" t="s">
        <v>83</v>
      </c>
      <c r="G116" s="108"/>
      <c r="H116" s="107"/>
    </row>
    <row r="117" spans="4:8" ht="15.75" outlineLevel="1" x14ac:dyDescent="0.25">
      <c r="D117" s="109"/>
      <c r="E117" s="108"/>
      <c r="F117" s="108" t="s">
        <v>21</v>
      </c>
      <c r="G117" s="108" t="s">
        <v>64</v>
      </c>
      <c r="H117" s="107"/>
    </row>
    <row r="118" spans="4:8" ht="15.75" outlineLevel="1" x14ac:dyDescent="0.25">
      <c r="D118" s="109"/>
      <c r="E118" s="108"/>
      <c r="F118" s="108" t="s">
        <v>53</v>
      </c>
      <c r="G118" s="108" t="s">
        <v>23</v>
      </c>
      <c r="H118" s="107"/>
    </row>
    <row r="119" spans="4:8" ht="15.75" outlineLevel="1" x14ac:dyDescent="0.25">
      <c r="D119" s="109"/>
      <c r="E119" s="108"/>
      <c r="F119" s="108" t="s">
        <v>92</v>
      </c>
      <c r="G119" s="108" t="s">
        <v>65</v>
      </c>
      <c r="H119" s="107"/>
    </row>
    <row r="120" spans="4:8" ht="15.75" outlineLevel="1" x14ac:dyDescent="0.25">
      <c r="D120" s="109"/>
      <c r="E120" s="108"/>
      <c r="F120" s="108" t="s">
        <v>79</v>
      </c>
      <c r="G120" s="108" t="s">
        <v>54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33</v>
      </c>
      <c r="H121" s="107"/>
    </row>
    <row r="122" spans="4:8" ht="15.75" outlineLevel="1" x14ac:dyDescent="0.25">
      <c r="D122" s="109"/>
      <c r="E122" s="108"/>
      <c r="F122" s="108" t="s">
        <v>68</v>
      </c>
      <c r="G122" s="108" t="s">
        <v>29</v>
      </c>
      <c r="H122" s="107"/>
    </row>
    <row r="123" spans="4:8" ht="15.75" outlineLevel="1" x14ac:dyDescent="0.25">
      <c r="D123" s="109"/>
      <c r="E123" s="108"/>
      <c r="F123" s="108" t="s">
        <v>69</v>
      </c>
      <c r="G123" s="108" t="s">
        <v>63</v>
      </c>
      <c r="H123" s="107"/>
    </row>
    <row r="124" spans="4:8" ht="15.75" outlineLevel="1" x14ac:dyDescent="0.25">
      <c r="D124" s="109"/>
      <c r="E124" s="108"/>
      <c r="F124" s="110" t="s">
        <v>181</v>
      </c>
      <c r="G124" s="108" t="s">
        <v>62</v>
      </c>
      <c r="H124" s="107"/>
    </row>
    <row r="125" spans="4:8" ht="15.75" outlineLevel="1" x14ac:dyDescent="0.25">
      <c r="D125" s="109"/>
      <c r="E125" s="108"/>
      <c r="F125" s="108" t="s">
        <v>182</v>
      </c>
      <c r="G125" s="110" t="s">
        <v>73</v>
      </c>
      <c r="H125" s="107"/>
    </row>
    <row r="126" spans="4:8" ht="15.75" outlineLevel="1" x14ac:dyDescent="0.25">
      <c r="D126" s="109"/>
      <c r="E126" s="108"/>
      <c r="F126" s="108"/>
      <c r="G126" s="110" t="s">
        <v>37</v>
      </c>
      <c r="H126" s="107"/>
    </row>
    <row r="127" spans="4:8" ht="15.75" outlineLevel="1" x14ac:dyDescent="0.25">
      <c r="D127" s="109"/>
      <c r="E127" s="108"/>
      <c r="F127" s="108"/>
      <c r="G127" s="108" t="s">
        <v>220</v>
      </c>
      <c r="H127" s="107"/>
    </row>
    <row r="128" spans="4:8" ht="15.75" outlineLevel="1" x14ac:dyDescent="0.25">
      <c r="D128" s="109"/>
      <c r="E128" s="108"/>
      <c r="F128" s="108"/>
      <c r="G128" s="108"/>
      <c r="H128" s="107"/>
    </row>
    <row r="129" spans="1:8" ht="15.75" outlineLevel="1" x14ac:dyDescent="0.25">
      <c r="D129" s="109"/>
      <c r="E129" s="110"/>
      <c r="F129" s="108"/>
      <c r="G129" s="108"/>
      <c r="H129" s="107"/>
    </row>
    <row r="130" spans="1:8" ht="15.75" outlineLevel="1" x14ac:dyDescent="0.25">
      <c r="D130" s="109"/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/>
      <c r="G131" s="108"/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/>
      <c r="H133" s="107"/>
    </row>
    <row r="134" spans="1:8" ht="15.75" outlineLevel="1" x14ac:dyDescent="0.25">
      <c r="D134" s="109"/>
      <c r="E134" s="108"/>
      <c r="F134" s="108"/>
      <c r="G134" s="108"/>
      <c r="H134" s="107"/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16">
        <f>A110+1</f>
        <v>5</v>
      </c>
      <c r="B144" s="115" t="s">
        <v>210</v>
      </c>
      <c r="C144" s="114">
        <f>SUM(D144:H144)</f>
        <v>37</v>
      </c>
      <c r="D144" s="108">
        <f>COUNTA(D145:D177)</f>
        <v>1</v>
      </c>
      <c r="E144" s="108">
        <f>COUNTA(E145:E177)</f>
        <v>1</v>
      </c>
      <c r="F144" s="108">
        <f>COUNTA(F145:F177)</f>
        <v>24</v>
      </c>
      <c r="G144" s="108">
        <f>COUNTA(G145:G177)</f>
        <v>10</v>
      </c>
      <c r="H144" s="108">
        <f>COUNTA(H145:H177)</f>
        <v>1</v>
      </c>
    </row>
    <row r="145" spans="4:8" ht="15.6" customHeight="1" outlineLevel="1" thickTop="1" x14ac:dyDescent="0.25">
      <c r="D145" s="113" t="s">
        <v>91</v>
      </c>
      <c r="E145" s="112" t="s">
        <v>92</v>
      </c>
      <c r="F145" s="112" t="s">
        <v>66</v>
      </c>
      <c r="G145" s="112" t="s">
        <v>64</v>
      </c>
      <c r="H145" s="111"/>
    </row>
    <row r="146" spans="4:8" ht="15.6" customHeight="1" outlineLevel="1" x14ac:dyDescent="0.25">
      <c r="D146" s="109"/>
      <c r="E146" s="108"/>
      <c r="F146" s="108" t="s">
        <v>82</v>
      </c>
      <c r="G146" s="108" t="s">
        <v>23</v>
      </c>
      <c r="H146" s="107"/>
    </row>
    <row r="147" spans="4:8" ht="15.75" outlineLevel="1" x14ac:dyDescent="0.25">
      <c r="D147" s="109"/>
      <c r="E147" s="108"/>
      <c r="F147" s="108" t="s">
        <v>26</v>
      </c>
      <c r="G147" s="108" t="s">
        <v>65</v>
      </c>
      <c r="H147" s="107"/>
    </row>
    <row r="148" spans="4:8" ht="15.75" outlineLevel="1" x14ac:dyDescent="0.25">
      <c r="D148" s="109"/>
      <c r="E148" s="108"/>
      <c r="F148" s="108" t="s">
        <v>75</v>
      </c>
      <c r="G148" s="108" t="s">
        <v>54</v>
      </c>
      <c r="H148" s="107"/>
    </row>
    <row r="149" spans="4:8" ht="15.75" outlineLevel="1" x14ac:dyDescent="0.25">
      <c r="D149" s="109"/>
      <c r="E149" s="108"/>
      <c r="F149" s="108" t="s">
        <v>78</v>
      </c>
      <c r="G149" s="108" t="s">
        <v>63</v>
      </c>
      <c r="H149" s="107"/>
    </row>
    <row r="150" spans="4:8" ht="15.75" outlineLevel="1" x14ac:dyDescent="0.25">
      <c r="D150" s="109"/>
      <c r="F150" s="108" t="s">
        <v>88</v>
      </c>
      <c r="G150" s="108" t="s">
        <v>220</v>
      </c>
      <c r="H150" s="107"/>
    </row>
    <row r="151" spans="4:8" ht="15.75" outlineLevel="1" x14ac:dyDescent="0.25">
      <c r="D151" s="109"/>
      <c r="E151" s="108"/>
      <c r="F151" s="108" t="s">
        <v>90</v>
      </c>
      <c r="G151" s="108" t="s">
        <v>43</v>
      </c>
      <c r="H151" s="107"/>
    </row>
    <row r="152" spans="4:8" ht="15.75" outlineLevel="1" x14ac:dyDescent="0.25">
      <c r="D152" s="109"/>
      <c r="E152" s="108"/>
      <c r="F152" s="108" t="s">
        <v>83</v>
      </c>
      <c r="G152" s="108"/>
      <c r="H152" s="107"/>
    </row>
    <row r="153" spans="4:8" ht="15.75" outlineLevel="1" x14ac:dyDescent="0.25">
      <c r="D153" s="109"/>
      <c r="E153" s="108"/>
      <c r="F153" s="108" t="s">
        <v>47</v>
      </c>
      <c r="G153" s="108" t="s">
        <v>17</v>
      </c>
      <c r="H153" s="107"/>
    </row>
    <row r="154" spans="4:8" ht="15.75" outlineLevel="1" x14ac:dyDescent="0.25">
      <c r="D154" s="109"/>
      <c r="E154" s="108"/>
      <c r="F154" s="108" t="s">
        <v>270</v>
      </c>
      <c r="G154" s="107" t="s">
        <v>269</v>
      </c>
      <c r="H154" s="107"/>
    </row>
    <row r="155" spans="4:8" ht="15.75" outlineLevel="1" x14ac:dyDescent="0.25">
      <c r="D155" s="109"/>
      <c r="E155" s="108"/>
      <c r="F155" s="108"/>
      <c r="G155" s="108" t="s">
        <v>285</v>
      </c>
      <c r="H155" s="107"/>
    </row>
    <row r="156" spans="4:8" ht="15.75" outlineLevel="1" x14ac:dyDescent="0.25">
      <c r="D156" s="109"/>
      <c r="E156" s="108"/>
      <c r="F156" s="108" t="s">
        <v>21</v>
      </c>
      <c r="G156" s="108"/>
      <c r="H156" s="107"/>
    </row>
    <row r="157" spans="4:8" ht="15.75" outlineLevel="1" x14ac:dyDescent="0.25">
      <c r="D157" s="109"/>
      <c r="E157" s="108"/>
      <c r="F157" s="108" t="s">
        <v>33</v>
      </c>
      <c r="G157" s="108"/>
      <c r="H157" s="107"/>
    </row>
    <row r="158" spans="4:8" ht="15.75" outlineLevel="1" x14ac:dyDescent="0.25">
      <c r="D158" s="109"/>
      <c r="E158" s="108"/>
      <c r="F158" s="110" t="s">
        <v>29</v>
      </c>
      <c r="G158" s="108"/>
      <c r="H158" s="107"/>
    </row>
    <row r="159" spans="4:8" ht="15.75" outlineLevel="1" x14ac:dyDescent="0.25">
      <c r="D159" s="109"/>
      <c r="E159" s="108"/>
      <c r="F159" s="108" t="s">
        <v>79</v>
      </c>
      <c r="G159" s="110"/>
      <c r="H159" s="107"/>
    </row>
    <row r="160" spans="4:8" ht="15.75" outlineLevel="1" x14ac:dyDescent="0.25">
      <c r="D160" s="109"/>
      <c r="E160" s="108"/>
      <c r="F160" s="108" t="s">
        <v>62</v>
      </c>
      <c r="G160" s="110"/>
      <c r="H160" s="107"/>
    </row>
    <row r="161" spans="4:8" ht="15.75" outlineLevel="1" x14ac:dyDescent="0.25">
      <c r="D161" s="109"/>
      <c r="E161" s="108"/>
      <c r="F161" s="108" t="s">
        <v>73</v>
      </c>
      <c r="G161" s="108"/>
      <c r="H161" s="107"/>
    </row>
    <row r="162" spans="4:8" ht="15.75" outlineLevel="1" x14ac:dyDescent="0.25">
      <c r="D162" s="109"/>
      <c r="E162" s="108"/>
      <c r="F162" s="108" t="s">
        <v>71</v>
      </c>
      <c r="G162" s="108"/>
      <c r="H162" s="107"/>
    </row>
    <row r="163" spans="4:8" ht="15.75" outlineLevel="1" x14ac:dyDescent="0.25">
      <c r="D163" s="109"/>
      <c r="E163" s="110"/>
      <c r="F163" s="108" t="s">
        <v>181</v>
      </c>
      <c r="G163" s="108"/>
      <c r="H163" s="107" t="s">
        <v>37</v>
      </c>
    </row>
    <row r="164" spans="4:8" ht="15.75" outlineLevel="1" x14ac:dyDescent="0.25">
      <c r="D164" s="109"/>
      <c r="E164" s="108"/>
      <c r="F164" s="108" t="s">
        <v>68</v>
      </c>
      <c r="G164" s="108"/>
      <c r="H164" s="107"/>
    </row>
    <row r="165" spans="4:8" ht="15.75" outlineLevel="1" x14ac:dyDescent="0.25">
      <c r="D165" s="109"/>
      <c r="E165" s="108"/>
      <c r="F165" s="108" t="s">
        <v>69</v>
      </c>
      <c r="G165" s="108"/>
      <c r="H165" s="107"/>
    </row>
    <row r="166" spans="4:8" ht="15.75" outlineLevel="1" x14ac:dyDescent="0.25">
      <c r="D166" s="109"/>
      <c r="E166" s="108"/>
      <c r="F166" s="108" t="s">
        <v>85</v>
      </c>
      <c r="G166" s="108"/>
      <c r="H166" s="107"/>
    </row>
    <row r="167" spans="4:8" ht="15.75" outlineLevel="1" x14ac:dyDescent="0.25">
      <c r="D167" s="109"/>
      <c r="E167" s="108"/>
      <c r="F167" s="108" t="s">
        <v>53</v>
      </c>
      <c r="G167" s="108"/>
      <c r="H167" s="107"/>
    </row>
    <row r="168" spans="4:8" ht="15.75" outlineLevel="1" x14ac:dyDescent="0.25">
      <c r="D168" s="109"/>
      <c r="E168" s="108"/>
      <c r="F168" s="108" t="s">
        <v>51</v>
      </c>
      <c r="G168" s="108"/>
      <c r="H168" s="107"/>
    </row>
    <row r="169" spans="4:8" ht="15.75" outlineLevel="1" x14ac:dyDescent="0.25">
      <c r="D169" s="109"/>
      <c r="E169" s="108"/>
      <c r="F169" s="108" t="s">
        <v>182</v>
      </c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16">
        <f>A144+1</f>
        <v>6</v>
      </c>
      <c r="B178" s="115" t="s">
        <v>209</v>
      </c>
      <c r="C178" s="114">
        <f>SUM(D178:H178)</f>
        <v>37</v>
      </c>
      <c r="D178" s="108">
        <f>COUNTA(D179:D211)</f>
        <v>2</v>
      </c>
      <c r="E178" s="108">
        <f>COUNTA(E179:E211)</f>
        <v>5</v>
      </c>
      <c r="F178" s="108">
        <f>COUNTA(F179:F211)</f>
        <v>23</v>
      </c>
      <c r="G178" s="108">
        <f>COUNTA(G179:G211)</f>
        <v>5</v>
      </c>
      <c r="H178" s="108">
        <f>COUNTA(H179:H211)</f>
        <v>2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 t="s">
        <v>90</v>
      </c>
      <c r="E180" s="108" t="s">
        <v>17</v>
      </c>
      <c r="F180" s="108" t="s">
        <v>66</v>
      </c>
      <c r="G180" s="108" t="s">
        <v>21</v>
      </c>
      <c r="H180" s="107" t="s">
        <v>92</v>
      </c>
    </row>
    <row r="181" spans="1:8" ht="15.75" outlineLevel="1" x14ac:dyDescent="0.25">
      <c r="D181" s="109" t="s">
        <v>182</v>
      </c>
      <c r="E181" s="108" t="s">
        <v>71</v>
      </c>
      <c r="F181" s="108" t="s">
        <v>82</v>
      </c>
      <c r="G181" s="108" t="s">
        <v>91</v>
      </c>
      <c r="H181" s="107" t="s">
        <v>47</v>
      </c>
    </row>
    <row r="182" spans="1:8" ht="15.75" outlineLevel="1" x14ac:dyDescent="0.25">
      <c r="D182" s="109"/>
      <c r="E182" s="108"/>
      <c r="F182" s="108" t="s">
        <v>26</v>
      </c>
      <c r="G182" s="108" t="s">
        <v>29</v>
      </c>
      <c r="H182" s="107"/>
    </row>
    <row r="183" spans="1:8" ht="15.75" outlineLevel="1" x14ac:dyDescent="0.25">
      <c r="D183" s="109"/>
      <c r="E183" s="108" t="s">
        <v>68</v>
      </c>
      <c r="F183" s="108" t="s">
        <v>75</v>
      </c>
      <c r="G183" s="108"/>
      <c r="H183" s="107"/>
    </row>
    <row r="184" spans="1:8" ht="15.75" outlineLevel="1" x14ac:dyDescent="0.25">
      <c r="D184" s="109"/>
      <c r="E184" s="108" t="s">
        <v>69</v>
      </c>
      <c r="F184" s="108" t="s">
        <v>78</v>
      </c>
      <c r="G184" s="108" t="s">
        <v>43</v>
      </c>
      <c r="H184" s="107"/>
    </row>
    <row r="185" spans="1:8" ht="15.75" outlineLevel="1" x14ac:dyDescent="0.25">
      <c r="D185" s="109"/>
      <c r="E185" s="108" t="s">
        <v>85</v>
      </c>
      <c r="F185" s="108" t="s">
        <v>88</v>
      </c>
      <c r="G185" s="108"/>
      <c r="H185" s="107"/>
    </row>
    <row r="186" spans="1:8" ht="15.75" outlineLevel="1" x14ac:dyDescent="0.25">
      <c r="D186" s="109"/>
      <c r="E186" s="108"/>
      <c r="F186" s="108" t="s">
        <v>83</v>
      </c>
      <c r="G186" s="108"/>
      <c r="H186" s="107"/>
    </row>
    <row r="187" spans="1:8" ht="15.75" outlineLevel="1" x14ac:dyDescent="0.25">
      <c r="D187" s="109"/>
      <c r="E187" s="108"/>
      <c r="F187" s="108" t="s">
        <v>270</v>
      </c>
      <c r="G187" s="108"/>
      <c r="H187" s="107"/>
    </row>
    <row r="188" spans="1:8" ht="15.75" outlineLevel="1" x14ac:dyDescent="0.25">
      <c r="D188" s="109"/>
      <c r="E188" s="108"/>
      <c r="F188" s="108" t="s">
        <v>285</v>
      </c>
      <c r="G188" s="108"/>
      <c r="H188" s="107"/>
    </row>
    <row r="189" spans="1:8" ht="15.75" outlineLevel="1" x14ac:dyDescent="0.25">
      <c r="D189" s="109"/>
      <c r="E189" s="108"/>
      <c r="F189" s="108" t="s">
        <v>64</v>
      </c>
      <c r="G189" s="108"/>
      <c r="H189" s="107"/>
    </row>
    <row r="190" spans="1:8" ht="15.75" outlineLevel="1" x14ac:dyDescent="0.25">
      <c r="D190" s="109"/>
      <c r="E190" s="108"/>
      <c r="F190" s="108" t="s">
        <v>23</v>
      </c>
      <c r="G190" s="108"/>
      <c r="H190" s="107"/>
    </row>
    <row r="191" spans="1:8" ht="15.75" outlineLevel="1" x14ac:dyDescent="0.25">
      <c r="D191" s="109"/>
      <c r="E191" s="108"/>
      <c r="F191" s="108" t="s">
        <v>65</v>
      </c>
      <c r="G191" s="108"/>
      <c r="H191" s="107"/>
    </row>
    <row r="192" spans="1:8" ht="15.75" outlineLevel="1" x14ac:dyDescent="0.25">
      <c r="D192" s="109"/>
      <c r="E192" s="108"/>
      <c r="F192" s="110" t="s">
        <v>54</v>
      </c>
      <c r="G192" s="108"/>
      <c r="H192" s="107"/>
    </row>
    <row r="193" spans="4:8" ht="15.75" outlineLevel="1" x14ac:dyDescent="0.25">
      <c r="D193" s="109"/>
      <c r="E193" s="108"/>
      <c r="F193" s="108" t="s">
        <v>181</v>
      </c>
      <c r="G193" s="110" t="s">
        <v>33</v>
      </c>
      <c r="H193" s="107"/>
    </row>
    <row r="194" spans="4:8" ht="15.75" outlineLevel="1" x14ac:dyDescent="0.25">
      <c r="D194" s="109"/>
      <c r="E194" s="108"/>
      <c r="F194" s="108" t="s">
        <v>63</v>
      </c>
      <c r="G194" s="110"/>
      <c r="H194" s="107"/>
    </row>
    <row r="195" spans="4:8" ht="15.75" outlineLevel="1" x14ac:dyDescent="0.25">
      <c r="D195" s="109"/>
      <c r="E195" s="108"/>
      <c r="F195" s="108" t="s">
        <v>79</v>
      </c>
      <c r="G195" s="108"/>
      <c r="H195" s="107"/>
    </row>
    <row r="196" spans="4:8" ht="15.75" outlineLevel="1" x14ac:dyDescent="0.25">
      <c r="D196" s="109"/>
      <c r="E196" s="108"/>
      <c r="F196" s="108" t="s">
        <v>62</v>
      </c>
      <c r="G196" s="108"/>
      <c r="H196" s="107"/>
    </row>
    <row r="197" spans="4:8" ht="15.75" outlineLevel="1" x14ac:dyDescent="0.25">
      <c r="D197" s="109"/>
      <c r="E197" s="110"/>
      <c r="F197" s="108" t="s">
        <v>73</v>
      </c>
      <c r="G197" s="108"/>
      <c r="H197" s="107"/>
    </row>
    <row r="198" spans="4:8" ht="15.75" outlineLevel="1" x14ac:dyDescent="0.25">
      <c r="D198" s="109"/>
      <c r="E198" s="108"/>
      <c r="F198" s="108" t="s">
        <v>220</v>
      </c>
      <c r="G198" s="108"/>
      <c r="H198" s="107"/>
    </row>
    <row r="199" spans="4:8" ht="15.75" outlineLevel="1" x14ac:dyDescent="0.25">
      <c r="D199" s="109"/>
      <c r="E199" s="108"/>
      <c r="F199" s="108" t="s">
        <v>53</v>
      </c>
      <c r="G199" s="108"/>
      <c r="H199" s="107"/>
    </row>
    <row r="200" spans="4:8" ht="15.75" outlineLevel="1" x14ac:dyDescent="0.25">
      <c r="D200" s="109"/>
      <c r="E200" s="108"/>
      <c r="F200" s="108" t="s">
        <v>51</v>
      </c>
      <c r="G200" s="108"/>
      <c r="H200" s="107"/>
    </row>
    <row r="201" spans="4:8" ht="15.75" outlineLevel="1" x14ac:dyDescent="0.25">
      <c r="D201" s="109"/>
      <c r="E201" s="108"/>
      <c r="F201" s="108" t="s">
        <v>37</v>
      </c>
      <c r="G201" s="108"/>
      <c r="H201" s="107"/>
    </row>
    <row r="202" spans="4:8" ht="15.75" outlineLevel="1" x14ac:dyDescent="0.25">
      <c r="D202" s="109"/>
      <c r="E202" s="108"/>
      <c r="F202" s="107" t="s">
        <v>269</v>
      </c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16">
        <f>A178+1</f>
        <v>7</v>
      </c>
      <c r="B212" s="115" t="s">
        <v>208</v>
      </c>
      <c r="C212" s="114">
        <f>SUM(D212:H212)</f>
        <v>37</v>
      </c>
      <c r="D212" s="108">
        <f>COUNTA(D213:D245)</f>
        <v>0</v>
      </c>
      <c r="E212" s="108">
        <f>COUNTA(E213:E245)</f>
        <v>5</v>
      </c>
      <c r="F212" s="108">
        <f>COUNTA(F213:F245)</f>
        <v>31</v>
      </c>
      <c r="G212" s="108">
        <f>COUNTA(G213:G245)</f>
        <v>1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 t="s">
        <v>91</v>
      </c>
      <c r="F215" s="108" t="s">
        <v>82</v>
      </c>
      <c r="G215" s="108"/>
      <c r="H215" s="107"/>
    </row>
    <row r="216" spans="1:8" ht="15.75" outlineLevel="1" x14ac:dyDescent="0.25">
      <c r="D216" s="109"/>
      <c r="E216" s="108" t="s">
        <v>47</v>
      </c>
      <c r="F216" s="108" t="s">
        <v>26</v>
      </c>
      <c r="G216" s="108"/>
      <c r="H216" s="107"/>
    </row>
    <row r="217" spans="1:8" ht="15.75" outlineLevel="1" x14ac:dyDescent="0.25">
      <c r="D217" s="109"/>
      <c r="E217" s="108"/>
      <c r="F217" s="108" t="s">
        <v>75</v>
      </c>
      <c r="G217" s="108"/>
      <c r="H217" s="107"/>
    </row>
    <row r="218" spans="1:8" ht="15.75" outlineLevel="1" x14ac:dyDescent="0.25">
      <c r="D218" s="109"/>
      <c r="F218" s="108" t="s">
        <v>78</v>
      </c>
      <c r="G218" s="108"/>
      <c r="H218" s="107"/>
    </row>
    <row r="219" spans="1:8" ht="15.75" outlineLevel="1" x14ac:dyDescent="0.25">
      <c r="D219" s="109"/>
      <c r="E219" s="108"/>
      <c r="F219" s="108" t="s">
        <v>88</v>
      </c>
      <c r="G219" s="108"/>
      <c r="H219" s="107"/>
    </row>
    <row r="220" spans="1:8" ht="15.75" outlineLevel="1" x14ac:dyDescent="0.25">
      <c r="D220" s="109"/>
      <c r="E220" s="108"/>
      <c r="F220" s="108" t="s">
        <v>51</v>
      </c>
      <c r="G220" s="108"/>
      <c r="H220" s="107"/>
    </row>
    <row r="221" spans="1:8" ht="15.75" outlineLevel="1" x14ac:dyDescent="0.25">
      <c r="D221" s="109"/>
      <c r="E221" s="108"/>
      <c r="F221" s="108" t="s">
        <v>90</v>
      </c>
      <c r="G221" s="108"/>
      <c r="H221" s="107"/>
    </row>
    <row r="222" spans="1:8" ht="15.75" outlineLevel="1" x14ac:dyDescent="0.25">
      <c r="D222" s="109"/>
      <c r="E222" s="108"/>
      <c r="F222" s="108" t="s">
        <v>83</v>
      </c>
      <c r="G222" s="108"/>
      <c r="H222" s="107"/>
    </row>
    <row r="223" spans="1:8" ht="15.75" outlineLevel="1" x14ac:dyDescent="0.25">
      <c r="D223" s="109"/>
      <c r="E223" s="108" t="s">
        <v>270</v>
      </c>
      <c r="F223" s="108" t="s">
        <v>29</v>
      </c>
      <c r="G223" s="108"/>
      <c r="H223" s="107"/>
    </row>
    <row r="224" spans="1:8" ht="15.75" outlineLevel="1" x14ac:dyDescent="0.25">
      <c r="D224" s="109"/>
      <c r="E224" s="108"/>
      <c r="F224" s="108"/>
      <c r="G224" s="107" t="s">
        <v>269</v>
      </c>
      <c r="H224" s="107"/>
    </row>
    <row r="225" spans="4:8" ht="15.75" outlineLevel="1" x14ac:dyDescent="0.25">
      <c r="D225" s="109"/>
      <c r="E225" s="108" t="s">
        <v>285</v>
      </c>
      <c r="F225" s="110" t="s">
        <v>21</v>
      </c>
      <c r="G225" s="108"/>
      <c r="H225" s="107"/>
    </row>
    <row r="226" spans="4:8" ht="15.75" outlineLevel="1" x14ac:dyDescent="0.25">
      <c r="D226" s="109"/>
      <c r="E226" s="108"/>
      <c r="F226" s="108" t="s">
        <v>17</v>
      </c>
      <c r="G226" s="108"/>
      <c r="H226" s="107"/>
    </row>
    <row r="227" spans="4:8" ht="15.75" outlineLevel="1" x14ac:dyDescent="0.25">
      <c r="D227" s="109"/>
      <c r="E227" s="108"/>
      <c r="F227" s="108" t="s">
        <v>64</v>
      </c>
      <c r="G227" s="110"/>
      <c r="H227" s="107"/>
    </row>
    <row r="228" spans="4:8" ht="15.75" outlineLevel="1" x14ac:dyDescent="0.25">
      <c r="D228" s="109"/>
      <c r="E228" s="108"/>
      <c r="F228" s="108" t="s">
        <v>23</v>
      </c>
      <c r="G228" s="110"/>
      <c r="H228" s="107"/>
    </row>
    <row r="229" spans="4:8" ht="15.75" outlineLevel="1" x14ac:dyDescent="0.25">
      <c r="D229" s="109"/>
      <c r="E229" s="108"/>
      <c r="F229" s="108" t="s">
        <v>65</v>
      </c>
      <c r="G229" s="108"/>
      <c r="H229" s="107"/>
    </row>
    <row r="230" spans="4:8" ht="15.75" outlineLevel="1" x14ac:dyDescent="0.25">
      <c r="D230" s="109"/>
      <c r="E230" s="108"/>
      <c r="F230" s="108" t="s">
        <v>54</v>
      </c>
      <c r="G230" s="108"/>
      <c r="H230" s="107"/>
    </row>
    <row r="231" spans="4:8" ht="15.75" outlineLevel="1" x14ac:dyDescent="0.25">
      <c r="D231" s="109"/>
      <c r="E231" s="110"/>
      <c r="F231" s="108" t="s">
        <v>220</v>
      </c>
      <c r="G231" s="108"/>
      <c r="H231" s="107"/>
    </row>
    <row r="232" spans="4:8" ht="15.75" outlineLevel="1" x14ac:dyDescent="0.25">
      <c r="D232" s="109"/>
      <c r="E232" s="108"/>
      <c r="F232" s="108" t="s">
        <v>33</v>
      </c>
      <c r="G232" s="108"/>
      <c r="H232" s="107"/>
    </row>
    <row r="233" spans="4:8" ht="15.75" outlineLevel="1" x14ac:dyDescent="0.25">
      <c r="D233" s="109"/>
      <c r="E233" s="108"/>
      <c r="F233" s="108" t="s">
        <v>53</v>
      </c>
      <c r="G233" s="108"/>
      <c r="H233" s="107"/>
    </row>
    <row r="234" spans="4:8" ht="15.75" outlineLevel="1" x14ac:dyDescent="0.25">
      <c r="D234" s="109"/>
      <c r="E234" s="108"/>
      <c r="F234" s="108" t="s">
        <v>63</v>
      </c>
      <c r="G234" s="108"/>
      <c r="H234" s="107"/>
    </row>
    <row r="235" spans="4:8" ht="15.75" outlineLevel="1" x14ac:dyDescent="0.25">
      <c r="D235" s="109"/>
      <c r="E235" s="108"/>
      <c r="F235" s="108" t="s">
        <v>92</v>
      </c>
      <c r="G235" s="108"/>
      <c r="H235" s="107"/>
    </row>
    <row r="236" spans="4:8" ht="15.75" outlineLevel="1" x14ac:dyDescent="0.25">
      <c r="D236" s="109"/>
      <c r="E236" s="108"/>
      <c r="F236" s="108" t="s">
        <v>79</v>
      </c>
      <c r="G236" s="108"/>
      <c r="H236" s="107"/>
    </row>
    <row r="237" spans="4:8" ht="15.75" outlineLevel="1" x14ac:dyDescent="0.25">
      <c r="D237" s="109"/>
      <c r="E237" s="108"/>
      <c r="F237" s="108" t="s">
        <v>62</v>
      </c>
      <c r="G237" s="108"/>
      <c r="H237" s="107"/>
    </row>
    <row r="238" spans="4:8" ht="15.75" outlineLevel="1" x14ac:dyDescent="0.25">
      <c r="D238" s="109"/>
      <c r="E238" s="108"/>
      <c r="F238" s="108" t="s">
        <v>73</v>
      </c>
      <c r="G238" s="108"/>
      <c r="H238" s="107"/>
    </row>
    <row r="239" spans="4:8" ht="15.75" outlineLevel="1" x14ac:dyDescent="0.25">
      <c r="D239" s="109"/>
      <c r="E239" s="108"/>
      <c r="F239" s="108" t="s">
        <v>71</v>
      </c>
      <c r="G239" s="108"/>
      <c r="H239" s="107"/>
    </row>
    <row r="240" spans="4:8" ht="15.75" outlineLevel="1" x14ac:dyDescent="0.25">
      <c r="D240" s="109"/>
      <c r="E240" s="108"/>
      <c r="F240" s="108" t="s">
        <v>37</v>
      </c>
      <c r="G240" s="108"/>
      <c r="H240" s="107"/>
    </row>
    <row r="241" spans="1:8" ht="15.75" outlineLevel="1" x14ac:dyDescent="0.25">
      <c r="D241" s="109"/>
      <c r="E241" s="108"/>
      <c r="F241" s="108" t="s">
        <v>68</v>
      </c>
      <c r="G241" s="108"/>
      <c r="H241" s="107"/>
    </row>
    <row r="242" spans="1:8" ht="15.75" outlineLevel="1" x14ac:dyDescent="0.25">
      <c r="D242" s="109"/>
      <c r="E242" s="108"/>
      <c r="F242" s="108" t="s">
        <v>69</v>
      </c>
      <c r="G242" s="108"/>
      <c r="H242" s="107"/>
    </row>
    <row r="243" spans="1:8" ht="15.75" outlineLevel="1" x14ac:dyDescent="0.25">
      <c r="D243" s="109"/>
      <c r="E243" s="108"/>
      <c r="F243" s="108" t="s">
        <v>181</v>
      </c>
      <c r="G243" s="108"/>
      <c r="H243" s="107"/>
    </row>
    <row r="244" spans="1:8" ht="15.75" outlineLevel="1" x14ac:dyDescent="0.25">
      <c r="D244" s="109"/>
      <c r="E244" s="108"/>
      <c r="F244" s="108" t="s">
        <v>182</v>
      </c>
      <c r="G244" s="108"/>
      <c r="H244" s="107"/>
    </row>
    <row r="245" spans="1:8" ht="16.5" outlineLevel="1" thickBot="1" x14ac:dyDescent="0.3">
      <c r="D245" s="119"/>
      <c r="E245" s="118"/>
      <c r="F245" s="118" t="s">
        <v>43</v>
      </c>
      <c r="G245" s="118"/>
      <c r="H245" s="117"/>
    </row>
    <row r="246" spans="1:8" ht="15.6" customHeight="1" thickTop="1" thickBot="1" x14ac:dyDescent="0.3">
      <c r="A246" s="116">
        <f>A212+1</f>
        <v>8</v>
      </c>
      <c r="B246" s="115" t="s">
        <v>207</v>
      </c>
      <c r="C246" s="114">
        <f>SUM(D246:H246)</f>
        <v>37</v>
      </c>
      <c r="D246" s="108">
        <f>COUNTA(D247:D279)</f>
        <v>0</v>
      </c>
      <c r="E246" s="108">
        <f>COUNTA(E247:E279)</f>
        <v>4</v>
      </c>
      <c r="F246" s="108">
        <f>COUNTA(F247:F279)</f>
        <v>17</v>
      </c>
      <c r="G246" s="108">
        <f>COUNTA(G247:G279)</f>
        <v>9</v>
      </c>
      <c r="H246" s="108">
        <f>COUNTA(H247:H279)</f>
        <v>7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 t="s">
        <v>219</v>
      </c>
      <c r="F248" s="108" t="s">
        <v>66</v>
      </c>
      <c r="G248" s="108" t="s">
        <v>83</v>
      </c>
      <c r="H248" s="107" t="s">
        <v>75</v>
      </c>
    </row>
    <row r="249" spans="1:8" ht="15.75" outlineLevel="1" x14ac:dyDescent="0.25">
      <c r="D249" s="109"/>
      <c r="E249" s="108" t="s">
        <v>85</v>
      </c>
      <c r="F249" s="108" t="s">
        <v>82</v>
      </c>
      <c r="G249" s="108"/>
      <c r="H249" s="107" t="s">
        <v>62</v>
      </c>
    </row>
    <row r="250" spans="1:8" ht="15.75" outlineLevel="1" x14ac:dyDescent="0.25">
      <c r="D250" s="109"/>
      <c r="E250" s="108" t="s">
        <v>68</v>
      </c>
      <c r="F250" s="108" t="s">
        <v>26</v>
      </c>
      <c r="G250" s="108"/>
      <c r="H250" s="107" t="s">
        <v>73</v>
      </c>
    </row>
    <row r="251" spans="1:8" ht="15.75" outlineLevel="1" x14ac:dyDescent="0.25">
      <c r="D251" s="109"/>
      <c r="E251" s="108"/>
      <c r="F251" s="108" t="s">
        <v>78</v>
      </c>
      <c r="G251" s="108" t="s">
        <v>64</v>
      </c>
      <c r="H251" s="107" t="s">
        <v>71</v>
      </c>
    </row>
    <row r="252" spans="1:8" ht="15.75" outlineLevel="1" x14ac:dyDescent="0.25">
      <c r="D252" s="109"/>
      <c r="F252" s="108" t="s">
        <v>88</v>
      </c>
      <c r="G252" s="108" t="s">
        <v>23</v>
      </c>
      <c r="H252" s="107" t="s">
        <v>69</v>
      </c>
    </row>
    <row r="253" spans="1:8" ht="15.75" outlineLevel="1" x14ac:dyDescent="0.25">
      <c r="D253" s="109"/>
      <c r="E253" s="108"/>
      <c r="F253" s="108" t="s">
        <v>90</v>
      </c>
      <c r="G253" s="108" t="s">
        <v>65</v>
      </c>
      <c r="H253" s="107" t="s">
        <v>270</v>
      </c>
    </row>
    <row r="254" spans="1:8" ht="15.75" outlineLevel="1" x14ac:dyDescent="0.25">
      <c r="D254" s="109"/>
      <c r="E254" s="108"/>
      <c r="F254" s="108" t="s">
        <v>17</v>
      </c>
      <c r="G254" s="108" t="s">
        <v>54</v>
      </c>
      <c r="H254" s="107"/>
    </row>
    <row r="255" spans="1:8" ht="15.75" outlineLevel="1" x14ac:dyDescent="0.25">
      <c r="D255" s="109"/>
      <c r="E255" s="108"/>
      <c r="F255" s="108" t="s">
        <v>91</v>
      </c>
      <c r="G255" s="108" t="s">
        <v>33</v>
      </c>
      <c r="H255" s="107" t="s">
        <v>43</v>
      </c>
    </row>
    <row r="256" spans="1:8" ht="15.75" outlineLevel="1" x14ac:dyDescent="0.25">
      <c r="D256" s="109"/>
      <c r="E256" s="108"/>
      <c r="F256" s="108" t="s">
        <v>29</v>
      </c>
      <c r="G256" s="108" t="s">
        <v>63</v>
      </c>
      <c r="H256" s="107"/>
    </row>
    <row r="257" spans="4:8" ht="15.75" outlineLevel="1" x14ac:dyDescent="0.25">
      <c r="D257" s="109"/>
      <c r="E257" s="108"/>
      <c r="F257" s="108" t="s">
        <v>92</v>
      </c>
      <c r="G257" s="108" t="s">
        <v>58</v>
      </c>
      <c r="H257" s="107"/>
    </row>
    <row r="258" spans="4:8" ht="15.75" outlineLevel="1" x14ac:dyDescent="0.25">
      <c r="D258" s="109"/>
      <c r="E258" s="108"/>
      <c r="F258" s="108" t="s">
        <v>79</v>
      </c>
      <c r="G258" s="108" t="s">
        <v>47</v>
      </c>
      <c r="H258" s="107"/>
    </row>
    <row r="259" spans="4:8" ht="15.75" outlineLevel="1" x14ac:dyDescent="0.25">
      <c r="D259" s="109"/>
      <c r="E259" s="108"/>
      <c r="F259" s="108" t="s">
        <v>37</v>
      </c>
      <c r="G259" s="108"/>
      <c r="H259" s="107"/>
    </row>
    <row r="260" spans="4:8" ht="15.75" outlineLevel="1" x14ac:dyDescent="0.25">
      <c r="D260" s="109"/>
      <c r="E260" s="108"/>
      <c r="F260" s="110" t="s">
        <v>53</v>
      </c>
      <c r="G260" s="108"/>
      <c r="H260" s="107"/>
    </row>
    <row r="261" spans="4:8" ht="15.75" outlineLevel="1" x14ac:dyDescent="0.25">
      <c r="D261" s="109"/>
      <c r="E261" s="108"/>
      <c r="F261" s="108" t="s">
        <v>51</v>
      </c>
      <c r="G261" s="110"/>
      <c r="H261" s="107"/>
    </row>
    <row r="262" spans="4:8" ht="15.75" outlineLevel="1" x14ac:dyDescent="0.25">
      <c r="D262" s="109"/>
      <c r="E262" s="108"/>
      <c r="F262" s="108" t="s">
        <v>181</v>
      </c>
      <c r="G262" s="110"/>
      <c r="H262" s="107"/>
    </row>
    <row r="263" spans="4:8" ht="15.75" outlineLevel="1" x14ac:dyDescent="0.25">
      <c r="D263" s="109"/>
      <c r="E263" s="108" t="s">
        <v>182</v>
      </c>
      <c r="F263" s="108" t="s">
        <v>269</v>
      </c>
      <c r="G263" s="108"/>
      <c r="H263" s="107"/>
    </row>
    <row r="264" spans="4:8" ht="15.75" outlineLevel="1" x14ac:dyDescent="0.25">
      <c r="D264" s="109"/>
      <c r="E264" s="108"/>
      <c r="F264" s="108" t="s">
        <v>285</v>
      </c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295</v>
      </c>
      <c r="D280" s="105">
        <f>D246+D212+D178+D144+D110+D76+D42+D8</f>
        <v>5</v>
      </c>
      <c r="E280" s="105">
        <f>E246+E212+E178+E144+E110+E76+E42+E8</f>
        <v>30</v>
      </c>
      <c r="F280" s="105">
        <f>F246+F212+F178+F144+F110+F76+F42+F8</f>
        <v>153</v>
      </c>
      <c r="G280" s="105">
        <f>G246+G212+G178+G144+G110+G76+G42+G8</f>
        <v>78</v>
      </c>
      <c r="H280" s="105">
        <f>H246+H212+H178+H144+H110+H76+H42+H8</f>
        <v>29</v>
      </c>
    </row>
    <row r="281" spans="3:8" ht="15.75" x14ac:dyDescent="0.25">
      <c r="C281" s="104"/>
      <c r="D281" s="103">
        <f>D280/$C$280</f>
        <v>1.6949152542372881E-2</v>
      </c>
      <c r="E281" s="103">
        <f>E280/$C$280</f>
        <v>0.10169491525423729</v>
      </c>
      <c r="F281" s="103">
        <f>F280/$C$280</f>
        <v>0.51864406779661021</v>
      </c>
      <c r="G281" s="103">
        <f>G280/$C$280</f>
        <v>0.26440677966101694</v>
      </c>
      <c r="H281" s="103">
        <f>H280/$C$280</f>
        <v>9.8305084745762716E-2</v>
      </c>
    </row>
  </sheetData>
  <mergeCells count="5">
    <mergeCell ref="H2:H7"/>
    <mergeCell ref="G2:G7"/>
    <mergeCell ref="F2:F7"/>
    <mergeCell ref="E2:E7"/>
    <mergeCell ref="D2:D7"/>
  </mergeCells>
  <conditionalFormatting sqref="D77:H78 D80:H86 D79 F79:H79 D88:H109 D87:G87">
    <cfRule type="duplicateValues" dxfId="8871" priority="315"/>
    <cfRule type="duplicateValues" dxfId="8870" priority="322"/>
    <cfRule type="duplicateValues" dxfId="8869" priority="329"/>
    <cfRule type="duplicateValues" dxfId="8868" priority="336"/>
    <cfRule type="duplicateValues" dxfId="8867" priority="343"/>
    <cfRule type="duplicateValues" dxfId="8866" priority="350"/>
    <cfRule type="duplicateValues" dxfId="8865" priority="357"/>
    <cfRule type="duplicateValues" dxfId="8864" priority="364"/>
    <cfRule type="duplicateValues" dxfId="8863" priority="371"/>
    <cfRule type="duplicateValues" dxfId="8862" priority="378"/>
    <cfRule type="duplicateValues" dxfId="8861" priority="385"/>
    <cfRule type="duplicateValues" dxfId="8860" priority="392"/>
    <cfRule type="duplicateValues" dxfId="8859" priority="399"/>
    <cfRule type="duplicateValues" dxfId="8858" priority="405"/>
    <cfRule type="duplicateValues" dxfId="8857" priority="410"/>
    <cfRule type="duplicateValues" dxfId="8856" priority="414"/>
    <cfRule type="duplicateValues" dxfId="8855" priority="417"/>
    <cfRule type="duplicateValues" dxfId="8854" priority="427"/>
  </conditionalFormatting>
  <conditionalFormatting sqref="D43:H54 D56:H75 D55:G55">
    <cfRule type="duplicateValues" dxfId="8853" priority="316"/>
    <cfRule type="duplicateValues" dxfId="8852" priority="323"/>
    <cfRule type="duplicateValues" dxfId="8851" priority="330"/>
    <cfRule type="duplicateValues" dxfId="8850" priority="337"/>
    <cfRule type="duplicateValues" dxfId="8849" priority="344"/>
    <cfRule type="duplicateValues" dxfId="8848" priority="351"/>
    <cfRule type="duplicateValues" dxfId="8847" priority="358"/>
    <cfRule type="duplicateValues" dxfId="8846" priority="365"/>
    <cfRule type="duplicateValues" dxfId="8845" priority="372"/>
    <cfRule type="duplicateValues" dxfId="8844" priority="379"/>
    <cfRule type="duplicateValues" dxfId="8843" priority="386"/>
    <cfRule type="duplicateValues" dxfId="8842" priority="393"/>
    <cfRule type="duplicateValues" dxfId="8841" priority="400"/>
    <cfRule type="duplicateValues" dxfId="8840" priority="406"/>
    <cfRule type="duplicateValues" dxfId="8839" priority="411"/>
    <cfRule type="duplicateValues" dxfId="8838" priority="415"/>
    <cfRule type="duplicateValues" dxfId="8837" priority="418"/>
    <cfRule type="duplicateValues" dxfId="8836" priority="419"/>
    <cfRule type="duplicateValues" dxfId="8835" priority="420"/>
    <cfRule type="duplicateValues" dxfId="8834" priority="426"/>
  </conditionalFormatting>
  <conditionalFormatting sqref="D111:H112 D114:H143 D113 F113:G113">
    <cfRule type="duplicateValues" dxfId="8833" priority="314"/>
    <cfRule type="duplicateValues" dxfId="8832" priority="321"/>
    <cfRule type="duplicateValues" dxfId="8831" priority="328"/>
    <cfRule type="duplicateValues" dxfId="8830" priority="335"/>
    <cfRule type="duplicateValues" dxfId="8829" priority="342"/>
    <cfRule type="duplicateValues" dxfId="8828" priority="349"/>
    <cfRule type="duplicateValues" dxfId="8827" priority="356"/>
    <cfRule type="duplicateValues" dxfId="8826" priority="363"/>
    <cfRule type="duplicateValues" dxfId="8825" priority="370"/>
    <cfRule type="duplicateValues" dxfId="8824" priority="377"/>
    <cfRule type="duplicateValues" dxfId="8823" priority="384"/>
    <cfRule type="duplicateValues" dxfId="8822" priority="391"/>
    <cfRule type="duplicateValues" dxfId="8821" priority="398"/>
    <cfRule type="duplicateValues" dxfId="8820" priority="404"/>
    <cfRule type="duplicateValues" dxfId="8819" priority="409"/>
    <cfRule type="duplicateValues" dxfId="8818" priority="413"/>
    <cfRule type="duplicateValues" dxfId="8817" priority="416"/>
    <cfRule type="duplicateValues" dxfId="8816" priority="425"/>
  </conditionalFormatting>
  <conditionalFormatting sqref="D145:H145 D147:H153 D146 F146:H146 D154:F154 H154 D155:H177">
    <cfRule type="duplicateValues" dxfId="8815" priority="313"/>
    <cfRule type="duplicateValues" dxfId="8814" priority="320"/>
    <cfRule type="duplicateValues" dxfId="8813" priority="327"/>
    <cfRule type="duplicateValues" dxfId="8812" priority="334"/>
    <cfRule type="duplicateValues" dxfId="8811" priority="341"/>
    <cfRule type="duplicateValues" dxfId="8810" priority="348"/>
    <cfRule type="duplicateValues" dxfId="8809" priority="355"/>
    <cfRule type="duplicateValues" dxfId="8808" priority="362"/>
    <cfRule type="duplicateValues" dxfId="8807" priority="369"/>
    <cfRule type="duplicateValues" dxfId="8806" priority="376"/>
    <cfRule type="duplicateValues" dxfId="8805" priority="383"/>
    <cfRule type="duplicateValues" dxfId="8804" priority="390"/>
    <cfRule type="duplicateValues" dxfId="8803" priority="397"/>
    <cfRule type="duplicateValues" dxfId="8802" priority="403"/>
    <cfRule type="duplicateValues" dxfId="8801" priority="408"/>
    <cfRule type="duplicateValues" dxfId="8800" priority="412"/>
    <cfRule type="duplicateValues" dxfId="8799" priority="424"/>
  </conditionalFormatting>
  <conditionalFormatting sqref="D179:H185 D187:H201 D186 F186:H186 D203:H211 D202:E202 G202:H202">
    <cfRule type="duplicateValues" dxfId="8798" priority="312"/>
    <cfRule type="duplicateValues" dxfId="8797" priority="319"/>
    <cfRule type="duplicateValues" dxfId="8796" priority="326"/>
    <cfRule type="duplicateValues" dxfId="8795" priority="333"/>
    <cfRule type="duplicateValues" dxfId="8794" priority="340"/>
    <cfRule type="duplicateValues" dxfId="8793" priority="347"/>
    <cfRule type="duplicateValues" dxfId="8792" priority="354"/>
    <cfRule type="duplicateValues" dxfId="8791" priority="361"/>
    <cfRule type="duplicateValues" dxfId="8790" priority="368"/>
    <cfRule type="duplicateValues" dxfId="8789" priority="375"/>
    <cfRule type="duplicateValues" dxfId="8788" priority="382"/>
    <cfRule type="duplicateValues" dxfId="8787" priority="389"/>
    <cfRule type="duplicateValues" dxfId="8786" priority="396"/>
    <cfRule type="duplicateValues" dxfId="8785" priority="402"/>
    <cfRule type="duplicateValues" dxfId="8784" priority="407"/>
    <cfRule type="duplicateValues" dxfId="8783" priority="423"/>
  </conditionalFormatting>
  <conditionalFormatting sqref="D213:H215 D242:H245 G217:H223 F217:F240 D216 F216:H216 H224 G225:H241 D217:E241">
    <cfRule type="duplicateValues" dxfId="8782" priority="422"/>
  </conditionalFormatting>
  <conditionalFormatting sqref="D247:H254 D259:H262 D258:F258 H258 D256:H257 D255:G255 D263:E263 G263:H263 D264:H279">
    <cfRule type="duplicateValues" dxfId="8781" priority="310"/>
    <cfRule type="duplicateValues" dxfId="8780" priority="317"/>
    <cfRule type="duplicateValues" dxfId="8779" priority="324"/>
    <cfRule type="duplicateValues" dxfId="8778" priority="331"/>
    <cfRule type="duplicateValues" dxfId="8777" priority="338"/>
    <cfRule type="duplicateValues" dxfId="8776" priority="345"/>
    <cfRule type="duplicateValues" dxfId="8775" priority="352"/>
    <cfRule type="duplicateValues" dxfId="8774" priority="359"/>
    <cfRule type="duplicateValues" dxfId="8773" priority="366"/>
    <cfRule type="duplicateValues" dxfId="8772" priority="373"/>
    <cfRule type="duplicateValues" dxfId="8771" priority="380"/>
    <cfRule type="duplicateValues" dxfId="8770" priority="387"/>
    <cfRule type="duplicateValues" dxfId="8769" priority="394"/>
    <cfRule type="duplicateValues" dxfId="8768" priority="421"/>
  </conditionalFormatting>
  <conditionalFormatting sqref="D213:H215 D216 F216:H216 D224:F224 H224 D217:H223 D225:H245">
    <cfRule type="duplicateValues" dxfId="8767" priority="311"/>
    <cfRule type="duplicateValues" dxfId="8766" priority="318"/>
    <cfRule type="duplicateValues" dxfId="8765" priority="325"/>
    <cfRule type="duplicateValues" dxfId="8764" priority="332"/>
    <cfRule type="duplicateValues" dxfId="8763" priority="339"/>
    <cfRule type="duplicateValues" dxfId="8762" priority="346"/>
    <cfRule type="duplicateValues" dxfId="8761" priority="353"/>
    <cfRule type="duplicateValues" dxfId="8760" priority="360"/>
    <cfRule type="duplicateValues" dxfId="8759" priority="367"/>
    <cfRule type="duplicateValues" dxfId="8758" priority="374"/>
    <cfRule type="duplicateValues" dxfId="8757" priority="381"/>
    <cfRule type="duplicateValues" dxfId="8756" priority="388"/>
    <cfRule type="duplicateValues" dxfId="8755" priority="395"/>
    <cfRule type="duplicateValues" dxfId="8754" priority="401"/>
  </conditionalFormatting>
  <conditionalFormatting sqref="F241">
    <cfRule type="duplicateValues" dxfId="8753" priority="309"/>
  </conditionalFormatting>
  <conditionalFormatting sqref="D13 F13:H13 D14:H41 D9:H12">
    <cfRule type="duplicateValues" dxfId="8752" priority="428"/>
    <cfRule type="duplicateValues" dxfId="8751" priority="429"/>
    <cfRule type="duplicateValues" dxfId="8750" priority="430"/>
    <cfRule type="duplicateValues" dxfId="8749" priority="431"/>
    <cfRule type="duplicateValues" dxfId="8748" priority="432"/>
    <cfRule type="duplicateValues" dxfId="8747" priority="433"/>
    <cfRule type="duplicateValues" dxfId="8746" priority="434"/>
    <cfRule type="duplicateValues" dxfId="8745" priority="435"/>
    <cfRule type="duplicateValues" dxfId="8744" priority="436"/>
    <cfRule type="duplicateValues" dxfId="8743" priority="437"/>
    <cfRule type="duplicateValues" dxfId="8742" priority="438"/>
    <cfRule type="duplicateValues" dxfId="8741" priority="439"/>
    <cfRule type="duplicateValues" dxfId="8740" priority="440"/>
    <cfRule type="duplicateValues" dxfId="8739" priority="441"/>
    <cfRule type="duplicateValues" dxfId="8738" priority="442"/>
    <cfRule type="duplicateValues" dxfId="8737" priority="443"/>
    <cfRule type="duplicateValues" dxfId="8736" priority="444"/>
    <cfRule type="duplicateValues" dxfId="8735" priority="445"/>
    <cfRule type="duplicateValues" dxfId="8734" priority="446"/>
    <cfRule type="duplicateValues" dxfId="8733" priority="447"/>
    <cfRule type="duplicateValues" dxfId="8732" priority="448"/>
  </conditionalFormatting>
  <conditionalFormatting sqref="E79">
    <cfRule type="duplicateValues" dxfId="8731" priority="288"/>
    <cfRule type="duplicateValues" dxfId="8730" priority="289"/>
    <cfRule type="duplicateValues" dxfId="8729" priority="290"/>
    <cfRule type="duplicateValues" dxfId="8728" priority="291"/>
    <cfRule type="duplicateValues" dxfId="8727" priority="292"/>
    <cfRule type="duplicateValues" dxfId="8726" priority="293"/>
    <cfRule type="duplicateValues" dxfId="8725" priority="294"/>
    <cfRule type="duplicateValues" dxfId="8724" priority="295"/>
    <cfRule type="duplicateValues" dxfId="8723" priority="296"/>
    <cfRule type="duplicateValues" dxfId="8722" priority="297"/>
    <cfRule type="duplicateValues" dxfId="8721" priority="298"/>
    <cfRule type="duplicateValues" dxfId="8720" priority="299"/>
    <cfRule type="duplicateValues" dxfId="8719" priority="300"/>
    <cfRule type="duplicateValues" dxfId="8718" priority="301"/>
    <cfRule type="duplicateValues" dxfId="8717" priority="302"/>
    <cfRule type="duplicateValues" dxfId="8716" priority="303"/>
    <cfRule type="duplicateValues" dxfId="8715" priority="304"/>
    <cfRule type="duplicateValues" dxfId="8714" priority="305"/>
    <cfRule type="duplicateValues" dxfId="8713" priority="306"/>
    <cfRule type="duplicateValues" dxfId="8712" priority="307"/>
    <cfRule type="duplicateValues" dxfId="8711" priority="308"/>
  </conditionalFormatting>
  <conditionalFormatting sqref="E113">
    <cfRule type="duplicateValues" dxfId="8710" priority="267"/>
    <cfRule type="duplicateValues" dxfId="8709" priority="268"/>
    <cfRule type="duplicateValues" dxfId="8708" priority="269"/>
    <cfRule type="duplicateValues" dxfId="8707" priority="270"/>
    <cfRule type="duplicateValues" dxfId="8706" priority="271"/>
    <cfRule type="duplicateValues" dxfId="8705" priority="272"/>
    <cfRule type="duplicateValues" dxfId="8704" priority="273"/>
    <cfRule type="duplicateValues" dxfId="8703" priority="274"/>
    <cfRule type="duplicateValues" dxfId="8702" priority="275"/>
    <cfRule type="duplicateValues" dxfId="8701" priority="276"/>
    <cfRule type="duplicateValues" dxfId="8700" priority="277"/>
    <cfRule type="duplicateValues" dxfId="8699" priority="278"/>
    <cfRule type="duplicateValues" dxfId="8698" priority="279"/>
    <cfRule type="duplicateValues" dxfId="8697" priority="280"/>
    <cfRule type="duplicateValues" dxfId="8696" priority="281"/>
    <cfRule type="duplicateValues" dxfId="8695" priority="282"/>
    <cfRule type="duplicateValues" dxfId="8694" priority="283"/>
    <cfRule type="duplicateValues" dxfId="8693" priority="284"/>
    <cfRule type="duplicateValues" dxfId="8692" priority="285"/>
    <cfRule type="duplicateValues" dxfId="8691" priority="286"/>
    <cfRule type="duplicateValues" dxfId="8690" priority="287"/>
  </conditionalFormatting>
  <conditionalFormatting sqref="E146">
    <cfRule type="duplicateValues" dxfId="8689" priority="246"/>
    <cfRule type="duplicateValues" dxfId="8688" priority="247"/>
    <cfRule type="duplicateValues" dxfId="8687" priority="248"/>
    <cfRule type="duplicateValues" dxfId="8686" priority="249"/>
    <cfRule type="duplicateValues" dxfId="8685" priority="250"/>
    <cfRule type="duplicateValues" dxfId="8684" priority="251"/>
    <cfRule type="duplicateValues" dxfId="8683" priority="252"/>
    <cfRule type="duplicateValues" dxfId="8682" priority="253"/>
    <cfRule type="duplicateValues" dxfId="8681" priority="254"/>
    <cfRule type="duplicateValues" dxfId="8680" priority="255"/>
    <cfRule type="duplicateValues" dxfId="8679" priority="256"/>
    <cfRule type="duplicateValues" dxfId="8678" priority="257"/>
    <cfRule type="duplicateValues" dxfId="8677" priority="258"/>
    <cfRule type="duplicateValues" dxfId="8676" priority="259"/>
    <cfRule type="duplicateValues" dxfId="8675" priority="260"/>
    <cfRule type="duplicateValues" dxfId="8674" priority="261"/>
    <cfRule type="duplicateValues" dxfId="8673" priority="262"/>
    <cfRule type="duplicateValues" dxfId="8672" priority="263"/>
    <cfRule type="duplicateValues" dxfId="8671" priority="264"/>
    <cfRule type="duplicateValues" dxfId="8670" priority="265"/>
    <cfRule type="duplicateValues" dxfId="8669" priority="266"/>
  </conditionalFormatting>
  <conditionalFormatting sqref="E186">
    <cfRule type="duplicateValues" dxfId="8668" priority="225"/>
    <cfRule type="duplicateValues" dxfId="8667" priority="226"/>
    <cfRule type="duplicateValues" dxfId="8666" priority="227"/>
    <cfRule type="duplicateValues" dxfId="8665" priority="228"/>
    <cfRule type="duplicateValues" dxfId="8664" priority="229"/>
    <cfRule type="duplicateValues" dxfId="8663" priority="230"/>
    <cfRule type="duplicateValues" dxfId="8662" priority="231"/>
    <cfRule type="duplicateValues" dxfId="8661" priority="232"/>
    <cfRule type="duplicateValues" dxfId="8660" priority="233"/>
    <cfRule type="duplicateValues" dxfId="8659" priority="234"/>
    <cfRule type="duplicateValues" dxfId="8658" priority="235"/>
    <cfRule type="duplicateValues" dxfId="8657" priority="236"/>
    <cfRule type="duplicateValues" dxfId="8656" priority="237"/>
    <cfRule type="duplicateValues" dxfId="8655" priority="238"/>
    <cfRule type="duplicateValues" dxfId="8654" priority="239"/>
    <cfRule type="duplicateValues" dxfId="8653" priority="240"/>
    <cfRule type="duplicateValues" dxfId="8652" priority="241"/>
    <cfRule type="duplicateValues" dxfId="8651" priority="242"/>
    <cfRule type="duplicateValues" dxfId="8650" priority="243"/>
    <cfRule type="duplicateValues" dxfId="8649" priority="244"/>
    <cfRule type="duplicateValues" dxfId="8648" priority="245"/>
  </conditionalFormatting>
  <conditionalFormatting sqref="E216">
    <cfRule type="duplicateValues" dxfId="8647" priority="204"/>
    <cfRule type="duplicateValues" dxfId="8646" priority="205"/>
    <cfRule type="duplicateValues" dxfId="8645" priority="206"/>
    <cfRule type="duplicateValues" dxfId="8644" priority="207"/>
    <cfRule type="duplicateValues" dxfId="8643" priority="208"/>
    <cfRule type="duplicateValues" dxfId="8642" priority="209"/>
    <cfRule type="duplicateValues" dxfId="8641" priority="210"/>
    <cfRule type="duplicateValues" dxfId="8640" priority="211"/>
    <cfRule type="duplicateValues" dxfId="8639" priority="212"/>
    <cfRule type="duplicateValues" dxfId="8638" priority="213"/>
    <cfRule type="duplicateValues" dxfId="8637" priority="214"/>
    <cfRule type="duplicateValues" dxfId="8636" priority="215"/>
    <cfRule type="duplicateValues" dxfId="8635" priority="216"/>
    <cfRule type="duplicateValues" dxfId="8634" priority="217"/>
    <cfRule type="duplicateValues" dxfId="8633" priority="218"/>
    <cfRule type="duplicateValues" dxfId="8632" priority="219"/>
    <cfRule type="duplicateValues" dxfId="8631" priority="220"/>
    <cfRule type="duplicateValues" dxfId="8630" priority="221"/>
    <cfRule type="duplicateValues" dxfId="8629" priority="222"/>
    <cfRule type="duplicateValues" dxfId="8628" priority="223"/>
    <cfRule type="duplicateValues" dxfId="8627" priority="224"/>
  </conditionalFormatting>
  <conditionalFormatting sqref="G258">
    <cfRule type="duplicateValues" dxfId="8626" priority="183"/>
    <cfRule type="duplicateValues" dxfId="8625" priority="184"/>
    <cfRule type="duplicateValues" dxfId="8624" priority="185"/>
    <cfRule type="duplicateValues" dxfId="8623" priority="186"/>
    <cfRule type="duplicateValues" dxfId="8622" priority="187"/>
    <cfRule type="duplicateValues" dxfId="8621" priority="188"/>
    <cfRule type="duplicateValues" dxfId="8620" priority="189"/>
    <cfRule type="duplicateValues" dxfId="8619" priority="190"/>
    <cfRule type="duplicateValues" dxfId="8618" priority="191"/>
    <cfRule type="duplicateValues" dxfId="8617" priority="192"/>
    <cfRule type="duplicateValues" dxfId="8616" priority="193"/>
    <cfRule type="duplicateValues" dxfId="8615" priority="194"/>
    <cfRule type="duplicateValues" dxfId="8614" priority="195"/>
    <cfRule type="duplicateValues" dxfId="8613" priority="196"/>
    <cfRule type="duplicateValues" dxfId="8612" priority="197"/>
    <cfRule type="duplicateValues" dxfId="8611" priority="198"/>
    <cfRule type="duplicateValues" dxfId="8610" priority="199"/>
    <cfRule type="duplicateValues" dxfId="8609" priority="200"/>
    <cfRule type="duplicateValues" dxfId="8608" priority="201"/>
    <cfRule type="duplicateValues" dxfId="8607" priority="202"/>
    <cfRule type="duplicateValues" dxfId="8606" priority="203"/>
  </conditionalFormatting>
  <conditionalFormatting sqref="H55">
    <cfRule type="duplicateValues" dxfId="8605" priority="162"/>
    <cfRule type="duplicateValues" dxfId="8604" priority="163"/>
    <cfRule type="duplicateValues" dxfId="8603" priority="164"/>
    <cfRule type="duplicateValues" dxfId="8602" priority="165"/>
    <cfRule type="duplicateValues" dxfId="8601" priority="166"/>
    <cfRule type="duplicateValues" dxfId="8600" priority="167"/>
    <cfRule type="duplicateValues" dxfId="8599" priority="168"/>
    <cfRule type="duplicateValues" dxfId="8598" priority="169"/>
    <cfRule type="duplicateValues" dxfId="8597" priority="170"/>
    <cfRule type="duplicateValues" dxfId="8596" priority="171"/>
    <cfRule type="duplicateValues" dxfId="8595" priority="172"/>
    <cfRule type="duplicateValues" dxfId="8594" priority="173"/>
    <cfRule type="duplicateValues" dxfId="8593" priority="174"/>
    <cfRule type="duplicateValues" dxfId="8592" priority="175"/>
    <cfRule type="duplicateValues" dxfId="8591" priority="176"/>
    <cfRule type="duplicateValues" dxfId="8590" priority="177"/>
    <cfRule type="duplicateValues" dxfId="8589" priority="178"/>
    <cfRule type="duplicateValues" dxfId="8588" priority="179"/>
    <cfRule type="duplicateValues" dxfId="8587" priority="180"/>
    <cfRule type="duplicateValues" dxfId="8586" priority="181"/>
    <cfRule type="duplicateValues" dxfId="8585" priority="182"/>
  </conditionalFormatting>
  <conditionalFormatting sqref="H87">
    <cfRule type="duplicateValues" dxfId="8584" priority="141"/>
    <cfRule type="duplicateValues" dxfId="8583" priority="142"/>
    <cfRule type="duplicateValues" dxfId="8582" priority="143"/>
    <cfRule type="duplicateValues" dxfId="8581" priority="144"/>
    <cfRule type="duplicateValues" dxfId="8580" priority="145"/>
    <cfRule type="duplicateValues" dxfId="8579" priority="146"/>
    <cfRule type="duplicateValues" dxfId="8578" priority="147"/>
    <cfRule type="duplicateValues" dxfId="8577" priority="148"/>
    <cfRule type="duplicateValues" dxfId="8576" priority="149"/>
    <cfRule type="duplicateValues" dxfId="8575" priority="150"/>
    <cfRule type="duplicateValues" dxfId="8574" priority="151"/>
    <cfRule type="duplicateValues" dxfId="8573" priority="152"/>
    <cfRule type="duplicateValues" dxfId="8572" priority="153"/>
    <cfRule type="duplicateValues" dxfId="8571" priority="154"/>
    <cfRule type="duplicateValues" dxfId="8570" priority="155"/>
    <cfRule type="duplicateValues" dxfId="8569" priority="156"/>
    <cfRule type="duplicateValues" dxfId="8568" priority="157"/>
    <cfRule type="duplicateValues" dxfId="8567" priority="158"/>
    <cfRule type="duplicateValues" dxfId="8566" priority="159"/>
    <cfRule type="duplicateValues" dxfId="8565" priority="160"/>
    <cfRule type="duplicateValues" dxfId="8564" priority="161"/>
  </conditionalFormatting>
  <conditionalFormatting sqref="H113">
    <cfRule type="duplicateValues" dxfId="8563" priority="120"/>
    <cfRule type="duplicateValues" dxfId="8562" priority="121"/>
    <cfRule type="duplicateValues" dxfId="8561" priority="122"/>
    <cfRule type="duplicateValues" dxfId="8560" priority="123"/>
    <cfRule type="duplicateValues" dxfId="8559" priority="124"/>
    <cfRule type="duplicateValues" dxfId="8558" priority="125"/>
    <cfRule type="duplicateValues" dxfId="8557" priority="126"/>
    <cfRule type="duplicateValues" dxfId="8556" priority="127"/>
    <cfRule type="duplicateValues" dxfId="8555" priority="128"/>
    <cfRule type="duplicateValues" dxfId="8554" priority="129"/>
    <cfRule type="duplicateValues" dxfId="8553" priority="130"/>
    <cfRule type="duplicateValues" dxfId="8552" priority="131"/>
    <cfRule type="duplicateValues" dxfId="8551" priority="132"/>
    <cfRule type="duplicateValues" dxfId="8550" priority="133"/>
    <cfRule type="duplicateValues" dxfId="8549" priority="134"/>
    <cfRule type="duplicateValues" dxfId="8548" priority="135"/>
    <cfRule type="duplicateValues" dxfId="8547" priority="136"/>
    <cfRule type="duplicateValues" dxfId="8546" priority="137"/>
    <cfRule type="duplicateValues" dxfId="8545" priority="138"/>
    <cfRule type="duplicateValues" dxfId="8544" priority="139"/>
    <cfRule type="duplicateValues" dxfId="8543" priority="140"/>
  </conditionalFormatting>
  <conditionalFormatting sqref="G154">
    <cfRule type="duplicateValues" dxfId="8542" priority="99"/>
    <cfRule type="duplicateValues" dxfId="8541" priority="100"/>
    <cfRule type="duplicateValues" dxfId="8540" priority="101"/>
    <cfRule type="duplicateValues" dxfId="8539" priority="102"/>
    <cfRule type="duplicateValues" dxfId="8538" priority="103"/>
    <cfRule type="duplicateValues" dxfId="8537" priority="104"/>
    <cfRule type="duplicateValues" dxfId="8536" priority="105"/>
    <cfRule type="duplicateValues" dxfId="8535" priority="106"/>
    <cfRule type="duplicateValues" dxfId="8534" priority="107"/>
    <cfRule type="duplicateValues" dxfId="8533" priority="108"/>
    <cfRule type="duplicateValues" dxfId="8532" priority="109"/>
    <cfRule type="duplicateValues" dxfId="8531" priority="110"/>
    <cfRule type="duplicateValues" dxfId="8530" priority="111"/>
    <cfRule type="duplicateValues" dxfId="8529" priority="112"/>
    <cfRule type="duplicateValues" dxfId="8528" priority="113"/>
    <cfRule type="duplicateValues" dxfId="8527" priority="114"/>
    <cfRule type="duplicateValues" dxfId="8526" priority="115"/>
    <cfRule type="duplicateValues" dxfId="8525" priority="116"/>
    <cfRule type="duplicateValues" dxfId="8524" priority="117"/>
    <cfRule type="duplicateValues" dxfId="8523" priority="118"/>
    <cfRule type="duplicateValues" dxfId="8522" priority="119"/>
  </conditionalFormatting>
  <conditionalFormatting sqref="F202">
    <cfRule type="duplicateValues" dxfId="8521" priority="78"/>
    <cfRule type="duplicateValues" dxfId="8520" priority="79"/>
    <cfRule type="duplicateValues" dxfId="8519" priority="80"/>
    <cfRule type="duplicateValues" dxfId="8518" priority="81"/>
    <cfRule type="duplicateValues" dxfId="8517" priority="82"/>
    <cfRule type="duplicateValues" dxfId="8516" priority="83"/>
    <cfRule type="duplicateValues" dxfId="8515" priority="84"/>
    <cfRule type="duplicateValues" dxfId="8514" priority="85"/>
    <cfRule type="duplicateValues" dxfId="8513" priority="86"/>
    <cfRule type="duplicateValues" dxfId="8512" priority="87"/>
    <cfRule type="duplicateValues" dxfId="8511" priority="88"/>
    <cfRule type="duplicateValues" dxfId="8510" priority="89"/>
    <cfRule type="duplicateValues" dxfId="8509" priority="90"/>
    <cfRule type="duplicateValues" dxfId="8508" priority="91"/>
    <cfRule type="duplicateValues" dxfId="8507" priority="92"/>
    <cfRule type="duplicateValues" dxfId="8506" priority="93"/>
    <cfRule type="duplicateValues" dxfId="8505" priority="94"/>
    <cfRule type="duplicateValues" dxfId="8504" priority="95"/>
    <cfRule type="duplicateValues" dxfId="8503" priority="96"/>
    <cfRule type="duplicateValues" dxfId="8502" priority="97"/>
    <cfRule type="duplicateValues" dxfId="8501" priority="98"/>
  </conditionalFormatting>
  <conditionalFormatting sqref="G224">
    <cfRule type="duplicateValues" dxfId="8500" priority="57"/>
    <cfRule type="duplicateValues" dxfId="8499" priority="58"/>
    <cfRule type="duplicateValues" dxfId="8498" priority="59"/>
    <cfRule type="duplicateValues" dxfId="8497" priority="60"/>
    <cfRule type="duplicateValues" dxfId="8496" priority="61"/>
    <cfRule type="duplicateValues" dxfId="8495" priority="62"/>
    <cfRule type="duplicateValues" dxfId="8494" priority="63"/>
    <cfRule type="duplicateValues" dxfId="8493" priority="64"/>
    <cfRule type="duplicateValues" dxfId="8492" priority="65"/>
    <cfRule type="duplicateValues" dxfId="8491" priority="66"/>
    <cfRule type="duplicateValues" dxfId="8490" priority="67"/>
    <cfRule type="duplicateValues" dxfId="8489" priority="68"/>
    <cfRule type="duplicateValues" dxfId="8488" priority="69"/>
    <cfRule type="duplicateValues" dxfId="8487" priority="70"/>
    <cfRule type="duplicateValues" dxfId="8486" priority="71"/>
    <cfRule type="duplicateValues" dxfId="8485" priority="72"/>
    <cfRule type="duplicateValues" dxfId="8484" priority="73"/>
    <cfRule type="duplicateValues" dxfId="8483" priority="74"/>
    <cfRule type="duplicateValues" dxfId="8482" priority="75"/>
    <cfRule type="duplicateValues" dxfId="8481" priority="76"/>
    <cfRule type="duplicateValues" dxfId="8480" priority="77"/>
  </conditionalFormatting>
  <conditionalFormatting sqref="H255">
    <cfRule type="duplicateValues" dxfId="8479" priority="36"/>
    <cfRule type="duplicateValues" dxfId="8478" priority="37"/>
    <cfRule type="duplicateValues" dxfId="8477" priority="38"/>
    <cfRule type="duplicateValues" dxfId="8476" priority="39"/>
    <cfRule type="duplicateValues" dxfId="8475" priority="40"/>
    <cfRule type="duplicateValues" dxfId="8474" priority="41"/>
    <cfRule type="duplicateValues" dxfId="8473" priority="42"/>
    <cfRule type="duplicateValues" dxfId="8472" priority="43"/>
    <cfRule type="duplicateValues" dxfId="8471" priority="44"/>
    <cfRule type="duplicateValues" dxfId="8470" priority="45"/>
    <cfRule type="duplicateValues" dxfId="8469" priority="46"/>
    <cfRule type="duplicateValues" dxfId="8468" priority="47"/>
    <cfRule type="duplicateValues" dxfId="8467" priority="48"/>
    <cfRule type="duplicateValues" dxfId="8466" priority="49"/>
    <cfRule type="duplicateValues" dxfId="8465" priority="50"/>
    <cfRule type="duplicateValues" dxfId="8464" priority="51"/>
    <cfRule type="duplicateValues" dxfId="8463" priority="52"/>
    <cfRule type="duplicateValues" dxfId="8462" priority="53"/>
    <cfRule type="duplicateValues" dxfId="8461" priority="54"/>
    <cfRule type="duplicateValues" dxfId="8460" priority="55"/>
    <cfRule type="duplicateValues" dxfId="8459" priority="56"/>
  </conditionalFormatting>
  <conditionalFormatting sqref="F263">
    <cfRule type="duplicateValues" dxfId="8458" priority="1"/>
    <cfRule type="duplicateValues" dxfId="8457" priority="2"/>
    <cfRule type="duplicateValues" dxfId="8456" priority="3"/>
    <cfRule type="duplicateValues" dxfId="8455" priority="4"/>
    <cfRule type="duplicateValues" dxfId="8454" priority="5"/>
    <cfRule type="duplicateValues" dxfId="8453" priority="6"/>
    <cfRule type="duplicateValues" dxfId="8452" priority="7"/>
    <cfRule type="duplicateValues" dxfId="8451" priority="8"/>
    <cfRule type="duplicateValues" dxfId="8450" priority="9"/>
    <cfRule type="duplicateValues" dxfId="8449" priority="10"/>
    <cfRule type="duplicateValues" dxfId="8448" priority="11"/>
    <cfRule type="duplicateValues" dxfId="8447" priority="12"/>
    <cfRule type="duplicateValues" dxfId="8446" priority="13"/>
    <cfRule type="duplicateValues" dxfId="8445" priority="14"/>
  </conditionalFormatting>
  <dataValidations count="1">
    <dataValidation type="list" allowBlank="1" showInputMessage="1" showErrorMessage="1" sqref="F1 D13 D8:H12 F13:H13 D14:H280" xr:uid="{00000000-0002-0000-00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outlinePr summaryBelow="0" summaryRight="0"/>
  </sheetPr>
  <dimension ref="A1:H545"/>
  <sheetViews>
    <sheetView topLeftCell="A13" workbookViewId="0">
      <selection activeCell="B15" sqref="B15"/>
    </sheetView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36" customHeight="1" thickBot="1" x14ac:dyDescent="0.3">
      <c r="A8" s="260">
        <v>1</v>
      </c>
      <c r="B8" s="261" t="s">
        <v>226</v>
      </c>
      <c r="C8" s="262">
        <f>SUM(D8:H8)</f>
        <v>31</v>
      </c>
      <c r="D8" s="263">
        <f>COUNTA(D9:D74)</f>
        <v>0</v>
      </c>
      <c r="E8" s="263">
        <f>COUNTA(E9:E74)</f>
        <v>0</v>
      </c>
      <c r="F8" s="263">
        <f>COUNTA(F10:F74)</f>
        <v>7</v>
      </c>
      <c r="G8" s="263">
        <f t="shared" ref="G8:H8" si="0">COUNTA(G9:G74)</f>
        <v>21</v>
      </c>
      <c r="H8" s="263">
        <f t="shared" si="0"/>
        <v>3</v>
      </c>
    </row>
    <row r="9" spans="1:8" ht="15.6" customHeight="1" outlineLevel="1" x14ac:dyDescent="0.25">
      <c r="D9" s="264"/>
      <c r="E9" s="265"/>
      <c r="F9" s="265"/>
      <c r="G9" s="265"/>
      <c r="H9" s="266"/>
    </row>
    <row r="10" spans="1:8" ht="15.6" customHeight="1" outlineLevel="1" x14ac:dyDescent="0.25">
      <c r="D10" s="267"/>
      <c r="G10" s="268" t="s">
        <v>309</v>
      </c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G12" s="268" t="s">
        <v>313</v>
      </c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F14" s="268" t="s">
        <v>664</v>
      </c>
      <c r="H14" s="269"/>
    </row>
    <row r="15" spans="1:8" ht="15.75" outlineLevel="1" x14ac:dyDescent="0.25">
      <c r="D15" s="267"/>
      <c r="E15" s="263"/>
      <c r="G15" s="263"/>
      <c r="H15" s="271" t="s">
        <v>270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31</v>
      </c>
      <c r="D75" s="276">
        <f>COUNTA(D76:D141)</f>
        <v>0</v>
      </c>
      <c r="E75" s="277">
        <f>COUNTA(E76:E141)</f>
        <v>0</v>
      </c>
      <c r="F75" s="277">
        <f>COUNTA(F77:F141)</f>
        <v>7</v>
      </c>
      <c r="G75" s="277">
        <f t="shared" ref="G75:H75" si="1">COUNTA(G76:G141)</f>
        <v>21</v>
      </c>
      <c r="H75" s="278">
        <f t="shared" si="1"/>
        <v>3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3"/>
      <c r="G77" s="268" t="s">
        <v>309</v>
      </c>
    </row>
    <row r="78" spans="1:8" ht="15.75" outlineLevel="1" x14ac:dyDescent="0.25">
      <c r="D78" s="267"/>
      <c r="E78" s="263"/>
      <c r="F78" s="268" t="s">
        <v>327</v>
      </c>
      <c r="G78" s="263"/>
      <c r="H78" s="269"/>
    </row>
    <row r="79" spans="1:8" ht="15.75" outlineLevel="1" x14ac:dyDescent="0.25">
      <c r="D79" s="267"/>
      <c r="E79" s="263"/>
      <c r="G79" s="268" t="s">
        <v>313</v>
      </c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H81" s="269"/>
    </row>
    <row r="82" spans="4:8" ht="15.75" outlineLevel="1" x14ac:dyDescent="0.25">
      <c r="D82" s="267"/>
      <c r="E82" s="263"/>
      <c r="G82" s="263"/>
      <c r="H82" s="271" t="s">
        <v>270</v>
      </c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31</v>
      </c>
      <c r="D142" s="263">
        <f>COUNTA(D143:D208)</f>
        <v>0</v>
      </c>
      <c r="E142" s="263">
        <f>COUNTA(E143:E208)</f>
        <v>0</v>
      </c>
      <c r="F142" s="263">
        <f>COUNTA(F144:F208)</f>
        <v>3</v>
      </c>
      <c r="G142" s="263">
        <f t="shared" ref="G142:H142" si="2">COUNTA(G143:G208)</f>
        <v>26</v>
      </c>
      <c r="H142" s="263">
        <f t="shared" si="2"/>
        <v>2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G144" s="268" t="s">
        <v>309</v>
      </c>
    </row>
    <row r="145" spans="4:8" ht="15.75" outlineLevel="1" x14ac:dyDescent="0.25">
      <c r="D145" s="267"/>
      <c r="E145" s="263"/>
      <c r="F145" s="268" t="s">
        <v>327</v>
      </c>
      <c r="G145" s="263"/>
      <c r="H145" s="269"/>
    </row>
    <row r="146" spans="4:8" ht="15.75" outlineLevel="1" x14ac:dyDescent="0.25">
      <c r="D146" s="267"/>
      <c r="E146" s="263"/>
      <c r="G146" s="268" t="s">
        <v>313</v>
      </c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H148" s="269"/>
    </row>
    <row r="149" spans="4:8" ht="15.75" outlineLevel="1" x14ac:dyDescent="0.25">
      <c r="D149" s="267"/>
      <c r="E149" s="263"/>
      <c r="G149" s="263"/>
      <c r="H149" s="271" t="s">
        <v>270</v>
      </c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31</v>
      </c>
      <c r="D209" s="263">
        <f>COUNTA(D210:D275)</f>
        <v>0</v>
      </c>
      <c r="E209" s="263">
        <f>COUNTA(E210:E275)</f>
        <v>2</v>
      </c>
      <c r="F209" s="263">
        <f>COUNTA(F211:F275)</f>
        <v>7</v>
      </c>
      <c r="G209" s="263">
        <f t="shared" ref="G209:H209" si="3">COUNTA(G210:G275)</f>
        <v>20</v>
      </c>
      <c r="H209" s="263">
        <f t="shared" si="3"/>
        <v>2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F211" s="268" t="s">
        <v>309</v>
      </c>
      <c r="G211" s="263"/>
      <c r="H211" s="269"/>
    </row>
    <row r="212" spans="1:8" ht="15.75" outlineLevel="1" x14ac:dyDescent="0.25">
      <c r="D212" s="267"/>
      <c r="E212" s="263"/>
      <c r="G212" s="268" t="s">
        <v>327</v>
      </c>
      <c r="H212" s="269"/>
    </row>
    <row r="213" spans="1:8" ht="15.75" outlineLevel="1" x14ac:dyDescent="0.25">
      <c r="D213" s="267"/>
      <c r="E213" s="263"/>
      <c r="F213" s="268" t="s">
        <v>313</v>
      </c>
      <c r="G213" s="263"/>
      <c r="H213" s="269"/>
    </row>
    <row r="214" spans="1:8" ht="15.75" outlineLevel="1" x14ac:dyDescent="0.25">
      <c r="D214" s="267"/>
      <c r="E214" s="263"/>
      <c r="F214" s="268" t="s">
        <v>329</v>
      </c>
      <c r="G214" s="263"/>
      <c r="H214" s="269"/>
    </row>
    <row r="215" spans="1:8" ht="15.75" outlineLevel="1" x14ac:dyDescent="0.25">
      <c r="D215" s="267"/>
      <c r="E215" s="268" t="s">
        <v>664</v>
      </c>
      <c r="G215" s="263"/>
      <c r="H215" s="269"/>
    </row>
    <row r="216" spans="1:8" ht="15.75" outlineLevel="1" x14ac:dyDescent="0.25">
      <c r="D216" s="267"/>
      <c r="E216" s="263"/>
      <c r="G216" s="263"/>
      <c r="H216" s="271" t="s">
        <v>270</v>
      </c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31</v>
      </c>
      <c r="D276" s="263">
        <f>COUNTA(D277:D342)</f>
        <v>0</v>
      </c>
      <c r="E276" s="263">
        <f>COUNTA(E277:E342)</f>
        <v>2</v>
      </c>
      <c r="F276" s="263">
        <f>COUNTA(F278:F342)</f>
        <v>2</v>
      </c>
      <c r="G276" s="263">
        <f t="shared" ref="G276:H276" si="4">COUNTA(G277:G342)</f>
        <v>25</v>
      </c>
      <c r="H276" s="263">
        <f t="shared" si="4"/>
        <v>2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8" t="s">
        <v>309</v>
      </c>
      <c r="G278" s="263"/>
      <c r="H278" s="269"/>
    </row>
    <row r="279" spans="1:8" ht="15.75" outlineLevel="1" x14ac:dyDescent="0.25">
      <c r="D279" s="267"/>
      <c r="E279" s="263"/>
      <c r="G279" s="268" t="s">
        <v>327</v>
      </c>
      <c r="H279" s="269"/>
    </row>
    <row r="280" spans="1:8" ht="15.75" outlineLevel="1" x14ac:dyDescent="0.25">
      <c r="D280" s="267"/>
      <c r="E280" s="263"/>
      <c r="F280" s="268" t="s">
        <v>313</v>
      </c>
      <c r="G280" s="263"/>
      <c r="H280" s="269"/>
    </row>
    <row r="281" spans="1:8" ht="15.75" outlineLevel="1" x14ac:dyDescent="0.25">
      <c r="D281" s="267"/>
      <c r="E281" s="263"/>
      <c r="F281" s="268" t="s">
        <v>329</v>
      </c>
      <c r="G281" s="263"/>
      <c r="H281" s="269"/>
    </row>
    <row r="282" spans="1:8" ht="15.75" outlineLevel="1" x14ac:dyDescent="0.25">
      <c r="D282" s="267"/>
      <c r="E282" s="268" t="s">
        <v>664</v>
      </c>
      <c r="G282" s="263"/>
      <c r="H282" s="269"/>
    </row>
    <row r="283" spans="1:8" ht="15.75" outlineLevel="1" x14ac:dyDescent="0.25">
      <c r="D283" s="267"/>
      <c r="E283" s="263"/>
      <c r="G283" s="263"/>
      <c r="H283" s="271" t="s">
        <v>270</v>
      </c>
    </row>
    <row r="284" spans="1:8" ht="15.75" outlineLevel="1" x14ac:dyDescent="0.25">
      <c r="D284" s="267"/>
      <c r="E284" s="263"/>
      <c r="F284" s="272"/>
      <c r="G284" s="263"/>
      <c r="H284" s="269"/>
    </row>
    <row r="285" spans="1:8" ht="15.75" outlineLevel="1" x14ac:dyDescent="0.25">
      <c r="D285" s="267"/>
      <c r="E285" s="263"/>
      <c r="F285" s="272"/>
      <c r="G285" s="263"/>
      <c r="H285" s="269"/>
    </row>
    <row r="286" spans="1:8" ht="15.75" outlineLevel="1" x14ac:dyDescent="0.25">
      <c r="D286" s="267"/>
      <c r="E286" s="263"/>
      <c r="F286" s="272"/>
      <c r="G286" s="263"/>
      <c r="H286" s="269"/>
    </row>
    <row r="287" spans="1:8" ht="15.75" outlineLevel="1" x14ac:dyDescent="0.25">
      <c r="D287" s="267"/>
      <c r="E287" s="263"/>
      <c r="F287" s="272"/>
      <c r="G287" s="263"/>
      <c r="H287" s="269"/>
    </row>
    <row r="288" spans="1:8" ht="15.75" outlineLevel="1" x14ac:dyDescent="0.25">
      <c r="D288" s="267"/>
      <c r="E288" s="263"/>
      <c r="F288" s="272"/>
      <c r="G288" s="263"/>
      <c r="H288" s="269"/>
    </row>
    <row r="289" spans="4:8" ht="15.75" outlineLevel="1" x14ac:dyDescent="0.25">
      <c r="D289" s="267"/>
      <c r="E289" s="263"/>
      <c r="F289" s="272"/>
      <c r="G289" s="263"/>
      <c r="H289" s="269"/>
    </row>
    <row r="290" spans="4:8" ht="15.75" outlineLevel="1" x14ac:dyDescent="0.25">
      <c r="D290" s="267"/>
      <c r="E290" s="263"/>
      <c r="F290" s="272"/>
      <c r="G290" s="263"/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31</v>
      </c>
      <c r="D343" s="263">
        <f>COUNTA(D344:D409)</f>
        <v>3</v>
      </c>
      <c r="E343" s="263">
        <f>COUNTA(E344:E409)</f>
        <v>19</v>
      </c>
      <c r="F343" s="263">
        <f>COUNTA(F345:F409)</f>
        <v>8</v>
      </c>
      <c r="G343" s="263">
        <f t="shared" ref="G343:H343" si="5">COUNTA(G344:G409)</f>
        <v>1</v>
      </c>
      <c r="H343" s="263">
        <f t="shared" si="5"/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3"/>
      <c r="F345" s="268" t="s">
        <v>309</v>
      </c>
      <c r="G345" s="263"/>
      <c r="H345" s="269"/>
    </row>
    <row r="346" spans="1:8" ht="15.75" outlineLevel="1" x14ac:dyDescent="0.25">
      <c r="D346" s="267"/>
      <c r="E346" s="268" t="s">
        <v>327</v>
      </c>
      <c r="G346" s="263"/>
      <c r="H346" s="269"/>
    </row>
    <row r="347" spans="1:8" ht="15.75" outlineLevel="1" x14ac:dyDescent="0.25">
      <c r="D347" s="267"/>
      <c r="E347" s="263"/>
      <c r="F347" s="268" t="s">
        <v>313</v>
      </c>
      <c r="G347" s="263"/>
      <c r="H347" s="269"/>
    </row>
    <row r="348" spans="1:8" ht="15.75" outlineLevel="1" x14ac:dyDescent="0.25">
      <c r="D348" s="267"/>
      <c r="E348" s="263"/>
      <c r="F348" s="268" t="s">
        <v>329</v>
      </c>
      <c r="G348" s="263"/>
      <c r="H348" s="269"/>
    </row>
    <row r="349" spans="1:8" ht="15.75" outlineLevel="1" x14ac:dyDescent="0.25">
      <c r="D349" s="267"/>
      <c r="F349" s="268" t="s">
        <v>664</v>
      </c>
      <c r="G349" s="263"/>
      <c r="H349" s="269"/>
    </row>
    <row r="350" spans="1:8" ht="15.75" outlineLevel="1" x14ac:dyDescent="0.25">
      <c r="D350" s="267"/>
      <c r="E350" s="263"/>
      <c r="G350" s="271" t="s">
        <v>270</v>
      </c>
      <c r="H350" s="269"/>
    </row>
    <row r="351" spans="1:8" ht="15.75" outlineLevel="1" x14ac:dyDescent="0.25">
      <c r="D351" s="267"/>
      <c r="E351" s="263"/>
      <c r="F351" s="272"/>
      <c r="G351" s="263"/>
      <c r="H351" s="269"/>
    </row>
    <row r="352" spans="1:8" ht="15.75" outlineLevel="1" x14ac:dyDescent="0.25">
      <c r="D352" s="267"/>
      <c r="E352" s="263"/>
      <c r="F352" s="272"/>
      <c r="G352" s="263"/>
      <c r="H352" s="269"/>
    </row>
    <row r="353" spans="4:8" ht="15.75" outlineLevel="1" x14ac:dyDescent="0.25">
      <c r="D353" s="267"/>
      <c r="E353" s="263"/>
      <c r="F353" s="272"/>
      <c r="G353" s="263"/>
      <c r="H353" s="269"/>
    </row>
    <row r="354" spans="4:8" ht="15.75" outlineLevel="1" x14ac:dyDescent="0.25">
      <c r="D354" s="267"/>
      <c r="E354" s="263"/>
      <c r="F354" s="272"/>
      <c r="G354" s="263"/>
      <c r="H354" s="269"/>
    </row>
    <row r="355" spans="4:8" ht="15.75" outlineLevel="1" x14ac:dyDescent="0.25">
      <c r="D355" s="267"/>
      <c r="E355" s="263"/>
      <c r="F355" s="272"/>
      <c r="G355" s="263"/>
      <c r="H355" s="269"/>
    </row>
    <row r="356" spans="4:8" ht="15.75" outlineLevel="1" x14ac:dyDescent="0.25">
      <c r="D356" s="267"/>
      <c r="E356" s="263"/>
      <c r="F356" s="272"/>
      <c r="G356" s="263"/>
      <c r="H356" s="269"/>
    </row>
    <row r="357" spans="4:8" ht="15.75" outlineLevel="1" x14ac:dyDescent="0.25">
      <c r="D357" s="267"/>
      <c r="E357" s="263"/>
      <c r="F357" s="272"/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31</v>
      </c>
      <c r="D410" s="263">
        <f>COUNTA(D411:D476)</f>
        <v>0</v>
      </c>
      <c r="E410" s="263">
        <f>COUNTA(E411:E476)</f>
        <v>1</v>
      </c>
      <c r="F410" s="263">
        <f>COUNTA(F412:F476)</f>
        <v>26</v>
      </c>
      <c r="G410" s="263">
        <f t="shared" ref="G410:H410" si="6">COUNTA(G411:G476)</f>
        <v>2</v>
      </c>
      <c r="H410" s="263">
        <f t="shared" si="6"/>
        <v>2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8" t="s">
        <v>309</v>
      </c>
      <c r="G412" s="263"/>
      <c r="H412" s="269"/>
    </row>
    <row r="413" spans="1:8" ht="15.75" outlineLevel="1" x14ac:dyDescent="0.25">
      <c r="D413" s="267"/>
      <c r="E413" s="263"/>
      <c r="F413" s="268" t="s">
        <v>327</v>
      </c>
      <c r="G413" s="263"/>
      <c r="H413" s="269"/>
    </row>
    <row r="414" spans="1:8" ht="15.75" outlineLevel="1" x14ac:dyDescent="0.25">
      <c r="D414" s="267"/>
      <c r="E414" s="263"/>
      <c r="G414" s="268" t="s">
        <v>313</v>
      </c>
      <c r="H414" s="269"/>
    </row>
    <row r="415" spans="1:8" ht="15.75" outlineLevel="1" x14ac:dyDescent="0.25">
      <c r="D415" s="267"/>
      <c r="E415" s="263"/>
      <c r="F415" s="268" t="s">
        <v>329</v>
      </c>
      <c r="G415" s="263"/>
      <c r="H415" s="269"/>
    </row>
    <row r="416" spans="1:8" ht="15.75" outlineLevel="1" x14ac:dyDescent="0.25">
      <c r="D416" s="267"/>
      <c r="E416" s="263"/>
      <c r="G416" s="263"/>
      <c r="H416" s="268" t="s">
        <v>664</v>
      </c>
    </row>
    <row r="417" spans="4:8" ht="15.75" outlineLevel="1" x14ac:dyDescent="0.25">
      <c r="D417" s="267"/>
      <c r="E417" s="263"/>
      <c r="G417" s="263"/>
      <c r="H417" s="271" t="s">
        <v>270</v>
      </c>
    </row>
    <row r="418" spans="4:8" ht="15.75" outlineLevel="1" x14ac:dyDescent="0.25">
      <c r="D418" s="267"/>
      <c r="E418" s="263"/>
      <c r="F418" s="272"/>
      <c r="G418" s="263"/>
      <c r="H418" s="269"/>
    </row>
    <row r="419" spans="4:8" ht="15.75" outlineLevel="1" x14ac:dyDescent="0.25">
      <c r="D419" s="267"/>
      <c r="E419" s="263"/>
      <c r="F419" s="272"/>
      <c r="G419" s="263"/>
      <c r="H419" s="269"/>
    </row>
    <row r="420" spans="4:8" ht="15.75" outlineLevel="1" x14ac:dyDescent="0.25">
      <c r="D420" s="267"/>
      <c r="E420" s="263"/>
      <c r="F420" s="272"/>
      <c r="G420" s="263"/>
      <c r="H420" s="269"/>
    </row>
    <row r="421" spans="4:8" ht="15.75" outlineLevel="1" x14ac:dyDescent="0.25">
      <c r="D421" s="267"/>
      <c r="E421" s="263"/>
      <c r="F421" s="272"/>
      <c r="G421" s="263"/>
      <c r="H421" s="269"/>
    </row>
    <row r="422" spans="4:8" ht="15.75" outlineLevel="1" x14ac:dyDescent="0.25">
      <c r="D422" s="267"/>
      <c r="E422" s="263"/>
      <c r="F422" s="272"/>
      <c r="G422" s="263"/>
      <c r="H422" s="269"/>
    </row>
    <row r="423" spans="4:8" ht="15.75" outlineLevel="1" x14ac:dyDescent="0.25">
      <c r="D423" s="267"/>
      <c r="E423" s="263"/>
      <c r="F423" s="272"/>
      <c r="G423" s="263"/>
      <c r="H423" s="269"/>
    </row>
    <row r="424" spans="4:8" ht="15.75" outlineLevel="1" x14ac:dyDescent="0.25">
      <c r="D424" s="267"/>
      <c r="E424" s="263"/>
      <c r="F424" s="272"/>
      <c r="G424" s="263"/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32</v>
      </c>
      <c r="D477" s="263">
        <f>COUNTA(D478:D543)</f>
        <v>0</v>
      </c>
      <c r="E477" s="263">
        <f>COUNTA(E478:E543)</f>
        <v>0</v>
      </c>
      <c r="F477" s="263">
        <f>COUNTA(F479:F543)</f>
        <v>26</v>
      </c>
      <c r="G477" s="263">
        <f t="shared" ref="G477:H477" si="7">COUNTA(G478:G543)</f>
        <v>2</v>
      </c>
      <c r="H477" s="263">
        <f t="shared" si="7"/>
        <v>4</v>
      </c>
    </row>
    <row r="478" spans="1:8" ht="15.6" customHeight="1" outlineLevel="1" thickTop="1" x14ac:dyDescent="0.25">
      <c r="D478" s="283"/>
      <c r="E478" s="284"/>
      <c r="F478" s="284"/>
      <c r="G478" s="284"/>
      <c r="H478" s="285"/>
    </row>
    <row r="479" spans="1:8" ht="15.6" customHeight="1" outlineLevel="1" x14ac:dyDescent="0.25">
      <c r="D479" s="267"/>
      <c r="E479" s="263"/>
      <c r="F479" s="268" t="s">
        <v>309</v>
      </c>
      <c r="G479" s="263"/>
      <c r="H479" s="269"/>
    </row>
    <row r="480" spans="1:8" ht="15.75" outlineLevel="1" x14ac:dyDescent="0.25">
      <c r="D480" s="267"/>
      <c r="E480" s="263"/>
      <c r="F480" s="268" t="s">
        <v>327</v>
      </c>
      <c r="G480" s="263"/>
      <c r="H480" s="269"/>
    </row>
    <row r="481" spans="4:8" ht="15.75" outlineLevel="1" x14ac:dyDescent="0.25">
      <c r="D481" s="267"/>
      <c r="E481" s="263"/>
      <c r="F481" s="268" t="s">
        <v>313</v>
      </c>
      <c r="G481" s="263"/>
      <c r="H481" s="269"/>
    </row>
    <row r="482" spans="4:8" ht="15.75" outlineLevel="1" x14ac:dyDescent="0.25">
      <c r="D482" s="267"/>
      <c r="E482" s="263"/>
      <c r="F482" s="268" t="s">
        <v>329</v>
      </c>
      <c r="G482" s="263"/>
      <c r="H482" s="269"/>
    </row>
    <row r="483" spans="4:8" ht="15.75" outlineLevel="1" x14ac:dyDescent="0.25">
      <c r="D483" s="267"/>
      <c r="E483" s="263"/>
      <c r="F483" s="268" t="s">
        <v>664</v>
      </c>
      <c r="G483" s="263"/>
      <c r="H483" s="269"/>
    </row>
    <row r="484" spans="4:8" ht="15.75" outlineLevel="1" x14ac:dyDescent="0.25">
      <c r="D484" s="267"/>
      <c r="E484" s="263"/>
      <c r="G484" s="263"/>
      <c r="H484" s="271" t="s">
        <v>270</v>
      </c>
    </row>
    <row r="485" spans="4:8" ht="15.75" outlineLevel="1" x14ac:dyDescent="0.25">
      <c r="D485" s="267"/>
      <c r="E485" s="263"/>
      <c r="F485" s="272"/>
      <c r="G485" s="263"/>
      <c r="H485" s="269"/>
    </row>
    <row r="486" spans="4:8" ht="15.75" outlineLevel="1" x14ac:dyDescent="0.25">
      <c r="D486" s="267"/>
      <c r="E486" s="263"/>
      <c r="F486" s="272"/>
      <c r="G486" s="263"/>
      <c r="H486" s="269"/>
    </row>
    <row r="487" spans="4:8" ht="15.75" outlineLevel="1" x14ac:dyDescent="0.25">
      <c r="D487" s="267"/>
      <c r="E487" s="263"/>
      <c r="F487" s="272"/>
      <c r="G487" s="263"/>
      <c r="H487" s="269"/>
    </row>
    <row r="488" spans="4:8" ht="15.75" outlineLevel="1" x14ac:dyDescent="0.25">
      <c r="D488" s="267"/>
      <c r="E488" s="263"/>
      <c r="F488" s="272"/>
      <c r="G488" s="263"/>
      <c r="H488" s="269"/>
    </row>
    <row r="489" spans="4:8" ht="15.75" outlineLevel="1" x14ac:dyDescent="0.25">
      <c r="D489" s="267"/>
      <c r="E489" s="263"/>
      <c r="F489" s="272"/>
      <c r="G489" s="263"/>
      <c r="H489" s="269"/>
    </row>
    <row r="490" spans="4:8" ht="15.75" outlineLevel="1" x14ac:dyDescent="0.25">
      <c r="D490" s="267"/>
      <c r="E490" s="263"/>
      <c r="F490" s="272"/>
      <c r="G490" s="263"/>
      <c r="H490" s="269"/>
    </row>
    <row r="491" spans="4:8" ht="15.75" outlineLevel="1" x14ac:dyDescent="0.25">
      <c r="D491" s="267"/>
      <c r="E491" s="263"/>
      <c r="F491" s="272"/>
      <c r="G491" s="263"/>
      <c r="H491" s="269"/>
    </row>
    <row r="492" spans="4:8" ht="15.75" outlineLevel="1" x14ac:dyDescent="0.25">
      <c r="D492" s="267"/>
      <c r="E492" s="263"/>
      <c r="F492" s="272"/>
      <c r="G492" s="263"/>
      <c r="H492" s="26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249</v>
      </c>
      <c r="D544" s="287">
        <f>D477+D410+D343+D276+D209+D142+D75+D8</f>
        <v>3</v>
      </c>
      <c r="E544" s="287">
        <f>E477+E410+E343+E276+E209+E142+E75+E8</f>
        <v>24</v>
      </c>
      <c r="F544" s="287">
        <f>F477+F410+F343+F276+F209+F142+F75+F8</f>
        <v>86</v>
      </c>
      <c r="G544" s="287">
        <f>G477+G410+G343+G276+G209+G142+G75+G8</f>
        <v>118</v>
      </c>
      <c r="H544" s="287">
        <f>H477+H410+H343+H276+H209+H142+H75+H8</f>
        <v>18</v>
      </c>
    </row>
    <row r="545" spans="3:8" ht="15.75" x14ac:dyDescent="0.25">
      <c r="C545" s="288"/>
      <c r="D545" s="289">
        <f>D544/$C$544</f>
        <v>1.2048192771084338E-2</v>
      </c>
      <c r="E545" s="289">
        <f>E544/$C$544</f>
        <v>9.6385542168674704E-2</v>
      </c>
      <c r="F545" s="289">
        <f>F544/$C$544</f>
        <v>0.34538152610441769</v>
      </c>
      <c r="G545" s="289">
        <f>G544/$C$544</f>
        <v>0.47389558232931728</v>
      </c>
      <c r="H545" s="289">
        <f>H544/$C$544</f>
        <v>7.2289156626506021E-2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4">
    <outlinePr summaryBelow="0" summaryRight="0"/>
  </sheetPr>
  <dimension ref="A1:H545"/>
  <sheetViews>
    <sheetView workbookViewId="0">
      <selection activeCell="D491" sqref="D491"/>
    </sheetView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COUNTA(F10:F74)</f>
        <v>7</v>
      </c>
      <c r="G8" s="108">
        <f t="shared" ref="G8:H8" si="0">COUNTA(G9:G74)</f>
        <v>24</v>
      </c>
      <c r="H8" s="108">
        <f t="shared" si="0"/>
        <v>5</v>
      </c>
    </row>
    <row r="9" spans="1:8" ht="15.6" customHeight="1" outlineLevel="1" x14ac:dyDescent="0.25">
      <c r="D9" s="307"/>
      <c r="E9" s="308"/>
      <c r="F9" s="308"/>
      <c r="G9" s="308"/>
      <c r="H9" s="309"/>
    </row>
    <row r="10" spans="1:8" ht="15.6" customHeight="1" outlineLevel="1" x14ac:dyDescent="0.25">
      <c r="E10" s="314" t="s">
        <v>308</v>
      </c>
    </row>
    <row r="11" spans="1:8" ht="15.75" outlineLevel="1" x14ac:dyDescent="0.25">
      <c r="D11" s="313"/>
      <c r="E11" s="108"/>
      <c r="G11" s="314" t="s">
        <v>317</v>
      </c>
      <c r="H11" s="312"/>
    </row>
    <row r="12" spans="1:8" ht="15.75" outlineLevel="1" x14ac:dyDescent="0.25">
      <c r="D12" s="313"/>
      <c r="H12" s="314" t="s">
        <v>309</v>
      </c>
    </row>
    <row r="13" spans="1:8" ht="15.75" outlineLevel="1" x14ac:dyDescent="0.25">
      <c r="D13" s="313"/>
      <c r="E13" s="108"/>
      <c r="G13" s="314" t="s">
        <v>327</v>
      </c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H15" s="314" t="s">
        <v>310</v>
      </c>
    </row>
    <row r="16" spans="1:8" ht="15.75" outlineLevel="1" x14ac:dyDescent="0.25">
      <c r="D16" s="313"/>
      <c r="E16" s="108"/>
      <c r="G16" s="314" t="s">
        <v>319</v>
      </c>
      <c r="H16" s="312"/>
    </row>
    <row r="17" spans="4:8" ht="15.75" outlineLevel="1" x14ac:dyDescent="0.25">
      <c r="D17" s="313"/>
      <c r="E17" s="108"/>
      <c r="F17" s="314" t="s">
        <v>312</v>
      </c>
      <c r="G17" s="108"/>
      <c r="H17" s="312"/>
    </row>
    <row r="18" spans="4:8" ht="15.75" outlineLevel="1" x14ac:dyDescent="0.25">
      <c r="D18" s="313"/>
      <c r="E18" s="108"/>
      <c r="G18" s="314" t="s">
        <v>320</v>
      </c>
      <c r="H18" s="312"/>
    </row>
    <row r="19" spans="4:8" ht="15.75" outlineLevel="1" x14ac:dyDescent="0.25">
      <c r="D19" s="313"/>
      <c r="E19" s="108"/>
      <c r="G19" s="314" t="s">
        <v>313</v>
      </c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314" t="s">
        <v>664</v>
      </c>
      <c r="G21" s="108"/>
      <c r="H21" s="312"/>
    </row>
    <row r="22" spans="4:8" ht="15.75" outlineLevel="1" x14ac:dyDescent="0.25">
      <c r="D22" s="313"/>
      <c r="E22" s="108"/>
      <c r="G22" s="108"/>
      <c r="H22" s="316" t="s">
        <v>270</v>
      </c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H36" s="9" t="s">
        <v>58</v>
      </c>
    </row>
    <row r="37" spans="4:8" ht="15.75" outlineLevel="2" x14ac:dyDescent="0.25">
      <c r="D37" s="313"/>
      <c r="E37" s="108"/>
      <c r="F37" s="9" t="s">
        <v>51</v>
      </c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19">
        <f>COUNTA(D76:D141)</f>
        <v>0</v>
      </c>
      <c r="E75" s="320">
        <f>COUNTA(E76:E141)</f>
        <v>2</v>
      </c>
      <c r="F75" s="320">
        <f>COUNTA(F77:F141)</f>
        <v>7</v>
      </c>
      <c r="G75" s="320">
        <f t="shared" ref="G75:H75" si="1">COUNTA(G76:G141)</f>
        <v>24</v>
      </c>
      <c r="H75" s="321">
        <f t="shared" si="1"/>
        <v>5</v>
      </c>
    </row>
    <row r="76" spans="1:8" ht="15.6" customHeight="1" outlineLevel="1" x14ac:dyDescent="0.25">
      <c r="D76" s="307"/>
      <c r="E76" s="308"/>
      <c r="F76" s="308"/>
      <c r="G76" s="308"/>
      <c r="H76" s="309"/>
    </row>
    <row r="77" spans="1:8" ht="15.6" customHeight="1" outlineLevel="1" x14ac:dyDescent="0.25">
      <c r="E77" s="314" t="s">
        <v>308</v>
      </c>
    </row>
    <row r="78" spans="1:8" ht="15.75" outlineLevel="1" x14ac:dyDescent="0.25">
      <c r="D78" s="313"/>
      <c r="E78" s="108"/>
      <c r="G78" s="314" t="s">
        <v>317</v>
      </c>
      <c r="H78" s="312"/>
    </row>
    <row r="79" spans="1:8" ht="15.75" outlineLevel="1" x14ac:dyDescent="0.25">
      <c r="D79" s="313"/>
      <c r="G79" s="108"/>
      <c r="H79" s="314" t="s">
        <v>309</v>
      </c>
    </row>
    <row r="80" spans="1:8" ht="15.75" outlineLevel="1" x14ac:dyDescent="0.25">
      <c r="D80" s="313"/>
      <c r="E80" s="108"/>
      <c r="G80" s="314" t="s">
        <v>327</v>
      </c>
      <c r="H80" s="312"/>
    </row>
    <row r="81" spans="4:8" ht="15.75" outlineLevel="1" x14ac:dyDescent="0.25">
      <c r="D81" s="313"/>
      <c r="E81" s="108"/>
      <c r="F81" s="314" t="s">
        <v>328</v>
      </c>
      <c r="G81" s="108"/>
      <c r="H81" s="312"/>
    </row>
    <row r="82" spans="4:8" ht="15.75" outlineLevel="1" x14ac:dyDescent="0.25">
      <c r="D82" s="313"/>
      <c r="E82" s="108"/>
      <c r="H82" s="314" t="s">
        <v>310</v>
      </c>
    </row>
    <row r="83" spans="4:8" ht="15.75" outlineLevel="1" x14ac:dyDescent="0.25">
      <c r="D83" s="313"/>
      <c r="E83" s="108"/>
      <c r="G83" s="314" t="s">
        <v>319</v>
      </c>
      <c r="H83" s="312"/>
    </row>
    <row r="84" spans="4:8" ht="15.75" outlineLevel="1" x14ac:dyDescent="0.25">
      <c r="D84" s="313"/>
      <c r="E84" s="108"/>
      <c r="F84" s="314" t="s">
        <v>312</v>
      </c>
      <c r="G84" s="108"/>
      <c r="H84" s="312"/>
    </row>
    <row r="85" spans="4:8" ht="15.75" outlineLevel="1" x14ac:dyDescent="0.25">
      <c r="D85" s="313"/>
      <c r="E85" s="108"/>
      <c r="G85" s="314" t="s">
        <v>320</v>
      </c>
      <c r="H85" s="312"/>
    </row>
    <row r="86" spans="4:8" ht="15.75" outlineLevel="1" x14ac:dyDescent="0.25">
      <c r="D86" s="313"/>
      <c r="E86" s="108"/>
      <c r="G86" s="314" t="s">
        <v>313</v>
      </c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314" t="s">
        <v>664</v>
      </c>
      <c r="G88" s="108"/>
      <c r="H88" s="312"/>
    </row>
    <row r="89" spans="4:8" ht="15.75" outlineLevel="1" x14ac:dyDescent="0.25">
      <c r="D89" s="313"/>
      <c r="E89" s="108"/>
      <c r="G89" s="108"/>
      <c r="H89" s="316" t="s">
        <v>270</v>
      </c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285</v>
      </c>
    </row>
    <row r="97" spans="4:8" ht="15.75" outlineLevel="2" x14ac:dyDescent="0.25">
      <c r="D97" s="109"/>
      <c r="E97" s="108"/>
      <c r="G97" s="9" t="s">
        <v>17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0</v>
      </c>
      <c r="E142" s="108">
        <f>COUNTA(E143:E208)</f>
        <v>2</v>
      </c>
      <c r="F142" s="108">
        <f>COUNTA(F144:F208)</f>
        <v>3</v>
      </c>
      <c r="G142" s="108">
        <f t="shared" ref="G142:H142" si="2">COUNTA(G143:G208)</f>
        <v>29</v>
      </c>
      <c r="H142" s="108">
        <f t="shared" si="2"/>
        <v>4</v>
      </c>
    </row>
    <row r="143" spans="1:8" ht="15.6" customHeight="1" outlineLevel="1" x14ac:dyDescent="0.25">
      <c r="D143" s="307"/>
      <c r="E143" s="308"/>
      <c r="F143" s="308"/>
      <c r="G143" s="308"/>
      <c r="H143" s="309"/>
    </row>
    <row r="144" spans="1:8" ht="15.6" customHeight="1" outlineLevel="1" x14ac:dyDescent="0.25">
      <c r="E144" s="314" t="s">
        <v>308</v>
      </c>
    </row>
    <row r="145" spans="4:8" ht="15.75" outlineLevel="1" x14ac:dyDescent="0.25">
      <c r="D145" s="313"/>
      <c r="E145" s="108"/>
      <c r="G145" s="314" t="s">
        <v>317</v>
      </c>
      <c r="H145" s="312"/>
    </row>
    <row r="146" spans="4:8" ht="15.75" outlineLevel="1" x14ac:dyDescent="0.25">
      <c r="G146" s="108"/>
      <c r="H146" s="314" t="s">
        <v>309</v>
      </c>
    </row>
    <row r="147" spans="4:8" ht="15.75" outlineLevel="1" x14ac:dyDescent="0.25">
      <c r="D147" s="313"/>
      <c r="E147" s="108"/>
      <c r="G147" s="314" t="s">
        <v>327</v>
      </c>
      <c r="H147" s="312"/>
    </row>
    <row r="148" spans="4:8" ht="15.75" outlineLevel="1" x14ac:dyDescent="0.25">
      <c r="D148" s="313"/>
      <c r="E148" s="108"/>
      <c r="F148" s="314" t="s">
        <v>328</v>
      </c>
      <c r="G148" s="108"/>
      <c r="H148" s="312"/>
    </row>
    <row r="149" spans="4:8" ht="15.75" outlineLevel="1" x14ac:dyDescent="0.25">
      <c r="D149" s="313"/>
      <c r="E149" s="108"/>
      <c r="H149" s="314" t="s">
        <v>310</v>
      </c>
    </row>
    <row r="150" spans="4:8" ht="15.75" outlineLevel="1" x14ac:dyDescent="0.25">
      <c r="D150" s="313"/>
      <c r="E150" s="108"/>
      <c r="G150" s="314" t="s">
        <v>319</v>
      </c>
      <c r="H150" s="312"/>
    </row>
    <row r="151" spans="4:8" ht="15.75" outlineLevel="1" x14ac:dyDescent="0.25">
      <c r="D151" s="313"/>
      <c r="E151" s="108"/>
      <c r="F151" s="314" t="s">
        <v>312</v>
      </c>
      <c r="G151" s="108"/>
      <c r="H151" s="312"/>
    </row>
    <row r="152" spans="4:8" ht="15.75" outlineLevel="1" x14ac:dyDescent="0.25">
      <c r="D152" s="313"/>
      <c r="E152" s="108"/>
      <c r="G152" s="314" t="s">
        <v>320</v>
      </c>
      <c r="H152" s="312"/>
    </row>
    <row r="153" spans="4:8" ht="15.75" outlineLevel="1" x14ac:dyDescent="0.25">
      <c r="D153" s="313"/>
      <c r="E153" s="108"/>
      <c r="G153" s="314" t="s">
        <v>313</v>
      </c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314" t="s">
        <v>664</v>
      </c>
      <c r="G155" s="108"/>
      <c r="H155" s="312"/>
    </row>
    <row r="156" spans="4:8" ht="15.75" outlineLevel="1" x14ac:dyDescent="0.25">
      <c r="D156" s="313"/>
      <c r="E156" s="108"/>
      <c r="G156" s="108"/>
      <c r="H156" s="316" t="s">
        <v>270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285</v>
      </c>
    </row>
    <row r="164" spans="4:8" ht="15.75" outlineLevel="2" x14ac:dyDescent="0.25">
      <c r="D164" s="109"/>
      <c r="E164" s="108"/>
      <c r="G164" s="9" t="s">
        <v>17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0</v>
      </c>
      <c r="E209" s="108">
        <f>COUNTA(E210:E275)</f>
        <v>3</v>
      </c>
      <c r="F209" s="108">
        <f>COUNTA(F211:F275)</f>
        <v>7</v>
      </c>
      <c r="G209" s="108">
        <f t="shared" ref="G209:H209" si="3">COUNTA(G210:G275)</f>
        <v>25</v>
      </c>
      <c r="H209" s="108">
        <f t="shared" si="3"/>
        <v>3</v>
      </c>
    </row>
    <row r="210" spans="1:8" ht="15.6" customHeight="1" outlineLevel="1" x14ac:dyDescent="0.25">
      <c r="D210" s="307"/>
      <c r="E210" s="308"/>
      <c r="F210" s="308"/>
      <c r="G210" s="308"/>
      <c r="H210" s="309"/>
    </row>
    <row r="211" spans="1:8" ht="15.6" customHeight="1" outlineLevel="1" x14ac:dyDescent="0.25">
      <c r="E211" s="314" t="s">
        <v>308</v>
      </c>
    </row>
    <row r="212" spans="1:8" ht="15.75" outlineLevel="1" x14ac:dyDescent="0.25">
      <c r="D212" s="313"/>
      <c r="E212" s="108"/>
      <c r="G212" s="314" t="s">
        <v>317</v>
      </c>
      <c r="H212" s="312"/>
    </row>
    <row r="213" spans="1:8" ht="15.75" outlineLevel="1" x14ac:dyDescent="0.25">
      <c r="G213" s="108"/>
      <c r="H213" s="314" t="s">
        <v>309</v>
      </c>
    </row>
    <row r="214" spans="1:8" ht="15.75" outlineLevel="1" x14ac:dyDescent="0.25">
      <c r="D214" s="313"/>
      <c r="E214" s="108"/>
      <c r="G214" s="314" t="s">
        <v>327</v>
      </c>
      <c r="H214" s="312"/>
    </row>
    <row r="215" spans="1:8" ht="15.75" outlineLevel="1" x14ac:dyDescent="0.25">
      <c r="D215" s="313"/>
      <c r="E215" s="108"/>
      <c r="F215" s="314" t="s">
        <v>328</v>
      </c>
      <c r="G215" s="108"/>
      <c r="H215" s="312"/>
    </row>
    <row r="216" spans="1:8" ht="15.75" outlineLevel="1" x14ac:dyDescent="0.25">
      <c r="D216" s="313"/>
      <c r="E216" s="108"/>
      <c r="H216" s="314" t="s">
        <v>310</v>
      </c>
    </row>
    <row r="217" spans="1:8" ht="15.75" outlineLevel="1" x14ac:dyDescent="0.25">
      <c r="D217" s="313"/>
      <c r="E217" s="108"/>
      <c r="G217" s="314" t="s">
        <v>319</v>
      </c>
      <c r="H217" s="312"/>
    </row>
    <row r="218" spans="1:8" ht="15.75" outlineLevel="1" x14ac:dyDescent="0.25">
      <c r="D218" s="313"/>
      <c r="E218" s="108"/>
      <c r="F218" s="314" t="s">
        <v>312</v>
      </c>
      <c r="G218" s="108"/>
      <c r="H218" s="312"/>
    </row>
    <row r="219" spans="1:8" ht="15.75" outlineLevel="1" x14ac:dyDescent="0.25">
      <c r="D219" s="313"/>
      <c r="E219" s="108"/>
      <c r="G219" s="314" t="s">
        <v>320</v>
      </c>
      <c r="H219" s="312"/>
    </row>
    <row r="220" spans="1:8" ht="15.75" outlineLevel="1" x14ac:dyDescent="0.25">
      <c r="D220" s="313"/>
      <c r="E220" s="108"/>
      <c r="G220" s="314" t="s">
        <v>313</v>
      </c>
      <c r="H220" s="312"/>
    </row>
    <row r="221" spans="1:8" ht="15.75" outlineLevel="1" x14ac:dyDescent="0.25">
      <c r="D221" s="313"/>
      <c r="E221" s="108"/>
      <c r="F221" s="314" t="s">
        <v>329</v>
      </c>
      <c r="G221" s="108"/>
      <c r="H221" s="312"/>
    </row>
    <row r="222" spans="1:8" ht="15.75" outlineLevel="1" x14ac:dyDescent="0.25">
      <c r="D222" s="313"/>
      <c r="E222" s="314" t="s">
        <v>664</v>
      </c>
      <c r="G222" s="108"/>
      <c r="H222" s="312"/>
    </row>
    <row r="223" spans="1:8" ht="15.75" outlineLevel="1" x14ac:dyDescent="0.25">
      <c r="D223" s="313"/>
      <c r="E223" s="108"/>
      <c r="G223" s="316" t="s">
        <v>270</v>
      </c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285</v>
      </c>
    </row>
    <row r="231" spans="4:8" ht="15.75" outlineLevel="2" x14ac:dyDescent="0.25">
      <c r="D231" s="109"/>
      <c r="E231" s="108"/>
      <c r="G231" s="9" t="s">
        <v>17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0</v>
      </c>
      <c r="E276" s="108">
        <f>COUNTA(E277:E342)</f>
        <v>4</v>
      </c>
      <c r="F276" s="108">
        <f>COUNTA(F278:F342)</f>
        <v>3</v>
      </c>
      <c r="G276" s="108">
        <f t="shared" ref="G276:H276" si="4">COUNTA(G277:G342)</f>
        <v>27</v>
      </c>
      <c r="H276" s="108">
        <f t="shared" si="4"/>
        <v>4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3"/>
      <c r="E278" s="108"/>
      <c r="F278" s="314" t="s">
        <v>308</v>
      </c>
      <c r="G278" s="108"/>
      <c r="H278" s="312"/>
    </row>
    <row r="279" spans="1:8" ht="15.75" outlineLevel="1" x14ac:dyDescent="0.25">
      <c r="D279" s="313"/>
      <c r="E279" s="108"/>
      <c r="G279" s="314" t="s">
        <v>317</v>
      </c>
      <c r="H279" s="312"/>
    </row>
    <row r="280" spans="1:8" ht="15.75" outlineLevel="1" x14ac:dyDescent="0.25">
      <c r="D280" s="313"/>
      <c r="E280" s="314" t="s">
        <v>309</v>
      </c>
      <c r="G280" s="108"/>
      <c r="H280" s="312"/>
    </row>
    <row r="281" spans="1:8" ht="15.75" outlineLevel="1" x14ac:dyDescent="0.25">
      <c r="D281" s="313"/>
      <c r="E281" s="108"/>
      <c r="G281" s="108"/>
      <c r="H281" s="314" t="s">
        <v>327</v>
      </c>
    </row>
    <row r="282" spans="1:8" ht="15.75" outlineLevel="1" x14ac:dyDescent="0.25">
      <c r="D282" s="313"/>
      <c r="E282" s="108"/>
      <c r="H282" s="314" t="s">
        <v>328</v>
      </c>
    </row>
    <row r="283" spans="1:8" ht="15.75" outlineLevel="1" x14ac:dyDescent="0.25">
      <c r="D283" s="313"/>
      <c r="E283" s="314" t="s">
        <v>310</v>
      </c>
      <c r="G283" s="108"/>
      <c r="H283" s="312"/>
    </row>
    <row r="284" spans="1:8" ht="15.75" outlineLevel="1" x14ac:dyDescent="0.25">
      <c r="D284" s="313"/>
      <c r="E284" s="108"/>
      <c r="G284" s="314" t="s">
        <v>319</v>
      </c>
      <c r="H284" s="312"/>
    </row>
    <row r="285" spans="1:8" ht="15.75" outlineLevel="1" x14ac:dyDescent="0.25">
      <c r="D285" s="313"/>
      <c r="E285" s="108"/>
      <c r="F285" s="314" t="s">
        <v>312</v>
      </c>
      <c r="G285" s="108"/>
      <c r="H285" s="312"/>
    </row>
    <row r="286" spans="1:8" ht="15.75" outlineLevel="1" x14ac:dyDescent="0.25">
      <c r="D286" s="313"/>
      <c r="E286" s="108"/>
      <c r="G286" s="314" t="s">
        <v>320</v>
      </c>
      <c r="H286" s="312"/>
    </row>
    <row r="287" spans="1:8" ht="15.75" outlineLevel="1" x14ac:dyDescent="0.25">
      <c r="D287" s="313"/>
      <c r="E287" s="314" t="s">
        <v>313</v>
      </c>
      <c r="G287" s="108"/>
      <c r="H287" s="312"/>
    </row>
    <row r="288" spans="1:8" ht="15.75" outlineLevel="1" x14ac:dyDescent="0.25">
      <c r="D288" s="313"/>
      <c r="F288" s="314" t="s">
        <v>329</v>
      </c>
      <c r="G288" s="108"/>
      <c r="H288" s="312"/>
    </row>
    <row r="289" spans="4:8" ht="15.75" outlineLevel="1" x14ac:dyDescent="0.25">
      <c r="D289" s="313"/>
      <c r="E289" s="314" t="s">
        <v>664</v>
      </c>
      <c r="G289" s="108"/>
      <c r="H289" s="312"/>
    </row>
    <row r="290" spans="4:8" ht="15.75" outlineLevel="1" x14ac:dyDescent="0.25">
      <c r="D290" s="313"/>
      <c r="E290" s="108"/>
      <c r="G290" s="108"/>
      <c r="H290" s="316" t="s">
        <v>270</v>
      </c>
    </row>
    <row r="291" spans="4:8" ht="15.75" outlineLevel="1" x14ac:dyDescent="0.25">
      <c r="D291" s="313"/>
      <c r="E291" s="108"/>
      <c r="F291" s="311"/>
      <c r="G291" s="108"/>
      <c r="H291" s="312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285</v>
      </c>
      <c r="H297" s="107"/>
    </row>
    <row r="298" spans="4:8" ht="15.75" outlineLevel="2" x14ac:dyDescent="0.25">
      <c r="D298" s="109"/>
      <c r="E298" s="108"/>
      <c r="G298" s="9" t="s">
        <v>17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19</v>
      </c>
      <c r="F343" s="108">
        <f>COUNTA(F345:F409)</f>
        <v>6</v>
      </c>
      <c r="G343" s="108">
        <f t="shared" ref="G343:H343" si="5">COUNTA(G344:G409)</f>
        <v>5</v>
      </c>
      <c r="H343" s="108">
        <f t="shared" si="5"/>
        <v>3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3"/>
      <c r="E345" s="314" t="s">
        <v>308</v>
      </c>
      <c r="G345" s="108"/>
      <c r="H345" s="312"/>
    </row>
    <row r="346" spans="1:8" ht="15.75" outlineLevel="1" x14ac:dyDescent="0.25">
      <c r="D346" s="313"/>
      <c r="E346" s="108"/>
      <c r="G346" s="108"/>
      <c r="H346" s="314" t="s">
        <v>317</v>
      </c>
    </row>
    <row r="347" spans="1:8" ht="15.75" outlineLevel="1" x14ac:dyDescent="0.25">
      <c r="D347" s="313"/>
      <c r="E347" s="108"/>
      <c r="G347" s="314" t="s">
        <v>309</v>
      </c>
      <c r="H347" s="312"/>
    </row>
    <row r="348" spans="1:8" ht="15.75" outlineLevel="1" x14ac:dyDescent="0.25">
      <c r="D348" s="314" t="s">
        <v>327</v>
      </c>
      <c r="G348" s="108"/>
      <c r="H348" s="312"/>
    </row>
    <row r="349" spans="1:8" ht="15.75" outlineLevel="1" x14ac:dyDescent="0.25">
      <c r="D349" s="314" t="s">
        <v>328</v>
      </c>
      <c r="E349" s="108"/>
      <c r="G349" s="108"/>
      <c r="H349" s="312"/>
    </row>
    <row r="350" spans="1:8" ht="15.75" outlineLevel="1" x14ac:dyDescent="0.25">
      <c r="D350" s="313"/>
      <c r="E350" s="108"/>
      <c r="G350" s="314" t="s">
        <v>310</v>
      </c>
      <c r="H350" s="312"/>
    </row>
    <row r="351" spans="1:8" ht="15.75" outlineLevel="1" x14ac:dyDescent="0.25">
      <c r="D351" s="313"/>
      <c r="E351" s="108"/>
      <c r="G351" s="108"/>
      <c r="H351" s="314" t="s">
        <v>319</v>
      </c>
    </row>
    <row r="352" spans="1:8" ht="15.75" outlineLevel="1" x14ac:dyDescent="0.25">
      <c r="D352" s="313"/>
      <c r="E352" s="108"/>
      <c r="F352" s="314" t="s">
        <v>312</v>
      </c>
      <c r="G352" s="108"/>
      <c r="H352" s="312"/>
    </row>
    <row r="353" spans="4:8" ht="15.75" outlineLevel="1" x14ac:dyDescent="0.25">
      <c r="D353" s="313"/>
      <c r="E353" s="108"/>
      <c r="G353" s="108"/>
      <c r="H353" s="314" t="s">
        <v>320</v>
      </c>
    </row>
    <row r="354" spans="4:8" ht="15.75" outlineLevel="1" x14ac:dyDescent="0.25">
      <c r="D354" s="313"/>
      <c r="E354" s="108"/>
      <c r="G354" s="314" t="s">
        <v>313</v>
      </c>
      <c r="H354" s="312"/>
    </row>
    <row r="355" spans="4:8" ht="15.75" outlineLevel="1" x14ac:dyDescent="0.25">
      <c r="D355" s="313"/>
      <c r="E355" s="108"/>
      <c r="F355" s="314" t="s">
        <v>329</v>
      </c>
      <c r="G355" s="108"/>
      <c r="H355" s="312"/>
    </row>
    <row r="356" spans="4:8" ht="15.75" outlineLevel="1" x14ac:dyDescent="0.25">
      <c r="D356" s="313"/>
      <c r="E356" s="108"/>
      <c r="G356" s="314" t="s">
        <v>664</v>
      </c>
      <c r="H356" s="312"/>
    </row>
    <row r="357" spans="4:8" ht="15.75" outlineLevel="1" x14ac:dyDescent="0.25">
      <c r="D357" s="313"/>
      <c r="E357" s="108"/>
      <c r="G357" s="316" t="s">
        <v>270</v>
      </c>
      <c r="H357" s="312"/>
    </row>
    <row r="358" spans="4:8" ht="15.75" outlineLevel="1" x14ac:dyDescent="0.25">
      <c r="D358" s="313"/>
      <c r="E358" s="108"/>
      <c r="F358" s="311"/>
      <c r="G358" s="108"/>
      <c r="H358" s="312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H364" s="107"/>
    </row>
    <row r="365" spans="4:8" ht="15.75" outlineLevel="2" x14ac:dyDescent="0.25">
      <c r="D365" s="9" t="s">
        <v>17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1</v>
      </c>
      <c r="E410" s="108">
        <f>COUNTA(E411:E476)</f>
        <v>5</v>
      </c>
      <c r="F410" s="108">
        <f>COUNTA(F412:F476)</f>
        <v>27</v>
      </c>
      <c r="G410" s="108">
        <f t="shared" ref="G410:H410" si="6">COUNTA(G411:G476)</f>
        <v>3</v>
      </c>
      <c r="H410" s="108">
        <f t="shared" si="6"/>
        <v>2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E412" s="314" t="s">
        <v>308</v>
      </c>
    </row>
    <row r="413" spans="1:8" ht="15.75" outlineLevel="1" x14ac:dyDescent="0.25">
      <c r="D413" s="313"/>
      <c r="E413" s="314" t="s">
        <v>317</v>
      </c>
      <c r="H413" s="312"/>
    </row>
    <row r="414" spans="1:8" ht="15.75" outlineLevel="1" x14ac:dyDescent="0.25">
      <c r="E414" s="314" t="s">
        <v>309</v>
      </c>
      <c r="G414" s="108"/>
      <c r="H414" s="312"/>
    </row>
    <row r="415" spans="1:8" ht="15.75" outlineLevel="1" x14ac:dyDescent="0.25">
      <c r="D415" s="313"/>
      <c r="E415" s="108"/>
      <c r="G415" s="314" t="s">
        <v>327</v>
      </c>
      <c r="H415" s="312"/>
    </row>
    <row r="416" spans="1:8" ht="15.75" outlineLevel="1" x14ac:dyDescent="0.25">
      <c r="D416" s="313"/>
      <c r="E416" s="108"/>
      <c r="F416" s="314" t="s">
        <v>328</v>
      </c>
      <c r="G416" s="108"/>
      <c r="H416" s="312"/>
    </row>
    <row r="417" spans="4:8" ht="15.75" outlineLevel="1" x14ac:dyDescent="0.25">
      <c r="D417" s="313"/>
      <c r="E417" s="314" t="s">
        <v>310</v>
      </c>
    </row>
    <row r="418" spans="4:8" ht="15.75" outlineLevel="1" x14ac:dyDescent="0.25">
      <c r="D418" s="314" t="s">
        <v>319</v>
      </c>
      <c r="E418" s="108"/>
    </row>
    <row r="419" spans="4:8" ht="15.75" outlineLevel="1" x14ac:dyDescent="0.25">
      <c r="D419" s="313"/>
      <c r="E419" s="108"/>
      <c r="F419" s="314" t="s">
        <v>312</v>
      </c>
      <c r="G419" s="108"/>
      <c r="H419" s="312"/>
    </row>
    <row r="420" spans="4:8" ht="15.75" outlineLevel="1" x14ac:dyDescent="0.25">
      <c r="D420" s="313"/>
      <c r="E420" s="314" t="s">
        <v>320</v>
      </c>
      <c r="H420" s="312"/>
    </row>
    <row r="421" spans="4:8" ht="15.75" outlineLevel="1" x14ac:dyDescent="0.25">
      <c r="D421" s="313"/>
      <c r="E421" s="108"/>
      <c r="G421" s="314" t="s">
        <v>313</v>
      </c>
      <c r="H421" s="312"/>
    </row>
    <row r="422" spans="4:8" ht="15.75" outlineLevel="1" x14ac:dyDescent="0.25">
      <c r="D422" s="313"/>
      <c r="E422" s="108"/>
      <c r="F422" s="314" t="s">
        <v>329</v>
      </c>
      <c r="G422" s="108"/>
      <c r="H422" s="312"/>
    </row>
    <row r="423" spans="4:8" ht="15.75" outlineLevel="1" x14ac:dyDescent="0.25">
      <c r="D423" s="313"/>
      <c r="G423" s="108"/>
      <c r="H423" s="314" t="s">
        <v>664</v>
      </c>
    </row>
    <row r="424" spans="4:8" ht="15.75" outlineLevel="1" x14ac:dyDescent="0.25">
      <c r="D424" s="313"/>
      <c r="E424" s="108"/>
      <c r="H424" s="316" t="s">
        <v>270</v>
      </c>
    </row>
    <row r="425" spans="4:8" ht="15.75" outlineLevel="1" x14ac:dyDescent="0.25">
      <c r="D425" s="313"/>
      <c r="E425" s="108"/>
      <c r="F425" s="311"/>
      <c r="G425" s="108"/>
      <c r="H425" s="312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285</v>
      </c>
      <c r="H431" s="107"/>
    </row>
    <row r="432" spans="4:8" ht="15.75" outlineLevel="2" x14ac:dyDescent="0.25">
      <c r="D432" s="109"/>
      <c r="F432" s="9" t="s">
        <v>17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0</v>
      </c>
      <c r="E477" s="108">
        <f>COUNTA(E478:E543)</f>
        <v>2</v>
      </c>
      <c r="F477" s="108">
        <f>COUNTA(F479:F543)</f>
        <v>29</v>
      </c>
      <c r="G477" s="108">
        <f t="shared" ref="G477:H477" si="7">COUNTA(G478:G543)</f>
        <v>4</v>
      </c>
      <c r="H477" s="108">
        <f t="shared" si="7"/>
        <v>4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313"/>
      <c r="E479" s="108"/>
      <c r="F479" s="314" t="s">
        <v>308</v>
      </c>
      <c r="G479" s="108"/>
      <c r="H479" s="312"/>
    </row>
    <row r="480" spans="1:8" ht="15.75" outlineLevel="1" x14ac:dyDescent="0.25">
      <c r="D480" s="313"/>
      <c r="E480" s="108"/>
      <c r="G480" s="314" t="s">
        <v>317</v>
      </c>
      <c r="H480" s="312"/>
    </row>
    <row r="481" spans="4:8" ht="15.75" outlineLevel="1" x14ac:dyDescent="0.25">
      <c r="D481" s="313"/>
      <c r="E481" s="108"/>
      <c r="F481" s="314" t="s">
        <v>309</v>
      </c>
      <c r="G481" s="108"/>
      <c r="H481" s="312"/>
    </row>
    <row r="482" spans="4:8" ht="15.75" outlineLevel="1" x14ac:dyDescent="0.25">
      <c r="D482" s="313"/>
      <c r="E482" s="108"/>
      <c r="F482" s="314" t="s">
        <v>327</v>
      </c>
      <c r="G482" s="108"/>
      <c r="H482" s="312"/>
    </row>
    <row r="483" spans="4:8" ht="15.75" outlineLevel="1" x14ac:dyDescent="0.25">
      <c r="D483" s="313"/>
      <c r="E483" s="108"/>
      <c r="F483" s="314" t="s">
        <v>328</v>
      </c>
      <c r="G483" s="108"/>
      <c r="H483" s="312"/>
    </row>
    <row r="484" spans="4:8" ht="15.75" outlineLevel="1" x14ac:dyDescent="0.25">
      <c r="D484" s="313"/>
      <c r="E484" s="108"/>
      <c r="F484" s="314" t="s">
        <v>310</v>
      </c>
      <c r="G484" s="108"/>
      <c r="H484" s="312"/>
    </row>
    <row r="485" spans="4:8" ht="15.75" outlineLevel="1" x14ac:dyDescent="0.25">
      <c r="D485" s="313"/>
      <c r="E485" s="314" t="s">
        <v>319</v>
      </c>
      <c r="G485" s="108"/>
      <c r="H485" s="312"/>
    </row>
    <row r="486" spans="4:8" ht="15.75" outlineLevel="1" x14ac:dyDescent="0.25">
      <c r="D486" s="313"/>
      <c r="E486" s="314" t="s">
        <v>312</v>
      </c>
      <c r="G486" s="108"/>
      <c r="H486" s="312"/>
    </row>
    <row r="487" spans="4:8" ht="15.75" outlineLevel="1" x14ac:dyDescent="0.25">
      <c r="D487" s="313"/>
      <c r="E487" s="108"/>
      <c r="G487" s="314" t="s">
        <v>320</v>
      </c>
      <c r="H487" s="312"/>
    </row>
    <row r="488" spans="4:8" ht="15.75" outlineLevel="1" x14ac:dyDescent="0.25">
      <c r="D488" s="313"/>
      <c r="E488" s="108"/>
      <c r="F488" s="314" t="s">
        <v>313</v>
      </c>
      <c r="G488" s="108"/>
      <c r="H488" s="312"/>
    </row>
    <row r="489" spans="4:8" ht="15.75" outlineLevel="1" x14ac:dyDescent="0.25">
      <c r="D489" s="313"/>
      <c r="E489" s="108"/>
      <c r="F489" s="314" t="s">
        <v>329</v>
      </c>
      <c r="G489" s="108"/>
      <c r="H489" s="312"/>
    </row>
    <row r="490" spans="4:8" ht="15.75" outlineLevel="1" x14ac:dyDescent="0.25">
      <c r="D490" s="313"/>
      <c r="E490" s="108"/>
      <c r="F490" s="314" t="s">
        <v>664</v>
      </c>
      <c r="G490" s="108"/>
      <c r="H490" s="312"/>
    </row>
    <row r="491" spans="4:8" ht="15.75" outlineLevel="1" x14ac:dyDescent="0.25">
      <c r="D491" s="313"/>
      <c r="E491" s="108"/>
      <c r="G491" s="108"/>
      <c r="H491" s="316" t="s">
        <v>270</v>
      </c>
    </row>
    <row r="492" spans="4:8" ht="15.75" outlineLevel="1" x14ac:dyDescent="0.25">
      <c r="D492" s="313"/>
      <c r="E492" s="108"/>
      <c r="F492" s="311"/>
      <c r="G492" s="108"/>
      <c r="H492" s="312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285</v>
      </c>
      <c r="H498" s="107"/>
    </row>
    <row r="499" spans="4:8" ht="15.75" outlineLevel="2" x14ac:dyDescent="0.25">
      <c r="D499" s="109"/>
      <c r="F499" s="9" t="s">
        <v>17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6</v>
      </c>
      <c r="E544" s="105">
        <f>E477+E410+E343+E276+E209+E142+E75+E8</f>
        <v>39</v>
      </c>
      <c r="F544" s="105">
        <f>F477+F410+F343+F276+F209+F142+F75+F8</f>
        <v>89</v>
      </c>
      <c r="G544" s="105">
        <f>G477+G410+G343+G276+G209+G142+G75+G8</f>
        <v>141</v>
      </c>
      <c r="H544" s="105">
        <f>H477+H410+H343+H276+H209+H142+H75+H8</f>
        <v>30</v>
      </c>
    </row>
    <row r="545" spans="3:8" ht="15.75" x14ac:dyDescent="0.25">
      <c r="C545" s="104"/>
      <c r="D545" s="103">
        <f>D544/$C$544</f>
        <v>1.9672131147540985E-2</v>
      </c>
      <c r="E545" s="103">
        <f>E544/$C$544</f>
        <v>0.12786885245901639</v>
      </c>
      <c r="F545" s="103">
        <f>F544/$C$544</f>
        <v>0.29180327868852457</v>
      </c>
      <c r="G545" s="103">
        <f>G544/$C$544</f>
        <v>0.46229508196721314</v>
      </c>
      <c r="H545" s="103">
        <f>H544/$C$544</f>
        <v>9.8360655737704916E-2</v>
      </c>
    </row>
  </sheetData>
  <sortState xmlns:xlrd2="http://schemas.microsoft.com/office/spreadsheetml/2017/richdata2" ref="F10:F21">
    <sortCondition ref="F10:F21"/>
  </sortState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>
    <outlinePr summaryBelow="0" summaryRight="0"/>
  </sheetPr>
  <dimension ref="A1:H545"/>
  <sheetViews>
    <sheetView workbookViewId="0">
      <selection activeCell="D10" sqref="D10"/>
    </sheetView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36" customHeight="1" thickBot="1" x14ac:dyDescent="0.3">
      <c r="A8" s="260">
        <v>1</v>
      </c>
      <c r="B8" s="261" t="s">
        <v>226</v>
      </c>
      <c r="C8" s="262">
        <f>SUM(D8:H8)</f>
        <v>41</v>
      </c>
      <c r="D8" s="263">
        <f>COUNTA(D9:D74)</f>
        <v>2</v>
      </c>
      <c r="E8" s="263">
        <f>COUNTA(E9:E74)</f>
        <v>4</v>
      </c>
      <c r="F8" s="263">
        <f>COUNTA(F10:F74)</f>
        <v>7</v>
      </c>
      <c r="G8" s="263">
        <f t="shared" ref="G8:H8" si="0">COUNTA(G9:G74)</f>
        <v>22</v>
      </c>
      <c r="H8" s="263">
        <f t="shared" si="0"/>
        <v>6</v>
      </c>
    </row>
    <row r="9" spans="1:8" ht="15.6" customHeight="1" outlineLevel="1" x14ac:dyDescent="0.25">
      <c r="D9" s="264"/>
      <c r="E9" s="329" t="s">
        <v>684</v>
      </c>
      <c r="F9" s="330"/>
      <c r="G9" s="330"/>
      <c r="H9" s="266"/>
    </row>
    <row r="10" spans="1:8" ht="15.6" customHeight="1" outlineLevel="1" x14ac:dyDescent="0.25">
      <c r="D10" s="331" t="s">
        <v>317</v>
      </c>
      <c r="E10" s="268" t="s">
        <v>675</v>
      </c>
      <c r="F10" s="332"/>
      <c r="G10" s="263"/>
      <c r="H10" s="269"/>
    </row>
    <row r="11" spans="1:8" ht="15.75" outlineLevel="1" x14ac:dyDescent="0.25">
      <c r="D11" s="267"/>
      <c r="E11" s="263"/>
      <c r="F11" s="332"/>
      <c r="G11" s="263"/>
      <c r="H11" s="333" t="s">
        <v>309</v>
      </c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332"/>
      <c r="G13" s="268" t="s">
        <v>328</v>
      </c>
      <c r="H13" s="334"/>
    </row>
    <row r="14" spans="1:8" ht="15.75" outlineLevel="1" x14ac:dyDescent="0.25">
      <c r="D14" s="267"/>
      <c r="E14" s="263"/>
      <c r="F14" s="332"/>
      <c r="G14" s="263"/>
      <c r="H14" s="333" t="s">
        <v>310</v>
      </c>
    </row>
    <row r="15" spans="1:8" ht="15.75" outlineLevel="1" x14ac:dyDescent="0.25">
      <c r="D15" s="267"/>
      <c r="E15" s="263"/>
      <c r="F15" s="332"/>
      <c r="G15" s="263"/>
      <c r="H15" s="333" t="s">
        <v>312</v>
      </c>
    </row>
    <row r="16" spans="1:8" ht="15.75" outlineLevel="1" x14ac:dyDescent="0.25">
      <c r="D16" s="331" t="s">
        <v>734</v>
      </c>
      <c r="E16" s="263"/>
      <c r="F16" s="332"/>
      <c r="G16" s="263"/>
      <c r="H16" s="269"/>
    </row>
    <row r="17" spans="4:8" ht="15.75" outlineLevel="1" x14ac:dyDescent="0.25">
      <c r="D17" s="267"/>
      <c r="E17" s="263"/>
      <c r="F17" s="332"/>
      <c r="G17" s="268" t="s">
        <v>313</v>
      </c>
      <c r="H17" s="269"/>
    </row>
    <row r="18" spans="4:8" ht="15.75" outlineLevel="1" x14ac:dyDescent="0.25">
      <c r="D18" s="267"/>
      <c r="E18" s="263"/>
      <c r="F18" s="268" t="s">
        <v>329</v>
      </c>
      <c r="G18" s="263"/>
      <c r="H18" s="269"/>
    </row>
    <row r="19" spans="4:8" ht="15.75" outlineLevel="1" x14ac:dyDescent="0.25">
      <c r="D19" s="267"/>
      <c r="E19" s="263"/>
      <c r="F19" s="332"/>
      <c r="G19" s="268" t="s">
        <v>664</v>
      </c>
      <c r="H19" s="269"/>
    </row>
    <row r="20" spans="4:8" ht="15.75" outlineLevel="1" x14ac:dyDescent="0.25">
      <c r="D20" s="267"/>
      <c r="E20" s="263"/>
      <c r="F20" s="332"/>
      <c r="G20" s="263"/>
      <c r="H20" s="271" t="s">
        <v>270</v>
      </c>
    </row>
    <row r="21" spans="4:8" ht="15.75" outlineLevel="1" x14ac:dyDescent="0.25">
      <c r="D21" s="267"/>
      <c r="E21" s="268" t="s">
        <v>676</v>
      </c>
      <c r="F21" s="332"/>
      <c r="G21" s="263"/>
      <c r="H21" s="269"/>
    </row>
    <row r="22" spans="4:8" ht="15.75" outlineLevel="1" x14ac:dyDescent="0.25">
      <c r="D22" s="267"/>
      <c r="E22" s="263"/>
      <c r="F22" s="268" t="s">
        <v>666</v>
      </c>
      <c r="G22" s="263"/>
      <c r="H22" s="269"/>
    </row>
    <row r="23" spans="4:8" ht="16.5" outlineLevel="1" thickBot="1" x14ac:dyDescent="0.3">
      <c r="D23" s="276"/>
      <c r="E23" s="335" t="s">
        <v>735</v>
      </c>
      <c r="F23" s="336"/>
      <c r="G23" s="277"/>
      <c r="H23" s="278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41</v>
      </c>
      <c r="D75" s="276">
        <f>COUNTA(D76:D141)</f>
        <v>2</v>
      </c>
      <c r="E75" s="277">
        <f>COUNTA(E76:E141)</f>
        <v>4</v>
      </c>
      <c r="F75" s="277">
        <f>COUNTA(F77:F141)</f>
        <v>7</v>
      </c>
      <c r="G75" s="277">
        <f t="shared" ref="G75:H75" si="1">COUNTA(G76:G141)</f>
        <v>22</v>
      </c>
      <c r="H75" s="278">
        <f t="shared" si="1"/>
        <v>6</v>
      </c>
    </row>
    <row r="76" spans="1:8" ht="15.6" customHeight="1" outlineLevel="1" x14ac:dyDescent="0.25">
      <c r="D76" s="264"/>
      <c r="E76" s="329" t="s">
        <v>684</v>
      </c>
      <c r="F76" s="330"/>
      <c r="G76" s="330"/>
      <c r="H76" s="266"/>
    </row>
    <row r="77" spans="1:8" ht="15.6" customHeight="1" outlineLevel="1" x14ac:dyDescent="0.25">
      <c r="D77" s="331" t="s">
        <v>317</v>
      </c>
      <c r="E77" s="268" t="s">
        <v>675</v>
      </c>
      <c r="F77" s="332"/>
      <c r="G77" s="263"/>
      <c r="H77" s="269"/>
    </row>
    <row r="78" spans="1:8" ht="15.75" outlineLevel="1" x14ac:dyDescent="0.25">
      <c r="D78" s="267"/>
      <c r="E78" s="263"/>
      <c r="F78" s="332"/>
      <c r="G78" s="263"/>
      <c r="H78" s="333" t="s">
        <v>309</v>
      </c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F80" s="332"/>
      <c r="G80" s="268" t="s">
        <v>328</v>
      </c>
      <c r="H80" s="334"/>
    </row>
    <row r="81" spans="4:8" ht="15.75" outlineLevel="1" x14ac:dyDescent="0.25">
      <c r="D81" s="267"/>
      <c r="E81" s="263"/>
      <c r="F81" s="332"/>
      <c r="G81" s="263"/>
      <c r="H81" s="333" t="s">
        <v>310</v>
      </c>
    </row>
    <row r="82" spans="4:8" ht="15.75" outlineLevel="1" x14ac:dyDescent="0.25">
      <c r="D82" s="267"/>
      <c r="E82" s="263"/>
      <c r="F82" s="332"/>
      <c r="G82" s="263"/>
      <c r="H82" s="333" t="s">
        <v>312</v>
      </c>
    </row>
    <row r="83" spans="4:8" ht="15.75" outlineLevel="1" x14ac:dyDescent="0.25">
      <c r="D83" s="331" t="s">
        <v>734</v>
      </c>
      <c r="E83" s="263"/>
      <c r="F83" s="332"/>
      <c r="G83" s="263"/>
      <c r="H83" s="269"/>
    </row>
    <row r="84" spans="4:8" ht="15.75" outlineLevel="1" x14ac:dyDescent="0.25">
      <c r="D84" s="267"/>
      <c r="E84" s="263"/>
      <c r="F84" s="332"/>
      <c r="G84" s="268" t="s">
        <v>313</v>
      </c>
      <c r="H84" s="269"/>
    </row>
    <row r="85" spans="4:8" ht="15.75" outlineLevel="1" x14ac:dyDescent="0.25">
      <c r="D85" s="267"/>
      <c r="E85" s="263"/>
      <c r="F85" s="268" t="s">
        <v>329</v>
      </c>
      <c r="G85" s="263"/>
      <c r="H85" s="269"/>
    </row>
    <row r="86" spans="4:8" ht="15.75" outlineLevel="1" x14ac:dyDescent="0.25">
      <c r="D86" s="267"/>
      <c r="E86" s="263"/>
      <c r="F86" s="332"/>
      <c r="G86" s="268" t="s">
        <v>664</v>
      </c>
      <c r="H86" s="269"/>
    </row>
    <row r="87" spans="4:8" ht="15.75" outlineLevel="1" x14ac:dyDescent="0.25">
      <c r="D87" s="267"/>
      <c r="E87" s="263"/>
      <c r="F87" s="332"/>
      <c r="G87" s="263"/>
      <c r="H87" s="271" t="s">
        <v>270</v>
      </c>
    </row>
    <row r="88" spans="4:8" ht="15.75" outlineLevel="1" x14ac:dyDescent="0.25">
      <c r="D88" s="267"/>
      <c r="E88" s="268" t="s">
        <v>676</v>
      </c>
      <c r="F88" s="332"/>
      <c r="G88" s="263"/>
      <c r="H88" s="269"/>
    </row>
    <row r="89" spans="4:8" ht="15.75" outlineLevel="1" x14ac:dyDescent="0.25">
      <c r="D89" s="267"/>
      <c r="E89" s="263"/>
      <c r="F89" s="268" t="s">
        <v>666</v>
      </c>
      <c r="G89" s="263"/>
      <c r="H89" s="269"/>
    </row>
    <row r="90" spans="4:8" ht="16.5" outlineLevel="1" thickBot="1" x14ac:dyDescent="0.3">
      <c r="D90" s="276"/>
      <c r="E90" s="335" t="s">
        <v>735</v>
      </c>
      <c r="F90" s="336"/>
      <c r="G90" s="277"/>
      <c r="H90" s="278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41</v>
      </c>
      <c r="D142" s="263">
        <f>COUNTA(D143:D208)</f>
        <v>2</v>
      </c>
      <c r="E142" s="263">
        <f>COUNTA(E143:E208)</f>
        <v>4</v>
      </c>
      <c r="F142" s="263">
        <f>COUNTA(F144:F208)</f>
        <v>3</v>
      </c>
      <c r="G142" s="263">
        <f t="shared" ref="G142:H142" si="2">COUNTA(G143:G208)</f>
        <v>27</v>
      </c>
      <c r="H142" s="263">
        <f t="shared" si="2"/>
        <v>5</v>
      </c>
    </row>
    <row r="143" spans="1:8" ht="15.6" customHeight="1" outlineLevel="1" x14ac:dyDescent="0.25">
      <c r="D143" s="264"/>
      <c r="E143" s="329" t="s">
        <v>684</v>
      </c>
      <c r="F143" s="330"/>
      <c r="G143" s="330"/>
      <c r="H143" s="266"/>
    </row>
    <row r="144" spans="1:8" ht="15.6" customHeight="1" outlineLevel="1" x14ac:dyDescent="0.25">
      <c r="D144" s="331" t="s">
        <v>317</v>
      </c>
      <c r="E144" s="268" t="s">
        <v>675</v>
      </c>
      <c r="F144" s="332"/>
      <c r="G144" s="263"/>
      <c r="H144" s="269"/>
    </row>
    <row r="145" spans="4:8" ht="15.75" outlineLevel="1" x14ac:dyDescent="0.25">
      <c r="D145" s="267"/>
      <c r="E145" s="263"/>
      <c r="F145" s="332"/>
      <c r="G145" s="263"/>
      <c r="H145" s="333" t="s">
        <v>309</v>
      </c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332"/>
      <c r="G147" s="268" t="s">
        <v>328</v>
      </c>
      <c r="H147" s="334"/>
    </row>
    <row r="148" spans="4:8" ht="15.75" outlineLevel="1" x14ac:dyDescent="0.25">
      <c r="D148" s="267"/>
      <c r="E148" s="263"/>
      <c r="F148" s="332"/>
      <c r="G148" s="263"/>
      <c r="H148" s="333" t="s">
        <v>310</v>
      </c>
    </row>
    <row r="149" spans="4:8" ht="15.75" outlineLevel="1" x14ac:dyDescent="0.25">
      <c r="D149" s="267"/>
      <c r="E149" s="263"/>
      <c r="F149" s="332"/>
      <c r="G149" s="263"/>
      <c r="H149" s="333" t="s">
        <v>312</v>
      </c>
    </row>
    <row r="150" spans="4:8" ht="15.75" outlineLevel="1" x14ac:dyDescent="0.25">
      <c r="D150" s="331" t="s">
        <v>734</v>
      </c>
      <c r="E150" s="263"/>
      <c r="F150" s="332"/>
      <c r="G150" s="263"/>
      <c r="H150" s="269"/>
    </row>
    <row r="151" spans="4:8" ht="15.75" outlineLevel="1" x14ac:dyDescent="0.25">
      <c r="D151" s="267"/>
      <c r="E151" s="263"/>
      <c r="F151" s="332"/>
      <c r="G151" s="268" t="s">
        <v>313</v>
      </c>
      <c r="H151" s="269"/>
    </row>
    <row r="152" spans="4:8" ht="15.75" outlineLevel="1" x14ac:dyDescent="0.25">
      <c r="D152" s="267"/>
      <c r="E152" s="263"/>
      <c r="F152" s="268" t="s">
        <v>329</v>
      </c>
      <c r="G152" s="263"/>
      <c r="H152" s="269"/>
    </row>
    <row r="153" spans="4:8" ht="15.75" outlineLevel="1" x14ac:dyDescent="0.25">
      <c r="D153" s="267"/>
      <c r="E153" s="263"/>
      <c r="F153" s="332"/>
      <c r="G153" s="268" t="s">
        <v>664</v>
      </c>
      <c r="H153" s="269"/>
    </row>
    <row r="154" spans="4:8" ht="15.75" outlineLevel="1" x14ac:dyDescent="0.25">
      <c r="D154" s="267"/>
      <c r="E154" s="263"/>
      <c r="F154" s="332"/>
      <c r="G154" s="263"/>
      <c r="H154" s="271" t="s">
        <v>270</v>
      </c>
    </row>
    <row r="155" spans="4:8" ht="15.75" outlineLevel="1" x14ac:dyDescent="0.25">
      <c r="D155" s="267"/>
      <c r="E155" s="268" t="s">
        <v>676</v>
      </c>
      <c r="F155" s="332"/>
      <c r="G155" s="263"/>
      <c r="H155" s="269"/>
    </row>
    <row r="156" spans="4:8" ht="15.75" outlineLevel="1" x14ac:dyDescent="0.25">
      <c r="D156" s="267"/>
      <c r="E156" s="263"/>
      <c r="F156" s="268" t="s">
        <v>666</v>
      </c>
      <c r="G156" s="263"/>
      <c r="H156" s="269"/>
    </row>
    <row r="157" spans="4:8" ht="16.5" outlineLevel="1" thickBot="1" x14ac:dyDescent="0.3">
      <c r="D157" s="276"/>
      <c r="E157" s="335" t="s">
        <v>735</v>
      </c>
      <c r="F157" s="336"/>
      <c r="G157" s="277"/>
      <c r="H157" s="278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39</v>
      </c>
      <c r="D209" s="263">
        <f>COUNTA(D210:D275)</f>
        <v>2</v>
      </c>
      <c r="E209" s="263">
        <f>COUNTA(E210:E275)</f>
        <v>6</v>
      </c>
      <c r="F209" s="263">
        <f>COUNTA(F212:F275)</f>
        <v>9</v>
      </c>
      <c r="G209" s="263">
        <f t="shared" ref="G209:H209" si="3">COUNTA(G210:G275)</f>
        <v>19</v>
      </c>
      <c r="H209" s="263">
        <f t="shared" si="3"/>
        <v>3</v>
      </c>
    </row>
    <row r="210" spans="1:8" ht="15.6" customHeight="1" outlineLevel="1" x14ac:dyDescent="0.25">
      <c r="D210" s="264"/>
      <c r="E210" s="330"/>
      <c r="F210" s="329" t="s">
        <v>684</v>
      </c>
      <c r="G210" s="330"/>
      <c r="H210" s="266"/>
    </row>
    <row r="211" spans="1:8" ht="15.6" customHeight="1" outlineLevel="1" x14ac:dyDescent="0.25">
      <c r="D211" s="331" t="s">
        <v>317</v>
      </c>
      <c r="E211" s="332"/>
      <c r="F211" s="268" t="s">
        <v>675</v>
      </c>
      <c r="G211" s="263"/>
      <c r="H211" s="269"/>
    </row>
    <row r="212" spans="1:8" ht="15.75" outlineLevel="1" x14ac:dyDescent="0.25">
      <c r="D212" s="267"/>
      <c r="E212" s="333" t="s">
        <v>309</v>
      </c>
      <c r="F212" s="332"/>
      <c r="G212" s="263"/>
      <c r="H212" s="334"/>
    </row>
    <row r="213" spans="1:8" ht="15.75" outlineLevel="1" x14ac:dyDescent="0.25">
      <c r="D213" s="267"/>
      <c r="E213" s="263"/>
      <c r="F213" s="268" t="s">
        <v>327</v>
      </c>
      <c r="G213" s="263"/>
      <c r="H213" s="269"/>
    </row>
    <row r="214" spans="1:8" ht="15.75" outlineLevel="1" x14ac:dyDescent="0.25">
      <c r="D214" s="267"/>
      <c r="E214" s="268" t="s">
        <v>328</v>
      </c>
      <c r="F214" s="332"/>
      <c r="G214" s="332"/>
      <c r="H214" s="334"/>
    </row>
    <row r="215" spans="1:8" ht="15.75" outlineLevel="1" x14ac:dyDescent="0.25">
      <c r="D215" s="267"/>
      <c r="E215" s="333" t="s">
        <v>310</v>
      </c>
      <c r="F215" s="332"/>
      <c r="G215" s="263"/>
      <c r="H215" s="334"/>
    </row>
    <row r="216" spans="1:8" ht="15.75" outlineLevel="1" x14ac:dyDescent="0.25">
      <c r="D216" s="267"/>
      <c r="E216" s="263"/>
      <c r="F216" s="332"/>
      <c r="G216" s="263"/>
      <c r="H216" s="333" t="s">
        <v>312</v>
      </c>
    </row>
    <row r="217" spans="1:8" ht="15.75" outlineLevel="1" x14ac:dyDescent="0.25">
      <c r="D217" s="331" t="s">
        <v>734</v>
      </c>
      <c r="E217" s="263"/>
      <c r="F217" s="332"/>
      <c r="G217" s="263"/>
      <c r="H217" s="269"/>
    </row>
    <row r="218" spans="1:8" ht="15.75" outlineLevel="1" x14ac:dyDescent="0.25">
      <c r="D218" s="267"/>
      <c r="E218" s="268" t="s">
        <v>313</v>
      </c>
      <c r="F218" s="332"/>
      <c r="G218" s="332"/>
      <c r="H218" s="269"/>
    </row>
    <row r="219" spans="1:8" ht="15.75" outlineLevel="1" x14ac:dyDescent="0.25">
      <c r="D219" s="267"/>
      <c r="E219" s="263"/>
      <c r="F219" s="268" t="s">
        <v>329</v>
      </c>
      <c r="G219" s="263"/>
      <c r="H219" s="269"/>
    </row>
    <row r="220" spans="1:8" ht="15.75" outlineLevel="1" x14ac:dyDescent="0.25">
      <c r="D220" s="267"/>
      <c r="E220" s="268" t="s">
        <v>664</v>
      </c>
      <c r="F220" s="332"/>
      <c r="G220" s="332"/>
      <c r="H220" s="269"/>
    </row>
    <row r="221" spans="1:8" ht="15.75" outlineLevel="1" x14ac:dyDescent="0.25">
      <c r="D221" s="267"/>
      <c r="E221" s="263"/>
      <c r="F221" s="332"/>
      <c r="G221" s="263"/>
      <c r="H221" s="271" t="s">
        <v>270</v>
      </c>
    </row>
    <row r="222" spans="1:8" ht="15.75" outlineLevel="1" x14ac:dyDescent="0.25">
      <c r="D222" s="267"/>
      <c r="E222" s="332"/>
      <c r="F222" s="268" t="s">
        <v>676</v>
      </c>
      <c r="G222" s="263"/>
      <c r="H222" s="269"/>
    </row>
    <row r="223" spans="1:8" ht="15.75" outlineLevel="1" x14ac:dyDescent="0.25">
      <c r="D223" s="267"/>
      <c r="E223" s="263"/>
      <c r="F223" s="268" t="s">
        <v>666</v>
      </c>
      <c r="G223" s="263"/>
      <c r="H223" s="269"/>
    </row>
    <row r="224" spans="1:8" ht="16.5" outlineLevel="1" thickBot="1" x14ac:dyDescent="0.3">
      <c r="D224" s="276"/>
      <c r="E224" s="336"/>
      <c r="F224" s="335" t="s">
        <v>735</v>
      </c>
      <c r="G224" s="277"/>
      <c r="H224" s="278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41</v>
      </c>
      <c r="D276" s="263">
        <f>COUNTA(D277:D342)</f>
        <v>0</v>
      </c>
      <c r="E276" s="263">
        <f>COUNTA(E277:E342)</f>
        <v>4</v>
      </c>
      <c r="F276" s="263">
        <f>COUNTA(F278:F342)</f>
        <v>6</v>
      </c>
      <c r="G276" s="263">
        <f>COUNTA(G277:G342)</f>
        <v>29</v>
      </c>
      <c r="H276" s="263">
        <f t="shared" ref="H276" si="4">COUNTA(H277:H342)</f>
        <v>2</v>
      </c>
    </row>
    <row r="277" spans="1:8" ht="15.6" customHeight="1" outlineLevel="1" x14ac:dyDescent="0.25">
      <c r="D277" s="264"/>
      <c r="E277" s="330"/>
      <c r="F277" s="330"/>
      <c r="G277" s="329" t="s">
        <v>684</v>
      </c>
      <c r="H277" s="266"/>
    </row>
    <row r="278" spans="1:8" ht="15.6" customHeight="1" outlineLevel="1" x14ac:dyDescent="0.25">
      <c r="D278" s="337"/>
      <c r="E278" s="332"/>
      <c r="F278" s="332"/>
      <c r="G278" s="268" t="s">
        <v>675</v>
      </c>
      <c r="H278" s="269"/>
    </row>
    <row r="279" spans="1:8" ht="15.75" outlineLevel="1" x14ac:dyDescent="0.25">
      <c r="D279" s="267"/>
      <c r="E279" s="333" t="s">
        <v>309</v>
      </c>
      <c r="F279" s="332"/>
      <c r="G279" s="331" t="s">
        <v>317</v>
      </c>
      <c r="H279" s="334"/>
    </row>
    <row r="280" spans="1:8" ht="15.75" outlineLevel="1" x14ac:dyDescent="0.25">
      <c r="D280" s="267"/>
      <c r="E280" s="263"/>
      <c r="F280" s="268" t="s">
        <v>327</v>
      </c>
      <c r="G280" s="263"/>
      <c r="H280" s="269"/>
    </row>
    <row r="281" spans="1:8" ht="15.75" outlineLevel="1" x14ac:dyDescent="0.25">
      <c r="D281" s="267"/>
      <c r="E281" s="332"/>
      <c r="F281" s="268" t="s">
        <v>328</v>
      </c>
      <c r="G281" s="332"/>
      <c r="H281" s="334"/>
    </row>
    <row r="282" spans="1:8" ht="15.75" outlineLevel="1" x14ac:dyDescent="0.25">
      <c r="D282" s="267"/>
      <c r="E282" s="333" t="s">
        <v>310</v>
      </c>
      <c r="F282" s="332"/>
      <c r="G282" s="263"/>
      <c r="H282" s="334"/>
    </row>
    <row r="283" spans="1:8" ht="15.75" outlineLevel="1" x14ac:dyDescent="0.25">
      <c r="D283" s="267"/>
      <c r="E283" s="263"/>
      <c r="F283" s="332"/>
      <c r="G283" s="333" t="s">
        <v>312</v>
      </c>
      <c r="H283" s="334"/>
    </row>
    <row r="284" spans="1:8" ht="15.75" outlineLevel="1" x14ac:dyDescent="0.25">
      <c r="D284" s="337"/>
      <c r="E284" s="263"/>
      <c r="F284" s="332"/>
      <c r="G284" s="331" t="s">
        <v>734</v>
      </c>
      <c r="H284" s="269"/>
    </row>
    <row r="285" spans="1:8" ht="15.75" outlineLevel="1" x14ac:dyDescent="0.25">
      <c r="D285" s="267"/>
      <c r="E285" s="268" t="s">
        <v>313</v>
      </c>
      <c r="F285" s="332"/>
      <c r="G285" s="332"/>
      <c r="H285" s="269"/>
    </row>
    <row r="286" spans="1:8" ht="15.75" outlineLevel="1" x14ac:dyDescent="0.25">
      <c r="D286" s="267"/>
      <c r="E286" s="263"/>
      <c r="F286" s="268" t="s">
        <v>329</v>
      </c>
      <c r="G286" s="263"/>
      <c r="H286" s="269"/>
    </row>
    <row r="287" spans="1:8" ht="15.75" outlineLevel="1" x14ac:dyDescent="0.25">
      <c r="D287" s="267"/>
      <c r="E287" s="268" t="s">
        <v>664</v>
      </c>
      <c r="F287" s="332"/>
      <c r="G287" s="332"/>
      <c r="H287" s="269"/>
    </row>
    <row r="288" spans="1:8" ht="15.75" outlineLevel="1" x14ac:dyDescent="0.25">
      <c r="D288" s="267"/>
      <c r="E288" s="263"/>
      <c r="F288" s="332"/>
      <c r="G288" s="263"/>
      <c r="H288" s="271" t="s">
        <v>270</v>
      </c>
    </row>
    <row r="289" spans="4:8" ht="15.75" outlineLevel="1" x14ac:dyDescent="0.25">
      <c r="D289" s="267"/>
      <c r="E289" s="332"/>
      <c r="F289" s="268" t="s">
        <v>676</v>
      </c>
      <c r="G289" s="263"/>
      <c r="H289" s="269"/>
    </row>
    <row r="290" spans="4:8" ht="15.75" outlineLevel="1" x14ac:dyDescent="0.25">
      <c r="D290" s="267"/>
      <c r="E290" s="263"/>
      <c r="F290" s="268" t="s">
        <v>666</v>
      </c>
      <c r="G290" s="263"/>
      <c r="H290" s="269"/>
    </row>
    <row r="291" spans="4:8" ht="16.5" outlineLevel="1" thickBot="1" x14ac:dyDescent="0.3">
      <c r="D291" s="276"/>
      <c r="E291" s="336"/>
      <c r="F291" s="335" t="s">
        <v>735</v>
      </c>
      <c r="G291" s="277"/>
      <c r="H291" s="278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41</v>
      </c>
      <c r="D343" s="263">
        <f>COUNTA(D344:D409)</f>
        <v>5</v>
      </c>
      <c r="E343" s="263">
        <f>COUNTA(E344:E409)</f>
        <v>23</v>
      </c>
      <c r="F343" s="263">
        <f>COUNTA(F345:F409)</f>
        <v>8</v>
      </c>
      <c r="G343" s="263">
        <f t="shared" ref="G343" si="5">COUNTA(G344:G409)</f>
        <v>2</v>
      </c>
      <c r="H343" s="263">
        <f>COUNTA(H344:H409)</f>
        <v>3</v>
      </c>
    </row>
    <row r="344" spans="1:8" ht="15.6" customHeight="1" outlineLevel="1" x14ac:dyDescent="0.25">
      <c r="D344" s="264"/>
      <c r="E344" s="330"/>
      <c r="F344" s="330"/>
      <c r="G344" s="330"/>
      <c r="H344" s="338" t="s">
        <v>684</v>
      </c>
    </row>
    <row r="345" spans="1:8" ht="15.6" customHeight="1" outlineLevel="1" x14ac:dyDescent="0.25">
      <c r="D345" s="337"/>
      <c r="E345" s="332"/>
      <c r="F345" s="332"/>
      <c r="G345" s="332"/>
      <c r="H345" s="333" t="s">
        <v>675</v>
      </c>
    </row>
    <row r="346" spans="1:8" ht="15.75" outlineLevel="1" x14ac:dyDescent="0.25">
      <c r="D346" s="267"/>
      <c r="E346" s="333" t="s">
        <v>309</v>
      </c>
      <c r="F346" s="332"/>
      <c r="G346" s="331" t="s">
        <v>317</v>
      </c>
      <c r="H346" s="334"/>
    </row>
    <row r="347" spans="1:8" ht="15.75" outlineLevel="1" x14ac:dyDescent="0.25">
      <c r="D347" s="331" t="s">
        <v>327</v>
      </c>
      <c r="E347" s="263"/>
      <c r="F347" s="332"/>
      <c r="G347" s="263"/>
      <c r="H347" s="269"/>
    </row>
    <row r="348" spans="1:8" ht="15.75" outlineLevel="1" x14ac:dyDescent="0.25">
      <c r="D348" s="331" t="s">
        <v>328</v>
      </c>
      <c r="E348" s="332"/>
      <c r="F348" s="332"/>
      <c r="G348" s="332"/>
      <c r="H348" s="334"/>
    </row>
    <row r="349" spans="1:8" ht="15.75" outlineLevel="1" x14ac:dyDescent="0.25">
      <c r="D349" s="267"/>
      <c r="E349" s="333" t="s">
        <v>310</v>
      </c>
      <c r="F349" s="332"/>
      <c r="G349" s="263"/>
      <c r="H349" s="334"/>
    </row>
    <row r="350" spans="1:8" ht="15.75" outlineLevel="1" x14ac:dyDescent="0.25">
      <c r="D350" s="267"/>
      <c r="E350" s="333" t="s">
        <v>312</v>
      </c>
      <c r="F350" s="332"/>
      <c r="G350" s="332"/>
      <c r="H350" s="334"/>
    </row>
    <row r="351" spans="1:8" ht="15.75" outlineLevel="1" x14ac:dyDescent="0.25">
      <c r="D351" s="337"/>
      <c r="E351" s="263"/>
      <c r="F351" s="332"/>
      <c r="G351" s="331" t="s">
        <v>734</v>
      </c>
      <c r="H351" s="269"/>
    </row>
    <row r="352" spans="1:8" ht="15.75" outlineLevel="1" x14ac:dyDescent="0.25">
      <c r="D352" s="267"/>
      <c r="E352" s="268" t="s">
        <v>313</v>
      </c>
      <c r="F352" s="332"/>
      <c r="G352" s="332"/>
      <c r="H352" s="269"/>
    </row>
    <row r="353" spans="4:8" ht="15.75" outlineLevel="1" x14ac:dyDescent="0.25">
      <c r="D353" s="267"/>
      <c r="E353" s="263"/>
      <c r="F353" s="268" t="s">
        <v>329</v>
      </c>
      <c r="G353" s="263"/>
      <c r="H353" s="269"/>
    </row>
    <row r="354" spans="4:8" ht="15.75" outlineLevel="1" x14ac:dyDescent="0.25">
      <c r="D354" s="267"/>
      <c r="E354" s="268" t="s">
        <v>664</v>
      </c>
      <c r="F354" s="332"/>
      <c r="G354" s="332"/>
      <c r="H354" s="269"/>
    </row>
    <row r="355" spans="4:8" ht="15.75" outlineLevel="1" x14ac:dyDescent="0.25">
      <c r="D355" s="267"/>
      <c r="E355" s="263"/>
      <c r="F355" s="332"/>
      <c r="G355" s="263"/>
      <c r="H355" s="271" t="s">
        <v>270</v>
      </c>
    </row>
    <row r="356" spans="4:8" ht="15.75" outlineLevel="1" x14ac:dyDescent="0.25">
      <c r="D356" s="267"/>
      <c r="E356" s="332"/>
      <c r="F356" s="268" t="s">
        <v>676</v>
      </c>
      <c r="G356" s="263"/>
      <c r="H356" s="269"/>
    </row>
    <row r="357" spans="4:8" ht="15.75" outlineLevel="1" x14ac:dyDescent="0.25">
      <c r="D357" s="267"/>
      <c r="E357" s="263"/>
      <c r="F357" s="268" t="s">
        <v>666</v>
      </c>
      <c r="G357" s="263"/>
      <c r="H357" s="269"/>
    </row>
    <row r="358" spans="4:8" ht="16.5" outlineLevel="1" thickBot="1" x14ac:dyDescent="0.3">
      <c r="D358" s="276"/>
      <c r="E358" s="336"/>
      <c r="F358" s="335" t="s">
        <v>735</v>
      </c>
      <c r="G358" s="277"/>
      <c r="H358" s="278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40</v>
      </c>
      <c r="D410" s="263">
        <f>COUNTA(D411:D476)</f>
        <v>2</v>
      </c>
      <c r="E410" s="263">
        <f>COUNTA(E411:E476)</f>
        <v>5</v>
      </c>
      <c r="F410" s="263">
        <f>COUNTA(F412:F476)</f>
        <v>29</v>
      </c>
      <c r="G410" s="263">
        <f t="shared" ref="G410:H410" si="6">COUNTA(G411:G476)</f>
        <v>3</v>
      </c>
      <c r="H410" s="263">
        <f t="shared" si="6"/>
        <v>1</v>
      </c>
    </row>
    <row r="411" spans="1:8" ht="15.6" customHeight="1" outlineLevel="1" x14ac:dyDescent="0.25">
      <c r="D411" s="264"/>
      <c r="E411" s="330"/>
      <c r="F411" s="329" t="s">
        <v>684</v>
      </c>
      <c r="G411" s="330"/>
      <c r="H411" s="266"/>
    </row>
    <row r="412" spans="1:8" ht="15.6" customHeight="1" outlineLevel="1" x14ac:dyDescent="0.25">
      <c r="D412" s="331" t="s">
        <v>317</v>
      </c>
      <c r="E412" s="332"/>
      <c r="F412" s="268" t="s">
        <v>675</v>
      </c>
      <c r="G412" s="263"/>
      <c r="H412" s="269"/>
    </row>
    <row r="413" spans="1:8" ht="15.75" outlineLevel="1" x14ac:dyDescent="0.25">
      <c r="D413" s="267"/>
      <c r="E413" s="333" t="s">
        <v>309</v>
      </c>
      <c r="F413" s="332"/>
      <c r="G413" s="332"/>
      <c r="H413" s="334"/>
    </row>
    <row r="414" spans="1:8" ht="15.75" outlineLevel="1" x14ac:dyDescent="0.25">
      <c r="D414" s="267"/>
      <c r="E414" s="268" t="s">
        <v>327</v>
      </c>
      <c r="F414" s="332"/>
      <c r="G414" s="263"/>
      <c r="H414" s="269"/>
    </row>
    <row r="415" spans="1:8" ht="15.75" outlineLevel="1" x14ac:dyDescent="0.25">
      <c r="D415" s="267"/>
      <c r="E415" s="268" t="s">
        <v>328</v>
      </c>
      <c r="F415" s="332"/>
      <c r="G415" s="332"/>
      <c r="H415" s="334"/>
    </row>
    <row r="416" spans="1:8" ht="15.75" outlineLevel="1" x14ac:dyDescent="0.25">
      <c r="D416" s="267"/>
      <c r="E416" s="333" t="s">
        <v>310</v>
      </c>
      <c r="F416" s="332"/>
      <c r="G416" s="332"/>
      <c r="H416" s="334"/>
    </row>
    <row r="417" spans="4:8" ht="15.75" outlineLevel="1" x14ac:dyDescent="0.25">
      <c r="D417" s="267"/>
      <c r="E417" s="263"/>
      <c r="F417" s="333" t="s">
        <v>312</v>
      </c>
      <c r="G417" s="263"/>
      <c r="H417" s="334"/>
    </row>
    <row r="418" spans="4:8" ht="15.75" outlineLevel="1" x14ac:dyDescent="0.25">
      <c r="D418" s="331" t="s">
        <v>734</v>
      </c>
      <c r="E418" s="263"/>
      <c r="F418" s="332"/>
      <c r="G418" s="263"/>
      <c r="H418" s="269"/>
    </row>
    <row r="419" spans="4:8" ht="15.75" outlineLevel="1" x14ac:dyDescent="0.25">
      <c r="D419" s="267"/>
      <c r="E419" s="263"/>
      <c r="F419" s="332"/>
      <c r="G419" s="268" t="s">
        <v>313</v>
      </c>
      <c r="H419" s="269"/>
    </row>
    <row r="420" spans="4:8" ht="15.75" outlineLevel="1" x14ac:dyDescent="0.25">
      <c r="D420" s="267"/>
      <c r="E420" s="263"/>
      <c r="F420" s="268" t="s">
        <v>329</v>
      </c>
      <c r="G420" s="263"/>
      <c r="H420" s="269"/>
    </row>
    <row r="421" spans="4:8" ht="15.75" outlineLevel="1" x14ac:dyDescent="0.25">
      <c r="D421" s="267"/>
      <c r="E421" s="263"/>
      <c r="F421" s="332"/>
      <c r="G421" s="268" t="s">
        <v>664</v>
      </c>
      <c r="H421" s="269"/>
    </row>
    <row r="422" spans="4:8" ht="15.75" outlineLevel="1" x14ac:dyDescent="0.25">
      <c r="D422" s="267"/>
      <c r="E422" s="263"/>
      <c r="F422" s="332"/>
      <c r="G422" s="263"/>
      <c r="H422" s="271" t="s">
        <v>270</v>
      </c>
    </row>
    <row r="423" spans="4:8" ht="15.75" outlineLevel="1" x14ac:dyDescent="0.25">
      <c r="D423" s="267"/>
      <c r="E423" s="332"/>
      <c r="F423" s="268" t="s">
        <v>676</v>
      </c>
      <c r="G423" s="263"/>
      <c r="H423" s="269"/>
    </row>
    <row r="424" spans="4:8" ht="15.75" outlineLevel="1" x14ac:dyDescent="0.25">
      <c r="D424" s="267"/>
      <c r="E424" s="263"/>
      <c r="F424" s="268" t="s">
        <v>666</v>
      </c>
      <c r="G424" s="263"/>
      <c r="H424" s="269"/>
    </row>
    <row r="425" spans="4:8" ht="16.5" outlineLevel="1" thickBot="1" x14ac:dyDescent="0.3">
      <c r="D425" s="276"/>
      <c r="E425" s="335" t="s">
        <v>735</v>
      </c>
      <c r="F425" s="336"/>
      <c r="G425" s="277"/>
      <c r="H425" s="278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42</v>
      </c>
      <c r="D477" s="263">
        <f>COUNTA(D478:D543)</f>
        <v>4</v>
      </c>
      <c r="E477" s="263">
        <f>COUNTA(E478:E543)</f>
        <v>2</v>
      </c>
      <c r="F477" s="263">
        <f>COUNTA(F479:F543)</f>
        <v>28</v>
      </c>
      <c r="G477" s="263">
        <f t="shared" ref="G477:H477" si="7">COUNTA(G478:G543)</f>
        <v>4</v>
      </c>
      <c r="H477" s="263">
        <f t="shared" si="7"/>
        <v>4</v>
      </c>
    </row>
    <row r="478" spans="1:8" ht="15.6" customHeight="1" outlineLevel="1" x14ac:dyDescent="0.25">
      <c r="D478" s="264"/>
      <c r="E478" s="329" t="s">
        <v>684</v>
      </c>
      <c r="G478" s="330"/>
      <c r="H478" s="266"/>
    </row>
    <row r="479" spans="1:8" ht="15.6" customHeight="1" outlineLevel="1" x14ac:dyDescent="0.25">
      <c r="E479" s="268" t="s">
        <v>675</v>
      </c>
      <c r="G479" s="331" t="s">
        <v>317</v>
      </c>
      <c r="H479" s="269"/>
    </row>
    <row r="480" spans="1:8" ht="15.75" outlineLevel="1" x14ac:dyDescent="0.25">
      <c r="D480" s="267"/>
      <c r="F480" s="333" t="s">
        <v>309</v>
      </c>
      <c r="G480" s="332"/>
      <c r="H480" s="334"/>
    </row>
    <row r="481" spans="4:8" ht="15.75" outlineLevel="1" x14ac:dyDescent="0.25">
      <c r="D481" s="267"/>
      <c r="F481" s="268" t="s">
        <v>327</v>
      </c>
      <c r="G481" s="263"/>
      <c r="H481" s="269"/>
    </row>
    <row r="482" spans="4:8" ht="15.75" outlineLevel="1" x14ac:dyDescent="0.25">
      <c r="D482" s="267"/>
      <c r="F482" s="268" t="s">
        <v>328</v>
      </c>
      <c r="G482" s="332"/>
      <c r="H482" s="334"/>
    </row>
    <row r="483" spans="4:8" ht="15.75" outlineLevel="1" x14ac:dyDescent="0.25">
      <c r="D483" s="267"/>
      <c r="F483" s="333" t="s">
        <v>310</v>
      </c>
      <c r="G483" s="332"/>
      <c r="H483" s="334"/>
    </row>
    <row r="484" spans="4:8" ht="15.75" outlineLevel="1" x14ac:dyDescent="0.25">
      <c r="D484" s="333" t="s">
        <v>312</v>
      </c>
      <c r="E484" s="263"/>
      <c r="G484" s="263"/>
      <c r="H484" s="334"/>
    </row>
    <row r="485" spans="4:8" ht="15.75" outlineLevel="1" x14ac:dyDescent="0.25">
      <c r="E485" s="263"/>
      <c r="F485" s="332"/>
      <c r="G485" s="331" t="s">
        <v>734</v>
      </c>
      <c r="H485" s="269"/>
    </row>
    <row r="486" spans="4:8" ht="15.75" outlineLevel="1" x14ac:dyDescent="0.25">
      <c r="D486" s="267"/>
      <c r="E486" s="263"/>
      <c r="F486" s="268" t="s">
        <v>313</v>
      </c>
      <c r="H486" s="269"/>
    </row>
    <row r="487" spans="4:8" ht="15.75" outlineLevel="1" x14ac:dyDescent="0.25">
      <c r="D487" s="267"/>
      <c r="E487" s="263"/>
      <c r="F487" s="268" t="s">
        <v>329</v>
      </c>
      <c r="G487" s="263"/>
      <c r="H487" s="269"/>
    </row>
    <row r="488" spans="4:8" ht="15.75" outlineLevel="1" x14ac:dyDescent="0.25">
      <c r="D488" s="267"/>
      <c r="E488" s="263"/>
      <c r="F488" s="268" t="s">
        <v>664</v>
      </c>
      <c r="H488" s="269"/>
    </row>
    <row r="489" spans="4:8" ht="15.75" outlineLevel="1" x14ac:dyDescent="0.25">
      <c r="D489" s="267"/>
      <c r="E489" s="263"/>
      <c r="F489" s="332"/>
      <c r="G489" s="263"/>
      <c r="H489" s="271" t="s">
        <v>270</v>
      </c>
    </row>
    <row r="490" spans="4:8" ht="15.75" outlineLevel="1" x14ac:dyDescent="0.25">
      <c r="D490" s="268" t="s">
        <v>676</v>
      </c>
      <c r="E490" s="332"/>
      <c r="G490" s="263"/>
      <c r="H490" s="269"/>
    </row>
    <row r="491" spans="4:8" ht="15.75" outlineLevel="1" x14ac:dyDescent="0.25">
      <c r="D491" s="268" t="s">
        <v>666</v>
      </c>
      <c r="E491" s="263"/>
      <c r="G491" s="263"/>
      <c r="H491" s="269"/>
    </row>
    <row r="492" spans="4:8" ht="16.5" outlineLevel="1" thickBot="1" x14ac:dyDescent="0.3">
      <c r="D492" s="335" t="s">
        <v>735</v>
      </c>
      <c r="F492" s="336"/>
      <c r="G492" s="277"/>
      <c r="H492" s="278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326</v>
      </c>
      <c r="D544" s="287">
        <f>D477+D410+D343+D276+D209+D142+D75+D8</f>
        <v>19</v>
      </c>
      <c r="E544" s="287">
        <f>E477+E410+E343+E276+E209+E142+E75+E8</f>
        <v>52</v>
      </c>
      <c r="F544" s="287">
        <f>F477+F410+F343+F276+F209+F142+F75+F8</f>
        <v>97</v>
      </c>
      <c r="G544" s="287">
        <f>G477+G410+G343+G276+G209+G142+G75+G8</f>
        <v>128</v>
      </c>
      <c r="H544" s="287">
        <f>H477+H410+H343+H276+H209+H142+H75+H8</f>
        <v>30</v>
      </c>
    </row>
    <row r="545" spans="3:8" ht="15.75" x14ac:dyDescent="0.25">
      <c r="C545" s="288"/>
      <c r="D545" s="289">
        <f>D544/$C$544</f>
        <v>5.8282208588957052E-2</v>
      </c>
      <c r="E545" s="289">
        <f>E544/$C$544</f>
        <v>0.15950920245398773</v>
      </c>
      <c r="F545" s="289">
        <f>F544/$C$544</f>
        <v>0.29754601226993865</v>
      </c>
      <c r="G545" s="289">
        <f>G544/$C$544</f>
        <v>0.39263803680981596</v>
      </c>
      <c r="H545" s="289">
        <f>H544/$C$544</f>
        <v>9.202453987730061E-2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outlinePr summaryBelow="0" summaryRight="0"/>
  </sheetPr>
  <dimension ref="A1:H545"/>
  <sheetViews>
    <sheetView workbookViewId="0">
      <selection activeCell="D491" sqref="D491"/>
    </sheetView>
  </sheetViews>
  <sheetFormatPr defaultColWidth="8.7109375" defaultRowHeight="12" outlineLevelRow="2" x14ac:dyDescent="0.2"/>
  <cols>
    <col min="1" max="1" width="3.85546875" style="257" customWidth="1"/>
    <col min="2" max="2" width="46.85546875" style="257" customWidth="1"/>
    <col min="3" max="3" width="4.5703125" style="257" customWidth="1"/>
    <col min="4" max="5" width="23" style="257" customWidth="1"/>
    <col min="6" max="7" width="24.7109375" style="257" bestFit="1" customWidth="1"/>
    <col min="8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42" customHeight="1" thickBot="1" x14ac:dyDescent="0.3">
      <c r="A8" s="260">
        <v>1</v>
      </c>
      <c r="B8" s="261" t="s">
        <v>226</v>
      </c>
      <c r="C8" s="262">
        <f>SUM(D8:H8)</f>
        <v>38</v>
      </c>
      <c r="D8" s="263">
        <f>COUNTA(D9:D74)</f>
        <v>2</v>
      </c>
      <c r="E8" s="263">
        <f>COUNTA(E9:E74)</f>
        <v>4</v>
      </c>
      <c r="F8" s="263">
        <f>COUNTA(F10:F74)</f>
        <v>8</v>
      </c>
      <c r="G8" s="263">
        <f t="shared" ref="G8:H8" si="0">COUNTA(G9:G74)</f>
        <v>22</v>
      </c>
      <c r="H8" s="263">
        <f t="shared" si="0"/>
        <v>2</v>
      </c>
    </row>
    <row r="9" spans="1:8" ht="15.6" customHeight="1" outlineLevel="1" x14ac:dyDescent="0.25">
      <c r="D9" s="264"/>
      <c r="E9" s="265"/>
      <c r="F9" s="265"/>
      <c r="G9" s="265"/>
      <c r="H9" s="266"/>
    </row>
    <row r="10" spans="1:8" ht="15.6" customHeight="1" outlineLevel="1" x14ac:dyDescent="0.25">
      <c r="D10" s="267"/>
      <c r="E10" s="268" t="s">
        <v>308</v>
      </c>
      <c r="G10" s="263"/>
      <c r="H10" s="269"/>
    </row>
    <row r="11" spans="1:8" ht="15.75" outlineLevel="1" x14ac:dyDescent="0.25">
      <c r="D11" s="267"/>
      <c r="E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268" t="s">
        <v>328</v>
      </c>
      <c r="H13" s="269"/>
    </row>
    <row r="14" spans="1:8" ht="15.75" outlineLevel="1" x14ac:dyDescent="0.25">
      <c r="D14" s="267"/>
      <c r="E14" s="263"/>
      <c r="F14" s="270" t="s">
        <v>310</v>
      </c>
      <c r="G14" s="263"/>
      <c r="H14" s="269"/>
    </row>
    <row r="15" spans="1:8" ht="15.75" outlineLevel="1" x14ac:dyDescent="0.25">
      <c r="D15" s="267"/>
      <c r="E15" s="268" t="s">
        <v>311</v>
      </c>
      <c r="G15" s="263"/>
      <c r="H15" s="269"/>
    </row>
    <row r="16" spans="1:8" ht="15.75" outlineLevel="1" x14ac:dyDescent="0.25">
      <c r="D16" s="267"/>
      <c r="E16" s="263"/>
      <c r="G16" s="268" t="s">
        <v>312</v>
      </c>
      <c r="H16" s="269"/>
    </row>
    <row r="17" spans="4:8" ht="15.75" outlineLevel="1" x14ac:dyDescent="0.25">
      <c r="D17" s="267"/>
      <c r="E17" s="263"/>
      <c r="G17" s="268" t="s">
        <v>313</v>
      </c>
      <c r="H17" s="269"/>
    </row>
    <row r="18" spans="4:8" ht="15.75" outlineLevel="1" x14ac:dyDescent="0.25">
      <c r="D18" s="268" t="s">
        <v>314</v>
      </c>
      <c r="E18" s="263"/>
      <c r="G18" s="263"/>
      <c r="H18" s="269"/>
    </row>
    <row r="19" spans="4:8" ht="15.75" outlineLevel="1" x14ac:dyDescent="0.25">
      <c r="D19" s="268" t="s">
        <v>315</v>
      </c>
      <c r="E19" s="263"/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8" t="s">
        <v>316</v>
      </c>
      <c r="G21" s="263"/>
      <c r="H21" s="269"/>
    </row>
    <row r="22" spans="4:8" ht="15.75" outlineLevel="1" x14ac:dyDescent="0.25">
      <c r="D22" s="267"/>
      <c r="E22" s="263"/>
      <c r="G22" s="271" t="s">
        <v>270</v>
      </c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G31" s="102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G34" s="102"/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G36" s="102"/>
      <c r="H36" s="9" t="s">
        <v>58</v>
      </c>
    </row>
    <row r="37" spans="4:8" ht="15.75" outlineLevel="2" x14ac:dyDescent="0.25">
      <c r="D37" s="313"/>
      <c r="E37" s="108"/>
      <c r="F37" s="9" t="s">
        <v>51</v>
      </c>
      <c r="G37" s="102"/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F43" s="102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260">
        <f>A8+1</f>
        <v>2</v>
      </c>
      <c r="B75" s="261" t="s">
        <v>224</v>
      </c>
      <c r="C75" s="262">
        <f>SUM(D75:H75)</f>
        <v>38</v>
      </c>
      <c r="D75" s="276">
        <f>COUNTA(D76:D141)</f>
        <v>3</v>
      </c>
      <c r="E75" s="277">
        <f>COUNTA(E76:E141)</f>
        <v>3</v>
      </c>
      <c r="F75" s="277">
        <f>COUNTA(F77:F141)</f>
        <v>9</v>
      </c>
      <c r="G75" s="277">
        <f t="shared" ref="G75:H75" si="1">COUNTA(G76:G141)</f>
        <v>20</v>
      </c>
      <c r="H75" s="278">
        <f t="shared" si="1"/>
        <v>3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8" t="s">
        <v>308</v>
      </c>
      <c r="G77" s="263"/>
      <c r="H77" s="269"/>
    </row>
    <row r="78" spans="1:8" ht="15.75" outlineLevel="1" x14ac:dyDescent="0.25">
      <c r="D78" s="267"/>
      <c r="E78" s="268" t="s">
        <v>309</v>
      </c>
      <c r="G78" s="263"/>
      <c r="H78" s="269"/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F80" s="268" t="s">
        <v>328</v>
      </c>
      <c r="H80" s="269"/>
    </row>
    <row r="81" spans="4:8" ht="15.75" outlineLevel="1" x14ac:dyDescent="0.25">
      <c r="D81" s="267"/>
      <c r="E81" s="263"/>
      <c r="F81" s="270" t="s">
        <v>310</v>
      </c>
      <c r="G81" s="263"/>
      <c r="H81" s="269"/>
    </row>
    <row r="82" spans="4:8" ht="15.75" outlineLevel="1" x14ac:dyDescent="0.25">
      <c r="D82" s="267"/>
      <c r="E82" s="268" t="s">
        <v>311</v>
      </c>
      <c r="G82" s="263"/>
      <c r="H82" s="269"/>
    </row>
    <row r="83" spans="4:8" ht="15.75" outlineLevel="1" x14ac:dyDescent="0.25">
      <c r="D83" s="267"/>
      <c r="E83" s="263"/>
      <c r="G83" s="268" t="s">
        <v>312</v>
      </c>
      <c r="H83" s="269"/>
    </row>
    <row r="84" spans="4:8" ht="15.75" outlineLevel="1" x14ac:dyDescent="0.25">
      <c r="D84" s="267"/>
      <c r="E84" s="263"/>
      <c r="F84" s="268" t="s">
        <v>313</v>
      </c>
      <c r="H84" s="269"/>
    </row>
    <row r="85" spans="4:8" ht="15.75" outlineLevel="1" x14ac:dyDescent="0.25">
      <c r="D85" s="268" t="s">
        <v>314</v>
      </c>
      <c r="E85" s="263"/>
      <c r="G85" s="263"/>
      <c r="H85" s="269"/>
    </row>
    <row r="86" spans="4:8" ht="15.75" outlineLevel="1" x14ac:dyDescent="0.25">
      <c r="D86" s="268" t="s">
        <v>315</v>
      </c>
      <c r="E86" s="263"/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8" t="s">
        <v>316</v>
      </c>
      <c r="G88" s="263"/>
      <c r="H88" s="269"/>
    </row>
    <row r="89" spans="4:8" ht="15.75" outlineLevel="1" x14ac:dyDescent="0.25">
      <c r="D89" s="267"/>
      <c r="E89" s="263"/>
      <c r="H89" s="271" t="s">
        <v>270</v>
      </c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0">
        <f>A75+1</f>
        <v>3</v>
      </c>
      <c r="B142" s="261" t="s">
        <v>223</v>
      </c>
      <c r="C142" s="262">
        <f>SUM(D142:H142)</f>
        <v>38</v>
      </c>
      <c r="D142" s="263">
        <f>COUNTA(D143:D208)</f>
        <v>3</v>
      </c>
      <c r="E142" s="263">
        <f>COUNTA(E143:E208)</f>
        <v>3</v>
      </c>
      <c r="F142" s="263">
        <f>COUNTA(F144:F208)</f>
        <v>6</v>
      </c>
      <c r="G142" s="263">
        <f t="shared" ref="G142:H142" si="2">COUNTA(G143:G208)</f>
        <v>24</v>
      </c>
      <c r="H142" s="263">
        <f t="shared" si="2"/>
        <v>2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8" t="s">
        <v>308</v>
      </c>
      <c r="G144" s="263"/>
      <c r="H144" s="269"/>
    </row>
    <row r="145" spans="4:8" ht="15.75" outlineLevel="1" x14ac:dyDescent="0.25">
      <c r="D145" s="267"/>
      <c r="E145" s="268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268" t="s">
        <v>328</v>
      </c>
      <c r="H147" s="269"/>
    </row>
    <row r="148" spans="4:8" ht="15.75" outlineLevel="1" x14ac:dyDescent="0.25">
      <c r="D148" s="267"/>
      <c r="E148" s="263"/>
      <c r="F148" s="270" t="s">
        <v>310</v>
      </c>
      <c r="G148" s="263"/>
      <c r="H148" s="269"/>
    </row>
    <row r="149" spans="4:8" ht="15.75" outlineLevel="1" x14ac:dyDescent="0.25">
      <c r="D149" s="267"/>
      <c r="E149" s="268" t="s">
        <v>311</v>
      </c>
      <c r="G149" s="263"/>
      <c r="H149" s="269"/>
    </row>
    <row r="150" spans="4:8" ht="15.75" outlineLevel="1" x14ac:dyDescent="0.25">
      <c r="D150" s="267"/>
      <c r="E150" s="263"/>
      <c r="F150" s="268" t="s">
        <v>312</v>
      </c>
      <c r="H150" s="269"/>
    </row>
    <row r="151" spans="4:8" ht="15.75" outlineLevel="1" x14ac:dyDescent="0.25">
      <c r="D151" s="267"/>
      <c r="E151" s="263"/>
      <c r="F151" s="268" t="s">
        <v>313</v>
      </c>
      <c r="H151" s="269"/>
    </row>
    <row r="152" spans="4:8" ht="15.75" outlineLevel="1" x14ac:dyDescent="0.25">
      <c r="D152" s="268" t="s">
        <v>314</v>
      </c>
      <c r="E152" s="263"/>
      <c r="G152" s="263"/>
      <c r="H152" s="269"/>
    </row>
    <row r="153" spans="4:8" ht="15.75" outlineLevel="1" x14ac:dyDescent="0.25">
      <c r="D153" s="268" t="s">
        <v>315</v>
      </c>
      <c r="E153" s="263"/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8" t="s">
        <v>316</v>
      </c>
      <c r="G155" s="263"/>
      <c r="H155" s="269"/>
    </row>
    <row r="156" spans="4:8" ht="15.75" outlineLevel="1" x14ac:dyDescent="0.25">
      <c r="D156" s="267"/>
      <c r="E156" s="263"/>
      <c r="H156" s="271" t="s">
        <v>270</v>
      </c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0">
        <f>A142+1</f>
        <v>4</v>
      </c>
      <c r="B209" s="261" t="s">
        <v>221</v>
      </c>
      <c r="C209" s="262">
        <f>SUM(D209:H209)</f>
        <v>38</v>
      </c>
      <c r="D209" s="263">
        <f>COUNTA(D210:D275)</f>
        <v>3</v>
      </c>
      <c r="E209" s="263">
        <f>COUNTA(E210:E275)</f>
        <v>4</v>
      </c>
      <c r="F209" s="263">
        <f>COUNTA(F211:F275)</f>
        <v>7</v>
      </c>
      <c r="G209" s="263">
        <f t="shared" ref="G209:H209" si="3">COUNTA(G210:G275)</f>
        <v>22</v>
      </c>
      <c r="H209" s="263">
        <f t="shared" si="3"/>
        <v>2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8" t="s">
        <v>308</v>
      </c>
      <c r="G211" s="263"/>
      <c r="H211" s="269"/>
    </row>
    <row r="212" spans="1:8" ht="15.75" outlineLevel="1" x14ac:dyDescent="0.25">
      <c r="D212" s="267"/>
      <c r="E212" s="268" t="s">
        <v>309</v>
      </c>
      <c r="G212" s="263"/>
      <c r="H212" s="269"/>
    </row>
    <row r="213" spans="1:8" ht="15.75" outlineLevel="1" x14ac:dyDescent="0.25">
      <c r="D213" s="267"/>
      <c r="E213" s="263"/>
      <c r="G213" s="268" t="s">
        <v>327</v>
      </c>
      <c r="H213" s="269"/>
    </row>
    <row r="214" spans="1:8" ht="15.75" outlineLevel="1" x14ac:dyDescent="0.25">
      <c r="D214" s="267"/>
      <c r="E214" s="263"/>
      <c r="G214" s="268" t="s">
        <v>328</v>
      </c>
      <c r="H214" s="269"/>
    </row>
    <row r="215" spans="1:8" ht="15.75" outlineLevel="1" x14ac:dyDescent="0.25">
      <c r="D215" s="267"/>
      <c r="E215" s="263"/>
      <c r="F215" s="270" t="s">
        <v>310</v>
      </c>
      <c r="G215" s="263"/>
      <c r="H215" s="269"/>
    </row>
    <row r="216" spans="1:8" ht="15.75" outlineLevel="1" x14ac:dyDescent="0.25">
      <c r="D216" s="267"/>
      <c r="E216" s="268" t="s">
        <v>311</v>
      </c>
      <c r="G216" s="263"/>
      <c r="H216" s="269"/>
    </row>
    <row r="217" spans="1:8" ht="15.75" outlineLevel="1" x14ac:dyDescent="0.25">
      <c r="D217" s="267"/>
      <c r="E217" s="263"/>
      <c r="G217" s="268" t="s">
        <v>312</v>
      </c>
      <c r="H217" s="269"/>
    </row>
    <row r="218" spans="1:8" ht="15.75" outlineLevel="1" x14ac:dyDescent="0.25">
      <c r="D218" s="267"/>
      <c r="E218" s="263"/>
      <c r="F218" s="268" t="s">
        <v>313</v>
      </c>
      <c r="H218" s="269"/>
    </row>
    <row r="219" spans="1:8" ht="15.75" outlineLevel="1" x14ac:dyDescent="0.25">
      <c r="D219" s="268" t="s">
        <v>314</v>
      </c>
      <c r="E219" s="263"/>
      <c r="G219" s="263"/>
      <c r="H219" s="269"/>
    </row>
    <row r="220" spans="1:8" ht="15.75" outlineLevel="1" x14ac:dyDescent="0.25">
      <c r="D220" s="268" t="s">
        <v>315</v>
      </c>
      <c r="E220" s="263"/>
      <c r="G220" s="263"/>
      <c r="H220" s="269"/>
    </row>
    <row r="221" spans="1:8" ht="15.75" outlineLevel="1" x14ac:dyDescent="0.25">
      <c r="D221" s="267"/>
      <c r="E221" s="263"/>
      <c r="F221" s="268" t="s">
        <v>329</v>
      </c>
      <c r="G221" s="263"/>
      <c r="H221" s="269"/>
    </row>
    <row r="222" spans="1:8" ht="15.75" outlineLevel="1" x14ac:dyDescent="0.25">
      <c r="D222" s="267"/>
      <c r="E222" s="268" t="s">
        <v>316</v>
      </c>
      <c r="G222" s="263"/>
      <c r="H222" s="269"/>
    </row>
    <row r="223" spans="1:8" ht="15.75" outlineLevel="1" x14ac:dyDescent="0.25">
      <c r="D223" s="267"/>
      <c r="E223" s="263"/>
      <c r="H223" s="271" t="s">
        <v>270</v>
      </c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0">
        <f>A209+1</f>
        <v>5</v>
      </c>
      <c r="B276" s="261" t="s">
        <v>210</v>
      </c>
      <c r="C276" s="262">
        <f>SUM(D276:H276)</f>
        <v>38</v>
      </c>
      <c r="D276" s="263">
        <f>COUNTA(D277:D342)</f>
        <v>1</v>
      </c>
      <c r="E276" s="263">
        <f>COUNTA(E277:E342)</f>
        <v>6</v>
      </c>
      <c r="F276" s="263">
        <f>COUNTA(F278:F342)</f>
        <v>5</v>
      </c>
      <c r="G276" s="263">
        <f t="shared" ref="G276:H276" si="4">COUNTA(G277:G342)</f>
        <v>25</v>
      </c>
      <c r="H276" s="263">
        <f t="shared" si="4"/>
        <v>1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8" t="s">
        <v>308</v>
      </c>
      <c r="G278" s="263"/>
      <c r="H278" s="269"/>
    </row>
    <row r="279" spans="1:8" ht="15.75" outlineLevel="1" x14ac:dyDescent="0.25">
      <c r="D279" s="267"/>
      <c r="E279" s="268" t="s">
        <v>309</v>
      </c>
      <c r="G279" s="263"/>
      <c r="H279" s="269"/>
    </row>
    <row r="280" spans="1:8" ht="15.75" outlineLevel="1" x14ac:dyDescent="0.25">
      <c r="D280" s="267"/>
      <c r="E280" s="263"/>
      <c r="F280" s="268" t="s">
        <v>327</v>
      </c>
      <c r="G280" s="263"/>
      <c r="H280" s="269"/>
    </row>
    <row r="281" spans="1:8" ht="15.75" outlineLevel="1" x14ac:dyDescent="0.25">
      <c r="D281" s="267"/>
      <c r="E281" s="263"/>
      <c r="F281" s="268" t="s">
        <v>328</v>
      </c>
      <c r="G281" s="263"/>
      <c r="H281" s="269"/>
    </row>
    <row r="282" spans="1:8" ht="15.75" outlineLevel="1" x14ac:dyDescent="0.25">
      <c r="D282" s="267"/>
      <c r="E282" s="263"/>
      <c r="F282" s="268" t="s">
        <v>310</v>
      </c>
      <c r="G282" s="263"/>
      <c r="H282" s="269"/>
    </row>
    <row r="283" spans="1:8" ht="15.75" outlineLevel="1" x14ac:dyDescent="0.25">
      <c r="D283" s="267"/>
      <c r="E283" s="268" t="s">
        <v>311</v>
      </c>
      <c r="G283" s="263"/>
      <c r="H283" s="269"/>
    </row>
    <row r="284" spans="1:8" ht="15.75" outlineLevel="1" x14ac:dyDescent="0.25">
      <c r="D284" s="267"/>
      <c r="E284" s="268" t="s">
        <v>312</v>
      </c>
      <c r="G284" s="263"/>
      <c r="H284" s="269"/>
    </row>
    <row r="285" spans="1:8" ht="15.75" outlineLevel="1" x14ac:dyDescent="0.25">
      <c r="D285" s="267"/>
      <c r="E285" s="263"/>
      <c r="F285" s="268" t="s">
        <v>313</v>
      </c>
      <c r="G285" s="263"/>
      <c r="H285" s="269"/>
    </row>
    <row r="286" spans="1:8" ht="15.75" outlineLevel="1" x14ac:dyDescent="0.25">
      <c r="D286" s="268" t="s">
        <v>314</v>
      </c>
      <c r="E286" s="263"/>
      <c r="G286" s="263"/>
      <c r="H286" s="269"/>
    </row>
    <row r="287" spans="1:8" ht="15.75" outlineLevel="1" x14ac:dyDescent="0.25">
      <c r="D287" s="267"/>
      <c r="E287" s="268" t="s">
        <v>315</v>
      </c>
      <c r="G287" s="263"/>
      <c r="H287" s="269"/>
    </row>
    <row r="288" spans="1:8" ht="15.75" outlineLevel="1" x14ac:dyDescent="0.25">
      <c r="D288" s="267"/>
      <c r="E288" s="263"/>
      <c r="F288" s="268" t="s">
        <v>329</v>
      </c>
      <c r="G288" s="263"/>
      <c r="H288" s="269"/>
    </row>
    <row r="289" spans="4:8" ht="15.75" outlineLevel="1" x14ac:dyDescent="0.25">
      <c r="D289" s="267"/>
      <c r="E289" s="268" t="s">
        <v>316</v>
      </c>
      <c r="G289" s="263"/>
      <c r="H289" s="269"/>
    </row>
    <row r="290" spans="4:8" ht="15.75" outlineLevel="1" x14ac:dyDescent="0.25">
      <c r="D290" s="267"/>
      <c r="E290" s="263"/>
      <c r="G290" s="271" t="s">
        <v>270</v>
      </c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0">
        <f>A276+1</f>
        <v>6</v>
      </c>
      <c r="B343" s="261" t="s">
        <v>209</v>
      </c>
      <c r="C343" s="262">
        <f>SUM(D343:H343)</f>
        <v>38</v>
      </c>
      <c r="D343" s="263">
        <f>COUNTA(D344:D409)</f>
        <v>4</v>
      </c>
      <c r="E343" s="263">
        <f>COUNTA(E344:E409)</f>
        <v>26</v>
      </c>
      <c r="F343" s="263">
        <f>COUNTA(F345:F409)</f>
        <v>7</v>
      </c>
      <c r="G343" s="263">
        <f t="shared" ref="G343:H343" si="5">COUNTA(G344:G409)</f>
        <v>1</v>
      </c>
      <c r="H343" s="263">
        <f t="shared" si="5"/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8" t="s">
        <v>308</v>
      </c>
      <c r="G345" s="263"/>
      <c r="H345" s="269"/>
    </row>
    <row r="346" spans="1:8" ht="15.75" outlineLevel="1" x14ac:dyDescent="0.25">
      <c r="D346" s="267"/>
      <c r="E346" s="268" t="s">
        <v>309</v>
      </c>
      <c r="G346" s="263"/>
      <c r="H346" s="269"/>
    </row>
    <row r="347" spans="1:8" ht="15.75" outlineLevel="1" x14ac:dyDescent="0.25">
      <c r="D347" s="267"/>
      <c r="E347" s="263"/>
      <c r="F347" s="268" t="s">
        <v>327</v>
      </c>
      <c r="G347" s="263"/>
      <c r="H347" s="269"/>
    </row>
    <row r="348" spans="1:8" ht="15.75" outlineLevel="1" x14ac:dyDescent="0.25">
      <c r="D348" s="268" t="s">
        <v>328</v>
      </c>
      <c r="E348" s="263"/>
      <c r="G348" s="263"/>
      <c r="H348" s="269"/>
    </row>
    <row r="349" spans="1:8" ht="15.75" outlineLevel="1" x14ac:dyDescent="0.25">
      <c r="D349" s="267"/>
      <c r="E349" s="268" t="s">
        <v>310</v>
      </c>
      <c r="G349" s="263"/>
      <c r="H349" s="269"/>
    </row>
    <row r="350" spans="1:8" ht="15.75" outlineLevel="1" x14ac:dyDescent="0.25">
      <c r="D350" s="267"/>
      <c r="E350" s="268" t="s">
        <v>311</v>
      </c>
      <c r="G350" s="263"/>
      <c r="H350" s="269"/>
    </row>
    <row r="351" spans="1:8" ht="15.75" outlineLevel="1" x14ac:dyDescent="0.25">
      <c r="D351" s="267"/>
      <c r="E351" s="268" t="s">
        <v>312</v>
      </c>
      <c r="G351" s="263"/>
      <c r="H351" s="269"/>
    </row>
    <row r="352" spans="1:8" ht="15.75" outlineLevel="1" x14ac:dyDescent="0.25">
      <c r="D352" s="267"/>
      <c r="E352" s="263"/>
      <c r="F352" s="268" t="s">
        <v>313</v>
      </c>
      <c r="G352" s="263"/>
      <c r="H352" s="269"/>
    </row>
    <row r="353" spans="4:8" ht="15.75" outlineLevel="1" x14ac:dyDescent="0.25">
      <c r="D353" s="267"/>
      <c r="E353" s="268" t="s">
        <v>314</v>
      </c>
      <c r="G353" s="263"/>
      <c r="H353" s="269"/>
    </row>
    <row r="354" spans="4:8" ht="15.75" outlineLevel="1" x14ac:dyDescent="0.25">
      <c r="D354" s="267"/>
      <c r="E354" s="268" t="s">
        <v>315</v>
      </c>
      <c r="G354" s="263"/>
      <c r="H354" s="269"/>
    </row>
    <row r="355" spans="4:8" ht="15.75" outlineLevel="1" x14ac:dyDescent="0.25">
      <c r="D355" s="267"/>
      <c r="E355" s="263"/>
      <c r="F355" s="268" t="s">
        <v>329</v>
      </c>
      <c r="G355" s="263"/>
      <c r="H355" s="269"/>
    </row>
    <row r="356" spans="4:8" ht="15.75" outlineLevel="1" x14ac:dyDescent="0.25">
      <c r="D356" s="267"/>
      <c r="E356" s="268" t="s">
        <v>316</v>
      </c>
      <c r="G356" s="263"/>
      <c r="H356" s="269"/>
    </row>
    <row r="357" spans="4:8" ht="15.75" outlineLevel="1" x14ac:dyDescent="0.25">
      <c r="D357" s="267"/>
      <c r="E357" s="263"/>
      <c r="G357" s="271" t="s">
        <v>270</v>
      </c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0">
        <f>A343+1</f>
        <v>7</v>
      </c>
      <c r="B410" s="261" t="s">
        <v>208</v>
      </c>
      <c r="C410" s="262">
        <f>SUM(D410:H410)</f>
        <v>38</v>
      </c>
      <c r="D410" s="263">
        <f>COUNTA(D411:D476)</f>
        <v>1</v>
      </c>
      <c r="E410" s="263">
        <f>COUNTA(E411:E476)</f>
        <v>9</v>
      </c>
      <c r="F410" s="263">
        <f>COUNTA(F412:F476)</f>
        <v>26</v>
      </c>
      <c r="G410" s="263">
        <f t="shared" ref="G410:H410" si="6">COUNTA(G411:G476)</f>
        <v>2</v>
      </c>
      <c r="H410" s="263">
        <f t="shared" si="6"/>
        <v>0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8" t="s">
        <v>308</v>
      </c>
      <c r="G412" s="263"/>
      <c r="H412" s="269"/>
    </row>
    <row r="413" spans="1:8" ht="15.75" outlineLevel="1" x14ac:dyDescent="0.25">
      <c r="D413" s="267"/>
      <c r="E413" s="268" t="s">
        <v>309</v>
      </c>
      <c r="G413" s="263"/>
      <c r="H413" s="269"/>
    </row>
    <row r="414" spans="1:8" ht="15.75" outlineLevel="1" x14ac:dyDescent="0.25">
      <c r="D414" s="267"/>
      <c r="E414" s="263"/>
      <c r="F414" s="268" t="s">
        <v>327</v>
      </c>
      <c r="G414" s="263"/>
      <c r="H414" s="269"/>
    </row>
    <row r="415" spans="1:8" ht="15.75" outlineLevel="1" x14ac:dyDescent="0.25">
      <c r="D415" s="267"/>
      <c r="E415" s="268" t="s">
        <v>328</v>
      </c>
      <c r="G415" s="263"/>
      <c r="H415" s="269"/>
    </row>
    <row r="416" spans="1:8" ht="15.75" outlineLevel="1" x14ac:dyDescent="0.25">
      <c r="D416" s="267"/>
      <c r="E416" s="268" t="s">
        <v>310</v>
      </c>
      <c r="G416" s="263"/>
      <c r="H416" s="269"/>
    </row>
    <row r="417" spans="4:8" ht="15.75" outlineLevel="1" x14ac:dyDescent="0.25">
      <c r="D417" s="267"/>
      <c r="E417" s="268" t="s">
        <v>311</v>
      </c>
      <c r="G417" s="263"/>
      <c r="H417" s="269"/>
    </row>
    <row r="418" spans="4:8" ht="15.75" outlineLevel="1" x14ac:dyDescent="0.25">
      <c r="D418" s="267"/>
      <c r="E418" s="268" t="s">
        <v>312</v>
      </c>
      <c r="G418" s="263"/>
      <c r="H418" s="269"/>
    </row>
    <row r="419" spans="4:8" ht="15.75" outlineLevel="1" x14ac:dyDescent="0.25">
      <c r="D419" s="267"/>
      <c r="E419" s="268" t="s">
        <v>313</v>
      </c>
      <c r="G419" s="263"/>
      <c r="H419" s="269"/>
    </row>
    <row r="420" spans="4:8" ht="15.75" outlineLevel="1" x14ac:dyDescent="0.25">
      <c r="D420" s="267"/>
      <c r="E420" s="268" t="s">
        <v>314</v>
      </c>
      <c r="G420" s="263"/>
      <c r="H420" s="269"/>
    </row>
    <row r="421" spans="4:8" ht="15.75" outlineLevel="1" x14ac:dyDescent="0.25">
      <c r="D421" s="267"/>
      <c r="E421" s="268" t="s">
        <v>315</v>
      </c>
      <c r="G421" s="263"/>
      <c r="H421" s="269"/>
    </row>
    <row r="422" spans="4:8" ht="15.75" outlineLevel="1" x14ac:dyDescent="0.25">
      <c r="D422" s="267"/>
      <c r="E422" s="263"/>
      <c r="F422" s="268" t="s">
        <v>329</v>
      </c>
      <c r="G422" s="263"/>
      <c r="H422" s="269"/>
    </row>
    <row r="423" spans="4:8" ht="15.75" outlineLevel="1" x14ac:dyDescent="0.25">
      <c r="D423" s="267"/>
      <c r="E423" s="268" t="s">
        <v>316</v>
      </c>
      <c r="G423" s="263"/>
      <c r="H423" s="269"/>
    </row>
    <row r="424" spans="4:8" ht="15.75" outlineLevel="1" x14ac:dyDescent="0.25">
      <c r="D424" s="267"/>
      <c r="E424" s="263"/>
      <c r="G424" s="271" t="s">
        <v>270</v>
      </c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0">
        <f>A410+1</f>
        <v>8</v>
      </c>
      <c r="B477" s="261" t="s">
        <v>207</v>
      </c>
      <c r="C477" s="262">
        <f>SUM(D477:H477)</f>
        <v>39</v>
      </c>
      <c r="D477" s="263">
        <f>COUNTA(D478:D543)</f>
        <v>2</v>
      </c>
      <c r="E477" s="263">
        <f>COUNTA(E478:E543)</f>
        <v>6</v>
      </c>
      <c r="F477" s="263">
        <f>COUNTA(F479:F543)</f>
        <v>24</v>
      </c>
      <c r="G477" s="263">
        <f t="shared" ref="G477:H477" si="7">COUNTA(G478:G543)</f>
        <v>3</v>
      </c>
      <c r="H477" s="263">
        <f t="shared" si="7"/>
        <v>4</v>
      </c>
    </row>
    <row r="478" spans="1:8" ht="15.6" customHeight="1" outlineLevel="1" thickTop="1" x14ac:dyDescent="0.25">
      <c r="D478" s="283"/>
      <c r="E478" s="284"/>
      <c r="F478" s="284"/>
      <c r="G478" s="284"/>
      <c r="H478" s="285"/>
    </row>
    <row r="479" spans="1:8" ht="15.6" customHeight="1" outlineLevel="1" x14ac:dyDescent="0.25">
      <c r="D479" s="267"/>
      <c r="E479" s="268" t="s">
        <v>308</v>
      </c>
      <c r="G479" s="263"/>
      <c r="H479" s="269"/>
    </row>
    <row r="480" spans="1:8" ht="15.75" outlineLevel="1" x14ac:dyDescent="0.25">
      <c r="D480" s="267"/>
      <c r="E480" s="268" t="s">
        <v>309</v>
      </c>
      <c r="G480" s="263"/>
      <c r="H480" s="269"/>
    </row>
    <row r="481" spans="4:8" ht="15.75" outlineLevel="1" x14ac:dyDescent="0.25">
      <c r="D481" s="267"/>
      <c r="E481" s="263"/>
      <c r="F481" s="268" t="s">
        <v>327</v>
      </c>
      <c r="G481" s="263"/>
      <c r="H481" s="269"/>
    </row>
    <row r="482" spans="4:8" ht="15.75" outlineLevel="1" x14ac:dyDescent="0.25">
      <c r="D482" s="267"/>
      <c r="E482" s="268" t="s">
        <v>328</v>
      </c>
      <c r="G482" s="263"/>
      <c r="H482" s="269"/>
    </row>
    <row r="483" spans="4:8" ht="15.75" outlineLevel="1" x14ac:dyDescent="0.25">
      <c r="D483" s="267"/>
      <c r="E483" s="268" t="s">
        <v>310</v>
      </c>
      <c r="G483" s="263"/>
      <c r="H483" s="269"/>
    </row>
    <row r="484" spans="4:8" ht="15.75" outlineLevel="1" x14ac:dyDescent="0.25">
      <c r="D484" s="267"/>
      <c r="E484" s="268" t="s">
        <v>311</v>
      </c>
      <c r="G484" s="263"/>
      <c r="H484" s="269"/>
    </row>
    <row r="485" spans="4:8" ht="15.75" outlineLevel="1" x14ac:dyDescent="0.25">
      <c r="D485" s="267"/>
      <c r="E485" s="263"/>
      <c r="G485" s="268" t="s">
        <v>312</v>
      </c>
      <c r="H485" s="269"/>
    </row>
    <row r="486" spans="4:8" ht="15.75" outlineLevel="1" x14ac:dyDescent="0.25">
      <c r="D486" s="267"/>
      <c r="E486" s="263"/>
      <c r="F486" s="268" t="s">
        <v>313</v>
      </c>
      <c r="G486" s="263"/>
      <c r="H486" s="269"/>
    </row>
    <row r="487" spans="4:8" ht="15.75" outlineLevel="1" x14ac:dyDescent="0.25">
      <c r="D487" s="268" t="s">
        <v>314</v>
      </c>
      <c r="E487" s="263"/>
      <c r="G487" s="263"/>
      <c r="H487" s="269"/>
    </row>
    <row r="488" spans="4:8" ht="15.75" outlineLevel="1" x14ac:dyDescent="0.25">
      <c r="D488" s="268" t="s">
        <v>315</v>
      </c>
      <c r="E488" s="263"/>
      <c r="G488" s="263"/>
      <c r="H488" s="269"/>
    </row>
    <row r="489" spans="4:8" ht="15.75" outlineLevel="1" x14ac:dyDescent="0.25">
      <c r="D489" s="267"/>
      <c r="E489" s="263"/>
      <c r="F489" s="268" t="s">
        <v>329</v>
      </c>
      <c r="G489" s="263"/>
      <c r="H489" s="269"/>
    </row>
    <row r="490" spans="4:8" ht="15.75" outlineLevel="1" x14ac:dyDescent="0.25">
      <c r="D490" s="267"/>
      <c r="E490" s="268" t="s">
        <v>316</v>
      </c>
      <c r="G490" s="263"/>
      <c r="H490" s="269"/>
    </row>
    <row r="491" spans="4:8" ht="15.75" outlineLevel="1" x14ac:dyDescent="0.25">
      <c r="D491" s="267"/>
      <c r="E491" s="263"/>
      <c r="G491" s="263"/>
      <c r="H491" s="271" t="s">
        <v>270</v>
      </c>
    </row>
    <row r="492" spans="4:8" ht="15.75" outlineLevel="1" x14ac:dyDescent="0.25">
      <c r="D492" s="267"/>
      <c r="E492" s="263"/>
      <c r="F492" s="272"/>
      <c r="G492" s="263"/>
      <c r="H492" s="26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6">
        <f>SUM(D544:H544)</f>
        <v>305</v>
      </c>
      <c r="D544" s="287">
        <f>D477+D410+D343+D276+D209+D142+D75+D8</f>
        <v>19</v>
      </c>
      <c r="E544" s="287">
        <f>E477+E410+E343+E276+E209+E142+E75+E8</f>
        <v>61</v>
      </c>
      <c r="F544" s="287">
        <f>F477+F410+F343+F276+F209+F142+F75+F8</f>
        <v>92</v>
      </c>
      <c r="G544" s="287">
        <f>G477+G410+G343+G276+G209+G142+G75+G8</f>
        <v>119</v>
      </c>
      <c r="H544" s="287">
        <f>H477+H410+H343+H276+H209+H142+H75+H8</f>
        <v>14</v>
      </c>
    </row>
    <row r="545" spans="3:8" ht="15.75" x14ac:dyDescent="0.25">
      <c r="C545" s="288"/>
      <c r="D545" s="289">
        <f>D544/$C$544</f>
        <v>6.2295081967213117E-2</v>
      </c>
      <c r="E545" s="289">
        <f>E544/$C$544</f>
        <v>0.2</v>
      </c>
      <c r="F545" s="289">
        <f>F544/$C$544</f>
        <v>0.30163934426229511</v>
      </c>
      <c r="G545" s="289">
        <f>G544/$C$544</f>
        <v>0.39016393442622949</v>
      </c>
      <c r="H545" s="289">
        <f>H544/$C$544</f>
        <v>4.5901639344262293E-2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outlinePr summaryBelow="0" summaryRight="0"/>
  </sheetPr>
  <dimension ref="A1:H545"/>
  <sheetViews>
    <sheetView topLeftCell="A522" workbookViewId="0">
      <selection activeCell="D493" sqref="D493:H543"/>
    </sheetView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4</v>
      </c>
      <c r="E8" s="108">
        <f>COUNTA(E9:E74)</f>
        <v>3</v>
      </c>
      <c r="F8" s="108">
        <f>COUNTA(F10:F74)</f>
        <v>6</v>
      </c>
      <c r="G8" s="108">
        <f t="shared" ref="G8:H8" si="0">COUNTA(G9:G74)</f>
        <v>22</v>
      </c>
      <c r="H8" s="108">
        <f t="shared" si="0"/>
        <v>3</v>
      </c>
    </row>
    <row r="9" spans="1:8" ht="15.6" customHeight="1" outlineLevel="1" x14ac:dyDescent="0.25">
      <c r="D9" s="307"/>
      <c r="E9" s="308"/>
      <c r="F9" s="308"/>
      <c r="G9" s="308"/>
      <c r="H9" s="309"/>
    </row>
    <row r="10" spans="1:8" ht="15.6" customHeight="1" outlineLevel="1" x14ac:dyDescent="0.25">
      <c r="D10" s="310" t="s">
        <v>317</v>
      </c>
      <c r="E10" s="108"/>
      <c r="F10" s="311"/>
      <c r="G10" s="108"/>
      <c r="H10" s="312"/>
    </row>
    <row r="11" spans="1:8" ht="15.75" outlineLevel="1" x14ac:dyDescent="0.25">
      <c r="D11" s="313"/>
      <c r="E11" s="314" t="s">
        <v>308</v>
      </c>
      <c r="F11" s="311"/>
      <c r="G11" s="108"/>
      <c r="H11" s="312"/>
    </row>
    <row r="12" spans="1:8" ht="15.75" outlineLevel="1" x14ac:dyDescent="0.25">
      <c r="D12" s="313"/>
      <c r="E12" s="108"/>
      <c r="F12" s="311"/>
      <c r="G12" s="314" t="s">
        <v>309</v>
      </c>
      <c r="H12" s="312"/>
    </row>
    <row r="13" spans="1:8" ht="15.75" outlineLevel="1" x14ac:dyDescent="0.25">
      <c r="D13" s="313"/>
      <c r="E13" s="315"/>
      <c r="F13" s="314" t="s">
        <v>327</v>
      </c>
      <c r="G13" s="108"/>
      <c r="H13" s="312"/>
    </row>
    <row r="14" spans="1:8" ht="15.75" outlineLevel="1" x14ac:dyDescent="0.25">
      <c r="D14" s="310" t="s">
        <v>318</v>
      </c>
      <c r="E14" s="108"/>
      <c r="F14" s="311"/>
      <c r="G14" s="108"/>
      <c r="H14" s="312"/>
    </row>
    <row r="15" spans="1:8" ht="15.75" outlineLevel="1" x14ac:dyDescent="0.25">
      <c r="D15" s="313"/>
      <c r="E15" s="108"/>
      <c r="G15" s="314" t="s">
        <v>310</v>
      </c>
    </row>
    <row r="16" spans="1:8" ht="15.75" outlineLevel="1" x14ac:dyDescent="0.25">
      <c r="D16" s="313"/>
      <c r="E16" s="314" t="s">
        <v>312</v>
      </c>
      <c r="F16" s="311"/>
      <c r="G16" s="107"/>
      <c r="H16" s="312"/>
    </row>
    <row r="17" spans="4:8" ht="15.75" outlineLevel="1" x14ac:dyDescent="0.25">
      <c r="D17" s="313"/>
      <c r="E17" s="314" t="s">
        <v>321</v>
      </c>
      <c r="F17" s="311"/>
      <c r="G17" s="107"/>
      <c r="H17" s="312"/>
    </row>
    <row r="18" spans="4:8" ht="15.75" outlineLevel="1" x14ac:dyDescent="0.25">
      <c r="D18" s="313"/>
      <c r="E18" s="108"/>
      <c r="F18" s="311"/>
      <c r="G18" s="314" t="s">
        <v>313</v>
      </c>
      <c r="H18" s="312"/>
    </row>
    <row r="19" spans="4:8" ht="15.75" outlineLevel="1" x14ac:dyDescent="0.25">
      <c r="D19" s="310" t="s">
        <v>322</v>
      </c>
      <c r="E19" s="108"/>
      <c r="F19" s="311"/>
      <c r="G19" s="108"/>
      <c r="H19" s="312"/>
    </row>
    <row r="20" spans="4:8" ht="15.75" outlineLevel="1" x14ac:dyDescent="0.25">
      <c r="D20" s="310" t="s">
        <v>323</v>
      </c>
      <c r="E20" s="108"/>
      <c r="F20" s="311"/>
      <c r="G20" s="108"/>
      <c r="H20" s="312"/>
    </row>
    <row r="21" spans="4:8" ht="15.75" outlineLevel="1" x14ac:dyDescent="0.25">
      <c r="D21" s="313"/>
      <c r="E21" s="108"/>
      <c r="F21" s="314" t="s">
        <v>329</v>
      </c>
      <c r="G21" s="108"/>
      <c r="H21" s="312"/>
    </row>
    <row r="22" spans="4:8" ht="15.75" outlineLevel="1" x14ac:dyDescent="0.25">
      <c r="D22" s="313"/>
      <c r="E22" s="108"/>
      <c r="F22" s="311"/>
      <c r="G22" s="311"/>
      <c r="H22" s="316" t="s">
        <v>270</v>
      </c>
    </row>
    <row r="23" spans="4:8" ht="15.75" outlineLevel="1" x14ac:dyDescent="0.25">
      <c r="D23" s="313"/>
      <c r="E23" s="108"/>
      <c r="F23" s="311"/>
      <c r="G23" s="311"/>
      <c r="H23" s="312"/>
    </row>
    <row r="24" spans="4:8" ht="15.75" outlineLevel="2" x14ac:dyDescent="0.25">
      <c r="D24" s="313"/>
      <c r="E24" s="108"/>
      <c r="F24" s="9" t="s">
        <v>78</v>
      </c>
      <c r="G24" s="311"/>
      <c r="H24" s="312"/>
    </row>
    <row r="25" spans="4:8" ht="15.75" outlineLevel="2" x14ac:dyDescent="0.25">
      <c r="D25" s="313"/>
      <c r="E25" s="108"/>
      <c r="F25" s="315"/>
      <c r="G25" s="9" t="s">
        <v>75</v>
      </c>
      <c r="H25" s="312"/>
    </row>
    <row r="26" spans="4:8" ht="15.75" outlineLevel="2" x14ac:dyDescent="0.25">
      <c r="D26" s="313"/>
      <c r="E26" s="108"/>
      <c r="F26" s="9" t="s">
        <v>73</v>
      </c>
      <c r="G26" s="311"/>
      <c r="H26" s="312"/>
    </row>
    <row r="27" spans="4:8" ht="15.75" outlineLevel="2" x14ac:dyDescent="0.25">
      <c r="D27" s="313"/>
      <c r="E27" s="108"/>
      <c r="F27" s="315"/>
      <c r="G27" s="9" t="s">
        <v>37</v>
      </c>
      <c r="H27" s="312"/>
    </row>
    <row r="28" spans="4:8" ht="15.75" outlineLevel="2" x14ac:dyDescent="0.25">
      <c r="D28" s="313"/>
      <c r="E28" s="108"/>
      <c r="F28" s="315"/>
      <c r="G28" s="9" t="s">
        <v>71</v>
      </c>
      <c r="H28" s="312"/>
    </row>
    <row r="29" spans="4:8" ht="15.75" outlineLevel="2" x14ac:dyDescent="0.25">
      <c r="D29" s="313"/>
      <c r="E29" s="108"/>
      <c r="F29" s="315"/>
      <c r="G29" s="315"/>
      <c r="H29" s="316" t="s">
        <v>285</v>
      </c>
    </row>
    <row r="30" spans="4:8" ht="15.75" outlineLevel="2" x14ac:dyDescent="0.25">
      <c r="D30" s="313"/>
      <c r="E30" s="108"/>
      <c r="F30" s="315"/>
      <c r="G30" s="9" t="s">
        <v>17</v>
      </c>
      <c r="H30" s="312"/>
    </row>
    <row r="31" spans="4:8" ht="15.75" outlineLevel="2" x14ac:dyDescent="0.25">
      <c r="D31" s="313"/>
      <c r="E31" s="108"/>
      <c r="F31" s="315"/>
      <c r="H31" s="312"/>
    </row>
    <row r="32" spans="4:8" ht="15.75" outlineLevel="2" x14ac:dyDescent="0.25">
      <c r="D32" s="313"/>
      <c r="E32" s="108"/>
      <c r="F32" s="315"/>
      <c r="G32" s="9" t="s">
        <v>29</v>
      </c>
      <c r="H32" s="312"/>
    </row>
    <row r="33" spans="4:8" ht="15.75" outlineLevel="2" x14ac:dyDescent="0.25">
      <c r="D33" s="313"/>
      <c r="E33" s="108"/>
      <c r="F33" s="315"/>
      <c r="G33" s="9" t="s">
        <v>33</v>
      </c>
      <c r="H33" s="312"/>
    </row>
    <row r="34" spans="4:8" ht="15.75" outlineLevel="2" x14ac:dyDescent="0.25">
      <c r="D34" s="313"/>
      <c r="E34" s="108"/>
      <c r="F34" s="9" t="s">
        <v>66</v>
      </c>
      <c r="H34" s="312"/>
    </row>
    <row r="35" spans="4:8" ht="15.75" outlineLevel="2" x14ac:dyDescent="0.25">
      <c r="D35" s="313"/>
      <c r="E35" s="108"/>
      <c r="F35" s="315"/>
      <c r="G35" s="9" t="s">
        <v>26</v>
      </c>
      <c r="H35" s="312"/>
    </row>
    <row r="36" spans="4:8" ht="15.75" outlineLevel="2" x14ac:dyDescent="0.25">
      <c r="D36" s="313"/>
      <c r="E36" s="108"/>
      <c r="F36" s="315"/>
      <c r="H36" s="9" t="s">
        <v>58</v>
      </c>
    </row>
    <row r="37" spans="4:8" ht="15.75" outlineLevel="2" x14ac:dyDescent="0.25">
      <c r="D37" s="313"/>
      <c r="E37" s="108"/>
      <c r="F37" s="9" t="s">
        <v>51</v>
      </c>
      <c r="H37" s="312"/>
    </row>
    <row r="38" spans="4:8" ht="15.75" outlineLevel="2" x14ac:dyDescent="0.25">
      <c r="D38" s="313"/>
      <c r="E38" s="108"/>
      <c r="F38" s="315"/>
      <c r="G38" s="9" t="s">
        <v>43</v>
      </c>
      <c r="H38" s="312"/>
    </row>
    <row r="39" spans="4:8" ht="15.75" outlineLevel="2" x14ac:dyDescent="0.25">
      <c r="D39" s="313"/>
      <c r="E39" s="108"/>
      <c r="F39" s="315"/>
      <c r="G39" s="9" t="s">
        <v>39</v>
      </c>
      <c r="H39" s="312"/>
    </row>
    <row r="40" spans="4:8" ht="15.75" outlineLevel="2" x14ac:dyDescent="0.25">
      <c r="D40" s="313"/>
      <c r="E40" s="108"/>
      <c r="F40" s="315"/>
      <c r="G40" s="9" t="s">
        <v>35</v>
      </c>
      <c r="H40" s="312"/>
    </row>
    <row r="41" spans="4:8" ht="15.75" outlineLevel="2" x14ac:dyDescent="0.25">
      <c r="D41" s="313"/>
      <c r="E41" s="108"/>
      <c r="F41" s="315"/>
      <c r="G41" s="9" t="s">
        <v>31</v>
      </c>
      <c r="H41" s="312"/>
    </row>
    <row r="42" spans="4:8" ht="15.6" customHeight="1" outlineLevel="2" x14ac:dyDescent="0.25">
      <c r="D42" s="313"/>
      <c r="E42" s="108"/>
      <c r="F42" s="315"/>
      <c r="G42" s="9" t="s">
        <v>28</v>
      </c>
      <c r="H42" s="312"/>
    </row>
    <row r="43" spans="4:8" ht="15.6" customHeight="1" outlineLevel="2" x14ac:dyDescent="0.25">
      <c r="D43" s="313"/>
      <c r="E43" s="108"/>
      <c r="G43" s="315"/>
      <c r="H43" s="312"/>
    </row>
    <row r="44" spans="4:8" ht="15.75" outlineLevel="2" x14ac:dyDescent="0.25">
      <c r="D44" s="313"/>
      <c r="E44" s="108"/>
      <c r="F44" s="315"/>
      <c r="G44" s="9" t="s">
        <v>19</v>
      </c>
      <c r="H44" s="312"/>
    </row>
    <row r="45" spans="4:8" ht="15.75" outlineLevel="2" x14ac:dyDescent="0.25">
      <c r="D45" s="313"/>
      <c r="E45" s="108"/>
      <c r="F45" s="315"/>
      <c r="G45" s="9" t="s">
        <v>13</v>
      </c>
      <c r="H45" s="312"/>
    </row>
    <row r="46" spans="4:8" ht="15.75" outlineLevel="2" x14ac:dyDescent="0.25">
      <c r="D46" s="313"/>
      <c r="E46" s="315"/>
      <c r="F46" s="315"/>
      <c r="G46" s="9" t="s">
        <v>10</v>
      </c>
      <c r="H46" s="312"/>
    </row>
    <row r="47" spans="4:8" ht="15.75" outlineLevel="2" x14ac:dyDescent="0.25">
      <c r="D47" s="313"/>
      <c r="E47" s="108"/>
      <c r="F47" s="315"/>
      <c r="G47" s="9" t="s">
        <v>7</v>
      </c>
      <c r="H47" s="312"/>
    </row>
    <row r="48" spans="4:8" ht="15.75" outlineLevel="2" x14ac:dyDescent="0.25">
      <c r="D48" s="313"/>
      <c r="E48" s="108"/>
      <c r="F48" s="315"/>
      <c r="G48" s="9" t="s">
        <v>15</v>
      </c>
      <c r="H48" s="312"/>
    </row>
    <row r="49" spans="4:8" ht="15.75" outlineLevel="2" x14ac:dyDescent="0.25">
      <c r="D49" s="313"/>
      <c r="E49" s="108"/>
      <c r="F49" s="315"/>
      <c r="G49" s="9" t="s">
        <v>12</v>
      </c>
      <c r="H49" s="312"/>
    </row>
    <row r="50" spans="4:8" ht="15.75" outlineLevel="2" x14ac:dyDescent="0.25">
      <c r="D50" s="313"/>
      <c r="E50" s="108"/>
      <c r="F50" s="315"/>
      <c r="G50" s="9" t="s">
        <v>9</v>
      </c>
      <c r="H50" s="312"/>
    </row>
    <row r="51" spans="4:8" ht="15.75" outlineLevel="2" x14ac:dyDescent="0.25">
      <c r="D51" s="313"/>
      <c r="E51" s="108"/>
      <c r="F51" s="315"/>
      <c r="G51" s="315"/>
      <c r="H51" s="312"/>
    </row>
    <row r="52" spans="4:8" ht="15.75" outlineLevel="2" x14ac:dyDescent="0.25">
      <c r="D52" s="313"/>
      <c r="E52" s="108"/>
      <c r="F52" s="108"/>
      <c r="G52" s="108"/>
      <c r="H52" s="312"/>
    </row>
    <row r="53" spans="4:8" ht="15.75" outlineLevel="2" x14ac:dyDescent="0.25">
      <c r="D53" s="313"/>
      <c r="E53" s="108"/>
      <c r="F53" s="108"/>
      <c r="G53" s="108"/>
      <c r="H53" s="312"/>
    </row>
    <row r="54" spans="4:8" ht="15.75" outlineLevel="2" x14ac:dyDescent="0.25">
      <c r="D54" s="313"/>
      <c r="E54" s="108"/>
      <c r="F54" s="108"/>
      <c r="G54" s="108"/>
      <c r="H54" s="312"/>
    </row>
    <row r="55" spans="4:8" ht="15.75" outlineLevel="2" x14ac:dyDescent="0.25">
      <c r="D55" s="313"/>
      <c r="E55" s="108"/>
      <c r="F55" s="108"/>
      <c r="G55" s="108"/>
      <c r="H55" s="312"/>
    </row>
    <row r="56" spans="4:8" ht="15.75" outlineLevel="2" x14ac:dyDescent="0.25">
      <c r="D56" s="313"/>
      <c r="E56" s="108"/>
      <c r="F56" s="108"/>
      <c r="G56" s="110"/>
      <c r="H56" s="312"/>
    </row>
    <row r="57" spans="4:8" ht="15.75" outlineLevel="2" x14ac:dyDescent="0.25">
      <c r="D57" s="313"/>
      <c r="E57" s="108"/>
      <c r="F57" s="108"/>
      <c r="G57" s="110"/>
      <c r="H57" s="312"/>
    </row>
    <row r="58" spans="4:8" ht="15.75" outlineLevel="2" x14ac:dyDescent="0.25">
      <c r="D58" s="313"/>
      <c r="E58" s="108"/>
      <c r="F58" s="108"/>
      <c r="G58" s="110"/>
      <c r="H58" s="312"/>
    </row>
    <row r="59" spans="4:8" ht="15.75" outlineLevel="2" x14ac:dyDescent="0.25">
      <c r="D59" s="313"/>
      <c r="E59" s="108"/>
      <c r="F59" s="108"/>
      <c r="G59" s="110"/>
      <c r="H59" s="312"/>
    </row>
    <row r="60" spans="4:8" ht="15.75" outlineLevel="2" x14ac:dyDescent="0.25">
      <c r="D60" s="313"/>
      <c r="E60" s="110"/>
      <c r="F60" s="108"/>
      <c r="G60" s="108"/>
      <c r="H60" s="312"/>
    </row>
    <row r="61" spans="4:8" ht="15.75" outlineLevel="2" x14ac:dyDescent="0.25">
      <c r="D61" s="313"/>
      <c r="E61" s="108"/>
      <c r="F61" s="108"/>
      <c r="G61" s="108"/>
      <c r="H61" s="312"/>
    </row>
    <row r="62" spans="4:8" ht="15.75" outlineLevel="2" x14ac:dyDescent="0.25">
      <c r="D62" s="313"/>
      <c r="E62" s="108"/>
      <c r="F62" s="108"/>
      <c r="G62" s="108"/>
      <c r="H62" s="312"/>
    </row>
    <row r="63" spans="4:8" ht="15.75" outlineLevel="2" x14ac:dyDescent="0.25">
      <c r="D63" s="313"/>
      <c r="E63" s="108"/>
      <c r="F63" s="108"/>
      <c r="G63" s="108"/>
      <c r="H63" s="312"/>
    </row>
    <row r="64" spans="4:8" ht="15.75" outlineLevel="2" x14ac:dyDescent="0.25">
      <c r="D64" s="313"/>
      <c r="E64" s="108"/>
      <c r="F64" s="108"/>
      <c r="G64" s="108"/>
      <c r="H64" s="312"/>
    </row>
    <row r="65" spans="1:8" ht="15.75" outlineLevel="2" x14ac:dyDescent="0.25">
      <c r="D65" s="313"/>
      <c r="E65" s="108"/>
      <c r="F65" s="108"/>
      <c r="G65" s="108"/>
      <c r="H65" s="312"/>
    </row>
    <row r="66" spans="1:8" ht="15.75" outlineLevel="2" x14ac:dyDescent="0.25">
      <c r="D66" s="313"/>
      <c r="E66" s="108"/>
      <c r="F66" s="108"/>
      <c r="G66" s="108"/>
      <c r="H66" s="312"/>
    </row>
    <row r="67" spans="1:8" ht="15.75" outlineLevel="2" x14ac:dyDescent="0.25">
      <c r="D67" s="313"/>
      <c r="E67" s="108"/>
      <c r="F67" s="108"/>
      <c r="G67" s="108"/>
      <c r="H67" s="312"/>
    </row>
    <row r="68" spans="1:8" ht="15.75" outlineLevel="2" x14ac:dyDescent="0.25">
      <c r="D68" s="313"/>
      <c r="E68" s="108"/>
      <c r="F68" s="108"/>
      <c r="G68" s="108"/>
      <c r="H68" s="312"/>
    </row>
    <row r="69" spans="1:8" ht="15.75" outlineLevel="2" x14ac:dyDescent="0.25">
      <c r="D69" s="313"/>
      <c r="E69" s="108"/>
      <c r="F69" s="108"/>
      <c r="G69" s="108"/>
      <c r="H69" s="312"/>
    </row>
    <row r="70" spans="1:8" ht="15.75" outlineLevel="2" x14ac:dyDescent="0.25">
      <c r="D70" s="313"/>
      <c r="E70" s="108"/>
      <c r="F70" s="108"/>
      <c r="G70" s="108"/>
      <c r="H70" s="312"/>
    </row>
    <row r="71" spans="1:8" ht="15.75" outlineLevel="2" x14ac:dyDescent="0.25">
      <c r="D71" s="313"/>
      <c r="E71" s="108"/>
      <c r="F71" s="108"/>
      <c r="G71" s="108"/>
      <c r="H71" s="312"/>
    </row>
    <row r="72" spans="1:8" ht="15.75" outlineLevel="2" x14ac:dyDescent="0.25">
      <c r="D72" s="313"/>
      <c r="E72" s="108"/>
      <c r="F72" s="108"/>
      <c r="G72" s="108"/>
      <c r="H72" s="312"/>
    </row>
    <row r="73" spans="1:8" ht="15.75" outlineLevel="2" x14ac:dyDescent="0.25">
      <c r="D73" s="313"/>
      <c r="E73" s="108"/>
      <c r="F73" s="108"/>
      <c r="G73" s="108"/>
      <c r="H73" s="312"/>
    </row>
    <row r="74" spans="1:8" ht="12.75" customHeight="1" outlineLevel="2" thickBot="1" x14ac:dyDescent="0.3">
      <c r="D74" s="317"/>
      <c r="E74" s="118"/>
      <c r="F74" s="118"/>
      <c r="G74" s="118"/>
      <c r="H74" s="318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19">
        <f>COUNTA(D76:D141)</f>
        <v>4</v>
      </c>
      <c r="E75" s="320">
        <f>COUNTA(E76:E141)</f>
        <v>2</v>
      </c>
      <c r="F75" s="320">
        <f>COUNTA(F77:F141)</f>
        <v>7</v>
      </c>
      <c r="G75" s="320">
        <f t="shared" ref="G75:H75" si="1">COUNTA(G76:G141)</f>
        <v>22</v>
      </c>
      <c r="H75" s="321">
        <f t="shared" si="1"/>
        <v>3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4" t="s">
        <v>317</v>
      </c>
      <c r="E77" s="108"/>
      <c r="F77" s="311"/>
      <c r="G77" s="108"/>
      <c r="H77" s="107"/>
    </row>
    <row r="78" spans="1:8" ht="15.75" outlineLevel="1" x14ac:dyDescent="0.25">
      <c r="D78" s="109"/>
      <c r="E78" s="108"/>
      <c r="F78" s="314" t="s">
        <v>308</v>
      </c>
      <c r="G78" s="108"/>
      <c r="H78" s="107"/>
    </row>
    <row r="79" spans="1:8" ht="15.75" outlineLevel="1" x14ac:dyDescent="0.25">
      <c r="D79" s="109"/>
      <c r="E79" s="108"/>
      <c r="F79" s="311"/>
      <c r="G79" s="314" t="s">
        <v>309</v>
      </c>
      <c r="H79" s="107"/>
    </row>
    <row r="80" spans="1:8" ht="15.75" outlineLevel="1" x14ac:dyDescent="0.25">
      <c r="D80" s="109"/>
      <c r="F80" s="314" t="s">
        <v>327</v>
      </c>
      <c r="G80" s="108"/>
      <c r="H80" s="107"/>
    </row>
    <row r="81" spans="4:8" ht="15.75" outlineLevel="1" x14ac:dyDescent="0.25">
      <c r="D81" s="314" t="s">
        <v>318</v>
      </c>
      <c r="E81" s="108"/>
      <c r="F81" s="311"/>
      <c r="G81" s="108"/>
      <c r="H81" s="107"/>
    </row>
    <row r="82" spans="4:8" ht="15.75" outlineLevel="1" x14ac:dyDescent="0.25">
      <c r="D82" s="109"/>
      <c r="E82" s="108"/>
      <c r="F82" s="311"/>
      <c r="G82" s="314" t="s">
        <v>310</v>
      </c>
      <c r="H82" s="107"/>
    </row>
    <row r="83" spans="4:8" ht="15.75" outlineLevel="1" x14ac:dyDescent="0.25">
      <c r="D83" s="109"/>
      <c r="E83" s="314" t="s">
        <v>312</v>
      </c>
      <c r="F83" s="311"/>
      <c r="G83" s="107"/>
      <c r="H83" s="107"/>
    </row>
    <row r="84" spans="4:8" ht="15.75" outlineLevel="1" x14ac:dyDescent="0.25">
      <c r="D84" s="109"/>
      <c r="E84" s="314" t="s">
        <v>321</v>
      </c>
      <c r="F84" s="311"/>
      <c r="G84" s="107"/>
      <c r="H84" s="107"/>
    </row>
    <row r="85" spans="4:8" ht="15.75" outlineLevel="1" x14ac:dyDescent="0.25">
      <c r="D85" s="109"/>
      <c r="E85" s="108"/>
      <c r="F85" s="311"/>
      <c r="G85" s="314" t="s">
        <v>313</v>
      </c>
      <c r="H85" s="107"/>
    </row>
    <row r="86" spans="4:8" ht="15.75" outlineLevel="1" x14ac:dyDescent="0.25">
      <c r="D86" s="314" t="s">
        <v>322</v>
      </c>
      <c r="E86" s="108"/>
      <c r="F86" s="311"/>
      <c r="G86" s="108"/>
      <c r="H86" s="107"/>
    </row>
    <row r="87" spans="4:8" ht="15.75" outlineLevel="1" x14ac:dyDescent="0.25">
      <c r="D87" s="314" t="s">
        <v>323</v>
      </c>
      <c r="E87" s="108"/>
      <c r="F87" s="311"/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109"/>
      <c r="E89" s="108"/>
      <c r="F89" s="311"/>
      <c r="G89" s="311"/>
      <c r="H89" s="9" t="s">
        <v>270</v>
      </c>
    </row>
    <row r="90" spans="4:8" ht="15.75" outlineLevel="1" x14ac:dyDescent="0.25">
      <c r="D90" s="109"/>
      <c r="E90" s="108"/>
      <c r="F90" s="311"/>
      <c r="G90" s="311"/>
      <c r="H90" s="107"/>
    </row>
    <row r="91" spans="4:8" ht="15.75" outlineLevel="2" x14ac:dyDescent="0.25">
      <c r="D91" s="109"/>
      <c r="E91" s="108"/>
      <c r="F91" s="9" t="s">
        <v>78</v>
      </c>
      <c r="G91" s="311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1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285</v>
      </c>
    </row>
    <row r="97" spans="4:8" ht="15.75" outlineLevel="2" x14ac:dyDescent="0.25">
      <c r="D97" s="109"/>
      <c r="E97" s="108"/>
      <c r="G97" s="9" t="s">
        <v>17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4</v>
      </c>
      <c r="E142" s="108">
        <f>COUNTA(E143:E208)</f>
        <v>3</v>
      </c>
      <c r="F142" s="108">
        <f>COUNTA(F144:F208)</f>
        <v>3</v>
      </c>
      <c r="G142" s="108">
        <f t="shared" ref="G142:H142" si="2">COUNTA(G143:G208)</f>
        <v>26</v>
      </c>
      <c r="H142" s="108">
        <f t="shared" si="2"/>
        <v>2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4" t="s">
        <v>317</v>
      </c>
      <c r="E144" s="108"/>
      <c r="F144" s="311"/>
      <c r="G144" s="108"/>
      <c r="H144" s="107"/>
    </row>
    <row r="145" spans="4:8" ht="15.75" outlineLevel="1" x14ac:dyDescent="0.25">
      <c r="D145" s="109"/>
      <c r="E145" s="314" t="s">
        <v>308</v>
      </c>
      <c r="G145" s="108"/>
      <c r="H145" s="107"/>
    </row>
    <row r="146" spans="4:8" ht="15.75" outlineLevel="1" x14ac:dyDescent="0.25">
      <c r="D146" s="109"/>
      <c r="E146" s="108"/>
      <c r="F146" s="314" t="s">
        <v>309</v>
      </c>
      <c r="G146" s="108"/>
      <c r="H146" s="107"/>
    </row>
    <row r="147" spans="4:8" ht="15.75" outlineLevel="1" x14ac:dyDescent="0.25">
      <c r="D147" s="109"/>
      <c r="F147" s="314" t="s">
        <v>327</v>
      </c>
      <c r="G147" s="108"/>
      <c r="H147" s="107"/>
    </row>
    <row r="148" spans="4:8" ht="15.75" outlineLevel="1" x14ac:dyDescent="0.25">
      <c r="D148" s="314" t="s">
        <v>318</v>
      </c>
      <c r="E148" s="108"/>
      <c r="F148" s="311"/>
      <c r="G148" s="108"/>
      <c r="H148" s="107"/>
    </row>
    <row r="149" spans="4:8" ht="15.75" outlineLevel="1" x14ac:dyDescent="0.25">
      <c r="D149" s="109"/>
      <c r="E149" s="108"/>
      <c r="F149" s="311"/>
      <c r="G149" s="314" t="s">
        <v>310</v>
      </c>
      <c r="H149" s="107"/>
    </row>
    <row r="150" spans="4:8" ht="15.75" outlineLevel="1" x14ac:dyDescent="0.25">
      <c r="D150" s="109"/>
      <c r="E150" s="314" t="s">
        <v>312</v>
      </c>
      <c r="F150" s="311"/>
      <c r="G150" s="107"/>
      <c r="H150" s="107"/>
    </row>
    <row r="151" spans="4:8" ht="15.75" outlineLevel="1" x14ac:dyDescent="0.25">
      <c r="D151" s="109"/>
      <c r="E151" s="314" t="s">
        <v>321</v>
      </c>
      <c r="F151" s="311"/>
      <c r="G151" s="107"/>
      <c r="H151" s="107"/>
    </row>
    <row r="152" spans="4:8" ht="15.75" outlineLevel="1" x14ac:dyDescent="0.25">
      <c r="D152" s="109"/>
      <c r="E152" s="108"/>
      <c r="F152" s="311"/>
      <c r="G152" s="314" t="s">
        <v>313</v>
      </c>
      <c r="H152" s="107"/>
    </row>
    <row r="153" spans="4:8" ht="15.75" outlineLevel="1" x14ac:dyDescent="0.25">
      <c r="D153" s="314" t="s">
        <v>322</v>
      </c>
      <c r="E153" s="108"/>
      <c r="F153" s="311"/>
      <c r="G153" s="108"/>
      <c r="H153" s="107"/>
    </row>
    <row r="154" spans="4:8" ht="15.75" outlineLevel="1" x14ac:dyDescent="0.25">
      <c r="D154" s="314" t="s">
        <v>323</v>
      </c>
      <c r="E154" s="108"/>
      <c r="F154" s="311"/>
      <c r="G154" s="108"/>
      <c r="H154" s="107"/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109"/>
      <c r="E156" s="108"/>
      <c r="F156" s="311"/>
      <c r="G156" s="311"/>
      <c r="H156" s="9" t="s">
        <v>270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285</v>
      </c>
    </row>
    <row r="164" spans="4:8" ht="15.75" outlineLevel="2" x14ac:dyDescent="0.25">
      <c r="D164" s="109"/>
      <c r="E164" s="108"/>
      <c r="G164" s="9" t="s">
        <v>17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4</v>
      </c>
      <c r="E209" s="108">
        <f>COUNTA(E210:E275)</f>
        <v>3</v>
      </c>
      <c r="F209" s="108">
        <f>COUNTA(F211:F275)</f>
        <v>8</v>
      </c>
      <c r="G209" s="108">
        <f t="shared" ref="G209:H209" si="3">COUNTA(G210:G275)</f>
        <v>21</v>
      </c>
      <c r="H209" s="108">
        <f t="shared" si="3"/>
        <v>2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4" t="s">
        <v>317</v>
      </c>
      <c r="E211" s="108"/>
      <c r="F211" s="311"/>
      <c r="G211" s="108"/>
      <c r="H211" s="107"/>
    </row>
    <row r="212" spans="1:8" ht="15.75" outlineLevel="1" x14ac:dyDescent="0.25">
      <c r="D212" s="109"/>
      <c r="E212" s="314" t="s">
        <v>308</v>
      </c>
      <c r="G212" s="108"/>
      <c r="H212" s="107"/>
    </row>
    <row r="213" spans="1:8" ht="15.75" outlineLevel="1" x14ac:dyDescent="0.25">
      <c r="D213" s="109"/>
      <c r="E213" s="108"/>
      <c r="F213" s="314" t="s">
        <v>309</v>
      </c>
      <c r="G213" s="108"/>
      <c r="H213" s="107"/>
    </row>
    <row r="214" spans="1:8" ht="15.75" outlineLevel="1" x14ac:dyDescent="0.25">
      <c r="D214" s="109"/>
      <c r="F214" s="314" t="s">
        <v>327</v>
      </c>
      <c r="G214" s="108"/>
      <c r="H214" s="107"/>
    </row>
    <row r="215" spans="1:8" ht="15.75" outlineLevel="1" x14ac:dyDescent="0.25">
      <c r="D215" s="314" t="s">
        <v>318</v>
      </c>
      <c r="E215" s="108"/>
      <c r="F215" s="311"/>
      <c r="G215" s="108"/>
      <c r="H215" s="107"/>
    </row>
    <row r="216" spans="1:8" ht="15.75" outlineLevel="1" x14ac:dyDescent="0.25">
      <c r="D216" s="109"/>
      <c r="E216" s="108"/>
      <c r="G216" s="314" t="s">
        <v>310</v>
      </c>
      <c r="H216" s="107"/>
    </row>
    <row r="217" spans="1:8" ht="15.75" outlineLevel="1" x14ac:dyDescent="0.25">
      <c r="D217" s="109"/>
      <c r="F217" s="314" t="s">
        <v>312</v>
      </c>
      <c r="G217" s="107"/>
      <c r="H217" s="107"/>
    </row>
    <row r="218" spans="1:8" ht="15.75" outlineLevel="1" x14ac:dyDescent="0.25">
      <c r="D218" s="109"/>
      <c r="E218" s="314" t="s">
        <v>321</v>
      </c>
      <c r="F218" s="311"/>
      <c r="G218" s="107"/>
      <c r="H218" s="107"/>
    </row>
    <row r="219" spans="1:8" ht="15.75" outlineLevel="1" x14ac:dyDescent="0.25">
      <c r="D219" s="109"/>
      <c r="E219" s="108"/>
      <c r="G219" s="314" t="s">
        <v>313</v>
      </c>
      <c r="H219" s="107"/>
    </row>
    <row r="220" spans="1:8" ht="15.75" outlineLevel="1" x14ac:dyDescent="0.25">
      <c r="D220" s="314" t="s">
        <v>322</v>
      </c>
      <c r="E220" s="108"/>
      <c r="F220" s="311"/>
      <c r="G220" s="108"/>
      <c r="H220" s="107"/>
    </row>
    <row r="221" spans="1:8" ht="15.75" outlineLevel="1" x14ac:dyDescent="0.25">
      <c r="D221" s="314" t="s">
        <v>323</v>
      </c>
      <c r="E221" s="108"/>
      <c r="F221" s="311"/>
      <c r="G221" s="108"/>
      <c r="H221" s="107"/>
    </row>
    <row r="222" spans="1:8" ht="15.75" outlineLevel="1" x14ac:dyDescent="0.25">
      <c r="D222" s="109"/>
      <c r="E222" s="108"/>
      <c r="F222" s="314" t="s">
        <v>329</v>
      </c>
      <c r="G222" s="108"/>
      <c r="H222" s="107"/>
    </row>
    <row r="223" spans="1:8" ht="15.75" outlineLevel="1" x14ac:dyDescent="0.25">
      <c r="D223" s="109"/>
      <c r="E223" s="108"/>
      <c r="F223" s="311"/>
      <c r="G223" s="311"/>
      <c r="H223" s="9" t="s">
        <v>270</v>
      </c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9" t="s">
        <v>78</v>
      </c>
      <c r="G225" s="311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1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285</v>
      </c>
    </row>
    <row r="231" spans="4:8" ht="15.75" outlineLevel="2" x14ac:dyDescent="0.25">
      <c r="D231" s="109"/>
      <c r="E231" s="108"/>
      <c r="G231" s="9" t="s">
        <v>17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4</v>
      </c>
      <c r="E276" s="108">
        <f>COUNTA(E277:E342)</f>
        <v>3</v>
      </c>
      <c r="F276" s="108">
        <f>COUNTA(F278:F342)</f>
        <v>3</v>
      </c>
      <c r="G276" s="108">
        <f t="shared" ref="G276:H276" si="4">COUNTA(G277:G342)</f>
        <v>26</v>
      </c>
      <c r="H276" s="108">
        <f t="shared" si="4"/>
        <v>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4" t="s">
        <v>317</v>
      </c>
      <c r="E278" s="108"/>
      <c r="F278" s="311"/>
      <c r="G278" s="108"/>
      <c r="H278" s="107"/>
    </row>
    <row r="279" spans="1:8" ht="15.75" outlineLevel="1" x14ac:dyDescent="0.25">
      <c r="D279" s="109"/>
      <c r="F279" s="314" t="s">
        <v>308</v>
      </c>
      <c r="G279" s="108"/>
      <c r="H279" s="107"/>
    </row>
    <row r="280" spans="1:8" ht="15.75" outlineLevel="1" x14ac:dyDescent="0.25">
      <c r="D280" s="109"/>
      <c r="E280" s="314" t="s">
        <v>309</v>
      </c>
      <c r="G280" s="108"/>
      <c r="H280" s="107"/>
    </row>
    <row r="281" spans="1:8" ht="15.75" outlineLevel="1" x14ac:dyDescent="0.25">
      <c r="D281" s="109"/>
      <c r="G281" s="314" t="s">
        <v>327</v>
      </c>
      <c r="H281" s="107"/>
    </row>
    <row r="282" spans="1:8" ht="15.75" outlineLevel="1" x14ac:dyDescent="0.25">
      <c r="D282" s="314" t="s">
        <v>318</v>
      </c>
      <c r="E282" s="108"/>
      <c r="F282" s="311"/>
      <c r="G282" s="108"/>
      <c r="H282" s="107"/>
    </row>
    <row r="283" spans="1:8" ht="15.75" outlineLevel="1" x14ac:dyDescent="0.25">
      <c r="D283" s="109"/>
      <c r="E283" s="314" t="s">
        <v>310</v>
      </c>
      <c r="F283" s="311"/>
      <c r="H283" s="107"/>
    </row>
    <row r="284" spans="1:8" ht="15.75" outlineLevel="1" x14ac:dyDescent="0.25">
      <c r="D284" s="109"/>
      <c r="F284" s="311"/>
      <c r="G284" s="314" t="s">
        <v>312</v>
      </c>
      <c r="H284" s="107"/>
    </row>
    <row r="285" spans="1:8" ht="15.75" outlineLevel="1" x14ac:dyDescent="0.25">
      <c r="D285" s="109"/>
      <c r="E285" s="314" t="s">
        <v>321</v>
      </c>
      <c r="F285" s="311"/>
      <c r="H285" s="107"/>
    </row>
    <row r="286" spans="1:8" ht="15.75" outlineLevel="1" x14ac:dyDescent="0.25">
      <c r="D286" s="109"/>
      <c r="E286" s="108"/>
      <c r="F286" s="314" t="s">
        <v>313</v>
      </c>
      <c r="H286" s="107"/>
    </row>
    <row r="287" spans="1:8" ht="15.75" outlineLevel="1" x14ac:dyDescent="0.25">
      <c r="D287" s="314" t="s">
        <v>322</v>
      </c>
      <c r="E287" s="108"/>
      <c r="F287" s="311"/>
      <c r="G287" s="108"/>
      <c r="H287" s="107"/>
    </row>
    <row r="288" spans="1:8" ht="15.75" outlineLevel="1" x14ac:dyDescent="0.25">
      <c r="D288" s="314" t="s">
        <v>323</v>
      </c>
      <c r="E288" s="108"/>
      <c r="F288" s="311"/>
      <c r="G288" s="108"/>
      <c r="H288" s="107"/>
    </row>
    <row r="289" spans="4:8" ht="15.75" outlineLevel="1" x14ac:dyDescent="0.25">
      <c r="D289" s="109"/>
      <c r="F289" s="314" t="s">
        <v>329</v>
      </c>
      <c r="G289" s="108"/>
      <c r="H289" s="107"/>
    </row>
    <row r="290" spans="4:8" ht="15.75" outlineLevel="1" x14ac:dyDescent="0.25">
      <c r="D290" s="109"/>
      <c r="E290" s="108"/>
      <c r="F290" s="311"/>
      <c r="G290" s="311"/>
      <c r="H290" s="9" t="s">
        <v>270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285</v>
      </c>
      <c r="H297" s="107"/>
    </row>
    <row r="298" spans="4:8" ht="15.75" outlineLevel="2" x14ac:dyDescent="0.25">
      <c r="D298" s="109"/>
      <c r="E298" s="108"/>
      <c r="G298" s="9" t="s">
        <v>17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24</v>
      </c>
      <c r="F343" s="108">
        <f>COUNTA(F345:F409)</f>
        <v>9</v>
      </c>
      <c r="G343" s="108">
        <f t="shared" ref="G343:H343" si="5">COUNTA(G344:G409)</f>
        <v>0</v>
      </c>
      <c r="H343" s="108">
        <f t="shared" si="5"/>
        <v>0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F345" s="314" t="s">
        <v>317</v>
      </c>
      <c r="H345" s="107"/>
    </row>
    <row r="346" spans="1:8" ht="15.75" outlineLevel="1" x14ac:dyDescent="0.25">
      <c r="D346" s="109"/>
      <c r="E346" s="314" t="s">
        <v>308</v>
      </c>
      <c r="G346" s="108"/>
      <c r="H346" s="107"/>
    </row>
    <row r="347" spans="1:8" ht="15.75" outlineLevel="1" x14ac:dyDescent="0.25">
      <c r="D347" s="109"/>
      <c r="E347" s="314" t="s">
        <v>309</v>
      </c>
      <c r="G347" s="108"/>
      <c r="H347" s="107"/>
    </row>
    <row r="348" spans="1:8" ht="15.75" outlineLevel="1" x14ac:dyDescent="0.25">
      <c r="D348" s="109"/>
      <c r="E348" s="314" t="s">
        <v>327</v>
      </c>
      <c r="G348" s="108"/>
      <c r="H348" s="107"/>
    </row>
    <row r="349" spans="1:8" ht="15.75" outlineLevel="1" x14ac:dyDescent="0.25">
      <c r="D349" s="109"/>
      <c r="E349" s="108"/>
      <c r="F349" s="314" t="s">
        <v>318</v>
      </c>
      <c r="H349" s="107"/>
    </row>
    <row r="350" spans="1:8" ht="15.75" outlineLevel="1" x14ac:dyDescent="0.25">
      <c r="D350" s="109"/>
      <c r="E350" s="314" t="s">
        <v>310</v>
      </c>
      <c r="G350" s="108"/>
      <c r="H350" s="107"/>
    </row>
    <row r="351" spans="1:8" ht="15.75" outlineLevel="1" x14ac:dyDescent="0.25">
      <c r="D351" s="314" t="s">
        <v>312</v>
      </c>
      <c r="E351" s="108"/>
      <c r="G351" s="108"/>
      <c r="H351" s="107"/>
    </row>
    <row r="352" spans="1:8" ht="15.75" outlineLevel="1" x14ac:dyDescent="0.25">
      <c r="D352" s="314" t="s">
        <v>321</v>
      </c>
      <c r="E352" s="108"/>
      <c r="G352" s="108"/>
      <c r="H352" s="107"/>
    </row>
    <row r="353" spans="4:8" ht="15.75" outlineLevel="1" x14ac:dyDescent="0.25">
      <c r="D353" s="109"/>
      <c r="E353" s="314" t="s">
        <v>313</v>
      </c>
      <c r="G353" s="108"/>
      <c r="H353" s="107"/>
    </row>
    <row r="354" spans="4:8" ht="15.75" outlineLevel="1" x14ac:dyDescent="0.25">
      <c r="D354" s="109"/>
      <c r="E354" s="108"/>
      <c r="F354" s="314" t="s">
        <v>322</v>
      </c>
      <c r="H354" s="107"/>
    </row>
    <row r="355" spans="4:8" ht="15.75" outlineLevel="1" x14ac:dyDescent="0.25">
      <c r="D355" s="109"/>
      <c r="E355" s="108"/>
      <c r="F355" s="314" t="s">
        <v>323</v>
      </c>
      <c r="H355" s="107"/>
    </row>
    <row r="356" spans="4:8" ht="15.75" outlineLevel="1" x14ac:dyDescent="0.25">
      <c r="D356" s="109"/>
      <c r="E356" s="108"/>
      <c r="F356" s="314" t="s">
        <v>329</v>
      </c>
      <c r="G356" s="108"/>
      <c r="H356" s="107"/>
    </row>
    <row r="357" spans="4:8" ht="15.75" outlineLevel="1" x14ac:dyDescent="0.25">
      <c r="D357" s="109"/>
      <c r="E357" s="9" t="s">
        <v>270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H364" s="107"/>
    </row>
    <row r="365" spans="4:8" ht="15.75" outlineLevel="2" x14ac:dyDescent="0.25">
      <c r="D365" s="9" t="s">
        <v>17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4</v>
      </c>
      <c r="E410" s="108">
        <f>COUNTA(E411:E476)</f>
        <v>0</v>
      </c>
      <c r="F410" s="108">
        <f>COUNTA(F412:F476)</f>
        <v>28</v>
      </c>
      <c r="G410" s="108">
        <f t="shared" ref="G410:H410" si="6">COUNTA(G411:G476)</f>
        <v>5</v>
      </c>
      <c r="H410" s="108">
        <f t="shared" si="6"/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4" t="s">
        <v>317</v>
      </c>
      <c r="G412" s="108"/>
      <c r="H412" s="107"/>
    </row>
    <row r="413" spans="1:8" ht="15.75" outlineLevel="1" x14ac:dyDescent="0.25">
      <c r="D413" s="109"/>
      <c r="E413" s="108"/>
      <c r="G413" s="314" t="s">
        <v>308</v>
      </c>
      <c r="H413" s="107"/>
    </row>
    <row r="414" spans="1:8" ht="15.75" outlineLevel="1" x14ac:dyDescent="0.25">
      <c r="D414" s="109"/>
      <c r="E414" s="108"/>
      <c r="F414" s="314" t="s">
        <v>309</v>
      </c>
      <c r="G414" s="108"/>
      <c r="H414" s="107"/>
    </row>
    <row r="415" spans="1:8" ht="15.75" outlineLevel="1" x14ac:dyDescent="0.25">
      <c r="D415" s="109"/>
      <c r="E415" s="108"/>
      <c r="F415" s="314" t="s">
        <v>327</v>
      </c>
      <c r="G415" s="108"/>
      <c r="H415" s="107"/>
    </row>
    <row r="416" spans="1:8" ht="15.75" outlineLevel="1" x14ac:dyDescent="0.25">
      <c r="D416" s="314" t="s">
        <v>318</v>
      </c>
      <c r="G416" s="108"/>
      <c r="H416" s="107"/>
    </row>
    <row r="417" spans="4:8" ht="15.75" outlineLevel="1" x14ac:dyDescent="0.25">
      <c r="D417" s="109"/>
      <c r="E417" s="108"/>
      <c r="F417" s="314" t="s">
        <v>310</v>
      </c>
      <c r="G417" s="108"/>
      <c r="H417" s="107"/>
    </row>
    <row r="418" spans="4:8" ht="15.75" outlineLevel="1" x14ac:dyDescent="0.25">
      <c r="D418" s="109"/>
      <c r="E418" s="108"/>
      <c r="G418" s="314" t="s">
        <v>312</v>
      </c>
      <c r="H418" s="107"/>
    </row>
    <row r="419" spans="4:8" ht="15.75" outlineLevel="1" x14ac:dyDescent="0.25">
      <c r="D419" s="109"/>
      <c r="E419" s="108"/>
      <c r="G419" s="108"/>
      <c r="H419" s="314" t="s">
        <v>321</v>
      </c>
    </row>
    <row r="420" spans="4:8" ht="15.75" outlineLevel="1" x14ac:dyDescent="0.25">
      <c r="D420" s="109"/>
      <c r="E420" s="108"/>
      <c r="G420" s="314" t="s">
        <v>313</v>
      </c>
      <c r="H420" s="107"/>
    </row>
    <row r="421" spans="4:8" ht="15.75" outlineLevel="1" x14ac:dyDescent="0.25">
      <c r="D421" s="314" t="s">
        <v>322</v>
      </c>
      <c r="E421" s="108"/>
      <c r="G421" s="108"/>
      <c r="H421" s="107"/>
    </row>
    <row r="422" spans="4:8" ht="15.75" outlineLevel="1" x14ac:dyDescent="0.25">
      <c r="D422" s="314" t="s">
        <v>323</v>
      </c>
      <c r="E422" s="108"/>
      <c r="G422" s="108"/>
      <c r="H422" s="107"/>
    </row>
    <row r="423" spans="4:8" ht="15.75" outlineLevel="1" x14ac:dyDescent="0.25">
      <c r="D423" s="109"/>
      <c r="E423" s="108"/>
      <c r="F423" s="314" t="s">
        <v>329</v>
      </c>
      <c r="G423" s="108"/>
      <c r="H423" s="107"/>
    </row>
    <row r="424" spans="4:8" ht="15.75" outlineLevel="1" x14ac:dyDescent="0.25">
      <c r="D424" s="109"/>
      <c r="E424" s="108"/>
      <c r="G424" s="9" t="s">
        <v>270</v>
      </c>
      <c r="H424" s="107"/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285</v>
      </c>
      <c r="H431" s="107"/>
    </row>
    <row r="432" spans="4:8" ht="15.75" outlineLevel="2" x14ac:dyDescent="0.25">
      <c r="D432" s="109"/>
      <c r="F432" s="9" t="s">
        <v>17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2</v>
      </c>
      <c r="E477" s="108">
        <f>COUNTA(E478:E543)</f>
        <v>3</v>
      </c>
      <c r="F477" s="108">
        <f>COUNTA(F479:F543)</f>
        <v>24</v>
      </c>
      <c r="G477" s="108">
        <f t="shared" ref="G477:H477" si="7">COUNTA(G478:G543)</f>
        <v>2</v>
      </c>
      <c r="H477" s="108">
        <f t="shared" si="7"/>
        <v>8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109"/>
      <c r="E479" s="108"/>
      <c r="G479" s="108"/>
      <c r="H479" s="314" t="s">
        <v>317</v>
      </c>
    </row>
    <row r="480" spans="1:8" ht="15.75" outlineLevel="1" x14ac:dyDescent="0.25">
      <c r="D480" s="109"/>
      <c r="E480" s="108"/>
      <c r="F480" s="314" t="s">
        <v>308</v>
      </c>
      <c r="G480" s="108"/>
      <c r="H480" s="107"/>
    </row>
    <row r="481" spans="4:8" ht="15.75" outlineLevel="1" x14ac:dyDescent="0.25">
      <c r="D481" s="109"/>
      <c r="E481" s="314" t="s">
        <v>309</v>
      </c>
      <c r="G481" s="108"/>
      <c r="H481" s="107"/>
    </row>
    <row r="482" spans="4:8" ht="15.75" outlineLevel="1" x14ac:dyDescent="0.25">
      <c r="D482" s="314" t="s">
        <v>327</v>
      </c>
      <c r="E482" s="108"/>
      <c r="G482" s="108"/>
      <c r="H482" s="107"/>
    </row>
    <row r="483" spans="4:8" ht="15.75" outlineLevel="1" x14ac:dyDescent="0.25">
      <c r="D483" s="109"/>
      <c r="G483" s="108"/>
      <c r="H483" s="314" t="s">
        <v>318</v>
      </c>
    </row>
    <row r="484" spans="4:8" ht="15.75" outlineLevel="1" x14ac:dyDescent="0.25">
      <c r="D484" s="109"/>
      <c r="E484" s="314" t="s">
        <v>310</v>
      </c>
      <c r="G484" s="108"/>
      <c r="H484" s="107"/>
    </row>
    <row r="485" spans="4:8" ht="15.75" outlineLevel="1" x14ac:dyDescent="0.25">
      <c r="D485" s="314" t="s">
        <v>312</v>
      </c>
      <c r="E485" s="108"/>
      <c r="G485" s="108"/>
      <c r="H485" s="107"/>
    </row>
    <row r="486" spans="4:8" ht="15.75" outlineLevel="1" x14ac:dyDescent="0.25">
      <c r="D486" s="109"/>
      <c r="E486" s="314" t="s">
        <v>321</v>
      </c>
      <c r="G486" s="108"/>
      <c r="H486" s="107"/>
    </row>
    <row r="487" spans="4:8" ht="15.75" outlineLevel="1" x14ac:dyDescent="0.25">
      <c r="D487" s="109"/>
      <c r="E487" s="108"/>
      <c r="F487" s="314" t="s">
        <v>313</v>
      </c>
      <c r="G487" s="108"/>
      <c r="H487" s="107"/>
    </row>
    <row r="488" spans="4:8" ht="15.75" outlineLevel="1" x14ac:dyDescent="0.25">
      <c r="D488" s="109"/>
      <c r="E488" s="108"/>
      <c r="G488" s="108"/>
      <c r="H488" s="314" t="s">
        <v>322</v>
      </c>
    </row>
    <row r="489" spans="4:8" ht="15.75" outlineLevel="1" x14ac:dyDescent="0.25">
      <c r="D489" s="109"/>
      <c r="E489" s="108"/>
      <c r="G489" s="108"/>
      <c r="H489" s="314" t="s">
        <v>323</v>
      </c>
    </row>
    <row r="490" spans="4:8" ht="15.75" outlineLevel="1" x14ac:dyDescent="0.25">
      <c r="D490" s="109"/>
      <c r="E490" s="108"/>
      <c r="F490" s="314" t="s">
        <v>329</v>
      </c>
      <c r="G490" s="108"/>
      <c r="H490" s="107"/>
    </row>
    <row r="491" spans="4:8" ht="15.75" outlineLevel="1" x14ac:dyDescent="0.25">
      <c r="D491" s="109"/>
      <c r="E491" s="108"/>
      <c r="G491" s="108"/>
      <c r="H491" s="9" t="s">
        <v>270</v>
      </c>
    </row>
    <row r="492" spans="4:8" ht="15.75" outlineLevel="1" x14ac:dyDescent="0.25">
      <c r="D492" s="109"/>
      <c r="E492" s="108"/>
      <c r="F492" s="108"/>
      <c r="G492" s="110"/>
      <c r="H492" s="107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285</v>
      </c>
      <c r="H498" s="107"/>
    </row>
    <row r="499" spans="4:8" ht="15.75" outlineLevel="2" x14ac:dyDescent="0.25">
      <c r="D499" s="109"/>
      <c r="F499" s="9" t="s">
        <v>17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31</v>
      </c>
      <c r="E544" s="105">
        <f>E477+E410+E343+E276+E209+E142+E75+E8</f>
        <v>41</v>
      </c>
      <c r="F544" s="105">
        <f>F477+F410+F343+F276+F209+F142+F75+F8</f>
        <v>88</v>
      </c>
      <c r="G544" s="105">
        <f>G477+G410+G343+G276+G209+G142+G75+G8</f>
        <v>124</v>
      </c>
      <c r="H544" s="105">
        <f>H477+H410+H343+H276+H209+H142+H75+H8</f>
        <v>21</v>
      </c>
    </row>
    <row r="545" spans="3:8" ht="15.75" x14ac:dyDescent="0.25">
      <c r="C545" s="104"/>
      <c r="D545" s="103">
        <f>D544/$C$544</f>
        <v>0.10163934426229508</v>
      </c>
      <c r="E545" s="103">
        <f>E544/$C$544</f>
        <v>0.13442622950819672</v>
      </c>
      <c r="F545" s="103">
        <f>F544/$C$544</f>
        <v>0.28852459016393445</v>
      </c>
      <c r="G545" s="103">
        <f>G544/$C$544</f>
        <v>0.40655737704918032</v>
      </c>
      <c r="H545" s="103">
        <f>H544/$C$544</f>
        <v>6.8852459016393447E-2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94" style="102" customWidth="1"/>
    <col min="3" max="3" width="3.85546875" style="102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15.6" customHeight="1" thickBot="1" x14ac:dyDescent="0.3">
      <c r="A8" s="122">
        <v>1</v>
      </c>
      <c r="B8" s="115" t="s">
        <v>205</v>
      </c>
      <c r="C8" s="114">
        <f>SUM(D8:H8)</f>
        <v>37</v>
      </c>
      <c r="D8" s="108">
        <f>COUNTA(D9:D41)</f>
        <v>1</v>
      </c>
      <c r="E8" s="108">
        <f>COUNTA(E9:E41)</f>
        <v>3</v>
      </c>
      <c r="F8" s="108">
        <f>COUNTA(F9:F41)</f>
        <v>11</v>
      </c>
      <c r="G8" s="108">
        <f>COUNTA(G9:G41)</f>
        <v>22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26</v>
      </c>
      <c r="F10" s="108"/>
      <c r="G10" s="108"/>
      <c r="H10" s="107"/>
    </row>
    <row r="11" spans="1:8" ht="15.75" outlineLevel="1" x14ac:dyDescent="0.25">
      <c r="D11" s="109"/>
      <c r="E11" s="108"/>
      <c r="F11" s="108" t="s">
        <v>88</v>
      </c>
      <c r="G11" s="108" t="s">
        <v>75</v>
      </c>
      <c r="H11" s="107"/>
    </row>
    <row r="12" spans="1:8" ht="15.75" outlineLevel="1" x14ac:dyDescent="0.25">
      <c r="D12" s="109"/>
      <c r="E12" s="108"/>
      <c r="F12" s="108" t="s">
        <v>51</v>
      </c>
      <c r="G12" s="108" t="s">
        <v>90</v>
      </c>
      <c r="H12" s="107"/>
    </row>
    <row r="13" spans="1:8" ht="15.75" outlineLevel="1" x14ac:dyDescent="0.25">
      <c r="D13" s="109"/>
      <c r="E13" s="108"/>
      <c r="F13" s="108" t="s">
        <v>83</v>
      </c>
      <c r="G13" s="108" t="s">
        <v>17</v>
      </c>
      <c r="H13" s="107"/>
    </row>
    <row r="14" spans="1:8" ht="15.75" outlineLevel="1" x14ac:dyDescent="0.25">
      <c r="D14" s="109"/>
      <c r="E14" s="108" t="s">
        <v>91</v>
      </c>
      <c r="F14" s="108" t="s">
        <v>21</v>
      </c>
      <c r="G14" s="108" t="s">
        <v>270</v>
      </c>
      <c r="H14" s="107"/>
    </row>
    <row r="15" spans="1:8" ht="15.75" outlineLevel="1" x14ac:dyDescent="0.25">
      <c r="D15" s="109"/>
      <c r="E15" s="108"/>
      <c r="F15" s="108" t="s">
        <v>53</v>
      </c>
      <c r="G15" s="108" t="s">
        <v>33</v>
      </c>
      <c r="H15" s="107"/>
    </row>
    <row r="16" spans="1:8" ht="15.75" outlineLevel="1" x14ac:dyDescent="0.25">
      <c r="D16" s="109"/>
      <c r="E16" s="108"/>
      <c r="F16" s="108" t="s">
        <v>92</v>
      </c>
      <c r="G16" s="108" t="s">
        <v>29</v>
      </c>
      <c r="H16" s="107"/>
    </row>
    <row r="17" spans="4:8" ht="15.75" outlineLevel="1" x14ac:dyDescent="0.25">
      <c r="D17" s="109"/>
      <c r="E17" s="108"/>
      <c r="F17" s="108" t="s">
        <v>79</v>
      </c>
      <c r="G17" s="108" t="s">
        <v>73</v>
      </c>
      <c r="H17" s="107"/>
    </row>
    <row r="18" spans="4:8" ht="15.75" outlineLevel="1" x14ac:dyDescent="0.25">
      <c r="D18" s="109" t="s">
        <v>68</v>
      </c>
      <c r="E18" s="108"/>
      <c r="F18" s="108" t="s">
        <v>71</v>
      </c>
      <c r="G18" s="108"/>
      <c r="H18" s="107"/>
    </row>
    <row r="19" spans="4:8" ht="15.75" outlineLevel="1" x14ac:dyDescent="0.25">
      <c r="D19" s="109"/>
      <c r="E19" s="108"/>
      <c r="F19" s="108" t="s">
        <v>47</v>
      </c>
      <c r="G19" s="108" t="s">
        <v>37</v>
      </c>
      <c r="H19" s="107"/>
    </row>
    <row r="20" spans="4:8" ht="15.75" outlineLevel="1" x14ac:dyDescent="0.25">
      <c r="D20" s="109"/>
      <c r="E20" s="108"/>
      <c r="F20" s="108" t="s">
        <v>181</v>
      </c>
      <c r="G20" s="108"/>
      <c r="H20" s="107"/>
    </row>
    <row r="21" spans="4:8" ht="15.75" outlineLevel="1" x14ac:dyDescent="0.25">
      <c r="D21" s="109"/>
      <c r="E21" s="108" t="s">
        <v>69</v>
      </c>
      <c r="F21" s="108"/>
      <c r="G21" s="108" t="s">
        <v>182</v>
      </c>
      <c r="H21" s="107"/>
    </row>
    <row r="22" spans="4:8" ht="15.75" outlineLevel="1" x14ac:dyDescent="0.25">
      <c r="D22" s="109"/>
      <c r="E22" s="108"/>
      <c r="F22" s="108" t="s">
        <v>220</v>
      </c>
      <c r="G22" s="107" t="s">
        <v>66</v>
      </c>
      <c r="H22" s="107"/>
    </row>
    <row r="23" spans="4:8" ht="15.75" outlineLevel="1" x14ac:dyDescent="0.25">
      <c r="D23" s="109"/>
      <c r="E23" s="108"/>
      <c r="F23" s="108"/>
      <c r="G23" s="107" t="s">
        <v>82</v>
      </c>
      <c r="H23" s="107"/>
    </row>
    <row r="24" spans="4:8" ht="15.75" outlineLevel="1" x14ac:dyDescent="0.25">
      <c r="D24" s="109"/>
      <c r="E24" s="108"/>
      <c r="F24" s="108"/>
      <c r="G24" s="107" t="s">
        <v>78</v>
      </c>
      <c r="H24" s="107"/>
    </row>
    <row r="25" spans="4:8" ht="15.75" outlineLevel="1" x14ac:dyDescent="0.25">
      <c r="D25" s="109"/>
      <c r="E25" s="108"/>
      <c r="F25" s="108"/>
      <c r="G25" s="107" t="s">
        <v>285</v>
      </c>
      <c r="H25" s="107"/>
    </row>
    <row r="26" spans="4:8" ht="15.75" outlineLevel="1" x14ac:dyDescent="0.25">
      <c r="D26" s="109"/>
      <c r="E26" s="108"/>
      <c r="F26" s="108"/>
      <c r="G26" s="107" t="s">
        <v>64</v>
      </c>
      <c r="H26" s="107"/>
    </row>
    <row r="27" spans="4:8" ht="15.75" outlineLevel="1" x14ac:dyDescent="0.25">
      <c r="D27" s="109"/>
      <c r="E27" s="110"/>
      <c r="F27" s="108"/>
      <c r="G27" s="107" t="s">
        <v>23</v>
      </c>
      <c r="H27" s="107"/>
    </row>
    <row r="28" spans="4:8" ht="15.75" outlineLevel="1" x14ac:dyDescent="0.25">
      <c r="D28" s="109"/>
      <c r="E28" s="108"/>
      <c r="F28" s="108"/>
      <c r="G28" s="107" t="s">
        <v>65</v>
      </c>
      <c r="H28" s="107"/>
    </row>
    <row r="29" spans="4:8" ht="15.75" outlineLevel="1" x14ac:dyDescent="0.25">
      <c r="D29" s="109"/>
      <c r="E29" s="108"/>
      <c r="F29" s="108"/>
      <c r="G29" s="107" t="s">
        <v>54</v>
      </c>
      <c r="H29" s="107"/>
    </row>
    <row r="30" spans="4:8" ht="15.75" outlineLevel="1" x14ac:dyDescent="0.25">
      <c r="D30" s="109"/>
      <c r="E30" s="108"/>
      <c r="F30" s="108"/>
      <c r="G30" s="107" t="s">
        <v>63</v>
      </c>
      <c r="H30" s="107"/>
    </row>
    <row r="31" spans="4:8" ht="15.75" outlineLevel="1" x14ac:dyDescent="0.25">
      <c r="D31" s="109"/>
      <c r="E31" s="108"/>
      <c r="F31" s="108"/>
      <c r="G31" s="107" t="s">
        <v>62</v>
      </c>
      <c r="H31" s="107"/>
    </row>
    <row r="32" spans="4:8" ht="15.75" outlineLevel="1" x14ac:dyDescent="0.25">
      <c r="D32" s="109"/>
      <c r="E32" s="108"/>
      <c r="F32" s="108"/>
      <c r="G32" s="107" t="s">
        <v>85</v>
      </c>
      <c r="H32" s="107"/>
    </row>
    <row r="33" spans="1:8" ht="15.75" outlineLevel="1" x14ac:dyDescent="0.25">
      <c r="D33" s="109"/>
      <c r="E33" s="108"/>
      <c r="F33" s="108"/>
      <c r="G33" s="107" t="s">
        <v>269</v>
      </c>
      <c r="H33" s="107"/>
    </row>
    <row r="34" spans="1:8" ht="15.75" outlineLevel="1" x14ac:dyDescent="0.25">
      <c r="D34" s="109"/>
      <c r="E34" s="108"/>
      <c r="F34" s="108"/>
      <c r="G34" s="108" t="s">
        <v>43</v>
      </c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2">
        <f>A8+1</f>
        <v>2</v>
      </c>
      <c r="B42" s="115" t="s">
        <v>204</v>
      </c>
      <c r="C42" s="114">
        <f>SUM(D42:H42)</f>
        <v>37</v>
      </c>
      <c r="D42" s="108">
        <f>COUNTA(D43:D75)</f>
        <v>2</v>
      </c>
      <c r="E42" s="108">
        <f>COUNTA(E43:E75)</f>
        <v>2</v>
      </c>
      <c r="F42" s="108">
        <f>COUNTA(F43:F75)</f>
        <v>28</v>
      </c>
      <c r="G42" s="108">
        <f>COUNTA(G43:G75)</f>
        <v>4</v>
      </c>
      <c r="H42" s="108">
        <f>COUNTA(H43:H75)</f>
        <v>1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91</v>
      </c>
      <c r="E44" s="108" t="s">
        <v>85</v>
      </c>
      <c r="F44" s="108" t="s">
        <v>66</v>
      </c>
      <c r="G44" s="108" t="s">
        <v>21</v>
      </c>
      <c r="H44" s="107" t="s">
        <v>90</v>
      </c>
    </row>
    <row r="45" spans="1:8" ht="15.75" outlineLevel="1" x14ac:dyDescent="0.25">
      <c r="D45" s="109" t="s">
        <v>92</v>
      </c>
      <c r="E45" s="108" t="s">
        <v>47</v>
      </c>
      <c r="F45" s="108" t="s">
        <v>82</v>
      </c>
      <c r="G45" s="108" t="s">
        <v>37</v>
      </c>
      <c r="H45" s="107"/>
    </row>
    <row r="46" spans="1:8" ht="15.75" outlineLevel="1" x14ac:dyDescent="0.25">
      <c r="D46" s="109"/>
      <c r="E46" s="108"/>
      <c r="F46" s="108" t="s">
        <v>26</v>
      </c>
      <c r="G46" s="108" t="s">
        <v>68</v>
      </c>
      <c r="H46" s="107"/>
    </row>
    <row r="47" spans="1:8" ht="15.75" outlineLevel="1" x14ac:dyDescent="0.25">
      <c r="D47" s="109"/>
      <c r="E47" s="108"/>
      <c r="F47" s="108" t="s">
        <v>75</v>
      </c>
      <c r="G47" s="108"/>
      <c r="H47" s="107"/>
    </row>
    <row r="48" spans="1:8" ht="15.75" outlineLevel="1" x14ac:dyDescent="0.25">
      <c r="D48" s="109"/>
      <c r="F48" s="108" t="s">
        <v>78</v>
      </c>
      <c r="G48" s="108"/>
      <c r="H48" s="107"/>
    </row>
    <row r="49" spans="4:8" ht="15.75" outlineLevel="1" x14ac:dyDescent="0.25">
      <c r="D49" s="109"/>
      <c r="E49" s="108"/>
      <c r="F49" s="108" t="s">
        <v>88</v>
      </c>
      <c r="G49" s="108"/>
      <c r="H49" s="107"/>
    </row>
    <row r="50" spans="4:8" ht="15.75" outlineLevel="1" x14ac:dyDescent="0.25">
      <c r="D50" s="109"/>
      <c r="E50" s="108"/>
      <c r="F50" s="108" t="s">
        <v>83</v>
      </c>
      <c r="G50" s="108"/>
      <c r="H50" s="107"/>
    </row>
    <row r="51" spans="4:8" ht="15.75" outlineLevel="1" x14ac:dyDescent="0.25">
      <c r="D51" s="109"/>
      <c r="E51" s="108"/>
      <c r="F51" s="107" t="s">
        <v>269</v>
      </c>
      <c r="G51" s="108" t="s">
        <v>17</v>
      </c>
      <c r="H51" s="107"/>
    </row>
    <row r="52" spans="4:8" ht="15.75" outlineLevel="1" x14ac:dyDescent="0.25">
      <c r="D52" s="109"/>
      <c r="E52" s="108"/>
      <c r="F52" s="108" t="s">
        <v>270</v>
      </c>
      <c r="G52" s="108"/>
      <c r="H52" s="107"/>
    </row>
    <row r="53" spans="4:8" ht="15.75" outlineLevel="1" x14ac:dyDescent="0.25">
      <c r="D53" s="109"/>
      <c r="E53" s="108"/>
      <c r="F53" s="108" t="s">
        <v>285</v>
      </c>
      <c r="G53" s="108"/>
      <c r="H53" s="107"/>
    </row>
    <row r="54" spans="4:8" ht="15.75" outlineLevel="1" x14ac:dyDescent="0.25">
      <c r="D54" s="109"/>
      <c r="E54" s="108"/>
      <c r="F54" s="108" t="s">
        <v>64</v>
      </c>
      <c r="G54" s="108"/>
      <c r="H54" s="107"/>
    </row>
    <row r="55" spans="4:8" ht="15.75" outlineLevel="1" x14ac:dyDescent="0.25">
      <c r="D55" s="109"/>
      <c r="E55" s="108"/>
      <c r="F55" s="110" t="s">
        <v>23</v>
      </c>
      <c r="G55" s="108"/>
      <c r="H55" s="107"/>
    </row>
    <row r="56" spans="4:8" ht="15.75" outlineLevel="1" x14ac:dyDescent="0.25">
      <c r="D56" s="109"/>
      <c r="E56" s="108"/>
      <c r="F56" s="108" t="s">
        <v>65</v>
      </c>
      <c r="G56" s="108"/>
      <c r="H56" s="107"/>
    </row>
    <row r="57" spans="4:8" ht="15.75" outlineLevel="1" x14ac:dyDescent="0.25">
      <c r="D57" s="109"/>
      <c r="E57" s="108"/>
      <c r="F57" s="108" t="s">
        <v>54</v>
      </c>
      <c r="G57" s="110"/>
      <c r="H57" s="107"/>
    </row>
    <row r="58" spans="4:8" ht="15.75" outlineLevel="1" x14ac:dyDescent="0.25">
      <c r="D58" s="109"/>
      <c r="E58" s="108"/>
      <c r="F58" s="108" t="s">
        <v>33</v>
      </c>
      <c r="G58" s="110"/>
      <c r="H58" s="107"/>
    </row>
    <row r="59" spans="4:8" ht="15.75" outlineLevel="1" x14ac:dyDescent="0.25">
      <c r="D59" s="109"/>
      <c r="E59" s="108"/>
      <c r="F59" s="108" t="s">
        <v>29</v>
      </c>
      <c r="G59" s="108"/>
      <c r="H59" s="107"/>
    </row>
    <row r="60" spans="4:8" ht="15.75" outlineLevel="1" x14ac:dyDescent="0.25">
      <c r="D60" s="109"/>
      <c r="E60" s="108"/>
      <c r="F60" s="108" t="s">
        <v>63</v>
      </c>
      <c r="G60" s="108"/>
      <c r="H60" s="107"/>
    </row>
    <row r="61" spans="4:8" ht="15.75" outlineLevel="1" x14ac:dyDescent="0.25">
      <c r="D61" s="109"/>
      <c r="E61" s="110"/>
      <c r="F61" s="108" t="s">
        <v>79</v>
      </c>
      <c r="G61" s="108"/>
      <c r="H61" s="107"/>
    </row>
    <row r="62" spans="4:8" ht="15.75" outlineLevel="1" x14ac:dyDescent="0.25">
      <c r="D62" s="109"/>
      <c r="E62" s="108"/>
      <c r="F62" s="108" t="s">
        <v>62</v>
      </c>
      <c r="G62" s="108"/>
      <c r="H62" s="107"/>
    </row>
    <row r="63" spans="4:8" ht="15.75" outlineLevel="1" x14ac:dyDescent="0.25">
      <c r="D63" s="109"/>
      <c r="E63" s="108"/>
      <c r="F63" s="108" t="s">
        <v>73</v>
      </c>
      <c r="G63" s="108"/>
      <c r="H63" s="107"/>
    </row>
    <row r="64" spans="4:8" ht="15.75" outlineLevel="1" x14ac:dyDescent="0.25">
      <c r="D64" s="109"/>
      <c r="E64" s="108"/>
      <c r="F64" s="108" t="s">
        <v>71</v>
      </c>
      <c r="G64" s="108"/>
      <c r="H64" s="107"/>
    </row>
    <row r="65" spans="1:8" ht="15.75" outlineLevel="1" x14ac:dyDescent="0.25">
      <c r="D65" s="109"/>
      <c r="E65" s="108"/>
      <c r="F65" s="108" t="s">
        <v>69</v>
      </c>
      <c r="G65" s="108"/>
      <c r="H65" s="107"/>
    </row>
    <row r="66" spans="1:8" ht="15.75" outlineLevel="1" x14ac:dyDescent="0.25">
      <c r="D66" s="109"/>
      <c r="E66" s="108"/>
      <c r="F66" s="108" t="s">
        <v>220</v>
      </c>
      <c r="G66" s="108"/>
      <c r="H66" s="107"/>
    </row>
    <row r="67" spans="1:8" ht="15.75" outlineLevel="1" x14ac:dyDescent="0.25">
      <c r="D67" s="109"/>
      <c r="E67" s="108"/>
      <c r="F67" s="108" t="s">
        <v>53</v>
      </c>
      <c r="G67" s="108"/>
      <c r="H67" s="107"/>
    </row>
    <row r="68" spans="1:8" ht="15.75" outlineLevel="1" x14ac:dyDescent="0.25">
      <c r="D68" s="109"/>
      <c r="E68" s="108"/>
      <c r="F68" s="108" t="s">
        <v>51</v>
      </c>
      <c r="G68" s="108"/>
      <c r="H68" s="107"/>
    </row>
    <row r="69" spans="1:8" ht="15.75" outlineLevel="1" x14ac:dyDescent="0.25">
      <c r="D69" s="109"/>
      <c r="E69" s="108"/>
      <c r="F69" s="109" t="s">
        <v>181</v>
      </c>
      <c r="G69" s="108"/>
      <c r="H69" s="107"/>
    </row>
    <row r="70" spans="1:8" ht="15.75" outlineLevel="1" x14ac:dyDescent="0.25">
      <c r="D70" s="109"/>
      <c r="E70" s="108"/>
      <c r="F70" s="107" t="s">
        <v>182</v>
      </c>
      <c r="G70" s="108"/>
      <c r="H70" s="107"/>
    </row>
    <row r="71" spans="1:8" ht="15.75" outlineLevel="1" x14ac:dyDescent="0.25">
      <c r="D71" s="109"/>
      <c r="E71" s="108"/>
      <c r="F71" s="108" t="s">
        <v>43</v>
      </c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22">
        <f>A42+1</f>
        <v>3</v>
      </c>
      <c r="B76" s="115" t="s">
        <v>203</v>
      </c>
      <c r="C76" s="114">
        <f>SUM(D76:H76)</f>
        <v>37</v>
      </c>
      <c r="D76" s="108">
        <f>COUNTA(D77:D109)</f>
        <v>0</v>
      </c>
      <c r="E76" s="108">
        <f>COUNTA(E77:E109)</f>
        <v>3</v>
      </c>
      <c r="F76" s="108">
        <f>COUNTA(F77:F109)</f>
        <v>31</v>
      </c>
      <c r="G76" s="108">
        <f>COUNTA(G77:G109)</f>
        <v>3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/>
      <c r="E78" s="108"/>
      <c r="F78" s="108" t="s">
        <v>66</v>
      </c>
      <c r="G78" s="108" t="s">
        <v>90</v>
      </c>
      <c r="H78" s="107"/>
    </row>
    <row r="79" spans="1:8" ht="15.75" outlineLevel="1" x14ac:dyDescent="0.25">
      <c r="D79" s="109"/>
      <c r="E79" s="108" t="s">
        <v>85</v>
      </c>
      <c r="F79" s="108" t="s">
        <v>82</v>
      </c>
      <c r="G79" s="108"/>
      <c r="H79" s="107"/>
    </row>
    <row r="80" spans="1:8" ht="15.75" outlineLevel="1" x14ac:dyDescent="0.25">
      <c r="D80" s="109"/>
      <c r="E80" s="108" t="s">
        <v>91</v>
      </c>
      <c r="F80" s="108" t="s">
        <v>26</v>
      </c>
      <c r="G80" s="108"/>
      <c r="H80" s="107"/>
    </row>
    <row r="81" spans="4:8" ht="15.75" outlineLevel="1" x14ac:dyDescent="0.25">
      <c r="D81" s="109"/>
      <c r="E81" s="108"/>
      <c r="F81" s="108" t="s">
        <v>75</v>
      </c>
      <c r="G81" s="108"/>
      <c r="H81" s="107"/>
    </row>
    <row r="82" spans="4:8" ht="15.75" outlineLevel="1" x14ac:dyDescent="0.25">
      <c r="D82" s="109"/>
      <c r="F82" s="108" t="s">
        <v>78</v>
      </c>
      <c r="G82" s="108"/>
      <c r="H82" s="107"/>
    </row>
    <row r="83" spans="4:8" ht="15.75" outlineLevel="1" x14ac:dyDescent="0.25">
      <c r="D83" s="109"/>
      <c r="E83" s="108"/>
      <c r="F83" s="108" t="s">
        <v>88</v>
      </c>
      <c r="G83" s="108"/>
      <c r="H83" s="107"/>
    </row>
    <row r="84" spans="4:8" ht="15.75" outlineLevel="1" x14ac:dyDescent="0.25">
      <c r="D84" s="109"/>
      <c r="E84" s="108"/>
      <c r="F84" s="108" t="s">
        <v>83</v>
      </c>
      <c r="G84" s="108"/>
      <c r="H84" s="107"/>
    </row>
    <row r="85" spans="4:8" ht="15.75" outlineLevel="1" x14ac:dyDescent="0.25">
      <c r="D85" s="109"/>
      <c r="E85" s="108"/>
      <c r="F85" s="108" t="s">
        <v>17</v>
      </c>
      <c r="G85" s="108"/>
      <c r="H85" s="107"/>
    </row>
    <row r="86" spans="4:8" ht="15.75" outlineLevel="1" x14ac:dyDescent="0.25">
      <c r="D86" s="109"/>
      <c r="E86" s="108"/>
      <c r="F86" s="108" t="s">
        <v>270</v>
      </c>
      <c r="G86" s="108"/>
      <c r="H86" s="107"/>
    </row>
    <row r="87" spans="4:8" ht="15.75" outlineLevel="1" x14ac:dyDescent="0.25">
      <c r="D87" s="109"/>
      <c r="E87" s="108"/>
      <c r="F87" s="108" t="s">
        <v>285</v>
      </c>
      <c r="G87" s="108"/>
      <c r="H87" s="107"/>
    </row>
    <row r="88" spans="4:8" ht="15.75" outlineLevel="1" x14ac:dyDescent="0.25">
      <c r="D88" s="109"/>
      <c r="E88" s="108"/>
      <c r="F88" s="108" t="s">
        <v>64</v>
      </c>
      <c r="G88" s="108"/>
      <c r="H88" s="107"/>
    </row>
    <row r="89" spans="4:8" ht="15.75" outlineLevel="1" x14ac:dyDescent="0.25">
      <c r="D89" s="109"/>
      <c r="E89" s="108"/>
      <c r="F89" s="110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65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92</v>
      </c>
      <c r="G95" s="108"/>
      <c r="H95" s="107"/>
    </row>
    <row r="96" spans="4:8" ht="15.75" outlineLevel="1" x14ac:dyDescent="0.25">
      <c r="D96" s="109"/>
      <c r="E96" s="108"/>
      <c r="F96" s="108" t="s">
        <v>79</v>
      </c>
      <c r="G96" s="108"/>
      <c r="H96" s="107"/>
    </row>
    <row r="97" spans="1:8" ht="15.75" outlineLevel="1" x14ac:dyDescent="0.25">
      <c r="D97" s="109"/>
      <c r="E97" s="108"/>
      <c r="F97" s="108" t="s">
        <v>62</v>
      </c>
      <c r="G97" s="108"/>
      <c r="H97" s="107"/>
    </row>
    <row r="98" spans="1:8" ht="15.75" outlineLevel="1" x14ac:dyDescent="0.25">
      <c r="D98" s="109"/>
      <c r="E98" s="108"/>
      <c r="F98" s="108" t="s">
        <v>73</v>
      </c>
      <c r="G98" s="108"/>
      <c r="H98" s="107"/>
    </row>
    <row r="99" spans="1:8" ht="15.75" outlineLevel="1" x14ac:dyDescent="0.25">
      <c r="D99" s="109"/>
      <c r="E99" s="108"/>
      <c r="F99" s="108" t="s">
        <v>71</v>
      </c>
      <c r="G99" s="108"/>
      <c r="H99" s="107"/>
    </row>
    <row r="100" spans="1:8" ht="15.75" outlineLevel="1" x14ac:dyDescent="0.25">
      <c r="D100" s="109"/>
      <c r="E100" s="108"/>
      <c r="F100" s="108" t="s">
        <v>182</v>
      </c>
      <c r="G100" s="108" t="s">
        <v>37</v>
      </c>
      <c r="H100" s="107"/>
    </row>
    <row r="101" spans="1:8" ht="15.75" outlineLevel="1" x14ac:dyDescent="0.25">
      <c r="D101" s="109"/>
      <c r="E101" s="108"/>
      <c r="F101" s="107" t="s">
        <v>269</v>
      </c>
      <c r="G101" s="108" t="s">
        <v>68</v>
      </c>
      <c r="H101" s="107"/>
    </row>
    <row r="102" spans="1:8" ht="15.75" outlineLevel="1" x14ac:dyDescent="0.25">
      <c r="D102" s="109"/>
      <c r="E102" s="108"/>
      <c r="F102" s="108" t="s">
        <v>69</v>
      </c>
      <c r="G102" s="108"/>
      <c r="H102" s="107"/>
    </row>
    <row r="103" spans="1:8" ht="15.75" outlineLevel="1" x14ac:dyDescent="0.25">
      <c r="D103" s="109"/>
      <c r="E103" s="108"/>
      <c r="F103" s="108" t="s">
        <v>220</v>
      </c>
      <c r="G103" s="108"/>
      <c r="H103" s="107"/>
    </row>
    <row r="104" spans="1:8" ht="15.75" outlineLevel="1" x14ac:dyDescent="0.25">
      <c r="D104" s="109"/>
      <c r="E104" s="108"/>
      <c r="F104" s="108" t="s">
        <v>53</v>
      </c>
      <c r="G104" s="108"/>
      <c r="H104" s="107"/>
    </row>
    <row r="105" spans="1:8" ht="15.75" outlineLevel="1" x14ac:dyDescent="0.25">
      <c r="D105" s="109"/>
      <c r="E105" s="108"/>
      <c r="F105" s="108" t="s">
        <v>51</v>
      </c>
      <c r="G105" s="108"/>
      <c r="H105" s="107"/>
    </row>
    <row r="106" spans="1:8" ht="15.75" outlineLevel="1" x14ac:dyDescent="0.25">
      <c r="D106" s="109"/>
      <c r="E106" s="108" t="s">
        <v>47</v>
      </c>
      <c r="F106" s="108" t="s">
        <v>43</v>
      </c>
      <c r="G106" s="108"/>
      <c r="H106" s="107"/>
    </row>
    <row r="107" spans="1:8" ht="15.75" outlineLevel="1" x14ac:dyDescent="0.25">
      <c r="D107" s="109"/>
      <c r="E107" s="108"/>
      <c r="F107" s="108" t="s">
        <v>181</v>
      </c>
      <c r="G107" s="108"/>
      <c r="H107" s="107"/>
    </row>
    <row r="108" spans="1:8" ht="15.75" outlineLevel="1" x14ac:dyDescent="0.25">
      <c r="D108" s="109"/>
      <c r="E108" s="108"/>
      <c r="F108" s="108" t="s">
        <v>21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24" customHeight="1" thickTop="1" thickBot="1" x14ac:dyDescent="0.3">
      <c r="A110" s="122">
        <f>A76+1</f>
        <v>4</v>
      </c>
      <c r="B110" s="115" t="s">
        <v>202</v>
      </c>
      <c r="C110" s="114">
        <f>SUM(D110:H110)</f>
        <v>37</v>
      </c>
      <c r="D110" s="108">
        <f>COUNTA(D111:D143)</f>
        <v>0</v>
      </c>
      <c r="E110" s="108">
        <f>COUNTA(E111:E143)</f>
        <v>0</v>
      </c>
      <c r="F110" s="108">
        <f>COUNTA(F111:F143)</f>
        <v>14</v>
      </c>
      <c r="G110" s="108">
        <f>COUNTA(G111:G143)</f>
        <v>19</v>
      </c>
      <c r="H110" s="108">
        <f>COUNTA(H111:H143)</f>
        <v>4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75</v>
      </c>
      <c r="G113" s="108" t="s">
        <v>66</v>
      </c>
      <c r="H113" s="107" t="s">
        <v>21</v>
      </c>
    </row>
    <row r="114" spans="4:8" ht="15.75" outlineLevel="1" x14ac:dyDescent="0.25">
      <c r="D114" s="109"/>
      <c r="E114" s="108"/>
      <c r="F114" s="108" t="s">
        <v>83</v>
      </c>
      <c r="G114" s="108" t="s">
        <v>82</v>
      </c>
      <c r="H114" s="107" t="s">
        <v>68</v>
      </c>
    </row>
    <row r="115" spans="4:8" ht="15.75" outlineLevel="1" x14ac:dyDescent="0.25">
      <c r="D115" s="109"/>
      <c r="E115" s="108"/>
      <c r="F115" s="108"/>
      <c r="G115" s="108" t="s">
        <v>26</v>
      </c>
      <c r="H115" s="107"/>
    </row>
    <row r="116" spans="4:8" ht="15.75" outlineLevel="1" x14ac:dyDescent="0.25">
      <c r="D116" s="109"/>
      <c r="F116" s="108"/>
      <c r="G116" s="108" t="s">
        <v>78</v>
      </c>
      <c r="H116" s="107"/>
    </row>
    <row r="117" spans="4:8" ht="15.75" outlineLevel="1" x14ac:dyDescent="0.25">
      <c r="D117" s="109"/>
      <c r="E117" s="108"/>
      <c r="F117" s="108" t="s">
        <v>91</v>
      </c>
      <c r="G117" s="108" t="s">
        <v>88</v>
      </c>
      <c r="H117" s="107"/>
    </row>
    <row r="118" spans="4:8" ht="15.75" outlineLevel="1" x14ac:dyDescent="0.25">
      <c r="D118" s="109"/>
      <c r="E118" s="108"/>
      <c r="F118" s="108" t="s">
        <v>92</v>
      </c>
      <c r="G118" s="108"/>
      <c r="H118" s="107" t="s">
        <v>90</v>
      </c>
    </row>
    <row r="119" spans="4:8" ht="15.75" outlineLevel="1" x14ac:dyDescent="0.25">
      <c r="D119" s="109"/>
      <c r="E119" s="108"/>
      <c r="F119" s="108" t="s">
        <v>79</v>
      </c>
      <c r="G119" s="108" t="s">
        <v>182</v>
      </c>
      <c r="H119" s="107"/>
    </row>
    <row r="120" spans="4:8" ht="15.75" outlineLevel="1" x14ac:dyDescent="0.25">
      <c r="D120" s="109"/>
      <c r="E120" s="108"/>
      <c r="F120" s="108" t="s">
        <v>73</v>
      </c>
      <c r="G120" s="108" t="s">
        <v>64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23</v>
      </c>
      <c r="H121" s="107"/>
    </row>
    <row r="122" spans="4:8" ht="15.75" outlineLevel="1" x14ac:dyDescent="0.25">
      <c r="D122" s="109"/>
      <c r="E122" s="108"/>
      <c r="F122" s="108" t="s">
        <v>69</v>
      </c>
      <c r="G122" s="108" t="s">
        <v>65</v>
      </c>
      <c r="H122" s="107"/>
    </row>
    <row r="123" spans="4:8" ht="15.75" outlineLevel="1" x14ac:dyDescent="0.25">
      <c r="D123" s="109"/>
      <c r="E123" s="108"/>
      <c r="F123" s="108"/>
      <c r="G123" s="108" t="s">
        <v>54</v>
      </c>
      <c r="H123" s="107"/>
    </row>
    <row r="124" spans="4:8" ht="15.75" outlineLevel="1" x14ac:dyDescent="0.25">
      <c r="D124" s="109"/>
      <c r="E124" s="108"/>
      <c r="F124" s="110" t="s">
        <v>51</v>
      </c>
      <c r="G124" s="108" t="s">
        <v>33</v>
      </c>
      <c r="H124" s="107"/>
    </row>
    <row r="125" spans="4:8" ht="15.75" outlineLevel="1" x14ac:dyDescent="0.25">
      <c r="D125" s="109"/>
      <c r="E125" s="108"/>
      <c r="F125" s="108" t="s">
        <v>47</v>
      </c>
      <c r="G125" s="110" t="s">
        <v>29</v>
      </c>
      <c r="H125" s="107"/>
    </row>
    <row r="126" spans="4:8" ht="15.75" outlineLevel="1" x14ac:dyDescent="0.25">
      <c r="D126" s="109"/>
      <c r="E126" s="108"/>
      <c r="F126" s="108" t="s">
        <v>181</v>
      </c>
      <c r="G126" s="110" t="s">
        <v>63</v>
      </c>
      <c r="H126" s="107"/>
    </row>
    <row r="127" spans="4:8" ht="15.75" outlineLevel="1" x14ac:dyDescent="0.25">
      <c r="D127" s="109"/>
      <c r="E127" s="108"/>
      <c r="F127" s="108" t="s">
        <v>37</v>
      </c>
      <c r="G127" s="108" t="s">
        <v>62</v>
      </c>
      <c r="H127" s="107"/>
    </row>
    <row r="128" spans="4:8" ht="15.75" outlineLevel="1" x14ac:dyDescent="0.25">
      <c r="D128" s="109"/>
      <c r="E128" s="108"/>
      <c r="F128" s="108" t="s">
        <v>43</v>
      </c>
      <c r="G128" s="108"/>
      <c r="H128" s="107"/>
    </row>
    <row r="129" spans="1:8" ht="15.75" outlineLevel="1" x14ac:dyDescent="0.25">
      <c r="D129" s="109"/>
      <c r="E129" s="110"/>
      <c r="F129" s="108"/>
      <c r="G129" s="108" t="s">
        <v>85</v>
      </c>
      <c r="H129" s="107"/>
    </row>
    <row r="130" spans="1:8" ht="15.75" outlineLevel="1" x14ac:dyDescent="0.25">
      <c r="D130" s="109"/>
      <c r="E130" s="108"/>
      <c r="F130" s="108" t="s">
        <v>285</v>
      </c>
      <c r="G130" s="108" t="s">
        <v>220</v>
      </c>
      <c r="H130" s="107"/>
    </row>
    <row r="131" spans="1:8" ht="15.75" outlineLevel="1" x14ac:dyDescent="0.25">
      <c r="D131" s="109"/>
      <c r="E131" s="108"/>
      <c r="F131" s="108"/>
      <c r="G131" s="108" t="s">
        <v>53</v>
      </c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 t="s">
        <v>270</v>
      </c>
      <c r="H133" s="107"/>
    </row>
    <row r="134" spans="1:8" ht="15.75" outlineLevel="1" x14ac:dyDescent="0.25">
      <c r="D134" s="109"/>
      <c r="E134" s="108"/>
      <c r="F134" s="108"/>
      <c r="G134" s="107" t="s">
        <v>269</v>
      </c>
      <c r="H134" s="107" t="s">
        <v>17</v>
      </c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22.15" customHeight="1" thickTop="1" thickBot="1" x14ac:dyDescent="0.3">
      <c r="A144" s="122">
        <f>A110+1</f>
        <v>5</v>
      </c>
      <c r="B144" s="115" t="s">
        <v>201</v>
      </c>
      <c r="C144" s="114">
        <f>SUM(D144:H144)</f>
        <v>37</v>
      </c>
      <c r="D144" s="108">
        <f>COUNTA(D145:D177)</f>
        <v>1</v>
      </c>
      <c r="E144" s="108">
        <f>COUNTA(E145:E177)</f>
        <v>2</v>
      </c>
      <c r="F144" s="108">
        <f>COUNTA(F145:F177)</f>
        <v>5</v>
      </c>
      <c r="G144" s="108">
        <f>COUNTA(G145:G177)</f>
        <v>3</v>
      </c>
      <c r="H144" s="108">
        <f>COUNTA(H145:H177)</f>
        <v>26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 t="s">
        <v>91</v>
      </c>
      <c r="E146" s="108" t="s">
        <v>92</v>
      </c>
      <c r="F146" s="108" t="s">
        <v>88</v>
      </c>
      <c r="G146" s="108" t="s">
        <v>21</v>
      </c>
      <c r="H146" s="107" t="s">
        <v>66</v>
      </c>
    </row>
    <row r="147" spans="4:8" ht="15.75" outlineLevel="1" x14ac:dyDescent="0.25">
      <c r="D147" s="109"/>
      <c r="E147" s="108" t="s">
        <v>181</v>
      </c>
      <c r="F147" s="108" t="s">
        <v>79</v>
      </c>
      <c r="G147" s="108" t="s">
        <v>85</v>
      </c>
      <c r="H147" s="107" t="s">
        <v>82</v>
      </c>
    </row>
    <row r="148" spans="4:8" ht="15.75" outlineLevel="1" x14ac:dyDescent="0.25">
      <c r="D148" s="109"/>
      <c r="E148" s="108"/>
      <c r="F148" s="108" t="s">
        <v>53</v>
      </c>
      <c r="G148" s="108" t="s">
        <v>43</v>
      </c>
      <c r="H148" s="107" t="s">
        <v>26</v>
      </c>
    </row>
    <row r="149" spans="4:8" ht="15.75" outlineLevel="1" x14ac:dyDescent="0.25">
      <c r="D149" s="109"/>
      <c r="E149" s="108"/>
      <c r="F149" s="108" t="s">
        <v>51</v>
      </c>
      <c r="G149" s="108"/>
      <c r="H149" s="107" t="s">
        <v>75</v>
      </c>
    </row>
    <row r="150" spans="4:8" ht="15.75" outlineLevel="1" x14ac:dyDescent="0.25">
      <c r="D150" s="109"/>
      <c r="F150" s="108" t="s">
        <v>47</v>
      </c>
      <c r="G150" s="108"/>
      <c r="H150" s="107" t="s">
        <v>78</v>
      </c>
    </row>
    <row r="151" spans="4:8" ht="15.75" outlineLevel="1" x14ac:dyDescent="0.25">
      <c r="D151" s="109"/>
      <c r="E151" s="108"/>
      <c r="F151" s="108"/>
      <c r="G151" s="108"/>
      <c r="H151" s="107" t="s">
        <v>90</v>
      </c>
    </row>
    <row r="152" spans="4:8" ht="15.75" outlineLevel="1" x14ac:dyDescent="0.25">
      <c r="D152" s="109"/>
      <c r="E152" s="108"/>
      <c r="F152" s="108"/>
      <c r="G152" s="108"/>
      <c r="H152" s="107" t="s">
        <v>83</v>
      </c>
    </row>
    <row r="153" spans="4:8" ht="15.75" outlineLevel="1" x14ac:dyDescent="0.25">
      <c r="D153" s="109"/>
      <c r="E153" s="108"/>
      <c r="F153" s="108"/>
      <c r="G153" s="108"/>
      <c r="H153" s="107" t="s">
        <v>17</v>
      </c>
    </row>
    <row r="154" spans="4:8" ht="15.75" outlineLevel="1" x14ac:dyDescent="0.25">
      <c r="D154" s="109"/>
      <c r="E154" s="108"/>
      <c r="F154" s="108"/>
      <c r="G154" s="108"/>
      <c r="H154" s="107" t="s">
        <v>270</v>
      </c>
    </row>
    <row r="155" spans="4:8" ht="15.75" outlineLevel="1" x14ac:dyDescent="0.25">
      <c r="D155" s="109"/>
      <c r="E155" s="108"/>
      <c r="F155" s="108"/>
      <c r="G155" s="108"/>
      <c r="H155" s="107" t="s">
        <v>285</v>
      </c>
    </row>
    <row r="156" spans="4:8" ht="15.75" outlineLevel="1" x14ac:dyDescent="0.25">
      <c r="D156" s="109"/>
      <c r="E156" s="108"/>
      <c r="F156" s="108"/>
      <c r="G156" s="108"/>
      <c r="H156" s="107" t="s">
        <v>64</v>
      </c>
    </row>
    <row r="157" spans="4:8" ht="15.75" outlineLevel="1" x14ac:dyDescent="0.25">
      <c r="D157" s="109"/>
      <c r="E157" s="108"/>
      <c r="F157" s="108"/>
      <c r="G157" s="108"/>
      <c r="H157" s="107" t="s">
        <v>23</v>
      </c>
    </row>
    <row r="158" spans="4:8" ht="15.75" outlineLevel="1" x14ac:dyDescent="0.25">
      <c r="D158" s="109"/>
      <c r="E158" s="108"/>
      <c r="F158" s="110"/>
      <c r="G158" s="108"/>
      <c r="H158" s="107" t="s">
        <v>65</v>
      </c>
    </row>
    <row r="159" spans="4:8" ht="15.75" outlineLevel="1" x14ac:dyDescent="0.25">
      <c r="D159" s="109"/>
      <c r="E159" s="108"/>
      <c r="F159" s="108"/>
      <c r="G159" s="110"/>
      <c r="H159" s="107" t="s">
        <v>54</v>
      </c>
    </row>
    <row r="160" spans="4:8" ht="15.75" outlineLevel="1" x14ac:dyDescent="0.25">
      <c r="D160" s="109"/>
      <c r="E160" s="108"/>
      <c r="F160" s="108"/>
      <c r="G160" s="110"/>
      <c r="H160" s="107" t="s">
        <v>33</v>
      </c>
    </row>
    <row r="161" spans="4:8" ht="15.75" outlineLevel="1" x14ac:dyDescent="0.25">
      <c r="D161" s="109"/>
      <c r="E161" s="108"/>
      <c r="F161" s="108"/>
      <c r="G161" s="108"/>
      <c r="H161" s="107" t="s">
        <v>29</v>
      </c>
    </row>
    <row r="162" spans="4:8" ht="15.75" outlineLevel="1" x14ac:dyDescent="0.25">
      <c r="D162" s="109"/>
      <c r="E162" s="108"/>
      <c r="F162" s="108"/>
      <c r="G162" s="108"/>
      <c r="H162" s="107" t="s">
        <v>63</v>
      </c>
    </row>
    <row r="163" spans="4:8" ht="15.75" outlineLevel="1" x14ac:dyDescent="0.25">
      <c r="D163" s="109"/>
      <c r="E163" s="110"/>
      <c r="F163" s="108"/>
      <c r="G163" s="108"/>
      <c r="H163" s="107" t="s">
        <v>62</v>
      </c>
    </row>
    <row r="164" spans="4:8" ht="15.75" outlineLevel="1" x14ac:dyDescent="0.25">
      <c r="D164" s="109"/>
      <c r="E164" s="108"/>
      <c r="F164" s="108"/>
      <c r="G164" s="108"/>
      <c r="H164" s="107" t="s">
        <v>73</v>
      </c>
    </row>
    <row r="165" spans="4:8" ht="15.75" outlineLevel="1" x14ac:dyDescent="0.25">
      <c r="D165" s="109"/>
      <c r="E165" s="108"/>
      <c r="F165" s="108"/>
      <c r="G165" s="108"/>
      <c r="H165" s="107" t="s">
        <v>71</v>
      </c>
    </row>
    <row r="166" spans="4:8" ht="15.75" outlineLevel="1" x14ac:dyDescent="0.25">
      <c r="D166" s="109"/>
      <c r="E166" s="108"/>
      <c r="F166" s="108"/>
      <c r="G166" s="108"/>
      <c r="H166" s="107" t="s">
        <v>37</v>
      </c>
    </row>
    <row r="167" spans="4:8" ht="15.75" outlineLevel="1" x14ac:dyDescent="0.25">
      <c r="D167" s="109"/>
      <c r="E167" s="108"/>
      <c r="F167" s="108"/>
      <c r="G167" s="108"/>
      <c r="H167" s="107" t="s">
        <v>68</v>
      </c>
    </row>
    <row r="168" spans="4:8" ht="15.75" outlineLevel="1" x14ac:dyDescent="0.25">
      <c r="D168" s="109"/>
      <c r="E168" s="108"/>
      <c r="F168" s="108"/>
      <c r="G168" s="108"/>
      <c r="H168" s="107" t="s">
        <v>69</v>
      </c>
    </row>
    <row r="169" spans="4:8" ht="15.75" outlineLevel="1" x14ac:dyDescent="0.25">
      <c r="D169" s="109"/>
      <c r="E169" s="108"/>
      <c r="F169" s="108"/>
      <c r="G169" s="108"/>
      <c r="H169" s="107" t="s">
        <v>220</v>
      </c>
    </row>
    <row r="170" spans="4:8" ht="15.75" outlineLevel="1" x14ac:dyDescent="0.25">
      <c r="D170" s="109"/>
      <c r="E170" s="108"/>
      <c r="F170" s="108"/>
      <c r="G170" s="108"/>
      <c r="H170" s="107" t="s">
        <v>182</v>
      </c>
    </row>
    <row r="171" spans="4:8" ht="15.75" outlineLevel="1" x14ac:dyDescent="0.25">
      <c r="D171" s="109"/>
      <c r="E171" s="108"/>
      <c r="F171" s="108"/>
      <c r="G171" s="108"/>
      <c r="H171" s="107" t="s">
        <v>269</v>
      </c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2">
        <f>A144+1</f>
        <v>6</v>
      </c>
      <c r="B178" s="115" t="s">
        <v>200</v>
      </c>
      <c r="C178" s="114">
        <f>SUM(D178:H178)</f>
        <v>37</v>
      </c>
      <c r="D178" s="108">
        <f>COUNTA(D179:D211)</f>
        <v>0</v>
      </c>
      <c r="E178" s="108">
        <f>COUNTA(E179:E211)</f>
        <v>15</v>
      </c>
      <c r="F178" s="108">
        <f>COUNTA(F179:F211)</f>
        <v>19</v>
      </c>
      <c r="G178" s="108">
        <f>COUNTA(G179:G211)</f>
        <v>3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 t="s">
        <v>66</v>
      </c>
      <c r="F180" s="108" t="s">
        <v>26</v>
      </c>
      <c r="G180" s="108"/>
      <c r="H180" s="107"/>
    </row>
    <row r="181" spans="1:8" ht="15.75" outlineLevel="1" x14ac:dyDescent="0.25">
      <c r="D181" s="109"/>
      <c r="E181" s="108" t="s">
        <v>82</v>
      </c>
      <c r="F181" s="108" t="s">
        <v>78</v>
      </c>
      <c r="G181" s="108"/>
      <c r="H181" s="107"/>
    </row>
    <row r="182" spans="1:8" ht="15.75" outlineLevel="1" x14ac:dyDescent="0.25">
      <c r="D182" s="109"/>
      <c r="E182" s="108" t="s">
        <v>75</v>
      </c>
      <c r="F182" s="108" t="s">
        <v>88</v>
      </c>
      <c r="G182" s="108"/>
      <c r="H182" s="107"/>
    </row>
    <row r="183" spans="1:8" ht="15.75" outlineLevel="1" x14ac:dyDescent="0.25">
      <c r="D183" s="109"/>
      <c r="E183" s="108"/>
      <c r="F183" s="108" t="s">
        <v>43</v>
      </c>
      <c r="G183" s="108" t="s">
        <v>21</v>
      </c>
      <c r="H183" s="107"/>
    </row>
    <row r="184" spans="1:8" ht="15.75" outlineLevel="1" x14ac:dyDescent="0.25">
      <c r="D184" s="109"/>
      <c r="E184" s="108" t="s">
        <v>83</v>
      </c>
      <c r="F184" s="108" t="s">
        <v>64</v>
      </c>
      <c r="G184" s="108"/>
      <c r="H184" s="107"/>
    </row>
    <row r="185" spans="1:8" ht="15.75" outlineLevel="1" x14ac:dyDescent="0.25">
      <c r="D185" s="109"/>
      <c r="E185" s="108" t="s">
        <v>17</v>
      </c>
      <c r="F185" s="108" t="s">
        <v>23</v>
      </c>
      <c r="G185" s="108"/>
      <c r="H185" s="107"/>
    </row>
    <row r="186" spans="1:8" ht="15.75" outlineLevel="1" x14ac:dyDescent="0.25">
      <c r="D186" s="109"/>
      <c r="E186" s="108" t="s">
        <v>270</v>
      </c>
      <c r="F186" s="108" t="s">
        <v>65</v>
      </c>
      <c r="G186" s="108"/>
      <c r="H186" s="107"/>
    </row>
    <row r="187" spans="1:8" ht="15.75" outlineLevel="1" x14ac:dyDescent="0.25">
      <c r="D187" s="109"/>
      <c r="E187" s="108" t="s">
        <v>285</v>
      </c>
      <c r="F187" s="108" t="s">
        <v>54</v>
      </c>
      <c r="G187" s="108"/>
      <c r="H187" s="107"/>
    </row>
    <row r="188" spans="1:8" ht="15.75" outlineLevel="1" x14ac:dyDescent="0.25">
      <c r="D188" s="109"/>
      <c r="E188" s="108" t="s">
        <v>79</v>
      </c>
      <c r="F188" s="108" t="s">
        <v>91</v>
      </c>
      <c r="G188" s="108"/>
      <c r="H188" s="107"/>
    </row>
    <row r="189" spans="1:8" ht="15.75" outlineLevel="1" x14ac:dyDescent="0.25">
      <c r="D189" s="109"/>
      <c r="E189" s="108" t="s">
        <v>73</v>
      </c>
      <c r="F189" s="108" t="s">
        <v>33</v>
      </c>
      <c r="G189" s="108"/>
      <c r="H189" s="107"/>
    </row>
    <row r="190" spans="1:8" ht="15.75" outlineLevel="1" x14ac:dyDescent="0.25">
      <c r="D190" s="109"/>
      <c r="E190" s="108" t="s">
        <v>71</v>
      </c>
      <c r="F190" s="108" t="s">
        <v>29</v>
      </c>
      <c r="G190" s="108"/>
      <c r="H190" s="107"/>
    </row>
    <row r="191" spans="1:8" ht="15.75" outlineLevel="1" x14ac:dyDescent="0.25">
      <c r="D191" s="109"/>
      <c r="E191" s="107" t="s">
        <v>269</v>
      </c>
      <c r="F191" s="110" t="s">
        <v>63</v>
      </c>
      <c r="G191" s="108"/>
      <c r="H191" s="107"/>
    </row>
    <row r="192" spans="1:8" ht="15.75" outlineLevel="1" x14ac:dyDescent="0.25">
      <c r="D192" s="109"/>
      <c r="E192" s="108" t="s">
        <v>68</v>
      </c>
      <c r="F192" s="108" t="s">
        <v>92</v>
      </c>
      <c r="G192" s="108"/>
      <c r="H192" s="107"/>
    </row>
    <row r="193" spans="4:8" ht="15.75" outlineLevel="1" x14ac:dyDescent="0.25">
      <c r="D193" s="109"/>
      <c r="E193" s="108" t="s">
        <v>69</v>
      </c>
      <c r="F193" s="108" t="s">
        <v>62</v>
      </c>
      <c r="G193" s="110"/>
      <c r="H193" s="107"/>
    </row>
    <row r="194" spans="4:8" ht="15.75" outlineLevel="1" x14ac:dyDescent="0.25">
      <c r="D194" s="109"/>
      <c r="E194" s="108" t="s">
        <v>85</v>
      </c>
      <c r="F194" s="108" t="s">
        <v>220</v>
      </c>
      <c r="G194" s="110"/>
      <c r="H194" s="107"/>
    </row>
    <row r="195" spans="4:8" ht="15.75" outlineLevel="1" x14ac:dyDescent="0.25">
      <c r="D195" s="109"/>
      <c r="E195" s="108" t="s">
        <v>182</v>
      </c>
      <c r="F195" s="108" t="s">
        <v>53</v>
      </c>
      <c r="G195" s="108"/>
      <c r="H195" s="107"/>
    </row>
    <row r="196" spans="4:8" ht="15.75" outlineLevel="1" x14ac:dyDescent="0.25">
      <c r="D196" s="109"/>
      <c r="E196" s="108"/>
      <c r="F196" s="108" t="s">
        <v>51</v>
      </c>
      <c r="G196" s="108"/>
      <c r="H196" s="107"/>
    </row>
    <row r="197" spans="4:8" ht="15.75" outlineLevel="1" x14ac:dyDescent="0.25">
      <c r="D197" s="109"/>
      <c r="E197" s="110"/>
      <c r="F197" s="108" t="s">
        <v>47</v>
      </c>
      <c r="G197" s="108"/>
      <c r="H197" s="107"/>
    </row>
    <row r="198" spans="4:8" ht="15.75" outlineLevel="1" x14ac:dyDescent="0.25">
      <c r="D198" s="109"/>
      <c r="E198" s="108"/>
      <c r="F198" s="108" t="s">
        <v>181</v>
      </c>
      <c r="G198" s="108"/>
      <c r="H198" s="107"/>
    </row>
    <row r="199" spans="4:8" ht="15.75" outlineLevel="1" x14ac:dyDescent="0.25">
      <c r="D199" s="109"/>
      <c r="E199" s="108"/>
      <c r="F199" s="108"/>
      <c r="G199" s="108" t="s">
        <v>90</v>
      </c>
      <c r="H199" s="107"/>
    </row>
    <row r="200" spans="4:8" ht="15.75" outlineLevel="1" x14ac:dyDescent="0.25">
      <c r="D200" s="109"/>
      <c r="E200" s="108"/>
      <c r="F200" s="108"/>
      <c r="G200" s="108" t="s">
        <v>37</v>
      </c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2">
        <f>A178+1</f>
        <v>7</v>
      </c>
      <c r="B212" s="115" t="s">
        <v>199</v>
      </c>
      <c r="C212" s="114">
        <f>SUM(D212:H212)</f>
        <v>37</v>
      </c>
      <c r="D212" s="108">
        <f>COUNTA(D213:D245)</f>
        <v>1</v>
      </c>
      <c r="E212" s="108">
        <f>COUNTA(E213:E245)</f>
        <v>2</v>
      </c>
      <c r="F212" s="108">
        <f>COUNTA(F213:F245)</f>
        <v>32</v>
      </c>
      <c r="G212" s="108">
        <f>COUNTA(G213:G245)</f>
        <v>2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 t="s">
        <v>43</v>
      </c>
      <c r="G213" s="112"/>
      <c r="H213" s="111"/>
    </row>
    <row r="214" spans="1:8" ht="15.6" customHeight="1" outlineLevel="1" x14ac:dyDescent="0.25">
      <c r="D214" s="109" t="s">
        <v>91</v>
      </c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/>
      <c r="F215" s="108" t="s">
        <v>82</v>
      </c>
      <c r="G215" s="108" t="s">
        <v>78</v>
      </c>
      <c r="H215" s="107"/>
    </row>
    <row r="216" spans="1:8" ht="15.75" outlineLevel="1" x14ac:dyDescent="0.25">
      <c r="D216" s="109"/>
      <c r="E216" s="108"/>
      <c r="F216" s="108" t="s">
        <v>75</v>
      </c>
      <c r="G216" s="108"/>
      <c r="H216" s="107"/>
    </row>
    <row r="217" spans="1:8" ht="15.75" outlineLevel="1" x14ac:dyDescent="0.25">
      <c r="D217" s="109"/>
      <c r="E217" s="108"/>
      <c r="F217" s="108" t="s">
        <v>88</v>
      </c>
      <c r="G217" s="108"/>
      <c r="H217" s="107"/>
    </row>
    <row r="218" spans="1:8" ht="15.75" outlineLevel="1" x14ac:dyDescent="0.25">
      <c r="D218" s="109"/>
      <c r="F218" s="108" t="s">
        <v>90</v>
      </c>
      <c r="G218" s="108"/>
      <c r="H218" s="107"/>
    </row>
    <row r="219" spans="1:8" ht="15.75" outlineLevel="1" x14ac:dyDescent="0.25">
      <c r="D219" s="109"/>
      <c r="E219" s="108"/>
      <c r="F219" s="108" t="s">
        <v>83</v>
      </c>
      <c r="G219" s="108" t="s">
        <v>68</v>
      </c>
      <c r="H219" s="107"/>
    </row>
    <row r="220" spans="1:8" ht="15.75" outlineLevel="1" x14ac:dyDescent="0.25">
      <c r="D220" s="109"/>
      <c r="E220" s="108"/>
      <c r="F220" s="108" t="s">
        <v>17</v>
      </c>
      <c r="G220" s="108"/>
      <c r="H220" s="107"/>
    </row>
    <row r="221" spans="1:8" ht="15.75" outlineLevel="1" x14ac:dyDescent="0.25">
      <c r="D221" s="109"/>
      <c r="E221" s="108"/>
      <c r="F221" s="108" t="s">
        <v>270</v>
      </c>
      <c r="G221" s="108"/>
      <c r="H221" s="107"/>
    </row>
    <row r="222" spans="1:8" ht="15.75" outlineLevel="1" x14ac:dyDescent="0.25">
      <c r="D222" s="109"/>
      <c r="E222" s="108"/>
      <c r="F222" s="108" t="s">
        <v>285</v>
      </c>
      <c r="G222" s="108"/>
      <c r="H222" s="107"/>
    </row>
    <row r="223" spans="1:8" ht="15.75" outlineLevel="1" x14ac:dyDescent="0.25">
      <c r="D223" s="109"/>
      <c r="E223" s="108"/>
      <c r="F223" s="108" t="s">
        <v>21</v>
      </c>
      <c r="G223" s="108"/>
      <c r="H223" s="107"/>
    </row>
    <row r="224" spans="1:8" ht="15.75" outlineLevel="1" x14ac:dyDescent="0.25">
      <c r="D224" s="109"/>
      <c r="E224" s="108"/>
      <c r="F224" s="110" t="s">
        <v>64</v>
      </c>
      <c r="G224" s="108"/>
      <c r="H224" s="107"/>
    </row>
    <row r="225" spans="4:8" ht="15.75" outlineLevel="1" x14ac:dyDescent="0.25">
      <c r="D225" s="109"/>
      <c r="E225" s="108"/>
      <c r="F225" s="108" t="s">
        <v>23</v>
      </c>
      <c r="G225" s="108"/>
      <c r="H225" s="107"/>
    </row>
    <row r="226" spans="4:8" ht="15.75" outlineLevel="1" x14ac:dyDescent="0.25">
      <c r="D226" s="109"/>
      <c r="E226" s="108"/>
      <c r="F226" s="108" t="s">
        <v>65</v>
      </c>
      <c r="G226" s="108"/>
      <c r="H226" s="107"/>
    </row>
    <row r="227" spans="4:8" ht="15.75" outlineLevel="1" x14ac:dyDescent="0.25">
      <c r="D227" s="109"/>
      <c r="E227" s="108"/>
      <c r="F227" s="108" t="s">
        <v>54</v>
      </c>
      <c r="G227" s="110"/>
      <c r="H227" s="107"/>
    </row>
    <row r="228" spans="4:8" ht="15.75" outlineLevel="1" x14ac:dyDescent="0.25">
      <c r="D228" s="109"/>
      <c r="E228" s="108"/>
      <c r="F228" s="108" t="s">
        <v>63</v>
      </c>
      <c r="G228" s="110"/>
      <c r="H228" s="107"/>
    </row>
    <row r="229" spans="4:8" ht="15.75" outlineLevel="1" x14ac:dyDescent="0.25">
      <c r="D229" s="109"/>
      <c r="E229" s="108"/>
      <c r="F229" s="108" t="s">
        <v>92</v>
      </c>
      <c r="G229" s="108"/>
      <c r="H229" s="107"/>
    </row>
    <row r="230" spans="4:8" ht="15.75" outlineLevel="1" x14ac:dyDescent="0.25">
      <c r="D230" s="109"/>
      <c r="E230" s="108"/>
      <c r="F230" s="108" t="s">
        <v>79</v>
      </c>
      <c r="G230" s="108"/>
      <c r="H230" s="107"/>
    </row>
    <row r="231" spans="4:8" ht="15.75" outlineLevel="1" x14ac:dyDescent="0.25">
      <c r="D231" s="109"/>
      <c r="E231" s="110"/>
      <c r="F231" s="108" t="s">
        <v>73</v>
      </c>
      <c r="G231" s="108"/>
      <c r="H231" s="107"/>
    </row>
    <row r="232" spans="4:8" ht="15.75" outlineLevel="1" x14ac:dyDescent="0.25">
      <c r="D232" s="109"/>
      <c r="E232" s="108"/>
      <c r="F232" s="108" t="s">
        <v>71</v>
      </c>
      <c r="G232" s="108"/>
      <c r="H232" s="107"/>
    </row>
    <row r="233" spans="4:8" ht="15.75" outlineLevel="1" x14ac:dyDescent="0.25">
      <c r="D233" s="109"/>
      <c r="E233" s="108" t="s">
        <v>37</v>
      </c>
      <c r="F233" s="108"/>
      <c r="G233" s="108"/>
      <c r="H233" s="107"/>
    </row>
    <row r="234" spans="4:8" ht="15.75" outlineLevel="1" x14ac:dyDescent="0.25">
      <c r="D234" s="109"/>
      <c r="E234" s="108"/>
      <c r="F234" s="108" t="s">
        <v>69</v>
      </c>
      <c r="G234" s="108"/>
      <c r="H234" s="107"/>
    </row>
    <row r="235" spans="4:8" ht="15.75" outlineLevel="1" x14ac:dyDescent="0.25">
      <c r="D235" s="109"/>
      <c r="E235" s="108"/>
      <c r="F235" s="108" t="s">
        <v>220</v>
      </c>
      <c r="G235" s="108"/>
      <c r="H235" s="107"/>
    </row>
    <row r="236" spans="4:8" ht="15.75" outlineLevel="1" x14ac:dyDescent="0.25">
      <c r="D236" s="109"/>
      <c r="E236" s="108"/>
      <c r="F236" s="108" t="s">
        <v>53</v>
      </c>
      <c r="G236" s="108"/>
      <c r="H236" s="107"/>
    </row>
    <row r="237" spans="4:8" ht="15.75" outlineLevel="1" x14ac:dyDescent="0.25">
      <c r="D237" s="109"/>
      <c r="E237" s="108"/>
      <c r="F237" s="108" t="s">
        <v>51</v>
      </c>
      <c r="G237" s="108"/>
      <c r="H237" s="107"/>
    </row>
    <row r="238" spans="4:8" ht="15.75" outlineLevel="1" x14ac:dyDescent="0.25">
      <c r="D238" s="109"/>
      <c r="E238" s="108"/>
      <c r="F238" s="108" t="s">
        <v>47</v>
      </c>
      <c r="G238" s="108"/>
      <c r="H238" s="107"/>
    </row>
    <row r="239" spans="4:8" ht="15.75" outlineLevel="1" x14ac:dyDescent="0.25">
      <c r="D239" s="109"/>
      <c r="E239" s="108"/>
      <c r="F239" s="108" t="s">
        <v>181</v>
      </c>
      <c r="G239" s="108"/>
      <c r="H239" s="107"/>
    </row>
    <row r="240" spans="4:8" ht="15.75" outlineLevel="1" x14ac:dyDescent="0.25">
      <c r="D240" s="109"/>
      <c r="E240" s="108"/>
      <c r="F240" s="108" t="s">
        <v>182</v>
      </c>
      <c r="G240" s="108"/>
      <c r="H240" s="107"/>
    </row>
    <row r="241" spans="1:8" ht="15.75" outlineLevel="1" x14ac:dyDescent="0.25">
      <c r="D241" s="109"/>
      <c r="E241" s="108"/>
      <c r="F241" s="108" t="s">
        <v>33</v>
      </c>
      <c r="G241" s="108"/>
      <c r="H241" s="107"/>
    </row>
    <row r="242" spans="1:8" ht="15.75" outlineLevel="1" x14ac:dyDescent="0.25">
      <c r="D242" s="109"/>
      <c r="E242" s="108"/>
      <c r="F242" s="108" t="s">
        <v>29</v>
      </c>
      <c r="G242" s="108"/>
      <c r="H242" s="107"/>
    </row>
    <row r="243" spans="1:8" ht="15.75" outlineLevel="1" x14ac:dyDescent="0.25">
      <c r="D243" s="109"/>
      <c r="E243" s="108"/>
      <c r="F243" s="108" t="s">
        <v>62</v>
      </c>
      <c r="G243" s="108"/>
      <c r="H243" s="107"/>
    </row>
    <row r="244" spans="1:8" ht="15.75" outlineLevel="1" x14ac:dyDescent="0.25">
      <c r="D244" s="109"/>
      <c r="E244" s="108"/>
      <c r="F244" s="108" t="s">
        <v>26</v>
      </c>
      <c r="G244" s="108"/>
      <c r="H244" s="107"/>
    </row>
    <row r="245" spans="1:8" ht="16.5" outlineLevel="1" thickBot="1" x14ac:dyDescent="0.3">
      <c r="D245" s="119"/>
      <c r="E245" s="118"/>
      <c r="F245" s="107" t="s">
        <v>269</v>
      </c>
      <c r="G245" s="118"/>
      <c r="H245" s="117"/>
    </row>
    <row r="246" spans="1:8" ht="15.6" customHeight="1" thickTop="1" thickBot="1" x14ac:dyDescent="0.3">
      <c r="A246" s="116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259</v>
      </c>
      <c r="D280" s="105">
        <f>D246+D212+D178+D144+D110+D76+D42+D8</f>
        <v>5</v>
      </c>
      <c r="E280" s="105">
        <f>E246+E212+E178+E144+E110+E76+E42+E8</f>
        <v>27</v>
      </c>
      <c r="F280" s="105">
        <f>F246+F212+F178+F144+F110+F76+F42+F8</f>
        <v>140</v>
      </c>
      <c r="G280" s="105">
        <f>G246+G212+G178+G144+G110+G76+G42+G8</f>
        <v>56</v>
      </c>
      <c r="H280" s="105">
        <f>H246+H212+H178+H144+H110+H76+H42+H8</f>
        <v>31</v>
      </c>
    </row>
    <row r="281" spans="3:8" ht="15.75" x14ac:dyDescent="0.25">
      <c r="C281" s="104"/>
      <c r="D281" s="103">
        <f>D280/$C$280</f>
        <v>1.9305019305019305E-2</v>
      </c>
      <c r="E281" s="103">
        <f>E280/$C$280</f>
        <v>0.10424710424710425</v>
      </c>
      <c r="F281" s="103">
        <f>F280/$C$280</f>
        <v>0.54054054054054057</v>
      </c>
      <c r="G281" s="103">
        <f>G280/$C$280</f>
        <v>0.21621621621621623</v>
      </c>
      <c r="H281" s="103">
        <f>H280/$C$280</f>
        <v>0.11969111969111969</v>
      </c>
    </row>
  </sheetData>
  <mergeCells count="5">
    <mergeCell ref="D2:D7"/>
    <mergeCell ref="E2:E7"/>
    <mergeCell ref="F2:F7"/>
    <mergeCell ref="G2:G7"/>
    <mergeCell ref="H2:H7"/>
  </mergeCells>
  <conditionalFormatting sqref="D77:H100 D107:H109 D106:E106 G106:H106 D102:H105 D101:E101 G101:H101">
    <cfRule type="duplicateValues" dxfId="8444" priority="315"/>
    <cfRule type="duplicateValues" dxfId="8443" priority="323"/>
    <cfRule type="duplicateValues" dxfId="8442" priority="331"/>
    <cfRule type="duplicateValues" dxfId="8441" priority="339"/>
    <cfRule type="duplicateValues" dxfId="8440" priority="347"/>
    <cfRule type="duplicateValues" dxfId="8439" priority="355"/>
    <cfRule type="duplicateValues" dxfId="8438" priority="363"/>
    <cfRule type="duplicateValues" dxfId="8437" priority="370"/>
    <cfRule type="duplicateValues" dxfId="8436" priority="376"/>
    <cfRule type="duplicateValues" dxfId="8435" priority="381"/>
    <cfRule type="duplicateValues" dxfId="8434" priority="384"/>
    <cfRule type="duplicateValues" dxfId="8433" priority="397"/>
  </conditionalFormatting>
  <conditionalFormatting sqref="D43:H44 D47:E66 G47:H66 F47:F50 D46:H46 D45 F45:H45 D67:H75 F52:F65">
    <cfRule type="duplicateValues" dxfId="8432" priority="396"/>
  </conditionalFormatting>
  <conditionalFormatting sqref="D9:H18 D20:H21 D19:E19 G19:H19 D34:H41 D22:F33 H22:H33">
    <cfRule type="duplicateValues" dxfId="8431" priority="317"/>
    <cfRule type="duplicateValues" dxfId="8430" priority="325"/>
    <cfRule type="duplicateValues" dxfId="8429" priority="333"/>
    <cfRule type="duplicateValues" dxfId="8428" priority="341"/>
    <cfRule type="duplicateValues" dxfId="8427" priority="349"/>
    <cfRule type="duplicateValues" dxfId="8426" priority="357"/>
    <cfRule type="duplicateValues" dxfId="8425" priority="365"/>
    <cfRule type="duplicateValues" dxfId="8424" priority="372"/>
    <cfRule type="duplicateValues" dxfId="8423" priority="378"/>
    <cfRule type="duplicateValues" dxfId="8422" priority="383"/>
    <cfRule type="duplicateValues" dxfId="8421" priority="386"/>
    <cfRule type="duplicateValues" dxfId="8420" priority="388"/>
    <cfRule type="duplicateValues" dxfId="8419" priority="389"/>
    <cfRule type="duplicateValues" dxfId="8418" priority="395"/>
  </conditionalFormatting>
  <conditionalFormatting sqref="D125:E125 G125:H125 D111:H124 D135:H143 D134:F134 H134 D126:H133">
    <cfRule type="duplicateValues" dxfId="8417" priority="314"/>
    <cfRule type="duplicateValues" dxfId="8416" priority="322"/>
    <cfRule type="duplicateValues" dxfId="8415" priority="330"/>
    <cfRule type="duplicateValues" dxfId="8414" priority="338"/>
    <cfRule type="duplicateValues" dxfId="8413" priority="346"/>
    <cfRule type="duplicateValues" dxfId="8412" priority="354"/>
    <cfRule type="duplicateValues" dxfId="8411" priority="362"/>
    <cfRule type="duplicateValues" dxfId="8410" priority="369"/>
    <cfRule type="duplicateValues" dxfId="8409" priority="375"/>
    <cfRule type="duplicateValues" dxfId="8408" priority="380"/>
    <cfRule type="duplicateValues" dxfId="8407" priority="394"/>
  </conditionalFormatting>
  <conditionalFormatting sqref="D145:H149 D151:H170 D150:E150 G150:H150 D172:H177 D171:G171">
    <cfRule type="duplicateValues" dxfId="8406" priority="313"/>
    <cfRule type="duplicateValues" dxfId="8405" priority="321"/>
    <cfRule type="duplicateValues" dxfId="8404" priority="329"/>
    <cfRule type="duplicateValues" dxfId="8403" priority="337"/>
    <cfRule type="duplicateValues" dxfId="8402" priority="345"/>
    <cfRule type="duplicateValues" dxfId="8401" priority="353"/>
    <cfRule type="duplicateValues" dxfId="8400" priority="361"/>
    <cfRule type="duplicateValues" dxfId="8399" priority="368"/>
    <cfRule type="duplicateValues" dxfId="8398" priority="374"/>
    <cfRule type="duplicateValues" dxfId="8397" priority="379"/>
    <cfRule type="duplicateValues" dxfId="8396" priority="393"/>
  </conditionalFormatting>
  <conditionalFormatting sqref="D179:H190 D198:H211 D197:E197 G197:H197 D192:H196 D191 F191:H191">
    <cfRule type="duplicateValues" dxfId="8395" priority="312"/>
    <cfRule type="duplicateValues" dxfId="8394" priority="320"/>
    <cfRule type="duplicateValues" dxfId="8393" priority="328"/>
    <cfRule type="duplicateValues" dxfId="8392" priority="336"/>
    <cfRule type="duplicateValues" dxfId="8391" priority="344"/>
    <cfRule type="duplicateValues" dxfId="8390" priority="352"/>
    <cfRule type="duplicateValues" dxfId="8389" priority="360"/>
    <cfRule type="duplicateValues" dxfId="8388" priority="367"/>
    <cfRule type="duplicateValues" dxfId="8387" priority="373"/>
    <cfRule type="duplicateValues" dxfId="8386" priority="392"/>
  </conditionalFormatting>
  <conditionalFormatting sqref="D247:H279">
    <cfRule type="duplicateValues" dxfId="8385" priority="310"/>
    <cfRule type="duplicateValues" dxfId="8384" priority="318"/>
    <cfRule type="duplicateValues" dxfId="8383" priority="326"/>
    <cfRule type="duplicateValues" dxfId="8382" priority="334"/>
    <cfRule type="duplicateValues" dxfId="8381" priority="342"/>
    <cfRule type="duplicateValues" dxfId="8380" priority="350"/>
    <cfRule type="duplicateValues" dxfId="8379" priority="358"/>
    <cfRule type="duplicateValues" dxfId="8378" priority="391"/>
  </conditionalFormatting>
  <conditionalFormatting sqref="D238:E238 G238:H238 D239:H244 D245:E245 G245:H245 D213:H237">
    <cfRule type="duplicateValues" dxfId="8377" priority="311"/>
    <cfRule type="duplicateValues" dxfId="8376" priority="319"/>
    <cfRule type="duplicateValues" dxfId="8375" priority="327"/>
    <cfRule type="duplicateValues" dxfId="8374" priority="335"/>
    <cfRule type="duplicateValues" dxfId="8373" priority="343"/>
    <cfRule type="duplicateValues" dxfId="8372" priority="351"/>
    <cfRule type="duplicateValues" dxfId="8371" priority="359"/>
    <cfRule type="duplicateValues" dxfId="8370" priority="366"/>
    <cfRule type="duplicateValues" dxfId="8369" priority="390"/>
  </conditionalFormatting>
  <conditionalFormatting sqref="D43:H44 D45 F45:H45 D46:H50 D52:H75 D51:E51 G51:H51">
    <cfRule type="duplicateValues" dxfId="8368" priority="316"/>
    <cfRule type="duplicateValues" dxfId="8367" priority="324"/>
    <cfRule type="duplicateValues" dxfId="8366" priority="332"/>
    <cfRule type="duplicateValues" dxfId="8365" priority="340"/>
    <cfRule type="duplicateValues" dxfId="8364" priority="348"/>
    <cfRule type="duplicateValues" dxfId="8363" priority="356"/>
    <cfRule type="duplicateValues" dxfId="8362" priority="364"/>
    <cfRule type="duplicateValues" dxfId="8361" priority="371"/>
    <cfRule type="duplicateValues" dxfId="8360" priority="377"/>
    <cfRule type="duplicateValues" dxfId="8359" priority="382"/>
    <cfRule type="duplicateValues" dxfId="8358" priority="385"/>
    <cfRule type="duplicateValues" dxfId="8357" priority="387"/>
  </conditionalFormatting>
  <conditionalFormatting sqref="F66">
    <cfRule type="duplicateValues" dxfId="8356" priority="309"/>
  </conditionalFormatting>
  <conditionalFormatting sqref="F19">
    <cfRule type="duplicateValues" dxfId="8355" priority="288"/>
    <cfRule type="duplicateValues" dxfId="8354" priority="289"/>
    <cfRule type="duplicateValues" dxfId="8353" priority="290"/>
    <cfRule type="duplicateValues" dxfId="8352" priority="291"/>
    <cfRule type="duplicateValues" dxfId="8351" priority="292"/>
    <cfRule type="duplicateValues" dxfId="8350" priority="293"/>
    <cfRule type="duplicateValues" dxfId="8349" priority="294"/>
    <cfRule type="duplicateValues" dxfId="8348" priority="295"/>
    <cfRule type="duplicateValues" dxfId="8347" priority="296"/>
    <cfRule type="duplicateValues" dxfId="8346" priority="297"/>
    <cfRule type="duplicateValues" dxfId="8345" priority="298"/>
    <cfRule type="duplicateValues" dxfId="8344" priority="299"/>
    <cfRule type="duplicateValues" dxfId="8343" priority="300"/>
    <cfRule type="duplicateValues" dxfId="8342" priority="301"/>
    <cfRule type="duplicateValues" dxfId="8341" priority="302"/>
    <cfRule type="duplicateValues" dxfId="8340" priority="303"/>
    <cfRule type="duplicateValues" dxfId="8339" priority="304"/>
    <cfRule type="duplicateValues" dxfId="8338" priority="305"/>
    <cfRule type="duplicateValues" dxfId="8337" priority="306"/>
    <cfRule type="duplicateValues" dxfId="8336" priority="307"/>
    <cfRule type="duplicateValues" dxfId="8335" priority="308"/>
  </conditionalFormatting>
  <conditionalFormatting sqref="E45">
    <cfRule type="duplicateValues" dxfId="8334" priority="267"/>
    <cfRule type="duplicateValues" dxfId="8333" priority="268"/>
    <cfRule type="duplicateValues" dxfId="8332" priority="269"/>
    <cfRule type="duplicateValues" dxfId="8331" priority="270"/>
    <cfRule type="duplicateValues" dxfId="8330" priority="271"/>
    <cfRule type="duplicateValues" dxfId="8329" priority="272"/>
    <cfRule type="duplicateValues" dxfId="8328" priority="273"/>
    <cfRule type="duplicateValues" dxfId="8327" priority="274"/>
    <cfRule type="duplicateValues" dxfId="8326" priority="275"/>
    <cfRule type="duplicateValues" dxfId="8325" priority="276"/>
    <cfRule type="duplicateValues" dxfId="8324" priority="277"/>
    <cfRule type="duplicateValues" dxfId="8323" priority="278"/>
    <cfRule type="duplicateValues" dxfId="8322" priority="279"/>
    <cfRule type="duplicateValues" dxfId="8321" priority="280"/>
    <cfRule type="duplicateValues" dxfId="8320" priority="281"/>
    <cfRule type="duplicateValues" dxfId="8319" priority="282"/>
    <cfRule type="duplicateValues" dxfId="8318" priority="283"/>
    <cfRule type="duplicateValues" dxfId="8317" priority="284"/>
    <cfRule type="duplicateValues" dxfId="8316" priority="285"/>
    <cfRule type="duplicateValues" dxfId="8315" priority="286"/>
    <cfRule type="duplicateValues" dxfId="8314" priority="287"/>
  </conditionalFormatting>
  <conditionalFormatting sqref="F106">
    <cfRule type="duplicateValues" dxfId="8313" priority="246"/>
    <cfRule type="duplicateValues" dxfId="8312" priority="247"/>
    <cfRule type="duplicateValues" dxfId="8311" priority="248"/>
    <cfRule type="duplicateValues" dxfId="8310" priority="249"/>
    <cfRule type="duplicateValues" dxfId="8309" priority="250"/>
    <cfRule type="duplicateValues" dxfId="8308" priority="251"/>
    <cfRule type="duplicateValues" dxfId="8307" priority="252"/>
    <cfRule type="duplicateValues" dxfId="8306" priority="253"/>
    <cfRule type="duplicateValues" dxfId="8305" priority="254"/>
    <cfRule type="duplicateValues" dxfId="8304" priority="255"/>
    <cfRule type="duplicateValues" dxfId="8303" priority="256"/>
    <cfRule type="duplicateValues" dxfId="8302" priority="257"/>
    <cfRule type="duplicateValues" dxfId="8301" priority="258"/>
    <cfRule type="duplicateValues" dxfId="8300" priority="259"/>
    <cfRule type="duplicateValues" dxfId="8299" priority="260"/>
    <cfRule type="duplicateValues" dxfId="8298" priority="261"/>
    <cfRule type="duplicateValues" dxfId="8297" priority="262"/>
    <cfRule type="duplicateValues" dxfId="8296" priority="263"/>
    <cfRule type="duplicateValues" dxfId="8295" priority="264"/>
    <cfRule type="duplicateValues" dxfId="8294" priority="265"/>
    <cfRule type="duplicateValues" dxfId="8293" priority="266"/>
  </conditionalFormatting>
  <conditionalFormatting sqref="F125">
    <cfRule type="duplicateValues" dxfId="8292" priority="225"/>
    <cfRule type="duplicateValues" dxfId="8291" priority="226"/>
    <cfRule type="duplicateValues" dxfId="8290" priority="227"/>
    <cfRule type="duplicateValues" dxfId="8289" priority="228"/>
    <cfRule type="duplicateValues" dxfId="8288" priority="229"/>
    <cfRule type="duplicateValues" dxfId="8287" priority="230"/>
    <cfRule type="duplicateValues" dxfId="8286" priority="231"/>
    <cfRule type="duplicateValues" dxfId="8285" priority="232"/>
    <cfRule type="duplicateValues" dxfId="8284" priority="233"/>
    <cfRule type="duplicateValues" dxfId="8283" priority="234"/>
    <cfRule type="duplicateValues" dxfId="8282" priority="235"/>
    <cfRule type="duplicateValues" dxfId="8281" priority="236"/>
    <cfRule type="duplicateValues" dxfId="8280" priority="237"/>
    <cfRule type="duplicateValues" dxfId="8279" priority="238"/>
    <cfRule type="duplicateValues" dxfId="8278" priority="239"/>
    <cfRule type="duplicateValues" dxfId="8277" priority="240"/>
    <cfRule type="duplicateValues" dxfId="8276" priority="241"/>
    <cfRule type="duplicateValues" dxfId="8275" priority="242"/>
    <cfRule type="duplicateValues" dxfId="8274" priority="243"/>
    <cfRule type="duplicateValues" dxfId="8273" priority="244"/>
    <cfRule type="duplicateValues" dxfId="8272" priority="245"/>
  </conditionalFormatting>
  <conditionalFormatting sqref="F150">
    <cfRule type="duplicateValues" dxfId="8271" priority="204"/>
    <cfRule type="duplicateValues" dxfId="8270" priority="205"/>
    <cfRule type="duplicateValues" dxfId="8269" priority="206"/>
    <cfRule type="duplicateValues" dxfId="8268" priority="207"/>
    <cfRule type="duplicateValues" dxfId="8267" priority="208"/>
    <cfRule type="duplicateValues" dxfId="8266" priority="209"/>
    <cfRule type="duplicateValues" dxfId="8265" priority="210"/>
    <cfRule type="duplicateValues" dxfId="8264" priority="211"/>
    <cfRule type="duplicateValues" dxfId="8263" priority="212"/>
    <cfRule type="duplicateValues" dxfId="8262" priority="213"/>
    <cfRule type="duplicateValues" dxfId="8261" priority="214"/>
    <cfRule type="duplicateValues" dxfId="8260" priority="215"/>
    <cfRule type="duplicateValues" dxfId="8259" priority="216"/>
    <cfRule type="duplicateValues" dxfId="8258" priority="217"/>
    <cfRule type="duplicateValues" dxfId="8257" priority="218"/>
    <cfRule type="duplicateValues" dxfId="8256" priority="219"/>
    <cfRule type="duplicateValues" dxfId="8255" priority="220"/>
    <cfRule type="duplicateValues" dxfId="8254" priority="221"/>
    <cfRule type="duplicateValues" dxfId="8253" priority="222"/>
    <cfRule type="duplicateValues" dxfId="8252" priority="223"/>
    <cfRule type="duplicateValues" dxfId="8251" priority="224"/>
  </conditionalFormatting>
  <conditionalFormatting sqref="F197">
    <cfRule type="duplicateValues" dxfId="8250" priority="183"/>
    <cfRule type="duplicateValues" dxfId="8249" priority="184"/>
    <cfRule type="duplicateValues" dxfId="8248" priority="185"/>
    <cfRule type="duplicateValues" dxfId="8247" priority="186"/>
    <cfRule type="duplicateValues" dxfId="8246" priority="187"/>
    <cfRule type="duplicateValues" dxfId="8245" priority="188"/>
    <cfRule type="duplicateValues" dxfId="8244" priority="189"/>
    <cfRule type="duplicateValues" dxfId="8243" priority="190"/>
    <cfRule type="duplicateValues" dxfId="8242" priority="191"/>
    <cfRule type="duplicateValues" dxfId="8241" priority="192"/>
    <cfRule type="duplicateValues" dxfId="8240" priority="193"/>
    <cfRule type="duplicateValues" dxfId="8239" priority="194"/>
    <cfRule type="duplicateValues" dxfId="8238" priority="195"/>
    <cfRule type="duplicateValues" dxfId="8237" priority="196"/>
    <cfRule type="duplicateValues" dxfId="8236" priority="197"/>
    <cfRule type="duplicateValues" dxfId="8235" priority="198"/>
    <cfRule type="duplicateValues" dxfId="8234" priority="199"/>
    <cfRule type="duplicateValues" dxfId="8233" priority="200"/>
    <cfRule type="duplicateValues" dxfId="8232" priority="201"/>
    <cfRule type="duplicateValues" dxfId="8231" priority="202"/>
    <cfRule type="duplicateValues" dxfId="8230" priority="203"/>
  </conditionalFormatting>
  <conditionalFormatting sqref="F238">
    <cfRule type="duplicateValues" dxfId="8229" priority="162"/>
    <cfRule type="duplicateValues" dxfId="8228" priority="163"/>
    <cfRule type="duplicateValues" dxfId="8227" priority="164"/>
    <cfRule type="duplicateValues" dxfId="8226" priority="165"/>
    <cfRule type="duplicateValues" dxfId="8225" priority="166"/>
    <cfRule type="duplicateValues" dxfId="8224" priority="167"/>
    <cfRule type="duplicateValues" dxfId="8223" priority="168"/>
    <cfRule type="duplicateValues" dxfId="8222" priority="169"/>
    <cfRule type="duplicateValues" dxfId="8221" priority="170"/>
    <cfRule type="duplicateValues" dxfId="8220" priority="171"/>
    <cfRule type="duplicateValues" dxfId="8219" priority="172"/>
    <cfRule type="duplicateValues" dxfId="8218" priority="173"/>
    <cfRule type="duplicateValues" dxfId="8217" priority="174"/>
    <cfRule type="duplicateValues" dxfId="8216" priority="175"/>
    <cfRule type="duplicateValues" dxfId="8215" priority="176"/>
    <cfRule type="duplicateValues" dxfId="8214" priority="177"/>
    <cfRule type="duplicateValues" dxfId="8213" priority="178"/>
    <cfRule type="duplicateValues" dxfId="8212" priority="179"/>
    <cfRule type="duplicateValues" dxfId="8211" priority="180"/>
    <cfRule type="duplicateValues" dxfId="8210" priority="181"/>
    <cfRule type="duplicateValues" dxfId="8209" priority="182"/>
  </conditionalFormatting>
  <conditionalFormatting sqref="G22:G32">
    <cfRule type="duplicateValues" dxfId="8208" priority="148"/>
    <cfRule type="duplicateValues" dxfId="8207" priority="149"/>
    <cfRule type="duplicateValues" dxfId="8206" priority="150"/>
    <cfRule type="duplicateValues" dxfId="8205" priority="151"/>
    <cfRule type="duplicateValues" dxfId="8204" priority="152"/>
    <cfRule type="duplicateValues" dxfId="8203" priority="153"/>
    <cfRule type="duplicateValues" dxfId="8202" priority="154"/>
    <cfRule type="duplicateValues" dxfId="8201" priority="155"/>
    <cfRule type="duplicateValues" dxfId="8200" priority="156"/>
    <cfRule type="duplicateValues" dxfId="8199" priority="157"/>
    <cfRule type="duplicateValues" dxfId="8198" priority="158"/>
    <cfRule type="duplicateValues" dxfId="8197" priority="159"/>
    <cfRule type="duplicateValues" dxfId="8196" priority="160"/>
    <cfRule type="duplicateValues" dxfId="8195" priority="161"/>
  </conditionalFormatting>
  <conditionalFormatting sqref="G33">
    <cfRule type="duplicateValues" dxfId="8194" priority="127"/>
    <cfRule type="duplicateValues" dxfId="8193" priority="128"/>
    <cfRule type="duplicateValues" dxfId="8192" priority="129"/>
    <cfRule type="duplicateValues" dxfId="8191" priority="130"/>
    <cfRule type="duplicateValues" dxfId="8190" priority="131"/>
    <cfRule type="duplicateValues" dxfId="8189" priority="132"/>
    <cfRule type="duplicateValues" dxfId="8188" priority="133"/>
    <cfRule type="duplicateValues" dxfId="8187" priority="134"/>
    <cfRule type="duplicateValues" dxfId="8186" priority="135"/>
    <cfRule type="duplicateValues" dxfId="8185" priority="136"/>
    <cfRule type="duplicateValues" dxfId="8184" priority="137"/>
    <cfRule type="duplicateValues" dxfId="8183" priority="138"/>
    <cfRule type="duplicateValues" dxfId="8182" priority="139"/>
    <cfRule type="duplicateValues" dxfId="8181" priority="140"/>
    <cfRule type="duplicateValues" dxfId="8180" priority="141"/>
    <cfRule type="duplicateValues" dxfId="8179" priority="142"/>
    <cfRule type="duplicateValues" dxfId="8178" priority="143"/>
    <cfRule type="duplicateValues" dxfId="8177" priority="144"/>
    <cfRule type="duplicateValues" dxfId="8176" priority="145"/>
    <cfRule type="duplicateValues" dxfId="8175" priority="146"/>
    <cfRule type="duplicateValues" dxfId="8174" priority="147"/>
  </conditionalFormatting>
  <conditionalFormatting sqref="F51">
    <cfRule type="duplicateValues" dxfId="8173" priority="106"/>
    <cfRule type="duplicateValues" dxfId="8172" priority="107"/>
    <cfRule type="duplicateValues" dxfId="8171" priority="108"/>
    <cfRule type="duplicateValues" dxfId="8170" priority="109"/>
    <cfRule type="duplicateValues" dxfId="8169" priority="110"/>
    <cfRule type="duplicateValues" dxfId="8168" priority="111"/>
    <cfRule type="duplicateValues" dxfId="8167" priority="112"/>
    <cfRule type="duplicateValues" dxfId="8166" priority="113"/>
    <cfRule type="duplicateValues" dxfId="8165" priority="114"/>
    <cfRule type="duplicateValues" dxfId="8164" priority="115"/>
    <cfRule type="duplicateValues" dxfId="8163" priority="116"/>
    <cfRule type="duplicateValues" dxfId="8162" priority="117"/>
    <cfRule type="duplicateValues" dxfId="8161" priority="118"/>
    <cfRule type="duplicateValues" dxfId="8160" priority="119"/>
    <cfRule type="duplicateValues" dxfId="8159" priority="120"/>
    <cfRule type="duplicateValues" dxfId="8158" priority="121"/>
    <cfRule type="duplicateValues" dxfId="8157" priority="122"/>
    <cfRule type="duplicateValues" dxfId="8156" priority="123"/>
    <cfRule type="duplicateValues" dxfId="8155" priority="124"/>
    <cfRule type="duplicateValues" dxfId="8154" priority="125"/>
    <cfRule type="duplicateValues" dxfId="8153" priority="126"/>
  </conditionalFormatting>
  <conditionalFormatting sqref="F101">
    <cfRule type="duplicateValues" dxfId="8152" priority="85"/>
    <cfRule type="duplicateValues" dxfId="8151" priority="86"/>
    <cfRule type="duplicateValues" dxfId="8150" priority="87"/>
    <cfRule type="duplicateValues" dxfId="8149" priority="88"/>
    <cfRule type="duplicateValues" dxfId="8148" priority="89"/>
    <cfRule type="duplicateValues" dxfId="8147" priority="90"/>
    <cfRule type="duplicateValues" dxfId="8146" priority="91"/>
    <cfRule type="duplicateValues" dxfId="8145" priority="92"/>
    <cfRule type="duplicateValues" dxfId="8144" priority="93"/>
    <cfRule type="duplicateValues" dxfId="8143" priority="94"/>
    <cfRule type="duplicateValues" dxfId="8142" priority="95"/>
    <cfRule type="duplicateValues" dxfId="8141" priority="96"/>
    <cfRule type="duplicateValues" dxfId="8140" priority="97"/>
    <cfRule type="duplicateValues" dxfId="8139" priority="98"/>
    <cfRule type="duplicateValues" dxfId="8138" priority="99"/>
    <cfRule type="duplicateValues" dxfId="8137" priority="100"/>
    <cfRule type="duplicateValues" dxfId="8136" priority="101"/>
    <cfRule type="duplicateValues" dxfId="8135" priority="102"/>
    <cfRule type="duplicateValues" dxfId="8134" priority="103"/>
    <cfRule type="duplicateValues" dxfId="8133" priority="104"/>
    <cfRule type="duplicateValues" dxfId="8132" priority="105"/>
  </conditionalFormatting>
  <conditionalFormatting sqref="G134">
    <cfRule type="duplicateValues" dxfId="8131" priority="64"/>
    <cfRule type="duplicateValues" dxfId="8130" priority="65"/>
    <cfRule type="duplicateValues" dxfId="8129" priority="66"/>
    <cfRule type="duplicateValues" dxfId="8128" priority="67"/>
    <cfRule type="duplicateValues" dxfId="8127" priority="68"/>
    <cfRule type="duplicateValues" dxfId="8126" priority="69"/>
    <cfRule type="duplicateValues" dxfId="8125" priority="70"/>
    <cfRule type="duplicateValues" dxfId="8124" priority="71"/>
    <cfRule type="duplicateValues" dxfId="8123" priority="72"/>
    <cfRule type="duplicateValues" dxfId="8122" priority="73"/>
    <cfRule type="duplicateValues" dxfId="8121" priority="74"/>
    <cfRule type="duplicateValues" dxfId="8120" priority="75"/>
    <cfRule type="duplicateValues" dxfId="8119" priority="76"/>
    <cfRule type="duplicateValues" dxfId="8118" priority="77"/>
    <cfRule type="duplicateValues" dxfId="8117" priority="78"/>
    <cfRule type="duplicateValues" dxfId="8116" priority="79"/>
    <cfRule type="duplicateValues" dxfId="8115" priority="80"/>
    <cfRule type="duplicateValues" dxfId="8114" priority="81"/>
    <cfRule type="duplicateValues" dxfId="8113" priority="82"/>
    <cfRule type="duplicateValues" dxfId="8112" priority="83"/>
    <cfRule type="duplicateValues" dxfId="8111" priority="84"/>
  </conditionalFormatting>
  <conditionalFormatting sqref="H171">
    <cfRule type="duplicateValues" dxfId="8110" priority="43"/>
    <cfRule type="duplicateValues" dxfId="8109" priority="44"/>
    <cfRule type="duplicateValues" dxfId="8108" priority="45"/>
    <cfRule type="duplicateValues" dxfId="8107" priority="46"/>
    <cfRule type="duplicateValues" dxfId="8106" priority="47"/>
    <cfRule type="duplicateValues" dxfId="8105" priority="48"/>
    <cfRule type="duplicateValues" dxfId="8104" priority="49"/>
    <cfRule type="duplicateValues" dxfId="8103" priority="50"/>
    <cfRule type="duplicateValues" dxfId="8102" priority="51"/>
    <cfRule type="duplicateValues" dxfId="8101" priority="52"/>
    <cfRule type="duplicateValues" dxfId="8100" priority="53"/>
    <cfRule type="duplicateValues" dxfId="8099" priority="54"/>
    <cfRule type="duplicateValues" dxfId="8098" priority="55"/>
    <cfRule type="duplicateValues" dxfId="8097" priority="56"/>
    <cfRule type="duplicateValues" dxfId="8096" priority="57"/>
    <cfRule type="duplicateValues" dxfId="8095" priority="58"/>
    <cfRule type="duplicateValues" dxfId="8094" priority="59"/>
    <cfRule type="duplicateValues" dxfId="8093" priority="60"/>
    <cfRule type="duplicateValues" dxfId="8092" priority="61"/>
    <cfRule type="duplicateValues" dxfId="8091" priority="62"/>
    <cfRule type="duplicateValues" dxfId="8090" priority="63"/>
  </conditionalFormatting>
  <conditionalFormatting sqref="E191">
    <cfRule type="duplicateValues" dxfId="8089" priority="22"/>
    <cfRule type="duplicateValues" dxfId="8088" priority="23"/>
    <cfRule type="duplicateValues" dxfId="8087" priority="24"/>
    <cfRule type="duplicateValues" dxfId="8086" priority="25"/>
    <cfRule type="duplicateValues" dxfId="8085" priority="26"/>
    <cfRule type="duplicateValues" dxfId="8084" priority="27"/>
    <cfRule type="duplicateValues" dxfId="8083" priority="28"/>
    <cfRule type="duplicateValues" dxfId="8082" priority="29"/>
    <cfRule type="duplicateValues" dxfId="8081" priority="30"/>
    <cfRule type="duplicateValues" dxfId="8080" priority="31"/>
    <cfRule type="duplicateValues" dxfId="8079" priority="32"/>
    <cfRule type="duplicateValues" dxfId="8078" priority="33"/>
    <cfRule type="duplicateValues" dxfId="8077" priority="34"/>
    <cfRule type="duplicateValues" dxfId="8076" priority="35"/>
    <cfRule type="duplicateValues" dxfId="8075" priority="36"/>
    <cfRule type="duplicateValues" dxfId="8074" priority="37"/>
    <cfRule type="duplicateValues" dxfId="8073" priority="38"/>
    <cfRule type="duplicateValues" dxfId="8072" priority="39"/>
    <cfRule type="duplicateValues" dxfId="8071" priority="40"/>
    <cfRule type="duplicateValues" dxfId="8070" priority="41"/>
    <cfRule type="duplicateValues" dxfId="8069" priority="42"/>
  </conditionalFormatting>
  <conditionalFormatting sqref="F245">
    <cfRule type="duplicateValues" dxfId="8068" priority="1"/>
    <cfRule type="duplicateValues" dxfId="8067" priority="2"/>
    <cfRule type="duplicateValues" dxfId="8066" priority="3"/>
    <cfRule type="duplicateValues" dxfId="8065" priority="4"/>
    <cfRule type="duplicateValues" dxfId="8064" priority="5"/>
    <cfRule type="duplicateValues" dxfId="8063" priority="6"/>
    <cfRule type="duplicateValues" dxfId="8062" priority="7"/>
    <cfRule type="duplicateValues" dxfId="8061" priority="8"/>
    <cfRule type="duplicateValues" dxfId="8060" priority="9"/>
    <cfRule type="duplicateValues" dxfId="8059" priority="10"/>
    <cfRule type="duplicateValues" dxfId="8058" priority="11"/>
    <cfRule type="duplicateValues" dxfId="8057" priority="12"/>
    <cfRule type="duplicateValues" dxfId="8056" priority="13"/>
    <cfRule type="duplicateValues" dxfId="8055" priority="14"/>
    <cfRule type="duplicateValues" dxfId="8054" priority="15"/>
    <cfRule type="duplicateValues" dxfId="8053" priority="16"/>
    <cfRule type="duplicateValues" dxfId="8052" priority="17"/>
    <cfRule type="duplicateValues" dxfId="8051" priority="18"/>
    <cfRule type="duplicateValues" dxfId="8050" priority="19"/>
    <cfRule type="duplicateValues" dxfId="8049" priority="20"/>
    <cfRule type="duplicateValues" dxfId="8048" priority="21"/>
  </conditionalFormatting>
  <dataValidations count="1">
    <dataValidation type="list" allowBlank="1" showInputMessage="1" showErrorMessage="1" sqref="F1 D8:H280" xr:uid="{00000000-0002-0000-06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>
    <outlinePr summaryBelow="0" summaryRight="0"/>
  </sheetPr>
  <dimension ref="A1:H478"/>
  <sheetViews>
    <sheetView topLeftCell="A449" workbookViewId="0">
      <selection activeCell="D426" sqref="D426:H476"/>
    </sheetView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 t="shared" ref="E8:H8" si="0">COUNTA(E9:E74)</f>
        <v>5</v>
      </c>
      <c r="F8" s="108">
        <f t="shared" si="0"/>
        <v>5</v>
      </c>
      <c r="G8" s="108">
        <f t="shared" si="0"/>
        <v>21</v>
      </c>
      <c r="H8" s="108">
        <f t="shared" si="0"/>
        <v>7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/>
      <c r="G10" s="108"/>
      <c r="H10" s="314" t="s">
        <v>317</v>
      </c>
    </row>
    <row r="11" spans="1:8" ht="15.75" outlineLevel="1" x14ac:dyDescent="0.25">
      <c r="D11" s="109"/>
      <c r="E11" s="108"/>
      <c r="G11" s="314" t="s">
        <v>308</v>
      </c>
      <c r="H11" s="107"/>
    </row>
    <row r="12" spans="1:8" ht="15.75" outlineLevel="1" x14ac:dyDescent="0.25">
      <c r="D12" s="109"/>
      <c r="E12" s="314" t="s">
        <v>309</v>
      </c>
      <c r="G12" s="108"/>
      <c r="H12" s="107"/>
    </row>
    <row r="13" spans="1:8" ht="15.75" outlineLevel="1" x14ac:dyDescent="0.25">
      <c r="D13" s="109"/>
      <c r="E13" s="108"/>
      <c r="F13" s="314" t="s">
        <v>327</v>
      </c>
      <c r="G13" s="108"/>
      <c r="H13" s="107"/>
    </row>
    <row r="14" spans="1:8" ht="15.75" outlineLevel="1" x14ac:dyDescent="0.25">
      <c r="D14" s="109"/>
      <c r="E14" s="108"/>
      <c r="G14" s="108"/>
      <c r="H14" s="314" t="s">
        <v>318</v>
      </c>
    </row>
    <row r="15" spans="1:8" ht="15.75" outlineLevel="1" x14ac:dyDescent="0.25">
      <c r="D15" s="109"/>
      <c r="E15" s="314" t="s">
        <v>310</v>
      </c>
      <c r="G15" s="108"/>
      <c r="H15" s="107"/>
    </row>
    <row r="16" spans="1:8" ht="15.75" outlineLevel="1" x14ac:dyDescent="0.25">
      <c r="D16" s="109"/>
      <c r="E16" s="314" t="s">
        <v>312</v>
      </c>
      <c r="G16" s="108"/>
      <c r="H16" s="107"/>
    </row>
    <row r="17" spans="4:8" ht="15.75" outlineLevel="1" x14ac:dyDescent="0.25">
      <c r="D17" s="109"/>
      <c r="E17" s="108"/>
      <c r="G17" s="108"/>
      <c r="H17" s="314" t="s">
        <v>321</v>
      </c>
    </row>
    <row r="18" spans="4:8" ht="15.75" outlineLevel="1" x14ac:dyDescent="0.25">
      <c r="D18" s="109"/>
      <c r="E18" s="108"/>
      <c r="G18" s="108"/>
      <c r="H18" s="314" t="s">
        <v>313</v>
      </c>
    </row>
    <row r="19" spans="4:8" ht="15.75" outlineLevel="1" x14ac:dyDescent="0.25">
      <c r="D19" s="109"/>
      <c r="E19" s="108"/>
      <c r="G19" s="108"/>
      <c r="H19" s="314" t="s">
        <v>322</v>
      </c>
    </row>
    <row r="20" spans="4:8" ht="15.75" outlineLevel="1" x14ac:dyDescent="0.25">
      <c r="D20" s="109"/>
      <c r="E20" s="108"/>
      <c r="G20" s="108"/>
      <c r="H20" s="314" t="s">
        <v>323</v>
      </c>
    </row>
    <row r="21" spans="4:8" ht="15.75" outlineLevel="1" x14ac:dyDescent="0.25">
      <c r="D21" s="109"/>
      <c r="E21" s="108"/>
      <c r="F21" s="314" t="s">
        <v>329</v>
      </c>
      <c r="G21" s="108"/>
      <c r="H21" s="107"/>
    </row>
    <row r="22" spans="4:8" ht="15.75" outlineLevel="1" x14ac:dyDescent="0.25">
      <c r="D22" s="109"/>
      <c r="E22" s="108"/>
      <c r="H22" s="9" t="s">
        <v>270</v>
      </c>
    </row>
    <row r="23" spans="4:8" ht="15.75" outlineLevel="1" x14ac:dyDescent="0.25">
      <c r="D23" s="109"/>
      <c r="E23" s="108"/>
      <c r="F23" s="108"/>
      <c r="G23" s="107"/>
      <c r="H23" s="107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285</v>
      </c>
      <c r="H29" s="107"/>
    </row>
    <row r="30" spans="4:8" ht="15.75" outlineLevel="2" x14ac:dyDescent="0.25">
      <c r="D30" s="109"/>
      <c r="E30" s="108"/>
      <c r="G30" s="9" t="s">
        <v>17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 t="shared" ref="E75:H75" si="1">COUNTA(E76:E141)</f>
        <v>0</v>
      </c>
      <c r="F75" s="108">
        <f t="shared" si="1"/>
        <v>6</v>
      </c>
      <c r="G75" s="108">
        <f t="shared" si="1"/>
        <v>5</v>
      </c>
      <c r="H75" s="108">
        <f t="shared" si="1"/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4" t="s">
        <v>317</v>
      </c>
      <c r="G77" s="108"/>
      <c r="H77" s="107"/>
    </row>
    <row r="78" spans="1:8" ht="15.75" outlineLevel="1" x14ac:dyDescent="0.25">
      <c r="D78" s="109"/>
      <c r="E78" s="108"/>
      <c r="G78" s="108"/>
      <c r="H78" s="314" t="s">
        <v>308</v>
      </c>
    </row>
    <row r="79" spans="1:8" ht="15.75" outlineLevel="1" x14ac:dyDescent="0.25">
      <c r="D79" s="109"/>
      <c r="E79" s="108"/>
      <c r="F79" s="314" t="s">
        <v>309</v>
      </c>
      <c r="G79" s="108"/>
      <c r="H79" s="107"/>
    </row>
    <row r="80" spans="1:8" ht="15.75" outlineLevel="1" x14ac:dyDescent="0.25">
      <c r="D80" s="109"/>
      <c r="E80" s="108"/>
      <c r="G80" s="314" t="s">
        <v>327</v>
      </c>
      <c r="H80" s="107"/>
    </row>
    <row r="81" spans="4:8" ht="15.75" outlineLevel="1" x14ac:dyDescent="0.25">
      <c r="D81" s="109"/>
      <c r="F81" s="314" t="s">
        <v>318</v>
      </c>
      <c r="G81" s="108"/>
      <c r="H81" s="107"/>
    </row>
    <row r="82" spans="4:8" ht="15.75" outlineLevel="1" x14ac:dyDescent="0.25">
      <c r="D82" s="109"/>
      <c r="E82" s="108"/>
      <c r="G82" s="108"/>
      <c r="H82" s="314" t="s">
        <v>310</v>
      </c>
    </row>
    <row r="83" spans="4:8" ht="15.75" outlineLevel="1" x14ac:dyDescent="0.25">
      <c r="D83" s="109"/>
      <c r="E83" s="108"/>
      <c r="G83" s="314" t="s">
        <v>312</v>
      </c>
      <c r="H83" s="107"/>
    </row>
    <row r="84" spans="4:8" ht="15.75" outlineLevel="1" x14ac:dyDescent="0.25">
      <c r="D84" s="109"/>
      <c r="E84" s="108"/>
      <c r="G84" s="314" t="s">
        <v>321</v>
      </c>
      <c r="H84" s="107"/>
    </row>
    <row r="85" spans="4:8" ht="15.75" outlineLevel="1" x14ac:dyDescent="0.25">
      <c r="D85" s="109"/>
      <c r="E85" s="108"/>
      <c r="G85" s="314" t="s">
        <v>313</v>
      </c>
      <c r="H85" s="107"/>
    </row>
    <row r="86" spans="4:8" ht="15.75" outlineLevel="1" x14ac:dyDescent="0.25">
      <c r="D86" s="109"/>
      <c r="E86" s="108"/>
      <c r="F86" s="314" t="s">
        <v>322</v>
      </c>
      <c r="G86" s="108"/>
      <c r="H86" s="107"/>
    </row>
    <row r="87" spans="4:8" ht="15.75" outlineLevel="1" x14ac:dyDescent="0.25">
      <c r="D87" s="109"/>
      <c r="E87" s="108"/>
      <c r="F87" s="314" t="s">
        <v>323</v>
      </c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109"/>
      <c r="E89" s="108"/>
      <c r="G89" s="9" t="s">
        <v>270</v>
      </c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285</v>
      </c>
    </row>
    <row r="97" spans="4:8" ht="15.75" outlineLevel="2" x14ac:dyDescent="0.25">
      <c r="D97" s="109"/>
      <c r="E97" s="108"/>
      <c r="F97" s="108"/>
      <c r="H97" s="9" t="s">
        <v>17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38</v>
      </c>
      <c r="D142" s="108">
        <f>COUNTA(D143:D208)</f>
        <v>0</v>
      </c>
      <c r="E142" s="108">
        <f t="shared" ref="E142:H142" si="2">COUNTA(E143:E208)</f>
        <v>0</v>
      </c>
      <c r="F142" s="108">
        <f t="shared" si="2"/>
        <v>26</v>
      </c>
      <c r="G142" s="108">
        <f t="shared" si="2"/>
        <v>6</v>
      </c>
      <c r="H142" s="108">
        <f t="shared" si="2"/>
        <v>6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G144" s="108"/>
      <c r="H144" s="314" t="s">
        <v>317</v>
      </c>
    </row>
    <row r="145" spans="4:8" ht="15.75" outlineLevel="1" x14ac:dyDescent="0.25">
      <c r="D145" s="109"/>
      <c r="E145" s="108"/>
      <c r="H145" s="314" t="s">
        <v>308</v>
      </c>
    </row>
    <row r="146" spans="4:8" ht="15.75" outlineLevel="1" x14ac:dyDescent="0.25">
      <c r="D146" s="109"/>
      <c r="E146" s="108"/>
      <c r="G146" s="314" t="s">
        <v>309</v>
      </c>
      <c r="H146" s="107"/>
    </row>
    <row r="147" spans="4:8" ht="15.75" outlineLevel="1" x14ac:dyDescent="0.25">
      <c r="D147" s="109"/>
      <c r="E147" s="108"/>
      <c r="F147" s="314" t="s">
        <v>327</v>
      </c>
      <c r="G147" s="108"/>
      <c r="H147" s="107"/>
    </row>
    <row r="148" spans="4:8" ht="15.75" outlineLevel="1" x14ac:dyDescent="0.25">
      <c r="D148" s="109"/>
      <c r="G148" s="108"/>
      <c r="H148" s="314" t="s">
        <v>318</v>
      </c>
    </row>
    <row r="149" spans="4:8" ht="15.75" outlineLevel="1" x14ac:dyDescent="0.25">
      <c r="D149" s="109"/>
      <c r="E149" s="108"/>
      <c r="G149" s="314" t="s">
        <v>310</v>
      </c>
      <c r="H149" s="107"/>
    </row>
    <row r="150" spans="4:8" ht="15.75" outlineLevel="1" x14ac:dyDescent="0.25">
      <c r="D150" s="109"/>
      <c r="E150" s="108"/>
      <c r="G150" s="314" t="s">
        <v>312</v>
      </c>
      <c r="H150" s="107"/>
    </row>
    <row r="151" spans="4:8" ht="15.75" outlineLevel="1" x14ac:dyDescent="0.25">
      <c r="D151" s="109"/>
      <c r="E151" s="108"/>
      <c r="G151" s="314" t="s">
        <v>321</v>
      </c>
      <c r="H151" s="107"/>
    </row>
    <row r="152" spans="4:8" ht="15.75" outlineLevel="1" x14ac:dyDescent="0.25">
      <c r="D152" s="109"/>
      <c r="E152" s="108"/>
      <c r="G152" s="314" t="s">
        <v>313</v>
      </c>
      <c r="H152" s="107"/>
    </row>
    <row r="153" spans="4:8" ht="15.75" outlineLevel="1" x14ac:dyDescent="0.25">
      <c r="D153" s="109"/>
      <c r="E153" s="108"/>
      <c r="G153" s="108"/>
      <c r="H153" s="314" t="s">
        <v>322</v>
      </c>
    </row>
    <row r="154" spans="4:8" ht="15.75" outlineLevel="1" x14ac:dyDescent="0.25">
      <c r="D154" s="109"/>
      <c r="E154" s="108"/>
      <c r="G154" s="108"/>
      <c r="H154" s="314" t="s">
        <v>323</v>
      </c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109"/>
      <c r="E156" s="108"/>
      <c r="H156" s="9" t="s">
        <v>270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9" t="s">
        <v>285</v>
      </c>
      <c r="G163" s="108"/>
      <c r="H163" s="107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10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7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39</v>
      </c>
      <c r="D209" s="108">
        <f>COUNTA(D210:D275)</f>
        <v>0</v>
      </c>
      <c r="E209" s="108">
        <f t="shared" ref="E209:H209" si="3">COUNTA(E210:E275)</f>
        <v>0</v>
      </c>
      <c r="F209" s="108">
        <f t="shared" si="3"/>
        <v>8</v>
      </c>
      <c r="G209" s="108">
        <f t="shared" si="3"/>
        <v>27</v>
      </c>
      <c r="H209" s="108">
        <f t="shared" si="3"/>
        <v>4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G211" s="314" t="s">
        <v>317</v>
      </c>
      <c r="H211" s="107"/>
    </row>
    <row r="212" spans="1:8" ht="15.75" outlineLevel="1" x14ac:dyDescent="0.25">
      <c r="D212" s="109"/>
      <c r="E212" s="108"/>
      <c r="G212" s="108"/>
      <c r="H212" s="314" t="s">
        <v>308</v>
      </c>
    </row>
    <row r="213" spans="1:8" ht="15.75" outlineLevel="1" x14ac:dyDescent="0.25">
      <c r="D213" s="109"/>
      <c r="E213" s="108"/>
      <c r="F213" s="314" t="s">
        <v>309</v>
      </c>
      <c r="G213" s="108"/>
      <c r="H213" s="107"/>
    </row>
    <row r="214" spans="1:8" ht="15.75" outlineLevel="1" x14ac:dyDescent="0.25">
      <c r="D214" s="109"/>
      <c r="E214" s="108"/>
      <c r="F214" s="314" t="s">
        <v>327</v>
      </c>
      <c r="G214" s="108"/>
      <c r="H214" s="107"/>
    </row>
    <row r="215" spans="1:8" ht="15.75" outlineLevel="1" x14ac:dyDescent="0.25">
      <c r="D215" s="109"/>
      <c r="G215" s="314" t="s">
        <v>318</v>
      </c>
      <c r="H215" s="107"/>
    </row>
    <row r="216" spans="1:8" ht="15.75" outlineLevel="1" x14ac:dyDescent="0.25">
      <c r="D216" s="109"/>
      <c r="E216" s="108"/>
      <c r="F216" s="314" t="s">
        <v>310</v>
      </c>
      <c r="G216" s="108"/>
      <c r="H216" s="107"/>
    </row>
    <row r="217" spans="1:8" ht="15.75" outlineLevel="1" x14ac:dyDescent="0.25">
      <c r="D217" s="109"/>
      <c r="E217" s="108"/>
      <c r="G217" s="314" t="s">
        <v>312</v>
      </c>
      <c r="H217" s="107"/>
    </row>
    <row r="218" spans="1:8" ht="15.75" outlineLevel="1" x14ac:dyDescent="0.25">
      <c r="D218" s="109"/>
      <c r="E218" s="108"/>
      <c r="G218" s="108"/>
      <c r="H218" s="314" t="s">
        <v>321</v>
      </c>
    </row>
    <row r="219" spans="1:8" ht="15.75" outlineLevel="1" x14ac:dyDescent="0.25">
      <c r="D219" s="109"/>
      <c r="E219" s="108"/>
      <c r="G219" s="314" t="s">
        <v>313</v>
      </c>
      <c r="H219" s="107"/>
    </row>
    <row r="220" spans="1:8" ht="15.75" outlineLevel="1" x14ac:dyDescent="0.25">
      <c r="D220" s="109"/>
      <c r="E220" s="108"/>
      <c r="G220" s="314" t="s">
        <v>322</v>
      </c>
      <c r="H220" s="107"/>
    </row>
    <row r="221" spans="1:8" ht="15.75" outlineLevel="1" x14ac:dyDescent="0.25">
      <c r="D221" s="109"/>
      <c r="E221" s="108"/>
      <c r="G221" s="314" t="s">
        <v>323</v>
      </c>
      <c r="H221" s="107"/>
    </row>
    <row r="222" spans="1:8" ht="15.75" outlineLevel="1" x14ac:dyDescent="0.25">
      <c r="D222" s="109"/>
      <c r="E222" s="108"/>
      <c r="F222" s="314" t="s">
        <v>329</v>
      </c>
      <c r="G222" s="108"/>
      <c r="H222" s="107"/>
    </row>
    <row r="223" spans="1:8" ht="15.75" outlineLevel="1" x14ac:dyDescent="0.25">
      <c r="D223" s="109"/>
      <c r="E223" s="108"/>
      <c r="G223" s="9" t="s">
        <v>270</v>
      </c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G230" s="9" t="s">
        <v>285</v>
      </c>
    </row>
    <row r="231" spans="4:8" ht="15.75" outlineLevel="2" x14ac:dyDescent="0.25">
      <c r="D231" s="109"/>
      <c r="E231" s="108"/>
      <c r="G231" s="108"/>
      <c r="H231" s="9" t="s">
        <v>17</v>
      </c>
    </row>
    <row r="232" spans="4:8" ht="15.75" outlineLevel="2" x14ac:dyDescent="0.25">
      <c r="D232" s="109"/>
      <c r="E232" s="108"/>
      <c r="G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108"/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269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39</v>
      </c>
      <c r="D276" s="108">
        <f>COUNTA(D277:D342)</f>
        <v>0</v>
      </c>
      <c r="E276" s="108">
        <f t="shared" ref="E276:H276" si="4">COUNTA(E277:E342)</f>
        <v>0</v>
      </c>
      <c r="F276" s="108">
        <f t="shared" si="4"/>
        <v>4</v>
      </c>
      <c r="G276" s="108">
        <f t="shared" si="4"/>
        <v>3</v>
      </c>
      <c r="H276" s="108">
        <f t="shared" si="4"/>
        <v>32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109"/>
      <c r="E278" s="108"/>
      <c r="G278" s="108"/>
      <c r="H278" s="314" t="s">
        <v>317</v>
      </c>
    </row>
    <row r="279" spans="1:8" ht="15.75" outlineLevel="1" x14ac:dyDescent="0.25">
      <c r="D279" s="109"/>
      <c r="E279" s="108"/>
      <c r="G279" s="108"/>
      <c r="H279" s="314" t="s">
        <v>308</v>
      </c>
    </row>
    <row r="280" spans="1:8" ht="15.75" outlineLevel="1" x14ac:dyDescent="0.25">
      <c r="D280" s="109"/>
      <c r="E280" s="108"/>
      <c r="F280" s="314" t="s">
        <v>309</v>
      </c>
      <c r="G280" s="108"/>
      <c r="H280" s="107"/>
    </row>
    <row r="281" spans="1:8" ht="15.75" outlineLevel="1" x14ac:dyDescent="0.25">
      <c r="D281" s="109"/>
      <c r="E281" s="108"/>
      <c r="G281" s="314" t="s">
        <v>327</v>
      </c>
      <c r="H281" s="107"/>
    </row>
    <row r="282" spans="1:8" ht="15.75" outlineLevel="1" x14ac:dyDescent="0.25">
      <c r="D282" s="109"/>
      <c r="G282" s="108"/>
      <c r="H282" s="314" t="s">
        <v>318</v>
      </c>
    </row>
    <row r="283" spans="1:8" ht="15.75" outlineLevel="1" x14ac:dyDescent="0.25">
      <c r="D283" s="109"/>
      <c r="E283" s="108"/>
      <c r="G283" s="314" t="s">
        <v>310</v>
      </c>
      <c r="H283" s="107"/>
    </row>
    <row r="284" spans="1:8" ht="15.75" outlineLevel="1" x14ac:dyDescent="0.25">
      <c r="D284" s="109"/>
      <c r="E284" s="108"/>
      <c r="F284" s="314" t="s">
        <v>312</v>
      </c>
      <c r="G284" s="108"/>
      <c r="H284" s="107"/>
    </row>
    <row r="285" spans="1:8" ht="15.75" outlineLevel="1" x14ac:dyDescent="0.25">
      <c r="D285" s="109"/>
      <c r="E285" s="108"/>
      <c r="G285" s="314" t="s">
        <v>321</v>
      </c>
      <c r="H285" s="107"/>
    </row>
    <row r="286" spans="1:8" ht="15.75" outlineLevel="1" x14ac:dyDescent="0.25">
      <c r="D286" s="109"/>
      <c r="E286" s="108"/>
      <c r="F286" s="314" t="s">
        <v>313</v>
      </c>
      <c r="G286" s="108"/>
      <c r="H286" s="107"/>
    </row>
    <row r="287" spans="1:8" ht="15.75" outlineLevel="1" x14ac:dyDescent="0.25">
      <c r="D287" s="109"/>
      <c r="E287" s="108"/>
      <c r="G287" s="108"/>
      <c r="H287" s="314" t="s">
        <v>322</v>
      </c>
    </row>
    <row r="288" spans="1:8" ht="15.75" outlineLevel="1" x14ac:dyDescent="0.25">
      <c r="D288" s="109"/>
      <c r="E288" s="108"/>
      <c r="G288" s="108"/>
      <c r="H288" s="314" t="s">
        <v>323</v>
      </c>
    </row>
    <row r="289" spans="4:8" ht="15.75" outlineLevel="1" x14ac:dyDescent="0.25">
      <c r="D289" s="109"/>
      <c r="E289" s="108"/>
      <c r="F289" s="314" t="s">
        <v>329</v>
      </c>
      <c r="G289" s="108"/>
      <c r="H289" s="107"/>
    </row>
    <row r="290" spans="4:8" ht="15.75" outlineLevel="1" x14ac:dyDescent="0.25">
      <c r="D290" s="109"/>
      <c r="E290" s="108"/>
      <c r="G290" s="108"/>
      <c r="H290" s="9" t="s">
        <v>270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108"/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H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0</v>
      </c>
      <c r="E343" s="108">
        <f t="shared" ref="E343:H343" si="5">COUNTA(E344:E409)</f>
        <v>5</v>
      </c>
      <c r="F343" s="108">
        <f t="shared" si="5"/>
        <v>21</v>
      </c>
      <c r="G343" s="108">
        <f t="shared" si="5"/>
        <v>7</v>
      </c>
      <c r="H343" s="108">
        <f t="shared" si="5"/>
        <v>5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G345" s="108"/>
      <c r="H345" s="314" t="s">
        <v>317</v>
      </c>
    </row>
    <row r="346" spans="1:8" ht="15.75" outlineLevel="1" x14ac:dyDescent="0.25">
      <c r="D346" s="109"/>
      <c r="E346" s="108"/>
      <c r="G346" s="108"/>
      <c r="H346" s="314" t="s">
        <v>308</v>
      </c>
    </row>
    <row r="347" spans="1:8" ht="15.75" outlineLevel="1" x14ac:dyDescent="0.25">
      <c r="D347" s="109"/>
      <c r="E347" s="108"/>
      <c r="F347" s="314" t="s">
        <v>309</v>
      </c>
      <c r="G347" s="108"/>
      <c r="H347" s="107"/>
    </row>
    <row r="348" spans="1:8" ht="15.75" outlineLevel="1" x14ac:dyDescent="0.25">
      <c r="D348" s="109"/>
      <c r="E348" s="108"/>
      <c r="G348" s="314" t="s">
        <v>327</v>
      </c>
      <c r="H348" s="107"/>
    </row>
    <row r="349" spans="1:8" ht="15.75" outlineLevel="1" x14ac:dyDescent="0.25">
      <c r="D349" s="109"/>
      <c r="E349" s="108"/>
      <c r="G349" s="108"/>
      <c r="H349" s="314" t="s">
        <v>318</v>
      </c>
    </row>
    <row r="350" spans="1:8" ht="15.75" outlineLevel="1" x14ac:dyDescent="0.25">
      <c r="D350" s="109"/>
      <c r="E350" s="108"/>
      <c r="F350" s="314" t="s">
        <v>310</v>
      </c>
      <c r="G350" s="108"/>
      <c r="H350" s="107"/>
    </row>
    <row r="351" spans="1:8" ht="15.75" outlineLevel="1" x14ac:dyDescent="0.25">
      <c r="D351" s="109"/>
      <c r="E351" s="108"/>
      <c r="G351" s="314" t="s">
        <v>312</v>
      </c>
      <c r="H351" s="107"/>
    </row>
    <row r="352" spans="1:8" ht="15.75" outlineLevel="1" x14ac:dyDescent="0.25">
      <c r="D352" s="109"/>
      <c r="E352" s="108"/>
      <c r="G352" s="314" t="s">
        <v>321</v>
      </c>
      <c r="H352" s="107"/>
    </row>
    <row r="353" spans="4:8" ht="15.75" outlineLevel="1" x14ac:dyDescent="0.25">
      <c r="D353" s="109"/>
      <c r="E353" s="108"/>
      <c r="F353" s="314" t="s">
        <v>313</v>
      </c>
      <c r="G353" s="108"/>
      <c r="H353" s="107"/>
    </row>
    <row r="354" spans="4:8" ht="15.75" outlineLevel="1" x14ac:dyDescent="0.25">
      <c r="D354" s="109"/>
      <c r="E354" s="108"/>
      <c r="G354" s="108"/>
      <c r="H354" s="314" t="s">
        <v>322</v>
      </c>
    </row>
    <row r="355" spans="4:8" ht="15.75" outlineLevel="1" x14ac:dyDescent="0.25">
      <c r="D355" s="109"/>
      <c r="E355" s="108"/>
      <c r="G355" s="108"/>
      <c r="H355" s="314" t="s">
        <v>323</v>
      </c>
    </row>
    <row r="356" spans="4:8" ht="15.75" outlineLevel="1" x14ac:dyDescent="0.25">
      <c r="D356" s="109"/>
      <c r="E356" s="107"/>
      <c r="F356" s="314" t="s">
        <v>329</v>
      </c>
      <c r="G356" s="108"/>
      <c r="H356" s="107"/>
    </row>
    <row r="357" spans="4:8" ht="15.75" outlineLevel="1" x14ac:dyDescent="0.25">
      <c r="D357" s="109"/>
      <c r="E357" s="108"/>
      <c r="G357" s="9" t="s">
        <v>270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 t="shared" ref="E410:H410" si="6">COUNTA(E411:E476)</f>
        <v>1</v>
      </c>
      <c r="F410" s="108">
        <f t="shared" si="6"/>
        <v>26</v>
      </c>
      <c r="G410" s="108">
        <f t="shared" si="6"/>
        <v>6</v>
      </c>
      <c r="H410" s="108">
        <f t="shared" si="6"/>
        <v>4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109"/>
      <c r="E412" s="108"/>
      <c r="G412" s="314" t="s">
        <v>317</v>
      </c>
      <c r="H412" s="107"/>
    </row>
    <row r="413" spans="1:8" ht="15.75" outlineLevel="1" x14ac:dyDescent="0.25">
      <c r="D413" s="109"/>
      <c r="E413" s="108"/>
      <c r="G413" s="108"/>
      <c r="H413" s="314" t="s">
        <v>308</v>
      </c>
    </row>
    <row r="414" spans="1:8" ht="15.75" outlineLevel="1" x14ac:dyDescent="0.25">
      <c r="D414" s="109"/>
      <c r="E414" s="108"/>
      <c r="F414" s="314" t="s">
        <v>309</v>
      </c>
      <c r="G414" s="108"/>
      <c r="H414" s="107"/>
    </row>
    <row r="415" spans="1:8" ht="15.75" outlineLevel="1" x14ac:dyDescent="0.25">
      <c r="D415" s="109"/>
      <c r="E415" s="108"/>
      <c r="F415" s="314" t="s">
        <v>327</v>
      </c>
      <c r="G415" s="108"/>
      <c r="H415" s="107"/>
    </row>
    <row r="416" spans="1:8" ht="15.75" outlineLevel="1" x14ac:dyDescent="0.25">
      <c r="D416" s="109"/>
      <c r="G416" s="314" t="s">
        <v>318</v>
      </c>
      <c r="H416" s="107"/>
    </row>
    <row r="417" spans="4:8" ht="15.75" outlineLevel="1" x14ac:dyDescent="0.25">
      <c r="D417" s="109"/>
      <c r="E417" s="108"/>
      <c r="F417" s="314" t="s">
        <v>310</v>
      </c>
      <c r="G417" s="108"/>
      <c r="H417" s="107"/>
    </row>
    <row r="418" spans="4:8" ht="15.75" outlineLevel="1" x14ac:dyDescent="0.25">
      <c r="D418" s="314" t="s">
        <v>312</v>
      </c>
      <c r="E418" s="108"/>
      <c r="G418" s="108"/>
      <c r="H418" s="107"/>
    </row>
    <row r="419" spans="4:8" ht="15.75" outlineLevel="1" x14ac:dyDescent="0.25">
      <c r="D419" s="109"/>
      <c r="E419" s="108"/>
      <c r="G419" s="108"/>
      <c r="H419" s="314" t="s">
        <v>321</v>
      </c>
    </row>
    <row r="420" spans="4:8" ht="15.75" outlineLevel="1" x14ac:dyDescent="0.25">
      <c r="D420" s="109"/>
      <c r="E420" s="108"/>
      <c r="G420" s="314" t="s">
        <v>313</v>
      </c>
      <c r="H420" s="107"/>
    </row>
    <row r="421" spans="4:8" ht="15.75" outlineLevel="1" x14ac:dyDescent="0.25">
      <c r="D421" s="109"/>
      <c r="E421" s="108"/>
      <c r="G421" s="314" t="s">
        <v>322</v>
      </c>
      <c r="H421" s="107"/>
    </row>
    <row r="422" spans="4:8" ht="15.75" outlineLevel="1" x14ac:dyDescent="0.25">
      <c r="D422" s="109"/>
      <c r="E422" s="108"/>
      <c r="G422" s="314" t="s">
        <v>323</v>
      </c>
      <c r="H422" s="107"/>
    </row>
    <row r="423" spans="4:8" ht="15.75" outlineLevel="1" x14ac:dyDescent="0.25">
      <c r="D423" s="109"/>
      <c r="E423" s="108"/>
      <c r="F423" s="314" t="s">
        <v>329</v>
      </c>
      <c r="G423" s="108"/>
      <c r="H423" s="107"/>
    </row>
    <row r="424" spans="4:8" ht="15.75" outlineLevel="1" x14ac:dyDescent="0.25">
      <c r="D424" s="109"/>
      <c r="E424" s="108"/>
      <c r="G424" s="108"/>
      <c r="H424" s="9" t="s">
        <v>270</v>
      </c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269</v>
      </c>
      <c r="D477" s="105">
        <f>D410+D343+D276+D209+D142+D75+D8</f>
        <v>1</v>
      </c>
      <c r="E477" s="105">
        <f t="shared" ref="E477:H477" si="7">E410+E343+E276+E209+E142+E75+E8</f>
        <v>11</v>
      </c>
      <c r="F477" s="105">
        <f t="shared" si="7"/>
        <v>96</v>
      </c>
      <c r="G477" s="105">
        <f t="shared" si="7"/>
        <v>75</v>
      </c>
      <c r="H477" s="105">
        <f t="shared" si="7"/>
        <v>86</v>
      </c>
    </row>
    <row r="478" spans="3:8" ht="15.75" x14ac:dyDescent="0.25">
      <c r="C478" s="104"/>
      <c r="D478" s="103">
        <f>D477/$C$477</f>
        <v>3.7174721189591076E-3</v>
      </c>
      <c r="E478" s="103">
        <f>E477/$C$477</f>
        <v>4.0892193308550186E-2</v>
      </c>
      <c r="F478" s="103">
        <f>F477/$C$477</f>
        <v>0.35687732342007433</v>
      </c>
      <c r="G478" s="103">
        <f>G477/$C$477</f>
        <v>0.27881040892193309</v>
      </c>
      <c r="H478" s="103">
        <f>H477/$C$477</f>
        <v>0.31970260223048325</v>
      </c>
    </row>
  </sheetData>
  <mergeCells count="5">
    <mergeCell ref="D2:D7"/>
    <mergeCell ref="E2:E7"/>
    <mergeCell ref="F2:F7"/>
    <mergeCell ref="G2:G7"/>
    <mergeCell ref="H2:H7"/>
  </mergeCells>
  <conditionalFormatting sqref="D186:H199 D206:H208 D205:E205 G205:H205 D201:H204 D200:E200 G200:H200 D177:E185 G177:H185">
    <cfRule type="duplicateValues" dxfId="8047" priority="714"/>
    <cfRule type="duplicateValues" dxfId="8046" priority="720"/>
    <cfRule type="duplicateValues" dxfId="8045" priority="726"/>
    <cfRule type="duplicateValues" dxfId="8044" priority="732"/>
    <cfRule type="duplicateValues" dxfId="8043" priority="738"/>
    <cfRule type="duplicateValues" dxfId="8042" priority="744"/>
    <cfRule type="duplicateValues" dxfId="8041" priority="750"/>
    <cfRule type="duplicateValues" dxfId="8040" priority="756"/>
    <cfRule type="duplicateValues" dxfId="8039" priority="761"/>
    <cfRule type="duplicateValues" dxfId="8038" priority="765"/>
    <cfRule type="duplicateValues" dxfId="8037" priority="767"/>
    <cfRule type="duplicateValues" dxfId="8036" priority="776"/>
  </conditionalFormatting>
  <conditionalFormatting sqref="D47:E52 D53:H74 G47:H52">
    <cfRule type="duplicateValues" dxfId="8035" priority="715"/>
    <cfRule type="duplicateValues" dxfId="8034" priority="721"/>
    <cfRule type="duplicateValues" dxfId="8033" priority="727"/>
    <cfRule type="duplicateValues" dxfId="8032" priority="733"/>
    <cfRule type="duplicateValues" dxfId="8031" priority="739"/>
    <cfRule type="duplicateValues" dxfId="8030" priority="745"/>
    <cfRule type="duplicateValues" dxfId="8029" priority="751"/>
    <cfRule type="duplicateValues" dxfId="8028" priority="757"/>
    <cfRule type="duplicateValues" dxfId="8027" priority="762"/>
    <cfRule type="duplicateValues" dxfId="8026" priority="766"/>
    <cfRule type="duplicateValues" dxfId="8025" priority="768"/>
    <cfRule type="duplicateValues" dxfId="8024" priority="769"/>
    <cfRule type="duplicateValues" dxfId="8023" priority="770"/>
    <cfRule type="duplicateValues" dxfId="8022" priority="775"/>
  </conditionalFormatting>
  <conditionalFormatting sqref="D257:E257 G257:H257 D253:H256 D267:H275 D266:F266 H266 D258:H265 D245:E252 H246:H252">
    <cfRule type="duplicateValues" dxfId="8021" priority="713"/>
    <cfRule type="duplicateValues" dxfId="8020" priority="719"/>
    <cfRule type="duplicateValues" dxfId="8019" priority="725"/>
    <cfRule type="duplicateValues" dxfId="8018" priority="731"/>
    <cfRule type="duplicateValues" dxfId="8017" priority="737"/>
    <cfRule type="duplicateValues" dxfId="8016" priority="743"/>
    <cfRule type="duplicateValues" dxfId="8015" priority="749"/>
    <cfRule type="duplicateValues" dxfId="8014" priority="755"/>
    <cfRule type="duplicateValues" dxfId="8013" priority="760"/>
    <cfRule type="duplicateValues" dxfId="8012" priority="764"/>
    <cfRule type="duplicateValues" dxfId="8011" priority="774"/>
  </conditionalFormatting>
  <conditionalFormatting sqref="D320:H335 D337:H342 D336:G336 D312:E319">
    <cfRule type="duplicateValues" dxfId="8010" priority="712"/>
    <cfRule type="duplicateValues" dxfId="8009" priority="718"/>
    <cfRule type="duplicateValues" dxfId="8008" priority="724"/>
    <cfRule type="duplicateValues" dxfId="8007" priority="730"/>
    <cfRule type="duplicateValues" dxfId="8006" priority="736"/>
    <cfRule type="duplicateValues" dxfId="8005" priority="742"/>
    <cfRule type="duplicateValues" dxfId="8004" priority="748"/>
    <cfRule type="duplicateValues" dxfId="8003" priority="754"/>
    <cfRule type="duplicateValues" dxfId="8002" priority="759"/>
    <cfRule type="duplicateValues" dxfId="8001" priority="763"/>
    <cfRule type="duplicateValues" dxfId="8000" priority="773"/>
  </conditionalFormatting>
  <conditionalFormatting sqref="D387:H388 D396:H409 D395:E395 G395:H395 D390:H394 D389 F389:H389 D378:E386 H378:H386 F386">
    <cfRule type="duplicateValues" dxfId="7999" priority="711"/>
    <cfRule type="duplicateValues" dxfId="7998" priority="717"/>
    <cfRule type="duplicateValues" dxfId="7997" priority="723"/>
    <cfRule type="duplicateValues" dxfId="7996" priority="729"/>
    <cfRule type="duplicateValues" dxfId="7995" priority="735"/>
    <cfRule type="duplicateValues" dxfId="7994" priority="741"/>
    <cfRule type="duplicateValues" dxfId="7993" priority="747"/>
    <cfRule type="duplicateValues" dxfId="7992" priority="753"/>
    <cfRule type="duplicateValues" dxfId="7991" priority="758"/>
    <cfRule type="duplicateValues" dxfId="7990" priority="772"/>
  </conditionalFormatting>
  <conditionalFormatting sqref="D469:E469 G469:H469 D446:H452 D470:H476 D454:H468 D453:E453 G453:H453">
    <cfRule type="duplicateValues" dxfId="7989" priority="710"/>
    <cfRule type="duplicateValues" dxfId="7988" priority="716"/>
    <cfRule type="duplicateValues" dxfId="7987" priority="722"/>
    <cfRule type="duplicateValues" dxfId="7986" priority="728"/>
    <cfRule type="duplicateValues" dxfId="7985" priority="734"/>
    <cfRule type="duplicateValues" dxfId="7984" priority="740"/>
    <cfRule type="duplicateValues" dxfId="7983" priority="746"/>
    <cfRule type="duplicateValues" dxfId="7982" priority="752"/>
    <cfRule type="duplicateValues" dxfId="7981" priority="771"/>
  </conditionalFormatting>
  <conditionalFormatting sqref="F132">
    <cfRule type="duplicateValues" dxfId="7980" priority="709"/>
  </conditionalFormatting>
  <conditionalFormatting sqref="F52">
    <cfRule type="duplicateValues" dxfId="7979" priority="688"/>
    <cfRule type="duplicateValues" dxfId="7978" priority="689"/>
    <cfRule type="duplicateValues" dxfId="7977" priority="690"/>
    <cfRule type="duplicateValues" dxfId="7976" priority="691"/>
    <cfRule type="duplicateValues" dxfId="7975" priority="692"/>
    <cfRule type="duplicateValues" dxfId="7974" priority="693"/>
    <cfRule type="duplicateValues" dxfId="7973" priority="694"/>
    <cfRule type="duplicateValues" dxfId="7972" priority="695"/>
    <cfRule type="duplicateValues" dxfId="7971" priority="696"/>
    <cfRule type="duplicateValues" dxfId="7970" priority="697"/>
    <cfRule type="duplicateValues" dxfId="7969" priority="698"/>
    <cfRule type="duplicateValues" dxfId="7968" priority="699"/>
    <cfRule type="duplicateValues" dxfId="7967" priority="700"/>
    <cfRule type="duplicateValues" dxfId="7966" priority="701"/>
    <cfRule type="duplicateValues" dxfId="7965" priority="702"/>
    <cfRule type="duplicateValues" dxfId="7964" priority="703"/>
    <cfRule type="duplicateValues" dxfId="7963" priority="704"/>
    <cfRule type="duplicateValues" dxfId="7962" priority="705"/>
    <cfRule type="duplicateValues" dxfId="7961" priority="706"/>
    <cfRule type="duplicateValues" dxfId="7960" priority="707"/>
    <cfRule type="duplicateValues" dxfId="7959" priority="708"/>
  </conditionalFormatting>
  <conditionalFormatting sqref="F205">
    <cfRule type="duplicateValues" dxfId="7958" priority="667"/>
    <cfRule type="duplicateValues" dxfId="7957" priority="668"/>
    <cfRule type="duplicateValues" dxfId="7956" priority="669"/>
    <cfRule type="duplicateValues" dxfId="7955" priority="670"/>
    <cfRule type="duplicateValues" dxfId="7954" priority="671"/>
    <cfRule type="duplicateValues" dxfId="7953" priority="672"/>
    <cfRule type="duplicateValues" dxfId="7952" priority="673"/>
    <cfRule type="duplicateValues" dxfId="7951" priority="674"/>
    <cfRule type="duplicateValues" dxfId="7950" priority="675"/>
    <cfRule type="duplicateValues" dxfId="7949" priority="676"/>
    <cfRule type="duplicateValues" dxfId="7948" priority="677"/>
    <cfRule type="duplicateValues" dxfId="7947" priority="678"/>
    <cfRule type="duplicateValues" dxfId="7946" priority="679"/>
    <cfRule type="duplicateValues" dxfId="7945" priority="680"/>
    <cfRule type="duplicateValues" dxfId="7944" priority="681"/>
    <cfRule type="duplicateValues" dxfId="7943" priority="682"/>
    <cfRule type="duplicateValues" dxfId="7942" priority="683"/>
    <cfRule type="duplicateValues" dxfId="7941" priority="684"/>
    <cfRule type="duplicateValues" dxfId="7940" priority="685"/>
    <cfRule type="duplicateValues" dxfId="7939" priority="686"/>
    <cfRule type="duplicateValues" dxfId="7938" priority="687"/>
  </conditionalFormatting>
  <conditionalFormatting sqref="F257">
    <cfRule type="duplicateValues" dxfId="7937" priority="646"/>
    <cfRule type="duplicateValues" dxfId="7936" priority="647"/>
    <cfRule type="duplicateValues" dxfId="7935" priority="648"/>
    <cfRule type="duplicateValues" dxfId="7934" priority="649"/>
    <cfRule type="duplicateValues" dxfId="7933" priority="650"/>
    <cfRule type="duplicateValues" dxfId="7932" priority="651"/>
    <cfRule type="duplicateValues" dxfId="7931" priority="652"/>
    <cfRule type="duplicateValues" dxfId="7930" priority="653"/>
    <cfRule type="duplicateValues" dxfId="7929" priority="654"/>
    <cfRule type="duplicateValues" dxfId="7928" priority="655"/>
    <cfRule type="duplicateValues" dxfId="7927" priority="656"/>
    <cfRule type="duplicateValues" dxfId="7926" priority="657"/>
    <cfRule type="duplicateValues" dxfId="7925" priority="658"/>
    <cfRule type="duplicateValues" dxfId="7924" priority="659"/>
    <cfRule type="duplicateValues" dxfId="7923" priority="660"/>
    <cfRule type="duplicateValues" dxfId="7922" priority="661"/>
    <cfRule type="duplicateValues" dxfId="7921" priority="662"/>
    <cfRule type="duplicateValues" dxfId="7920" priority="663"/>
    <cfRule type="duplicateValues" dxfId="7919" priority="664"/>
    <cfRule type="duplicateValues" dxfId="7918" priority="665"/>
    <cfRule type="duplicateValues" dxfId="7917" priority="666"/>
  </conditionalFormatting>
  <conditionalFormatting sqref="F395">
    <cfRule type="duplicateValues" dxfId="7916" priority="625"/>
    <cfRule type="duplicateValues" dxfId="7915" priority="626"/>
    <cfRule type="duplicateValues" dxfId="7914" priority="627"/>
    <cfRule type="duplicateValues" dxfId="7913" priority="628"/>
    <cfRule type="duplicateValues" dxfId="7912" priority="629"/>
    <cfRule type="duplicateValues" dxfId="7911" priority="630"/>
    <cfRule type="duplicateValues" dxfId="7910" priority="631"/>
    <cfRule type="duplicateValues" dxfId="7909" priority="632"/>
    <cfRule type="duplicateValues" dxfId="7908" priority="633"/>
    <cfRule type="duplicateValues" dxfId="7907" priority="634"/>
    <cfRule type="duplicateValues" dxfId="7906" priority="635"/>
    <cfRule type="duplicateValues" dxfId="7905" priority="636"/>
    <cfRule type="duplicateValues" dxfId="7904" priority="637"/>
    <cfRule type="duplicateValues" dxfId="7903" priority="638"/>
    <cfRule type="duplicateValues" dxfId="7902" priority="639"/>
    <cfRule type="duplicateValues" dxfId="7901" priority="640"/>
    <cfRule type="duplicateValues" dxfId="7900" priority="641"/>
    <cfRule type="duplicateValues" dxfId="7899" priority="642"/>
    <cfRule type="duplicateValues" dxfId="7898" priority="643"/>
    <cfRule type="duplicateValues" dxfId="7897" priority="644"/>
    <cfRule type="duplicateValues" dxfId="7896" priority="645"/>
  </conditionalFormatting>
  <conditionalFormatting sqref="F469">
    <cfRule type="duplicateValues" dxfId="7895" priority="604"/>
    <cfRule type="duplicateValues" dxfId="7894" priority="605"/>
    <cfRule type="duplicateValues" dxfId="7893" priority="606"/>
    <cfRule type="duplicateValues" dxfId="7892" priority="607"/>
    <cfRule type="duplicateValues" dxfId="7891" priority="608"/>
    <cfRule type="duplicateValues" dxfId="7890" priority="609"/>
    <cfRule type="duplicateValues" dxfId="7889" priority="610"/>
    <cfRule type="duplicateValues" dxfId="7888" priority="611"/>
    <cfRule type="duplicateValues" dxfId="7887" priority="612"/>
    <cfRule type="duplicateValues" dxfId="7886" priority="613"/>
    <cfRule type="duplicateValues" dxfId="7885" priority="614"/>
    <cfRule type="duplicateValues" dxfId="7884" priority="615"/>
    <cfRule type="duplicateValues" dxfId="7883" priority="616"/>
    <cfRule type="duplicateValues" dxfId="7882" priority="617"/>
    <cfRule type="duplicateValues" dxfId="7881" priority="618"/>
    <cfRule type="duplicateValues" dxfId="7880" priority="619"/>
    <cfRule type="duplicateValues" dxfId="7879" priority="620"/>
    <cfRule type="duplicateValues" dxfId="7878" priority="621"/>
    <cfRule type="duplicateValues" dxfId="7877" priority="622"/>
    <cfRule type="duplicateValues" dxfId="7876" priority="623"/>
    <cfRule type="duplicateValues" dxfId="7875" priority="624"/>
  </conditionalFormatting>
  <conditionalFormatting sqref="F200">
    <cfRule type="duplicateValues" dxfId="7874" priority="583"/>
    <cfRule type="duplicateValues" dxfId="7873" priority="584"/>
    <cfRule type="duplicateValues" dxfId="7872" priority="585"/>
    <cfRule type="duplicateValues" dxfId="7871" priority="586"/>
    <cfRule type="duplicateValues" dxfId="7870" priority="587"/>
    <cfRule type="duplicateValues" dxfId="7869" priority="588"/>
    <cfRule type="duplicateValues" dxfId="7868" priority="589"/>
    <cfRule type="duplicateValues" dxfId="7867" priority="590"/>
    <cfRule type="duplicateValues" dxfId="7866" priority="591"/>
    <cfRule type="duplicateValues" dxfId="7865" priority="592"/>
    <cfRule type="duplicateValues" dxfId="7864" priority="593"/>
    <cfRule type="duplicateValues" dxfId="7863" priority="594"/>
    <cfRule type="duplicateValues" dxfId="7862" priority="595"/>
    <cfRule type="duplicateValues" dxfId="7861" priority="596"/>
    <cfRule type="duplicateValues" dxfId="7860" priority="597"/>
    <cfRule type="duplicateValues" dxfId="7859" priority="598"/>
    <cfRule type="duplicateValues" dxfId="7858" priority="599"/>
    <cfRule type="duplicateValues" dxfId="7857" priority="600"/>
    <cfRule type="duplicateValues" dxfId="7856" priority="601"/>
    <cfRule type="duplicateValues" dxfId="7855" priority="602"/>
    <cfRule type="duplicateValues" dxfId="7854" priority="603"/>
  </conditionalFormatting>
  <conditionalFormatting sqref="G266">
    <cfRule type="duplicateValues" dxfId="7853" priority="562"/>
    <cfRule type="duplicateValues" dxfId="7852" priority="563"/>
    <cfRule type="duplicateValues" dxfId="7851" priority="564"/>
    <cfRule type="duplicateValues" dxfId="7850" priority="565"/>
    <cfRule type="duplicateValues" dxfId="7849" priority="566"/>
    <cfRule type="duplicateValues" dxfId="7848" priority="567"/>
    <cfRule type="duplicateValues" dxfId="7847" priority="568"/>
    <cfRule type="duplicateValues" dxfId="7846" priority="569"/>
    <cfRule type="duplicateValues" dxfId="7845" priority="570"/>
    <cfRule type="duplicateValues" dxfId="7844" priority="571"/>
    <cfRule type="duplicateValues" dxfId="7843" priority="572"/>
    <cfRule type="duplicateValues" dxfId="7842" priority="573"/>
    <cfRule type="duplicateValues" dxfId="7841" priority="574"/>
    <cfRule type="duplicateValues" dxfId="7840" priority="575"/>
    <cfRule type="duplicateValues" dxfId="7839" priority="576"/>
    <cfRule type="duplicateValues" dxfId="7838" priority="577"/>
    <cfRule type="duplicateValues" dxfId="7837" priority="578"/>
    <cfRule type="duplicateValues" dxfId="7836" priority="579"/>
    <cfRule type="duplicateValues" dxfId="7835" priority="580"/>
    <cfRule type="duplicateValues" dxfId="7834" priority="581"/>
    <cfRule type="duplicateValues" dxfId="7833" priority="582"/>
  </conditionalFormatting>
  <conditionalFormatting sqref="H336">
    <cfRule type="duplicateValues" dxfId="7832" priority="541"/>
    <cfRule type="duplicateValues" dxfId="7831" priority="542"/>
    <cfRule type="duplicateValues" dxfId="7830" priority="543"/>
    <cfRule type="duplicateValues" dxfId="7829" priority="544"/>
    <cfRule type="duplicateValues" dxfId="7828" priority="545"/>
    <cfRule type="duplicateValues" dxfId="7827" priority="546"/>
    <cfRule type="duplicateValues" dxfId="7826" priority="547"/>
    <cfRule type="duplicateValues" dxfId="7825" priority="548"/>
    <cfRule type="duplicateValues" dxfId="7824" priority="549"/>
    <cfRule type="duplicateValues" dxfId="7823" priority="550"/>
    <cfRule type="duplicateValues" dxfId="7822" priority="551"/>
    <cfRule type="duplicateValues" dxfId="7821" priority="552"/>
    <cfRule type="duplicateValues" dxfId="7820" priority="553"/>
    <cfRule type="duplicateValues" dxfId="7819" priority="554"/>
    <cfRule type="duplicateValues" dxfId="7818" priority="555"/>
    <cfRule type="duplicateValues" dxfId="7817" priority="556"/>
    <cfRule type="duplicateValues" dxfId="7816" priority="557"/>
    <cfRule type="duplicateValues" dxfId="7815" priority="558"/>
    <cfRule type="duplicateValues" dxfId="7814" priority="559"/>
    <cfRule type="duplicateValues" dxfId="7813" priority="560"/>
    <cfRule type="duplicateValues" dxfId="7812" priority="561"/>
  </conditionalFormatting>
  <conditionalFormatting sqref="E389">
    <cfRule type="duplicateValues" dxfId="7811" priority="520"/>
    <cfRule type="duplicateValues" dxfId="7810" priority="521"/>
    <cfRule type="duplicateValues" dxfId="7809" priority="522"/>
    <cfRule type="duplicateValues" dxfId="7808" priority="523"/>
    <cfRule type="duplicateValues" dxfId="7807" priority="524"/>
    <cfRule type="duplicateValues" dxfId="7806" priority="525"/>
    <cfRule type="duplicateValues" dxfId="7805" priority="526"/>
    <cfRule type="duplicateValues" dxfId="7804" priority="527"/>
    <cfRule type="duplicateValues" dxfId="7803" priority="528"/>
    <cfRule type="duplicateValues" dxfId="7802" priority="529"/>
    <cfRule type="duplicateValues" dxfId="7801" priority="530"/>
    <cfRule type="duplicateValues" dxfId="7800" priority="531"/>
    <cfRule type="duplicateValues" dxfId="7799" priority="532"/>
    <cfRule type="duplicateValues" dxfId="7798" priority="533"/>
    <cfRule type="duplicateValues" dxfId="7797" priority="534"/>
    <cfRule type="duplicateValues" dxfId="7796" priority="535"/>
    <cfRule type="duplicateValues" dxfId="7795" priority="536"/>
    <cfRule type="duplicateValues" dxfId="7794" priority="537"/>
    <cfRule type="duplicateValues" dxfId="7793" priority="538"/>
    <cfRule type="duplicateValues" dxfId="7792" priority="539"/>
    <cfRule type="duplicateValues" dxfId="7791" priority="540"/>
  </conditionalFormatting>
  <conditionalFormatting sqref="E78">
    <cfRule type="duplicateValues" dxfId="7790" priority="499"/>
    <cfRule type="duplicateValues" dxfId="7789" priority="500"/>
    <cfRule type="duplicateValues" dxfId="7788" priority="501"/>
    <cfRule type="duplicateValues" dxfId="7787" priority="502"/>
    <cfRule type="duplicateValues" dxfId="7786" priority="503"/>
    <cfRule type="duplicateValues" dxfId="7785" priority="504"/>
    <cfRule type="duplicateValues" dxfId="7784" priority="505"/>
    <cfRule type="duplicateValues" dxfId="7783" priority="506"/>
    <cfRule type="duplicateValues" dxfId="7782" priority="507"/>
    <cfRule type="duplicateValues" dxfId="7781" priority="508"/>
    <cfRule type="duplicateValues" dxfId="7780" priority="509"/>
    <cfRule type="duplicateValues" dxfId="7779" priority="510"/>
    <cfRule type="duplicateValues" dxfId="7778" priority="511"/>
    <cfRule type="duplicateValues" dxfId="7777" priority="512"/>
    <cfRule type="duplicateValues" dxfId="7776" priority="513"/>
    <cfRule type="duplicateValues" dxfId="7775" priority="514"/>
    <cfRule type="duplicateValues" dxfId="7774" priority="515"/>
    <cfRule type="duplicateValues" dxfId="7773" priority="516"/>
    <cfRule type="duplicateValues" dxfId="7772" priority="517"/>
    <cfRule type="duplicateValues" dxfId="7771" priority="518"/>
    <cfRule type="duplicateValues" dxfId="7770" priority="519"/>
  </conditionalFormatting>
  <conditionalFormatting sqref="D210:H210 G213:H214 G212 G216:H216 G218 H217 H215 H211 D211:E244 H225:H229 H233:H244 G222:H222 G224:H224 H223 H219:H221">
    <cfRule type="duplicateValues" dxfId="7769" priority="488"/>
    <cfRule type="duplicateValues" dxfId="7768" priority="489"/>
    <cfRule type="duplicateValues" dxfId="7767" priority="490"/>
    <cfRule type="duplicateValues" dxfId="7766" priority="491"/>
    <cfRule type="duplicateValues" dxfId="7765" priority="492"/>
    <cfRule type="duplicateValues" dxfId="7764" priority="493"/>
    <cfRule type="duplicateValues" dxfId="7763" priority="494"/>
    <cfRule type="duplicateValues" dxfId="7762" priority="495"/>
    <cfRule type="duplicateValues" dxfId="7761" priority="496"/>
    <cfRule type="duplicateValues" dxfId="7760" priority="497"/>
    <cfRule type="duplicateValues" dxfId="7759" priority="498"/>
  </conditionalFormatting>
  <conditionalFormatting sqref="F224">
    <cfRule type="duplicateValues" dxfId="7758" priority="467"/>
    <cfRule type="duplicateValues" dxfId="7757" priority="468"/>
    <cfRule type="duplicateValues" dxfId="7756" priority="469"/>
    <cfRule type="duplicateValues" dxfId="7755" priority="470"/>
    <cfRule type="duplicateValues" dxfId="7754" priority="471"/>
    <cfRule type="duplicateValues" dxfId="7753" priority="472"/>
    <cfRule type="duplicateValues" dxfId="7752" priority="473"/>
    <cfRule type="duplicateValues" dxfId="7751" priority="474"/>
    <cfRule type="duplicateValues" dxfId="7750" priority="475"/>
    <cfRule type="duplicateValues" dxfId="7749" priority="476"/>
    <cfRule type="duplicateValues" dxfId="7748" priority="477"/>
    <cfRule type="duplicateValues" dxfId="7747" priority="478"/>
    <cfRule type="duplicateValues" dxfId="7746" priority="479"/>
    <cfRule type="duplicateValues" dxfId="7745" priority="480"/>
    <cfRule type="duplicateValues" dxfId="7744" priority="481"/>
    <cfRule type="duplicateValues" dxfId="7743" priority="482"/>
    <cfRule type="duplicateValues" dxfId="7742" priority="483"/>
    <cfRule type="duplicateValues" dxfId="7741" priority="484"/>
    <cfRule type="duplicateValues" dxfId="7740" priority="485"/>
    <cfRule type="duplicateValues" dxfId="7739" priority="486"/>
    <cfRule type="duplicateValues" dxfId="7738" priority="487"/>
  </conditionalFormatting>
  <conditionalFormatting sqref="D277:H277 D291:H291 D278:E290 G280:H280 H281 G284:H284 G286:H286 H285 H283 G289:H289 G290 G287:G288 G282 G278:G279 D292:E311 F292:F319">
    <cfRule type="duplicateValues" dxfId="7737" priority="456"/>
    <cfRule type="duplicateValues" dxfId="7736" priority="457"/>
    <cfRule type="duplicateValues" dxfId="7735" priority="458"/>
    <cfRule type="duplicateValues" dxfId="7734" priority="459"/>
    <cfRule type="duplicateValues" dxfId="7733" priority="460"/>
    <cfRule type="duplicateValues" dxfId="7732" priority="461"/>
    <cfRule type="duplicateValues" dxfId="7731" priority="462"/>
    <cfRule type="duplicateValues" dxfId="7730" priority="463"/>
    <cfRule type="duplicateValues" dxfId="7729" priority="464"/>
    <cfRule type="duplicateValues" dxfId="7728" priority="465"/>
    <cfRule type="duplicateValues" dxfId="7727" priority="466"/>
  </conditionalFormatting>
  <conditionalFormatting sqref="D344:H344 D358:H358 D356 D357:E357 D345:E355 G347:H347 H348 G350:H350 G353:H353 H351:H352 G356:H356 H357 G354:G355 G349 G345:G346 D359:E359 D362:E362 D360:D361 D366:E368 D370:E377 D369 D363:D365 H359:H377">
    <cfRule type="duplicateValues" dxfId="7726" priority="446"/>
    <cfRule type="duplicateValues" dxfId="7725" priority="447"/>
    <cfRule type="duplicateValues" dxfId="7724" priority="448"/>
    <cfRule type="duplicateValues" dxfId="7723" priority="449"/>
    <cfRule type="duplicateValues" dxfId="7722" priority="450"/>
    <cfRule type="duplicateValues" dxfId="7721" priority="451"/>
    <cfRule type="duplicateValues" dxfId="7720" priority="452"/>
    <cfRule type="duplicateValues" dxfId="7719" priority="453"/>
    <cfRule type="duplicateValues" dxfId="7718" priority="454"/>
    <cfRule type="duplicateValues" dxfId="7717" priority="455"/>
  </conditionalFormatting>
  <conditionalFormatting sqref="E356">
    <cfRule type="duplicateValues" dxfId="7716" priority="425"/>
    <cfRule type="duplicateValues" dxfId="7715" priority="426"/>
    <cfRule type="duplicateValues" dxfId="7714" priority="427"/>
    <cfRule type="duplicateValues" dxfId="7713" priority="428"/>
    <cfRule type="duplicateValues" dxfId="7712" priority="429"/>
    <cfRule type="duplicateValues" dxfId="7711" priority="430"/>
    <cfRule type="duplicateValues" dxfId="7710" priority="431"/>
    <cfRule type="duplicateValues" dxfId="7709" priority="432"/>
    <cfRule type="duplicateValues" dxfId="7708" priority="433"/>
    <cfRule type="duplicateValues" dxfId="7707" priority="434"/>
    <cfRule type="duplicateValues" dxfId="7706" priority="435"/>
    <cfRule type="duplicateValues" dxfId="7705" priority="436"/>
    <cfRule type="duplicateValues" dxfId="7704" priority="437"/>
    <cfRule type="duplicateValues" dxfId="7703" priority="438"/>
    <cfRule type="duplicateValues" dxfId="7702" priority="439"/>
    <cfRule type="duplicateValues" dxfId="7701" priority="440"/>
    <cfRule type="duplicateValues" dxfId="7700" priority="441"/>
    <cfRule type="duplicateValues" dxfId="7699" priority="442"/>
    <cfRule type="duplicateValues" dxfId="7698" priority="443"/>
    <cfRule type="duplicateValues" dxfId="7697" priority="444"/>
    <cfRule type="duplicateValues" dxfId="7696" priority="445"/>
  </conditionalFormatting>
  <conditionalFormatting sqref="F436">
    <cfRule type="duplicateValues" dxfId="7695" priority="404"/>
    <cfRule type="duplicateValues" dxfId="7694" priority="405"/>
    <cfRule type="duplicateValues" dxfId="7693" priority="406"/>
    <cfRule type="duplicateValues" dxfId="7692" priority="407"/>
    <cfRule type="duplicateValues" dxfId="7691" priority="408"/>
    <cfRule type="duplicateValues" dxfId="7690" priority="409"/>
    <cfRule type="duplicateValues" dxfId="7689" priority="410"/>
    <cfRule type="duplicateValues" dxfId="7688" priority="411"/>
    <cfRule type="duplicateValues" dxfId="7687" priority="412"/>
    <cfRule type="duplicateValues" dxfId="7686" priority="413"/>
    <cfRule type="duplicateValues" dxfId="7685" priority="414"/>
    <cfRule type="duplicateValues" dxfId="7684" priority="415"/>
    <cfRule type="duplicateValues" dxfId="7683" priority="416"/>
    <cfRule type="duplicateValues" dxfId="7682" priority="417"/>
    <cfRule type="duplicateValues" dxfId="7681" priority="418"/>
    <cfRule type="duplicateValues" dxfId="7680" priority="419"/>
    <cfRule type="duplicateValues" dxfId="7679" priority="420"/>
    <cfRule type="duplicateValues" dxfId="7678" priority="421"/>
    <cfRule type="duplicateValues" dxfId="7677" priority="422"/>
    <cfRule type="duplicateValues" dxfId="7676" priority="423"/>
    <cfRule type="duplicateValues" dxfId="7675" priority="424"/>
  </conditionalFormatting>
  <conditionalFormatting sqref="G23 G31 G28">
    <cfRule type="duplicateValues" dxfId="7674" priority="791"/>
    <cfRule type="duplicateValues" dxfId="7673" priority="792"/>
    <cfRule type="duplicateValues" dxfId="7672" priority="793"/>
    <cfRule type="duplicateValues" dxfId="7671" priority="794"/>
    <cfRule type="duplicateValues" dxfId="7670" priority="795"/>
    <cfRule type="duplicateValues" dxfId="7669" priority="796"/>
    <cfRule type="duplicateValues" dxfId="7668" priority="797"/>
    <cfRule type="duplicateValues" dxfId="7667" priority="798"/>
    <cfRule type="duplicateValues" dxfId="7666" priority="799"/>
    <cfRule type="duplicateValues" dxfId="7665" priority="800"/>
    <cfRule type="duplicateValues" dxfId="7664" priority="801"/>
    <cfRule type="duplicateValues" dxfId="7663" priority="802"/>
    <cfRule type="duplicateValues" dxfId="7662" priority="803"/>
    <cfRule type="duplicateValues" dxfId="7661" priority="804"/>
  </conditionalFormatting>
  <conditionalFormatting sqref="H114:H117 E114:E118">
    <cfRule type="duplicateValues" dxfId="7660" priority="390"/>
    <cfRule type="duplicateValues" dxfId="7659" priority="391"/>
    <cfRule type="duplicateValues" dxfId="7658" priority="392"/>
    <cfRule type="duplicateValues" dxfId="7657" priority="393"/>
    <cfRule type="duplicateValues" dxfId="7656" priority="394"/>
    <cfRule type="duplicateValues" dxfId="7655" priority="395"/>
    <cfRule type="duplicateValues" dxfId="7654" priority="396"/>
    <cfRule type="duplicateValues" dxfId="7653" priority="397"/>
    <cfRule type="duplicateValues" dxfId="7652" priority="398"/>
    <cfRule type="duplicateValues" dxfId="7651" priority="399"/>
    <cfRule type="duplicateValues" dxfId="7650" priority="400"/>
    <cfRule type="duplicateValues" dxfId="7649" priority="401"/>
    <cfRule type="duplicateValues" dxfId="7648" priority="402"/>
    <cfRule type="duplicateValues" dxfId="7647" priority="403"/>
  </conditionalFormatting>
  <conditionalFormatting sqref="G110:H110 E91:E101 E103:E108 E111:E113 G102:G105 H91:H97 H111:H113 H99:H109">
    <cfRule type="duplicateValues" dxfId="7646" priority="805"/>
    <cfRule type="duplicateValues" dxfId="7645" priority="806"/>
    <cfRule type="duplicateValues" dxfId="7644" priority="807"/>
    <cfRule type="duplicateValues" dxfId="7643" priority="808"/>
    <cfRule type="duplicateValues" dxfId="7642" priority="809"/>
    <cfRule type="duplicateValues" dxfId="7641" priority="810"/>
    <cfRule type="duplicateValues" dxfId="7640" priority="811"/>
    <cfRule type="duplicateValues" dxfId="7639" priority="812"/>
    <cfRule type="duplicateValues" dxfId="7638" priority="813"/>
    <cfRule type="duplicateValues" dxfId="7637" priority="814"/>
    <cfRule type="duplicateValues" dxfId="7636" priority="815"/>
    <cfRule type="duplicateValues" dxfId="7635" priority="816"/>
    <cfRule type="duplicateValues" dxfId="7634" priority="817"/>
    <cfRule type="duplicateValues" dxfId="7633" priority="818"/>
  </conditionalFormatting>
  <conditionalFormatting sqref="D119:E132 G119:H132 D133:H141 F120:F131 D113:D118">
    <cfRule type="duplicateValues" dxfId="7632" priority="819"/>
  </conditionalFormatting>
  <conditionalFormatting sqref="D120:H141 D113:D118 D119:E119 G119:H119">
    <cfRule type="duplicateValues" dxfId="7631" priority="820"/>
    <cfRule type="duplicateValues" dxfId="7630" priority="821"/>
    <cfRule type="duplicateValues" dxfId="7629" priority="822"/>
    <cfRule type="duplicateValues" dxfId="7628" priority="823"/>
    <cfRule type="duplicateValues" dxfId="7627" priority="824"/>
    <cfRule type="duplicateValues" dxfId="7626" priority="825"/>
    <cfRule type="duplicateValues" dxfId="7625" priority="826"/>
    <cfRule type="duplicateValues" dxfId="7624" priority="827"/>
    <cfRule type="duplicateValues" dxfId="7623" priority="828"/>
    <cfRule type="duplicateValues" dxfId="7622" priority="829"/>
    <cfRule type="duplicateValues" dxfId="7621" priority="830"/>
    <cfRule type="duplicateValues" dxfId="7620" priority="831"/>
  </conditionalFormatting>
  <conditionalFormatting sqref="D76:H76 D79:E90 D78 D77:E77 G77:H77 G79:H79 G81:H81 G86:H88 G90:H90 H89 H83:H85 G82 H80 G78 D91:D112 F90:F119">
    <cfRule type="duplicateValues" dxfId="7619" priority="832"/>
  </conditionalFormatting>
  <conditionalFormatting sqref="D76:H76 D78 D79:E89 D77:E77 G77:H77 G79:H79 G81:H81 G86:H88 H89 H83:H85 G82 H80 G78 D90:H90 D91:D112 F91:F119">
    <cfRule type="duplicateValues" dxfId="7618" priority="833"/>
    <cfRule type="duplicateValues" dxfId="7617" priority="834"/>
    <cfRule type="duplicateValues" dxfId="7616" priority="835"/>
    <cfRule type="duplicateValues" dxfId="7615" priority="836"/>
    <cfRule type="duplicateValues" dxfId="7614" priority="837"/>
    <cfRule type="duplicateValues" dxfId="7613" priority="838"/>
    <cfRule type="duplicateValues" dxfId="7612" priority="839"/>
    <cfRule type="duplicateValues" dxfId="7611" priority="840"/>
    <cfRule type="duplicateValues" dxfId="7610" priority="841"/>
    <cfRule type="duplicateValues" dxfId="7609" priority="842"/>
    <cfRule type="duplicateValues" dxfId="7608" priority="843"/>
    <cfRule type="duplicateValues" dxfId="7607" priority="844"/>
  </conditionalFormatting>
  <conditionalFormatting sqref="F181:F184">
    <cfRule type="duplicateValues" dxfId="7606" priority="362"/>
    <cfRule type="duplicateValues" dxfId="7605" priority="363"/>
    <cfRule type="duplicateValues" dxfId="7604" priority="364"/>
    <cfRule type="duplicateValues" dxfId="7603" priority="365"/>
    <cfRule type="duplicateValues" dxfId="7602" priority="366"/>
    <cfRule type="duplicateValues" dxfId="7601" priority="367"/>
    <cfRule type="duplicateValues" dxfId="7600" priority="368"/>
    <cfRule type="duplicateValues" dxfId="7599" priority="369"/>
    <cfRule type="duplicateValues" dxfId="7598" priority="370"/>
    <cfRule type="duplicateValues" dxfId="7597" priority="371"/>
    <cfRule type="duplicateValues" dxfId="7596" priority="372"/>
    <cfRule type="duplicateValues" dxfId="7595" priority="373"/>
    <cfRule type="duplicateValues" dxfId="7594" priority="374"/>
    <cfRule type="duplicateValues" dxfId="7593" priority="375"/>
  </conditionalFormatting>
  <conditionalFormatting sqref="F158:F160 F162:F164 G161 F166:F176 F178:F180">
    <cfRule type="duplicateValues" dxfId="7592" priority="376"/>
    <cfRule type="duplicateValues" dxfId="7591" priority="377"/>
    <cfRule type="duplicateValues" dxfId="7590" priority="378"/>
    <cfRule type="duplicateValues" dxfId="7589" priority="379"/>
    <cfRule type="duplicateValues" dxfId="7588" priority="380"/>
    <cfRule type="duplicateValues" dxfId="7587" priority="381"/>
    <cfRule type="duplicateValues" dxfId="7586" priority="382"/>
    <cfRule type="duplicateValues" dxfId="7585" priority="383"/>
    <cfRule type="duplicateValues" dxfId="7584" priority="384"/>
    <cfRule type="duplicateValues" dxfId="7583" priority="385"/>
    <cfRule type="duplicateValues" dxfId="7582" priority="386"/>
    <cfRule type="duplicateValues" dxfId="7581" priority="387"/>
    <cfRule type="duplicateValues" dxfId="7580" priority="388"/>
    <cfRule type="duplicateValues" dxfId="7579" priority="389"/>
  </conditionalFormatting>
  <conditionalFormatting sqref="G248:G252">
    <cfRule type="duplicateValues" dxfId="7578" priority="334"/>
    <cfRule type="duplicateValues" dxfId="7577" priority="335"/>
    <cfRule type="duplicateValues" dxfId="7576" priority="336"/>
    <cfRule type="duplicateValues" dxfId="7575" priority="337"/>
    <cfRule type="duplicateValues" dxfId="7574" priority="338"/>
    <cfRule type="duplicateValues" dxfId="7573" priority="339"/>
    <cfRule type="duplicateValues" dxfId="7572" priority="340"/>
    <cfRule type="duplicateValues" dxfId="7571" priority="341"/>
    <cfRule type="duplicateValues" dxfId="7570" priority="342"/>
    <cfRule type="duplicateValues" dxfId="7569" priority="343"/>
    <cfRule type="duplicateValues" dxfId="7568" priority="344"/>
    <cfRule type="duplicateValues" dxfId="7567" priority="345"/>
    <cfRule type="duplicateValues" dxfId="7566" priority="346"/>
    <cfRule type="duplicateValues" dxfId="7565" priority="347"/>
  </conditionalFormatting>
  <conditionalFormatting sqref="F226:F227 G225 F239 G233:G238 G240:G243 H245 G246:G247 H231 F229 G230 G228">
    <cfRule type="duplicateValues" dxfId="7564" priority="348"/>
    <cfRule type="duplicateValues" dxfId="7563" priority="349"/>
    <cfRule type="duplicateValues" dxfId="7562" priority="350"/>
    <cfRule type="duplicateValues" dxfId="7561" priority="351"/>
    <cfRule type="duplicateValues" dxfId="7560" priority="352"/>
    <cfRule type="duplicateValues" dxfId="7559" priority="353"/>
    <cfRule type="duplicateValues" dxfId="7558" priority="354"/>
    <cfRule type="duplicateValues" dxfId="7557" priority="355"/>
    <cfRule type="duplicateValues" dxfId="7556" priority="356"/>
    <cfRule type="duplicateValues" dxfId="7555" priority="357"/>
    <cfRule type="duplicateValues" dxfId="7554" priority="358"/>
    <cfRule type="duplicateValues" dxfId="7553" priority="359"/>
    <cfRule type="duplicateValues" dxfId="7552" priority="360"/>
    <cfRule type="duplicateValues" dxfId="7551" priority="361"/>
  </conditionalFormatting>
  <conditionalFormatting sqref="G245">
    <cfRule type="duplicateValues" dxfId="7550" priority="845"/>
    <cfRule type="duplicateValues" dxfId="7549" priority="846"/>
    <cfRule type="duplicateValues" dxfId="7548" priority="847"/>
    <cfRule type="duplicateValues" dxfId="7547" priority="848"/>
    <cfRule type="duplicateValues" dxfId="7546" priority="849"/>
    <cfRule type="duplicateValues" dxfId="7545" priority="850"/>
    <cfRule type="duplicateValues" dxfId="7544" priority="851"/>
    <cfRule type="duplicateValues" dxfId="7543" priority="852"/>
    <cfRule type="duplicateValues" dxfId="7542" priority="853"/>
    <cfRule type="duplicateValues" dxfId="7541" priority="854"/>
    <cfRule type="duplicateValues" dxfId="7540" priority="855"/>
    <cfRule type="duplicateValues" dxfId="7539" priority="856"/>
  </conditionalFormatting>
  <conditionalFormatting sqref="G226:G227 G231:G232 G239 G229">
    <cfRule type="duplicateValues" dxfId="7538" priority="857"/>
    <cfRule type="duplicateValues" dxfId="7537" priority="858"/>
    <cfRule type="duplicateValues" dxfId="7536" priority="859"/>
    <cfRule type="duplicateValues" dxfId="7535" priority="860"/>
    <cfRule type="duplicateValues" dxfId="7534" priority="861"/>
    <cfRule type="duplicateValues" dxfId="7533" priority="862"/>
    <cfRule type="duplicateValues" dxfId="7532" priority="863"/>
    <cfRule type="duplicateValues" dxfId="7531" priority="864"/>
    <cfRule type="duplicateValues" dxfId="7530" priority="865"/>
    <cfRule type="duplicateValues" dxfId="7529" priority="866"/>
    <cfRule type="duplicateValues" dxfId="7528" priority="867"/>
    <cfRule type="duplicateValues" dxfId="7527" priority="868"/>
  </conditionalFormatting>
  <conditionalFormatting sqref="H315:H319">
    <cfRule type="duplicateValues" dxfId="7526" priority="294"/>
    <cfRule type="duplicateValues" dxfId="7525" priority="295"/>
    <cfRule type="duplicateValues" dxfId="7524" priority="296"/>
    <cfRule type="duplicateValues" dxfId="7523" priority="297"/>
    <cfRule type="duplicateValues" dxfId="7522" priority="298"/>
    <cfRule type="duplicateValues" dxfId="7521" priority="299"/>
    <cfRule type="duplicateValues" dxfId="7520" priority="300"/>
    <cfRule type="duplicateValues" dxfId="7519" priority="301"/>
    <cfRule type="duplicateValues" dxfId="7518" priority="302"/>
    <cfRule type="duplicateValues" dxfId="7517" priority="303"/>
    <cfRule type="duplicateValues" dxfId="7516" priority="304"/>
    <cfRule type="duplicateValues" dxfId="7515" priority="305"/>
    <cfRule type="duplicateValues" dxfId="7514" priority="306"/>
    <cfRule type="duplicateValues" dxfId="7513" priority="307"/>
  </conditionalFormatting>
  <conditionalFormatting sqref="H300:H305 H307:H310 H292:H298 H312:H314">
    <cfRule type="duplicateValues" dxfId="7512" priority="308"/>
    <cfRule type="duplicateValues" dxfId="7511" priority="309"/>
    <cfRule type="duplicateValues" dxfId="7510" priority="310"/>
    <cfRule type="duplicateValues" dxfId="7509" priority="311"/>
    <cfRule type="duplicateValues" dxfId="7508" priority="312"/>
    <cfRule type="duplicateValues" dxfId="7507" priority="313"/>
    <cfRule type="duplicateValues" dxfId="7506" priority="314"/>
    <cfRule type="duplicateValues" dxfId="7505" priority="315"/>
    <cfRule type="duplicateValues" dxfId="7504" priority="316"/>
    <cfRule type="duplicateValues" dxfId="7503" priority="317"/>
    <cfRule type="duplicateValues" dxfId="7502" priority="318"/>
    <cfRule type="duplicateValues" dxfId="7501" priority="319"/>
    <cfRule type="duplicateValues" dxfId="7500" priority="320"/>
    <cfRule type="duplicateValues" dxfId="7499" priority="321"/>
  </conditionalFormatting>
  <conditionalFormatting sqref="G312">
    <cfRule type="duplicateValues" dxfId="7498" priority="322"/>
    <cfRule type="duplicateValues" dxfId="7497" priority="323"/>
    <cfRule type="duplicateValues" dxfId="7496" priority="324"/>
    <cfRule type="duplicateValues" dxfId="7495" priority="325"/>
    <cfRule type="duplicateValues" dxfId="7494" priority="326"/>
    <cfRule type="duplicateValues" dxfId="7493" priority="327"/>
    <cfRule type="duplicateValues" dxfId="7492" priority="328"/>
    <cfRule type="duplicateValues" dxfId="7491" priority="329"/>
    <cfRule type="duplicateValues" dxfId="7490" priority="330"/>
    <cfRule type="duplicateValues" dxfId="7489" priority="331"/>
    <cfRule type="duplicateValues" dxfId="7488" priority="332"/>
    <cfRule type="duplicateValues" dxfId="7487" priority="333"/>
  </conditionalFormatting>
  <conditionalFormatting sqref="G293:G294 G296 G298:G299">
    <cfRule type="duplicateValues" dxfId="7486" priority="869"/>
    <cfRule type="duplicateValues" dxfId="7485" priority="870"/>
    <cfRule type="duplicateValues" dxfId="7484" priority="871"/>
    <cfRule type="duplicateValues" dxfId="7483" priority="872"/>
    <cfRule type="duplicateValues" dxfId="7482" priority="873"/>
    <cfRule type="duplicateValues" dxfId="7481" priority="874"/>
    <cfRule type="duplicateValues" dxfId="7480" priority="875"/>
    <cfRule type="duplicateValues" dxfId="7479" priority="876"/>
    <cfRule type="duplicateValues" dxfId="7478" priority="877"/>
    <cfRule type="duplicateValues" dxfId="7477" priority="878"/>
    <cfRule type="duplicateValues" dxfId="7476" priority="879"/>
    <cfRule type="duplicateValues" dxfId="7475" priority="880"/>
  </conditionalFormatting>
  <conditionalFormatting sqref="F382:F385">
    <cfRule type="duplicateValues" dxfId="7474" priority="266"/>
    <cfRule type="duplicateValues" dxfId="7473" priority="267"/>
    <cfRule type="duplicateValues" dxfId="7472" priority="268"/>
    <cfRule type="duplicateValues" dxfId="7471" priority="269"/>
    <cfRule type="duplicateValues" dxfId="7470" priority="270"/>
    <cfRule type="duplicateValues" dxfId="7469" priority="271"/>
    <cfRule type="duplicateValues" dxfId="7468" priority="272"/>
    <cfRule type="duplicateValues" dxfId="7467" priority="273"/>
    <cfRule type="duplicateValues" dxfId="7466" priority="274"/>
    <cfRule type="duplicateValues" dxfId="7465" priority="275"/>
    <cfRule type="duplicateValues" dxfId="7464" priority="276"/>
    <cfRule type="duplicateValues" dxfId="7463" priority="277"/>
    <cfRule type="duplicateValues" dxfId="7462" priority="278"/>
    <cfRule type="duplicateValues" dxfId="7461" priority="279"/>
  </conditionalFormatting>
  <conditionalFormatting sqref="G362 F367:F368 F370:F372 E369 G373 F374:F377 E363 E365 G364 F359 E360:E361 F379:F381">
    <cfRule type="duplicateValues" dxfId="7460" priority="280"/>
    <cfRule type="duplicateValues" dxfId="7459" priority="281"/>
    <cfRule type="duplicateValues" dxfId="7458" priority="282"/>
    <cfRule type="duplicateValues" dxfId="7457" priority="283"/>
    <cfRule type="duplicateValues" dxfId="7456" priority="284"/>
    <cfRule type="duplicateValues" dxfId="7455" priority="285"/>
    <cfRule type="duplicateValues" dxfId="7454" priority="286"/>
    <cfRule type="duplicateValues" dxfId="7453" priority="287"/>
    <cfRule type="duplicateValues" dxfId="7452" priority="288"/>
    <cfRule type="duplicateValues" dxfId="7451" priority="289"/>
    <cfRule type="duplicateValues" dxfId="7450" priority="290"/>
    <cfRule type="duplicateValues" dxfId="7449" priority="291"/>
    <cfRule type="duplicateValues" dxfId="7448" priority="292"/>
    <cfRule type="duplicateValues" dxfId="7447" priority="293"/>
  </conditionalFormatting>
  <conditionalFormatting sqref="D436:E436 G436:H436 D411:H411 D425:H425 D427:H428 D426:E426 G426:H426 D430:H430 H429 D429:E429 D412:E417 D419:E424 E418 G414:H415 G413 G417:H418 G419 G423:H423 G424 H420:H422 H416 H412 D431:E431 G431:H431 D432:H435 D437:H445">
    <cfRule type="duplicateValues" dxfId="7446" priority="881"/>
    <cfRule type="duplicateValues" dxfId="7445" priority="882"/>
    <cfRule type="duplicateValues" dxfId="7444" priority="883"/>
    <cfRule type="duplicateValues" dxfId="7443" priority="884"/>
    <cfRule type="duplicateValues" dxfId="7442" priority="885"/>
    <cfRule type="duplicateValues" dxfId="7441" priority="886"/>
    <cfRule type="duplicateValues" dxfId="7440" priority="887"/>
    <cfRule type="duplicateValues" dxfId="7439" priority="888"/>
    <cfRule type="duplicateValues" dxfId="7438" priority="889"/>
  </conditionalFormatting>
  <conditionalFormatting sqref="G11 F13 E12 E15:E16 F21 H17:H20 H14 H10">
    <cfRule type="duplicateValues" dxfId="7437" priority="245"/>
    <cfRule type="duplicateValues" dxfId="7436" priority="246"/>
    <cfRule type="duplicateValues" dxfId="7435" priority="247"/>
    <cfRule type="duplicateValues" dxfId="7434" priority="248"/>
    <cfRule type="duplicateValues" dxfId="7433" priority="249"/>
    <cfRule type="duplicateValues" dxfId="7432" priority="250"/>
    <cfRule type="duplicateValues" dxfId="7431" priority="251"/>
    <cfRule type="duplicateValues" dxfId="7430" priority="252"/>
    <cfRule type="duplicateValues" dxfId="7429" priority="253"/>
    <cfRule type="duplicateValues" dxfId="7428" priority="254"/>
    <cfRule type="duplicateValues" dxfId="7427" priority="255"/>
    <cfRule type="duplicateValues" dxfId="7426" priority="256"/>
    <cfRule type="duplicateValues" dxfId="7425" priority="257"/>
    <cfRule type="duplicateValues" dxfId="7424" priority="258"/>
    <cfRule type="duplicateValues" dxfId="7423" priority="259"/>
    <cfRule type="duplicateValues" dxfId="7422" priority="260"/>
    <cfRule type="duplicateValues" dxfId="7421" priority="261"/>
    <cfRule type="duplicateValues" dxfId="7420" priority="262"/>
    <cfRule type="duplicateValues" dxfId="7419" priority="263"/>
    <cfRule type="duplicateValues" dxfId="7418" priority="264"/>
    <cfRule type="duplicateValues" dxfId="7417" priority="265"/>
  </conditionalFormatting>
  <conditionalFormatting sqref="F86:F88 G83:G85 H82 F81 G80 F79 H78 F77">
    <cfRule type="duplicateValues" dxfId="7416" priority="224"/>
    <cfRule type="duplicateValues" dxfId="7415" priority="225"/>
    <cfRule type="duplicateValues" dxfId="7414" priority="226"/>
    <cfRule type="duplicateValues" dxfId="7413" priority="227"/>
    <cfRule type="duplicateValues" dxfId="7412" priority="228"/>
    <cfRule type="duplicateValues" dxfId="7411" priority="229"/>
    <cfRule type="duplicateValues" dxfId="7410" priority="230"/>
    <cfRule type="duplicateValues" dxfId="7409" priority="231"/>
    <cfRule type="duplicateValues" dxfId="7408" priority="232"/>
    <cfRule type="duplicateValues" dxfId="7407" priority="233"/>
    <cfRule type="duplicateValues" dxfId="7406" priority="234"/>
    <cfRule type="duplicateValues" dxfId="7405" priority="235"/>
    <cfRule type="duplicateValues" dxfId="7404" priority="236"/>
    <cfRule type="duplicateValues" dxfId="7403" priority="237"/>
    <cfRule type="duplicateValues" dxfId="7402" priority="238"/>
    <cfRule type="duplicateValues" dxfId="7401" priority="239"/>
    <cfRule type="duplicateValues" dxfId="7400" priority="240"/>
    <cfRule type="duplicateValues" dxfId="7399" priority="241"/>
    <cfRule type="duplicateValues" dxfId="7398" priority="242"/>
    <cfRule type="duplicateValues" dxfId="7397" priority="243"/>
    <cfRule type="duplicateValues" dxfId="7396" priority="244"/>
  </conditionalFormatting>
  <conditionalFormatting sqref="G149:G152 F147 G146 F155 H153:H154 H148 H144:H145">
    <cfRule type="duplicateValues" dxfId="7395" priority="203"/>
    <cfRule type="duplicateValues" dxfId="7394" priority="204"/>
    <cfRule type="duplicateValues" dxfId="7393" priority="205"/>
    <cfRule type="duplicateValues" dxfId="7392" priority="206"/>
    <cfRule type="duplicateValues" dxfId="7391" priority="207"/>
    <cfRule type="duplicateValues" dxfId="7390" priority="208"/>
    <cfRule type="duplicateValues" dxfId="7389" priority="209"/>
    <cfRule type="duplicateValues" dxfId="7388" priority="210"/>
    <cfRule type="duplicateValues" dxfId="7387" priority="211"/>
    <cfRule type="duplicateValues" dxfId="7386" priority="212"/>
    <cfRule type="duplicateValues" dxfId="7385" priority="213"/>
    <cfRule type="duplicateValues" dxfId="7384" priority="214"/>
    <cfRule type="duplicateValues" dxfId="7383" priority="215"/>
    <cfRule type="duplicateValues" dxfId="7382" priority="216"/>
    <cfRule type="duplicateValues" dxfId="7381" priority="217"/>
    <cfRule type="duplicateValues" dxfId="7380" priority="218"/>
    <cfRule type="duplicateValues" dxfId="7379" priority="219"/>
    <cfRule type="duplicateValues" dxfId="7378" priority="220"/>
    <cfRule type="duplicateValues" dxfId="7377" priority="221"/>
    <cfRule type="duplicateValues" dxfId="7376" priority="222"/>
    <cfRule type="duplicateValues" dxfId="7375" priority="223"/>
  </conditionalFormatting>
  <conditionalFormatting sqref="F213:F214 H212 H218 G217 F216 F222 G219:G221 G215 G211">
    <cfRule type="duplicateValues" dxfId="7374" priority="182"/>
    <cfRule type="duplicateValues" dxfId="7373" priority="183"/>
    <cfRule type="duplicateValues" dxfId="7372" priority="184"/>
    <cfRule type="duplicateValues" dxfId="7371" priority="185"/>
    <cfRule type="duplicateValues" dxfId="7370" priority="186"/>
    <cfRule type="duplicateValues" dxfId="7369" priority="187"/>
    <cfRule type="duplicateValues" dxfId="7368" priority="188"/>
    <cfRule type="duplicateValues" dxfId="7367" priority="189"/>
    <cfRule type="duplicateValues" dxfId="7366" priority="190"/>
    <cfRule type="duplicateValues" dxfId="7365" priority="191"/>
    <cfRule type="duplicateValues" dxfId="7364" priority="192"/>
    <cfRule type="duplicateValues" dxfId="7363" priority="193"/>
    <cfRule type="duplicateValues" dxfId="7362" priority="194"/>
    <cfRule type="duplicateValues" dxfId="7361" priority="195"/>
    <cfRule type="duplicateValues" dxfId="7360" priority="196"/>
    <cfRule type="duplicateValues" dxfId="7359" priority="197"/>
    <cfRule type="duplicateValues" dxfId="7358" priority="198"/>
    <cfRule type="duplicateValues" dxfId="7357" priority="199"/>
    <cfRule type="duplicateValues" dxfId="7356" priority="200"/>
    <cfRule type="duplicateValues" dxfId="7355" priority="201"/>
    <cfRule type="duplicateValues" dxfId="7354" priority="202"/>
  </conditionalFormatting>
  <conditionalFormatting sqref="F280 G281 F284 F286 G285 G283 F289 H287:H288 H282 H278:H279">
    <cfRule type="duplicateValues" dxfId="7353" priority="161"/>
    <cfRule type="duplicateValues" dxfId="7352" priority="162"/>
    <cfRule type="duplicateValues" dxfId="7351" priority="163"/>
    <cfRule type="duplicateValues" dxfId="7350" priority="164"/>
    <cfRule type="duplicateValues" dxfId="7349" priority="165"/>
    <cfRule type="duplicateValues" dxfId="7348" priority="166"/>
    <cfRule type="duplicateValues" dxfId="7347" priority="167"/>
    <cfRule type="duplicateValues" dxfId="7346" priority="168"/>
    <cfRule type="duplicateValues" dxfId="7345" priority="169"/>
    <cfRule type="duplicateValues" dxfId="7344" priority="170"/>
    <cfRule type="duplicateValues" dxfId="7343" priority="171"/>
    <cfRule type="duplicateValues" dxfId="7342" priority="172"/>
    <cfRule type="duplicateValues" dxfId="7341" priority="173"/>
    <cfRule type="duplicateValues" dxfId="7340" priority="174"/>
    <cfRule type="duplicateValues" dxfId="7339" priority="175"/>
    <cfRule type="duplicateValues" dxfId="7338" priority="176"/>
    <cfRule type="duplicateValues" dxfId="7337" priority="177"/>
    <cfRule type="duplicateValues" dxfId="7336" priority="178"/>
    <cfRule type="duplicateValues" dxfId="7335" priority="179"/>
    <cfRule type="duplicateValues" dxfId="7334" priority="180"/>
    <cfRule type="duplicateValues" dxfId="7333" priority="181"/>
  </conditionalFormatting>
  <conditionalFormatting sqref="F347 G348 F353 G351:G352 F350 F356 H354:H355 H349 H345:H346">
    <cfRule type="duplicateValues" dxfId="7332" priority="140"/>
    <cfRule type="duplicateValues" dxfId="7331" priority="141"/>
    <cfRule type="duplicateValues" dxfId="7330" priority="142"/>
    <cfRule type="duplicateValues" dxfId="7329" priority="143"/>
    <cfRule type="duplicateValues" dxfId="7328" priority="144"/>
    <cfRule type="duplicateValues" dxfId="7327" priority="145"/>
    <cfRule type="duplicateValues" dxfId="7326" priority="146"/>
    <cfRule type="duplicateValues" dxfId="7325" priority="147"/>
    <cfRule type="duplicateValues" dxfId="7324" priority="148"/>
    <cfRule type="duplicateValues" dxfId="7323" priority="149"/>
    <cfRule type="duplicateValues" dxfId="7322" priority="150"/>
    <cfRule type="duplicateValues" dxfId="7321" priority="151"/>
    <cfRule type="duplicateValues" dxfId="7320" priority="152"/>
    <cfRule type="duplicateValues" dxfId="7319" priority="153"/>
    <cfRule type="duplicateValues" dxfId="7318" priority="154"/>
    <cfRule type="duplicateValues" dxfId="7317" priority="155"/>
    <cfRule type="duplicateValues" dxfId="7316" priority="156"/>
    <cfRule type="duplicateValues" dxfId="7315" priority="157"/>
    <cfRule type="duplicateValues" dxfId="7314" priority="158"/>
    <cfRule type="duplicateValues" dxfId="7313" priority="159"/>
    <cfRule type="duplicateValues" dxfId="7312" priority="160"/>
  </conditionalFormatting>
  <conditionalFormatting sqref="H419 F414:F415 H413 F417 G416 G412 F423 G420:G422 D418">
    <cfRule type="duplicateValues" dxfId="7311" priority="119"/>
    <cfRule type="duplicateValues" dxfId="7310" priority="120"/>
    <cfRule type="duplicateValues" dxfId="7309" priority="121"/>
    <cfRule type="duplicateValues" dxfId="7308" priority="122"/>
    <cfRule type="duplicateValues" dxfId="7307" priority="123"/>
    <cfRule type="duplicateValues" dxfId="7306" priority="124"/>
    <cfRule type="duplicateValues" dxfId="7305" priority="125"/>
    <cfRule type="duplicateValues" dxfId="7304" priority="126"/>
    <cfRule type="duplicateValues" dxfId="7303" priority="127"/>
    <cfRule type="duplicateValues" dxfId="7302" priority="128"/>
    <cfRule type="duplicateValues" dxfId="7301" priority="129"/>
    <cfRule type="duplicateValues" dxfId="7300" priority="130"/>
    <cfRule type="duplicateValues" dxfId="7299" priority="131"/>
    <cfRule type="duplicateValues" dxfId="7298" priority="132"/>
    <cfRule type="duplicateValues" dxfId="7297" priority="133"/>
    <cfRule type="duplicateValues" dxfId="7296" priority="134"/>
    <cfRule type="duplicateValues" dxfId="7295" priority="135"/>
    <cfRule type="duplicateValues" dxfId="7294" priority="136"/>
    <cfRule type="duplicateValues" dxfId="7293" priority="137"/>
    <cfRule type="duplicateValues" dxfId="7292" priority="138"/>
    <cfRule type="duplicateValues" dxfId="7291" priority="139"/>
  </conditionalFormatting>
  <conditionalFormatting sqref="D143:H143 D157:H157 D144:E156 G147:H147 H146 H149:H152 G155:H155 G153:G154 G148 G144 D158:E176 G158:H160 G162:H176 H161">
    <cfRule type="duplicateValues" dxfId="7290" priority="890"/>
    <cfRule type="duplicateValues" dxfId="7289" priority="891"/>
    <cfRule type="duplicateValues" dxfId="7288" priority="892"/>
    <cfRule type="duplicateValues" dxfId="7287" priority="893"/>
    <cfRule type="duplicateValues" dxfId="7286" priority="894"/>
    <cfRule type="duplicateValues" dxfId="7285" priority="895"/>
    <cfRule type="duplicateValues" dxfId="7284" priority="896"/>
    <cfRule type="duplicateValues" dxfId="7283" priority="897"/>
    <cfRule type="duplicateValues" dxfId="7282" priority="898"/>
    <cfRule type="duplicateValues" dxfId="7281" priority="899"/>
    <cfRule type="duplicateValues" dxfId="7280" priority="900"/>
    <cfRule type="duplicateValues" dxfId="7279" priority="901"/>
  </conditionalFormatting>
  <conditionalFormatting sqref="D9:H9 D23:F23 D28:F28 G32:G33 G29:G30 D24:E27 G24:G27 H23:H33 D10:E11 D13:E14 D12 D17:E22 D15:D16 G12:H13 H11 G15:H16 G21:H21 G17:G20 G14 G10 D36:H37 D29:E35 G34:H35 D38:E46 G38:H46">
    <cfRule type="duplicateValues" dxfId="7278" priority="2653"/>
    <cfRule type="duplicateValues" dxfId="7277" priority="2654"/>
    <cfRule type="duplicateValues" dxfId="7276" priority="2655"/>
    <cfRule type="duplicateValues" dxfId="7275" priority="2656"/>
    <cfRule type="duplicateValues" dxfId="7274" priority="2657"/>
    <cfRule type="duplicateValues" dxfId="7273" priority="2658"/>
    <cfRule type="duplicateValues" dxfId="7272" priority="2659"/>
    <cfRule type="duplicateValues" dxfId="7271" priority="2660"/>
    <cfRule type="duplicateValues" dxfId="7270" priority="2661"/>
    <cfRule type="duplicateValues" dxfId="7269" priority="2662"/>
    <cfRule type="duplicateValues" dxfId="7268" priority="2663"/>
    <cfRule type="duplicateValues" dxfId="7267" priority="2664"/>
    <cfRule type="duplicateValues" dxfId="7266" priority="2665"/>
    <cfRule type="duplicateValues" dxfId="7265" priority="2666"/>
  </conditionalFormatting>
  <conditionalFormatting sqref="H118">
    <cfRule type="duplicateValues" dxfId="7264" priority="106"/>
  </conditionalFormatting>
  <conditionalFormatting sqref="H118">
    <cfRule type="duplicateValues" dxfId="7263" priority="107"/>
    <cfRule type="duplicateValues" dxfId="7262" priority="108"/>
    <cfRule type="duplicateValues" dxfId="7261" priority="109"/>
    <cfRule type="duplicateValues" dxfId="7260" priority="110"/>
    <cfRule type="duplicateValues" dxfId="7259" priority="111"/>
    <cfRule type="duplicateValues" dxfId="7258" priority="112"/>
    <cfRule type="duplicateValues" dxfId="7257" priority="113"/>
    <cfRule type="duplicateValues" dxfId="7256" priority="114"/>
    <cfRule type="duplicateValues" dxfId="7255" priority="115"/>
    <cfRule type="duplicateValues" dxfId="7254" priority="116"/>
    <cfRule type="duplicateValues" dxfId="7253" priority="117"/>
    <cfRule type="duplicateValues" dxfId="7252" priority="118"/>
  </conditionalFormatting>
  <conditionalFormatting sqref="H98">
    <cfRule type="duplicateValues" dxfId="7251" priority="93"/>
  </conditionalFormatting>
  <conditionalFormatting sqref="H98">
    <cfRule type="duplicateValues" dxfId="7250" priority="94"/>
    <cfRule type="duplicateValues" dxfId="7249" priority="95"/>
    <cfRule type="duplicateValues" dxfId="7248" priority="96"/>
    <cfRule type="duplicateValues" dxfId="7247" priority="97"/>
    <cfRule type="duplicateValues" dxfId="7246" priority="98"/>
    <cfRule type="duplicateValues" dxfId="7245" priority="99"/>
    <cfRule type="duplicateValues" dxfId="7244" priority="100"/>
    <cfRule type="duplicateValues" dxfId="7243" priority="101"/>
    <cfRule type="duplicateValues" dxfId="7242" priority="102"/>
    <cfRule type="duplicateValues" dxfId="7241" priority="103"/>
    <cfRule type="duplicateValues" dxfId="7240" priority="104"/>
    <cfRule type="duplicateValues" dxfId="7239" priority="105"/>
  </conditionalFormatting>
  <conditionalFormatting sqref="F165">
    <cfRule type="duplicateValues" dxfId="7238" priority="81"/>
    <cfRule type="duplicateValues" dxfId="7237" priority="82"/>
    <cfRule type="duplicateValues" dxfId="7236" priority="83"/>
    <cfRule type="duplicateValues" dxfId="7235" priority="84"/>
    <cfRule type="duplicateValues" dxfId="7234" priority="85"/>
    <cfRule type="duplicateValues" dxfId="7233" priority="86"/>
    <cfRule type="duplicateValues" dxfId="7232" priority="87"/>
    <cfRule type="duplicateValues" dxfId="7231" priority="88"/>
    <cfRule type="duplicateValues" dxfId="7230" priority="89"/>
    <cfRule type="duplicateValues" dxfId="7229" priority="90"/>
    <cfRule type="duplicateValues" dxfId="7228" priority="91"/>
    <cfRule type="duplicateValues" dxfId="7227" priority="92"/>
  </conditionalFormatting>
  <conditionalFormatting sqref="F177">
    <cfRule type="duplicateValues" dxfId="7226" priority="69"/>
    <cfRule type="duplicateValues" dxfId="7225" priority="70"/>
    <cfRule type="duplicateValues" dxfId="7224" priority="71"/>
    <cfRule type="duplicateValues" dxfId="7223" priority="72"/>
    <cfRule type="duplicateValues" dxfId="7222" priority="73"/>
    <cfRule type="duplicateValues" dxfId="7221" priority="74"/>
    <cfRule type="duplicateValues" dxfId="7220" priority="75"/>
    <cfRule type="duplicateValues" dxfId="7219" priority="76"/>
    <cfRule type="duplicateValues" dxfId="7218" priority="77"/>
    <cfRule type="duplicateValues" dxfId="7217" priority="78"/>
    <cfRule type="duplicateValues" dxfId="7216" priority="79"/>
    <cfRule type="duplicateValues" dxfId="7215" priority="80"/>
  </conditionalFormatting>
  <conditionalFormatting sqref="F185">
    <cfRule type="duplicateValues" dxfId="7214" priority="57"/>
    <cfRule type="duplicateValues" dxfId="7213" priority="58"/>
    <cfRule type="duplicateValues" dxfId="7212" priority="59"/>
    <cfRule type="duplicateValues" dxfId="7211" priority="60"/>
    <cfRule type="duplicateValues" dxfId="7210" priority="61"/>
    <cfRule type="duplicateValues" dxfId="7209" priority="62"/>
    <cfRule type="duplicateValues" dxfId="7208" priority="63"/>
    <cfRule type="duplicateValues" dxfId="7207" priority="64"/>
    <cfRule type="duplicateValues" dxfId="7206" priority="65"/>
    <cfRule type="duplicateValues" dxfId="7205" priority="66"/>
    <cfRule type="duplicateValues" dxfId="7204" priority="67"/>
    <cfRule type="duplicateValues" dxfId="7203" priority="68"/>
  </conditionalFormatting>
  <conditionalFormatting sqref="H232">
    <cfRule type="duplicateValues" dxfId="7202" priority="46"/>
    <cfRule type="duplicateValues" dxfId="7201" priority="47"/>
    <cfRule type="duplicateValues" dxfId="7200" priority="48"/>
    <cfRule type="duplicateValues" dxfId="7199" priority="49"/>
    <cfRule type="duplicateValues" dxfId="7198" priority="50"/>
    <cfRule type="duplicateValues" dxfId="7197" priority="51"/>
    <cfRule type="duplicateValues" dxfId="7196" priority="52"/>
    <cfRule type="duplicateValues" dxfId="7195" priority="53"/>
    <cfRule type="duplicateValues" dxfId="7194" priority="54"/>
    <cfRule type="duplicateValues" dxfId="7193" priority="55"/>
    <cfRule type="duplicateValues" dxfId="7192" priority="56"/>
  </conditionalFormatting>
  <conditionalFormatting sqref="G244">
    <cfRule type="duplicateValues" dxfId="7191" priority="34"/>
    <cfRule type="duplicateValues" dxfId="7190" priority="35"/>
    <cfRule type="duplicateValues" dxfId="7189" priority="36"/>
    <cfRule type="duplicateValues" dxfId="7188" priority="37"/>
    <cfRule type="duplicateValues" dxfId="7187" priority="38"/>
    <cfRule type="duplicateValues" dxfId="7186" priority="39"/>
    <cfRule type="duplicateValues" dxfId="7185" priority="40"/>
    <cfRule type="duplicateValues" dxfId="7184" priority="41"/>
    <cfRule type="duplicateValues" dxfId="7183" priority="42"/>
    <cfRule type="duplicateValues" dxfId="7182" priority="43"/>
    <cfRule type="duplicateValues" dxfId="7181" priority="44"/>
    <cfRule type="duplicateValues" dxfId="7180" priority="45"/>
  </conditionalFormatting>
  <conditionalFormatting sqref="H306">
    <cfRule type="duplicateValues" dxfId="7179" priority="20"/>
    <cfRule type="duplicateValues" dxfId="7178" priority="21"/>
    <cfRule type="duplicateValues" dxfId="7177" priority="22"/>
    <cfRule type="duplicateValues" dxfId="7176" priority="23"/>
    <cfRule type="duplicateValues" dxfId="7175" priority="24"/>
    <cfRule type="duplicateValues" dxfId="7174" priority="25"/>
    <cfRule type="duplicateValues" dxfId="7173" priority="26"/>
    <cfRule type="duplicateValues" dxfId="7172" priority="27"/>
    <cfRule type="duplicateValues" dxfId="7171" priority="28"/>
    <cfRule type="duplicateValues" dxfId="7170" priority="29"/>
    <cfRule type="duplicateValues" dxfId="7169" priority="30"/>
    <cfRule type="duplicateValues" dxfId="7168" priority="31"/>
    <cfRule type="duplicateValues" dxfId="7167" priority="32"/>
    <cfRule type="duplicateValues" dxfId="7166" priority="33"/>
  </conditionalFormatting>
  <conditionalFormatting sqref="F378">
    <cfRule type="duplicateValues" dxfId="7165" priority="10"/>
    <cfRule type="duplicateValues" dxfId="7164" priority="11"/>
    <cfRule type="duplicateValues" dxfId="7163" priority="12"/>
    <cfRule type="duplicateValues" dxfId="7162" priority="13"/>
    <cfRule type="duplicateValues" dxfId="7161" priority="14"/>
    <cfRule type="duplicateValues" dxfId="7160" priority="15"/>
    <cfRule type="duplicateValues" dxfId="7159" priority="16"/>
    <cfRule type="duplicateValues" dxfId="7158" priority="17"/>
    <cfRule type="duplicateValues" dxfId="7157" priority="18"/>
    <cfRule type="duplicateValues" dxfId="7156" priority="19"/>
  </conditionalFormatting>
  <conditionalFormatting sqref="F453">
    <cfRule type="duplicateValues" dxfId="7155" priority="1"/>
    <cfRule type="duplicateValues" dxfId="7154" priority="2"/>
    <cfRule type="duplicateValues" dxfId="7153" priority="3"/>
    <cfRule type="duplicateValues" dxfId="7152" priority="4"/>
    <cfRule type="duplicateValues" dxfId="7151" priority="5"/>
    <cfRule type="duplicateValues" dxfId="7150" priority="6"/>
    <cfRule type="duplicateValues" dxfId="7149" priority="7"/>
    <cfRule type="duplicateValues" dxfId="7148" priority="8"/>
    <cfRule type="duplicateValues" dxfId="7147" priority="9"/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outlinePr summaryBelow="0" summaryRight="0"/>
  </sheetPr>
  <dimension ref="A1:H478"/>
  <sheetViews>
    <sheetView topLeftCell="A456" workbookViewId="0">
      <selection activeCell="B425" sqref="B425"/>
    </sheetView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45" customHeight="1" thickBot="1" x14ac:dyDescent="0.3">
      <c r="A8" s="290">
        <v>1</v>
      </c>
      <c r="B8" s="261" t="s">
        <v>205</v>
      </c>
      <c r="C8" s="262">
        <f>SUM(D8:H8)</f>
        <v>38</v>
      </c>
      <c r="D8" s="263">
        <f>COUNTA(D9:D74)</f>
        <v>2</v>
      </c>
      <c r="E8" s="263">
        <f t="shared" ref="E8:H8" si="0">COUNTA(E9:E74)</f>
        <v>5</v>
      </c>
      <c r="F8" s="263">
        <f t="shared" si="0"/>
        <v>8</v>
      </c>
      <c r="G8" s="263">
        <f t="shared" si="0"/>
        <v>21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G10" s="263"/>
      <c r="H10" s="268" t="s">
        <v>308</v>
      </c>
    </row>
    <row r="11" spans="1:8" ht="15.75" outlineLevel="1" x14ac:dyDescent="0.25">
      <c r="D11" s="267"/>
      <c r="E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8" t="s">
        <v>328</v>
      </c>
      <c r="E13" s="263"/>
      <c r="G13" s="263"/>
      <c r="H13" s="269"/>
    </row>
    <row r="14" spans="1:8" ht="15.75" outlineLevel="1" x14ac:dyDescent="0.25">
      <c r="D14" s="267"/>
      <c r="E14" s="268" t="s">
        <v>310</v>
      </c>
      <c r="G14" s="263"/>
      <c r="H14" s="269"/>
    </row>
    <row r="15" spans="1:8" ht="15.75" outlineLevel="1" x14ac:dyDescent="0.25">
      <c r="D15" s="267"/>
      <c r="E15" s="263"/>
      <c r="F15" s="268" t="s">
        <v>311</v>
      </c>
      <c r="G15" s="263"/>
      <c r="H15" s="269"/>
    </row>
    <row r="16" spans="1:8" ht="15.75" outlineLevel="1" x14ac:dyDescent="0.25">
      <c r="D16" s="268" t="s">
        <v>312</v>
      </c>
      <c r="E16" s="263"/>
      <c r="G16" s="263"/>
      <c r="H16" s="269"/>
    </row>
    <row r="17" spans="4:8" ht="15.75" outlineLevel="1" x14ac:dyDescent="0.25">
      <c r="D17" s="267"/>
      <c r="E17" s="263"/>
      <c r="F17" s="268" t="s">
        <v>313</v>
      </c>
      <c r="G17" s="263"/>
      <c r="H17" s="269"/>
    </row>
    <row r="18" spans="4:8" ht="15.75" outlineLevel="1" x14ac:dyDescent="0.25">
      <c r="D18" s="267"/>
      <c r="E18" s="263"/>
      <c r="G18" s="268" t="s">
        <v>314</v>
      </c>
      <c r="H18" s="269"/>
    </row>
    <row r="19" spans="4:8" ht="15.75" outlineLevel="1" x14ac:dyDescent="0.25">
      <c r="D19" s="267"/>
      <c r="E19" s="263"/>
      <c r="F19" s="268" t="s">
        <v>315</v>
      </c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8" t="s">
        <v>316</v>
      </c>
      <c r="G21" s="263"/>
      <c r="H21" s="269"/>
    </row>
    <row r="22" spans="4:8" ht="15.75" outlineLevel="1" x14ac:dyDescent="0.25">
      <c r="D22" s="267"/>
      <c r="E22" s="263"/>
      <c r="G22" s="263"/>
      <c r="H22" s="271" t="s">
        <v>270</v>
      </c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39</v>
      </c>
      <c r="D75" s="263">
        <f>COUNTA(D76:D141)</f>
        <v>0</v>
      </c>
      <c r="E75" s="263">
        <f t="shared" ref="E75:H75" si="1">COUNTA(E76:E141)</f>
        <v>2</v>
      </c>
      <c r="F75" s="263">
        <f t="shared" si="1"/>
        <v>4</v>
      </c>
      <c r="G75" s="263">
        <f t="shared" si="1"/>
        <v>6</v>
      </c>
      <c r="H75" s="263">
        <f t="shared" si="1"/>
        <v>27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G77" s="268" t="s">
        <v>308</v>
      </c>
      <c r="H77" s="269"/>
    </row>
    <row r="78" spans="1:8" ht="15.75" outlineLevel="1" x14ac:dyDescent="0.25">
      <c r="D78" s="267"/>
      <c r="E78" s="263"/>
      <c r="F78" s="268" t="s">
        <v>309</v>
      </c>
      <c r="H78" s="269"/>
    </row>
    <row r="79" spans="1:8" ht="15.75" outlineLevel="1" x14ac:dyDescent="0.25">
      <c r="D79" s="267"/>
      <c r="E79" s="263"/>
      <c r="G79" s="268" t="s">
        <v>327</v>
      </c>
      <c r="H79" s="269"/>
    </row>
    <row r="80" spans="1:8" ht="15.75" outlineLevel="1" x14ac:dyDescent="0.25">
      <c r="D80" s="267"/>
      <c r="E80" s="263"/>
      <c r="G80" s="268" t="s">
        <v>328</v>
      </c>
      <c r="H80" s="269"/>
    </row>
    <row r="81" spans="4:8" ht="15.75" outlineLevel="1" x14ac:dyDescent="0.25">
      <c r="D81" s="267"/>
      <c r="E81" s="263"/>
      <c r="G81" s="268" t="s">
        <v>310</v>
      </c>
      <c r="H81" s="269"/>
    </row>
    <row r="82" spans="4:8" ht="15.75" outlineLevel="1" x14ac:dyDescent="0.25">
      <c r="D82" s="267"/>
      <c r="E82" s="263"/>
      <c r="F82" s="268" t="s">
        <v>311</v>
      </c>
      <c r="G82" s="263"/>
      <c r="H82" s="269"/>
    </row>
    <row r="83" spans="4:8" ht="15.75" outlineLevel="1" x14ac:dyDescent="0.25">
      <c r="D83" s="267"/>
      <c r="E83" s="263"/>
      <c r="G83" s="268" t="s">
        <v>312</v>
      </c>
      <c r="H83" s="269"/>
    </row>
    <row r="84" spans="4:8" ht="15.75" outlineLevel="1" x14ac:dyDescent="0.25">
      <c r="D84" s="267"/>
      <c r="E84" s="268" t="s">
        <v>313</v>
      </c>
      <c r="H84" s="269"/>
    </row>
    <row r="85" spans="4:8" ht="15.75" outlineLevel="1" x14ac:dyDescent="0.25">
      <c r="D85" s="267"/>
      <c r="E85" s="263"/>
      <c r="G85" s="268" t="s">
        <v>314</v>
      </c>
      <c r="H85" s="269"/>
    </row>
    <row r="86" spans="4:8" ht="15.75" outlineLevel="1" x14ac:dyDescent="0.25">
      <c r="D86" s="267"/>
      <c r="E86" s="263"/>
      <c r="F86" s="268" t="s">
        <v>315</v>
      </c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8" t="s">
        <v>316</v>
      </c>
      <c r="G88" s="263"/>
      <c r="H88" s="269"/>
    </row>
    <row r="89" spans="4:8" ht="15.75" outlineLevel="1" x14ac:dyDescent="0.25">
      <c r="D89" s="267"/>
      <c r="E89" s="263"/>
      <c r="G89" s="263"/>
      <c r="H89" s="271" t="s">
        <v>270</v>
      </c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39</v>
      </c>
      <c r="D142" s="263">
        <f>COUNTA(D143:D208)</f>
        <v>0</v>
      </c>
      <c r="E142" s="263">
        <f t="shared" ref="E142:H142" si="2">COUNTA(E143:E208)</f>
        <v>0</v>
      </c>
      <c r="F142" s="263">
        <f t="shared" si="2"/>
        <v>12</v>
      </c>
      <c r="G142" s="263">
        <f t="shared" si="2"/>
        <v>24</v>
      </c>
      <c r="H142" s="263">
        <f t="shared" si="2"/>
        <v>3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G144" s="268" t="s">
        <v>308</v>
      </c>
      <c r="H144" s="269"/>
    </row>
    <row r="145" spans="4:8" ht="15.75" outlineLevel="1" x14ac:dyDescent="0.25">
      <c r="D145" s="267"/>
      <c r="E145" s="263"/>
      <c r="F145" s="270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G147" s="268" t="s">
        <v>328</v>
      </c>
      <c r="H147" s="269"/>
    </row>
    <row r="148" spans="4:8" ht="15.75" outlineLevel="1" x14ac:dyDescent="0.25">
      <c r="D148" s="267"/>
      <c r="E148" s="263"/>
      <c r="F148" s="270" t="s">
        <v>310</v>
      </c>
      <c r="G148" s="263"/>
      <c r="H148" s="269"/>
    </row>
    <row r="149" spans="4:8" ht="15.75" outlineLevel="1" x14ac:dyDescent="0.25">
      <c r="D149" s="267"/>
      <c r="E149" s="263"/>
      <c r="F149" s="268" t="s">
        <v>311</v>
      </c>
      <c r="G149" s="263"/>
      <c r="H149" s="269"/>
    </row>
    <row r="150" spans="4:8" ht="15.75" outlineLevel="1" x14ac:dyDescent="0.25">
      <c r="D150" s="267"/>
      <c r="E150" s="263"/>
      <c r="G150" s="268" t="s">
        <v>312</v>
      </c>
      <c r="H150" s="269"/>
    </row>
    <row r="151" spans="4:8" ht="15.75" outlineLevel="1" x14ac:dyDescent="0.25">
      <c r="D151" s="267"/>
      <c r="E151" s="263"/>
      <c r="F151" s="268" t="s">
        <v>313</v>
      </c>
      <c r="G151" s="263"/>
      <c r="H151" s="269"/>
    </row>
    <row r="152" spans="4:8" ht="15.75" outlineLevel="1" x14ac:dyDescent="0.25">
      <c r="D152" s="267"/>
      <c r="E152" s="263"/>
      <c r="G152" s="268" t="s">
        <v>314</v>
      </c>
      <c r="H152" s="269"/>
    </row>
    <row r="153" spans="4:8" ht="15.75" outlineLevel="1" x14ac:dyDescent="0.25">
      <c r="D153" s="267"/>
      <c r="E153" s="263"/>
      <c r="F153" s="268" t="s">
        <v>315</v>
      </c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3"/>
      <c r="F155" s="270" t="s">
        <v>316</v>
      </c>
      <c r="G155" s="263"/>
      <c r="H155" s="269"/>
    </row>
    <row r="156" spans="4:8" ht="15.75" outlineLevel="1" x14ac:dyDescent="0.25">
      <c r="D156" s="267"/>
      <c r="E156" s="263"/>
      <c r="G156" s="263"/>
      <c r="H156" s="271" t="s">
        <v>270</v>
      </c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41</v>
      </c>
      <c r="D209" s="263">
        <f>COUNTA(D210:D275)</f>
        <v>0</v>
      </c>
      <c r="E209" s="263">
        <f t="shared" ref="E209:H209" si="3">COUNTA(E210:E275)</f>
        <v>3</v>
      </c>
      <c r="F209" s="263">
        <f t="shared" si="3"/>
        <v>9</v>
      </c>
      <c r="G209" s="263">
        <f t="shared" si="3"/>
        <v>25</v>
      </c>
      <c r="H209" s="263">
        <f t="shared" si="3"/>
        <v>4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3"/>
      <c r="G211" s="268" t="s">
        <v>308</v>
      </c>
      <c r="H211" s="269"/>
    </row>
    <row r="212" spans="1:8" ht="15.75" outlineLevel="1" x14ac:dyDescent="0.25">
      <c r="D212" s="267"/>
      <c r="E212" s="268" t="s">
        <v>309</v>
      </c>
      <c r="G212" s="263"/>
      <c r="H212" s="269"/>
    </row>
    <row r="213" spans="1:8" ht="15.75" outlineLevel="1" x14ac:dyDescent="0.25">
      <c r="D213" s="267"/>
      <c r="E213" s="263"/>
      <c r="F213" s="268" t="s">
        <v>327</v>
      </c>
      <c r="G213" s="263"/>
      <c r="H213" s="269"/>
    </row>
    <row r="214" spans="1:8" ht="15.75" outlineLevel="1" x14ac:dyDescent="0.25">
      <c r="D214" s="267"/>
      <c r="E214" s="263"/>
      <c r="G214" s="268" t="s">
        <v>328</v>
      </c>
      <c r="H214" s="269"/>
    </row>
    <row r="215" spans="1:8" ht="15.75" outlineLevel="1" x14ac:dyDescent="0.25">
      <c r="D215" s="267"/>
      <c r="E215" s="268" t="s">
        <v>310</v>
      </c>
      <c r="G215" s="263"/>
      <c r="H215" s="269"/>
    </row>
    <row r="216" spans="1:8" ht="15.75" outlineLevel="1" x14ac:dyDescent="0.25">
      <c r="D216" s="267"/>
      <c r="E216" s="263"/>
      <c r="G216" s="268" t="s">
        <v>311</v>
      </c>
      <c r="H216" s="269"/>
    </row>
    <row r="217" spans="1:8" ht="15.75" outlineLevel="1" x14ac:dyDescent="0.25">
      <c r="D217" s="267"/>
      <c r="E217" s="263"/>
      <c r="G217" s="268" t="s">
        <v>312</v>
      </c>
      <c r="H217" s="269"/>
    </row>
    <row r="218" spans="1:8" ht="15.75" outlineLevel="1" x14ac:dyDescent="0.25">
      <c r="D218" s="267"/>
      <c r="E218" s="263"/>
      <c r="F218" s="268" t="s">
        <v>313</v>
      </c>
      <c r="G218" s="263"/>
      <c r="H218" s="269"/>
    </row>
    <row r="219" spans="1:8" ht="15.75" outlineLevel="1" x14ac:dyDescent="0.25">
      <c r="D219" s="267"/>
      <c r="G219" s="268" t="s">
        <v>314</v>
      </c>
      <c r="H219" s="269"/>
    </row>
    <row r="220" spans="1:8" ht="15.75" outlineLevel="1" x14ac:dyDescent="0.25">
      <c r="D220" s="267"/>
      <c r="E220" s="263"/>
      <c r="F220" s="268" t="s">
        <v>315</v>
      </c>
      <c r="G220" s="263"/>
      <c r="H220" s="269"/>
    </row>
    <row r="221" spans="1:8" ht="15.75" outlineLevel="1" x14ac:dyDescent="0.25">
      <c r="D221" s="267"/>
      <c r="E221" s="263"/>
      <c r="F221" s="268" t="s">
        <v>329</v>
      </c>
      <c r="G221" s="263"/>
      <c r="H221" s="269"/>
    </row>
    <row r="222" spans="1:8" ht="15.75" outlineLevel="1" x14ac:dyDescent="0.25">
      <c r="D222" s="267"/>
      <c r="E222" s="268" t="s">
        <v>316</v>
      </c>
      <c r="G222" s="263"/>
    </row>
    <row r="223" spans="1:8" ht="15.75" outlineLevel="1" x14ac:dyDescent="0.25">
      <c r="D223" s="267"/>
      <c r="E223" s="263"/>
      <c r="G223" s="263"/>
      <c r="H223" s="271" t="s">
        <v>270</v>
      </c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285</v>
      </c>
    </row>
    <row r="231" spans="4:8" ht="15.75" outlineLevel="2" x14ac:dyDescent="0.25">
      <c r="D231" s="279"/>
      <c r="E231" s="263"/>
      <c r="G231" s="263"/>
      <c r="H231" s="273" t="s">
        <v>17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269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39</v>
      </c>
      <c r="D276" s="263">
        <f>COUNTA(D277:D342)</f>
        <v>0</v>
      </c>
      <c r="E276" s="263">
        <f t="shared" ref="E276:H276" si="4">COUNTA(E277:E342)</f>
        <v>1</v>
      </c>
      <c r="F276" s="263">
        <f t="shared" si="4"/>
        <v>1</v>
      </c>
      <c r="G276" s="263">
        <f t="shared" si="4"/>
        <v>8</v>
      </c>
      <c r="H276" s="263">
        <f t="shared" si="4"/>
        <v>29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3"/>
      <c r="G278" s="263"/>
      <c r="H278" s="268" t="s">
        <v>308</v>
      </c>
    </row>
    <row r="279" spans="1:8" ht="15.75" outlineLevel="1" x14ac:dyDescent="0.25">
      <c r="D279" s="267"/>
      <c r="E279" s="263"/>
      <c r="G279" s="268" t="s">
        <v>309</v>
      </c>
      <c r="H279" s="269"/>
    </row>
    <row r="280" spans="1:8" ht="15.75" outlineLevel="1" x14ac:dyDescent="0.25">
      <c r="D280" s="267"/>
      <c r="E280" s="263"/>
      <c r="G280" s="268" t="s">
        <v>327</v>
      </c>
      <c r="H280" s="269"/>
    </row>
    <row r="281" spans="1:8" ht="15.75" outlineLevel="1" x14ac:dyDescent="0.25">
      <c r="D281" s="267"/>
      <c r="E281" s="263"/>
      <c r="G281" s="268" t="s">
        <v>328</v>
      </c>
      <c r="H281" s="269"/>
    </row>
    <row r="282" spans="1:8" ht="15.75" outlineLevel="1" x14ac:dyDescent="0.25">
      <c r="D282" s="267"/>
      <c r="E282" s="263"/>
      <c r="G282" s="268" t="s">
        <v>310</v>
      </c>
      <c r="H282" s="269"/>
    </row>
    <row r="283" spans="1:8" ht="15.75" outlineLevel="1" x14ac:dyDescent="0.25">
      <c r="D283" s="267"/>
      <c r="E283" s="263"/>
      <c r="G283" s="268" t="s">
        <v>311</v>
      </c>
      <c r="H283" s="269"/>
    </row>
    <row r="284" spans="1:8" ht="15.75" outlineLevel="1" x14ac:dyDescent="0.25">
      <c r="D284" s="267"/>
      <c r="E284" s="263"/>
      <c r="G284" s="263"/>
      <c r="H284" s="268" t="s">
        <v>312</v>
      </c>
    </row>
    <row r="285" spans="1:8" ht="15.75" outlineLevel="1" x14ac:dyDescent="0.25">
      <c r="D285" s="267"/>
      <c r="E285" s="268" t="s">
        <v>313</v>
      </c>
      <c r="G285" s="263"/>
      <c r="H285" s="269"/>
    </row>
    <row r="286" spans="1:8" ht="15.75" outlineLevel="1" x14ac:dyDescent="0.25">
      <c r="D286" s="267"/>
      <c r="E286" s="263"/>
      <c r="G286" s="268" t="s">
        <v>314</v>
      </c>
      <c r="H286" s="269"/>
    </row>
    <row r="287" spans="1:8" ht="15.75" outlineLevel="1" x14ac:dyDescent="0.25">
      <c r="D287" s="267"/>
      <c r="E287" s="263"/>
      <c r="G287" s="268" t="s">
        <v>315</v>
      </c>
      <c r="H287" s="269"/>
    </row>
    <row r="288" spans="1:8" ht="15.75" outlineLevel="1" x14ac:dyDescent="0.25">
      <c r="D288" s="267"/>
      <c r="E288" s="263"/>
      <c r="F288" s="268" t="s">
        <v>329</v>
      </c>
      <c r="G288" s="263"/>
      <c r="H288" s="269"/>
    </row>
    <row r="289" spans="4:8" ht="15.75" outlineLevel="1" x14ac:dyDescent="0.25">
      <c r="D289" s="267"/>
      <c r="E289" s="263"/>
      <c r="G289" s="268" t="s">
        <v>316</v>
      </c>
      <c r="H289" s="269"/>
    </row>
    <row r="290" spans="4:8" ht="15.75" outlineLevel="1" x14ac:dyDescent="0.25">
      <c r="D290" s="267"/>
      <c r="E290" s="263"/>
      <c r="G290" s="263"/>
      <c r="H290" s="271" t="s">
        <v>270</v>
      </c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109"/>
      <c r="E292" s="108"/>
      <c r="F292" s="108"/>
      <c r="G292" s="102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G295" s="102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G297" s="102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108"/>
      <c r="H299" s="102"/>
    </row>
    <row r="300" spans="4:8" ht="15.75" outlineLevel="2" x14ac:dyDescent="0.25">
      <c r="D300" s="109"/>
      <c r="E300" s="108"/>
      <c r="F300" s="108"/>
      <c r="G300" s="102"/>
      <c r="H300" s="9" t="s">
        <v>29</v>
      </c>
    </row>
    <row r="301" spans="4:8" ht="15.75" outlineLevel="2" x14ac:dyDescent="0.25">
      <c r="D301" s="109"/>
      <c r="E301" s="108"/>
      <c r="F301" s="108"/>
      <c r="G301" s="102"/>
      <c r="H301" s="9" t="s">
        <v>33</v>
      </c>
    </row>
    <row r="302" spans="4:8" ht="15.75" outlineLevel="2" x14ac:dyDescent="0.25">
      <c r="D302" s="109"/>
      <c r="E302" s="108"/>
      <c r="F302" s="108"/>
      <c r="G302" s="102"/>
      <c r="H302" s="9" t="s">
        <v>66</v>
      </c>
    </row>
    <row r="303" spans="4:8" ht="15.75" outlineLevel="2" x14ac:dyDescent="0.25">
      <c r="D303" s="109"/>
      <c r="E303" s="108"/>
      <c r="F303" s="108"/>
      <c r="G303" s="102"/>
      <c r="H303" s="9" t="s">
        <v>26</v>
      </c>
    </row>
    <row r="304" spans="4:8" ht="15.75" outlineLevel="2" x14ac:dyDescent="0.25">
      <c r="D304" s="109"/>
      <c r="E304" s="108"/>
      <c r="F304" s="108"/>
      <c r="G304" s="102"/>
      <c r="H304" s="9" t="s">
        <v>58</v>
      </c>
    </row>
    <row r="305" spans="4:8" ht="15.75" outlineLevel="2" x14ac:dyDescent="0.25">
      <c r="D305" s="109"/>
      <c r="E305" s="108"/>
      <c r="F305" s="108"/>
      <c r="G305" s="102"/>
      <c r="H305" s="9" t="s">
        <v>51</v>
      </c>
    </row>
    <row r="306" spans="4:8" ht="15.75" outlineLevel="2" x14ac:dyDescent="0.25">
      <c r="D306" s="109"/>
      <c r="E306" s="108"/>
      <c r="F306" s="108"/>
      <c r="G306" s="102"/>
      <c r="H306" s="9" t="s">
        <v>43</v>
      </c>
    </row>
    <row r="307" spans="4:8" ht="15.75" outlineLevel="2" x14ac:dyDescent="0.25">
      <c r="D307" s="109"/>
      <c r="E307" s="108"/>
      <c r="F307" s="108"/>
      <c r="G307" s="102"/>
      <c r="H307" s="9" t="s">
        <v>39</v>
      </c>
    </row>
    <row r="308" spans="4:8" ht="15.75" outlineLevel="2" x14ac:dyDescent="0.25">
      <c r="D308" s="109"/>
      <c r="E308" s="108"/>
      <c r="F308" s="108"/>
      <c r="G308" s="102"/>
      <c r="H308" s="9" t="s">
        <v>35</v>
      </c>
    </row>
    <row r="309" spans="4:8" ht="15.75" outlineLevel="2" x14ac:dyDescent="0.25">
      <c r="D309" s="109"/>
      <c r="E309" s="108"/>
      <c r="F309" s="108"/>
      <c r="G309" s="102"/>
      <c r="H309" s="9" t="s">
        <v>31</v>
      </c>
    </row>
    <row r="310" spans="4:8" ht="15.6" customHeight="1" outlineLevel="2" x14ac:dyDescent="0.25">
      <c r="D310" s="109"/>
      <c r="E310" s="108"/>
      <c r="F310" s="108"/>
      <c r="G310" s="102"/>
      <c r="H310" s="9" t="s">
        <v>28</v>
      </c>
    </row>
    <row r="311" spans="4:8" ht="15.6" customHeight="1" outlineLevel="2" x14ac:dyDescent="0.25">
      <c r="D311" s="109"/>
      <c r="E311" s="108"/>
      <c r="F311" s="108"/>
      <c r="G311" s="102"/>
      <c r="H311" s="102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G313" s="102"/>
      <c r="H313" s="9" t="s">
        <v>13</v>
      </c>
    </row>
    <row r="314" spans="4:8" ht="15.75" outlineLevel="2" x14ac:dyDescent="0.25">
      <c r="D314" s="109"/>
      <c r="E314" s="108"/>
      <c r="F314" s="108"/>
      <c r="G314" s="102"/>
      <c r="H314" s="9" t="s">
        <v>10</v>
      </c>
    </row>
    <row r="315" spans="4:8" ht="15.75" outlineLevel="2" x14ac:dyDescent="0.25">
      <c r="D315" s="109"/>
      <c r="E315" s="102"/>
      <c r="F315" s="108"/>
      <c r="G315" s="102"/>
      <c r="H315" s="9" t="s">
        <v>7</v>
      </c>
    </row>
    <row r="316" spans="4:8" ht="15.75" outlineLevel="2" x14ac:dyDescent="0.25">
      <c r="D316" s="109"/>
      <c r="E316" s="108"/>
      <c r="F316" s="108"/>
      <c r="G316" s="102"/>
      <c r="H316" s="9" t="s">
        <v>15</v>
      </c>
    </row>
    <row r="317" spans="4:8" ht="15.75" outlineLevel="2" x14ac:dyDescent="0.25">
      <c r="D317" s="109"/>
      <c r="E317" s="108"/>
      <c r="F317" s="108"/>
      <c r="G317" s="102"/>
      <c r="H317" s="9" t="s">
        <v>12</v>
      </c>
    </row>
    <row r="318" spans="4:8" ht="15.75" outlineLevel="2" x14ac:dyDescent="0.25">
      <c r="D318" s="109"/>
      <c r="E318" s="108"/>
      <c r="F318" s="108"/>
      <c r="G318" s="102"/>
      <c r="H318" s="9" t="s">
        <v>9</v>
      </c>
    </row>
    <row r="319" spans="4:8" ht="15.75" outlineLevel="2" x14ac:dyDescent="0.25">
      <c r="D319" s="109"/>
      <c r="E319" s="108"/>
      <c r="F319" s="108"/>
      <c r="G319" s="102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38</v>
      </c>
      <c r="D343" s="263">
        <f>COUNTA(D344:D409)</f>
        <v>0</v>
      </c>
      <c r="E343" s="263">
        <f t="shared" ref="E343:H343" si="5">COUNTA(E344:E409)</f>
        <v>9</v>
      </c>
      <c r="F343" s="263">
        <f t="shared" si="5"/>
        <v>19</v>
      </c>
      <c r="G343" s="263">
        <f t="shared" si="5"/>
        <v>9</v>
      </c>
      <c r="H343" s="263">
        <f t="shared" si="5"/>
        <v>1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3"/>
      <c r="G345" s="263"/>
      <c r="H345" s="268" t="s">
        <v>308</v>
      </c>
    </row>
    <row r="346" spans="1:8" ht="15.75" outlineLevel="1" x14ac:dyDescent="0.25">
      <c r="D346" s="267"/>
      <c r="E346" s="268" t="s">
        <v>309</v>
      </c>
      <c r="G346" s="263"/>
      <c r="H346" s="269"/>
    </row>
    <row r="347" spans="1:8" ht="15.75" outlineLevel="1" x14ac:dyDescent="0.25">
      <c r="D347" s="267"/>
      <c r="E347" s="263"/>
      <c r="G347" s="268" t="s">
        <v>327</v>
      </c>
      <c r="H347" s="269"/>
    </row>
    <row r="348" spans="1:8" ht="15.75" outlineLevel="1" x14ac:dyDescent="0.25">
      <c r="D348" s="267"/>
      <c r="E348" s="263"/>
      <c r="G348" s="268" t="s">
        <v>328</v>
      </c>
      <c r="H348" s="269"/>
    </row>
    <row r="349" spans="1:8" ht="15.75" outlineLevel="1" x14ac:dyDescent="0.25">
      <c r="D349" s="267"/>
      <c r="E349" s="268" t="s">
        <v>310</v>
      </c>
      <c r="G349" s="263"/>
      <c r="H349" s="269"/>
    </row>
    <row r="350" spans="1:8" ht="15.75" outlineLevel="1" x14ac:dyDescent="0.25">
      <c r="D350" s="267"/>
      <c r="E350" s="268" t="s">
        <v>311</v>
      </c>
      <c r="G350" s="263"/>
      <c r="H350" s="269"/>
    </row>
    <row r="351" spans="1:8" ht="15.75" outlineLevel="1" x14ac:dyDescent="0.25">
      <c r="D351" s="267"/>
      <c r="E351" s="263"/>
      <c r="G351" s="268" t="s">
        <v>312</v>
      </c>
      <c r="H351" s="269"/>
    </row>
    <row r="352" spans="1:8" ht="15.75" outlineLevel="1" x14ac:dyDescent="0.25">
      <c r="D352" s="267"/>
      <c r="E352" s="263"/>
      <c r="G352" s="268" t="s">
        <v>313</v>
      </c>
      <c r="H352" s="269"/>
    </row>
    <row r="353" spans="4:8" ht="15.75" outlineLevel="1" x14ac:dyDescent="0.25">
      <c r="D353" s="267"/>
      <c r="E353" s="263"/>
      <c r="G353" s="268" t="s">
        <v>314</v>
      </c>
      <c r="H353" s="269"/>
    </row>
    <row r="354" spans="4:8" ht="15.75" outlineLevel="1" x14ac:dyDescent="0.25">
      <c r="D354" s="267"/>
      <c r="E354" s="263"/>
      <c r="G354" s="268" t="s">
        <v>315</v>
      </c>
      <c r="H354" s="269"/>
    </row>
    <row r="355" spans="4:8" ht="15.75" outlineLevel="1" x14ac:dyDescent="0.25">
      <c r="D355" s="267"/>
      <c r="E355" s="263"/>
      <c r="F355" s="268" t="s">
        <v>329</v>
      </c>
      <c r="G355" s="263"/>
      <c r="H355" s="269"/>
    </row>
    <row r="356" spans="4:8" ht="15.75" outlineLevel="1" x14ac:dyDescent="0.25">
      <c r="D356" s="267"/>
      <c r="E356" s="268" t="s">
        <v>316</v>
      </c>
      <c r="G356" s="263"/>
      <c r="H356" s="269"/>
    </row>
    <row r="357" spans="4:8" ht="15.75" outlineLevel="1" x14ac:dyDescent="0.25">
      <c r="D357" s="267"/>
      <c r="E357" s="263"/>
      <c r="F357" s="271" t="s">
        <v>270</v>
      </c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38</v>
      </c>
      <c r="D410" s="263">
        <f>COUNTA(D411:D476)</f>
        <v>1</v>
      </c>
      <c r="E410" s="263">
        <f t="shared" ref="E410:H410" si="6">COUNTA(E411:E476)</f>
        <v>2</v>
      </c>
      <c r="F410" s="263">
        <f t="shared" si="6"/>
        <v>30</v>
      </c>
      <c r="G410" s="263">
        <f t="shared" si="6"/>
        <v>3</v>
      </c>
      <c r="H410" s="263">
        <f t="shared" si="6"/>
        <v>2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3"/>
      <c r="G412" s="263"/>
      <c r="H412" s="268" t="s">
        <v>308</v>
      </c>
    </row>
    <row r="413" spans="1:8" ht="15.75" outlineLevel="1" x14ac:dyDescent="0.25">
      <c r="D413" s="267"/>
      <c r="E413" s="263"/>
      <c r="F413" s="268" t="s">
        <v>309</v>
      </c>
      <c r="G413" s="263"/>
      <c r="H413" s="269"/>
    </row>
    <row r="414" spans="1:8" ht="15.75" outlineLevel="1" x14ac:dyDescent="0.25">
      <c r="D414" s="267"/>
      <c r="E414" s="263"/>
      <c r="F414" s="268" t="s">
        <v>327</v>
      </c>
      <c r="G414" s="263"/>
      <c r="H414" s="269"/>
    </row>
    <row r="415" spans="1:8" ht="15.75" outlineLevel="1" x14ac:dyDescent="0.25">
      <c r="D415" s="267"/>
      <c r="E415" s="268" t="s">
        <v>328</v>
      </c>
      <c r="G415" s="263"/>
      <c r="H415" s="269"/>
    </row>
    <row r="416" spans="1:8" ht="15.75" outlineLevel="1" x14ac:dyDescent="0.25">
      <c r="D416" s="267"/>
      <c r="E416" s="263"/>
      <c r="F416" s="268" t="s">
        <v>310</v>
      </c>
      <c r="G416" s="263"/>
      <c r="H416" s="269"/>
    </row>
    <row r="417" spans="4:8" ht="15.75" outlineLevel="1" x14ac:dyDescent="0.25">
      <c r="D417" s="267"/>
      <c r="E417" s="263"/>
      <c r="F417" s="268" t="s">
        <v>311</v>
      </c>
      <c r="G417" s="263"/>
      <c r="H417" s="269"/>
    </row>
    <row r="418" spans="4:8" ht="15.75" outlineLevel="1" x14ac:dyDescent="0.25">
      <c r="D418" s="268" t="s">
        <v>312</v>
      </c>
      <c r="E418" s="263"/>
      <c r="G418" s="263"/>
      <c r="H418" s="269"/>
    </row>
    <row r="419" spans="4:8" ht="15.75" outlineLevel="1" x14ac:dyDescent="0.25">
      <c r="D419" s="267"/>
      <c r="E419" s="263"/>
      <c r="F419" s="268" t="s">
        <v>313</v>
      </c>
      <c r="G419" s="263"/>
      <c r="H419" s="269"/>
    </row>
    <row r="420" spans="4:8" ht="15.75" outlineLevel="1" x14ac:dyDescent="0.25">
      <c r="D420" s="267"/>
      <c r="E420" s="263"/>
      <c r="G420" s="268" t="s">
        <v>314</v>
      </c>
      <c r="H420" s="269"/>
    </row>
    <row r="421" spans="4:8" ht="15.75" outlineLevel="1" x14ac:dyDescent="0.25">
      <c r="D421" s="267"/>
      <c r="E421" s="263"/>
      <c r="F421" s="268" t="s">
        <v>315</v>
      </c>
      <c r="G421" s="263"/>
      <c r="H421" s="269"/>
    </row>
    <row r="422" spans="4:8" ht="15.75" outlineLevel="1" x14ac:dyDescent="0.25">
      <c r="D422" s="267"/>
      <c r="E422" s="263"/>
      <c r="F422" s="268" t="s">
        <v>329</v>
      </c>
      <c r="G422" s="263"/>
      <c r="H422" s="269"/>
    </row>
    <row r="423" spans="4:8" ht="15.75" outlineLevel="1" x14ac:dyDescent="0.25">
      <c r="D423" s="267"/>
      <c r="E423" s="263"/>
      <c r="F423" s="268" t="s">
        <v>316</v>
      </c>
      <c r="G423" s="263"/>
      <c r="H423" s="269"/>
    </row>
    <row r="424" spans="4:8" ht="15.75" outlineLevel="1" x14ac:dyDescent="0.25">
      <c r="D424" s="267"/>
      <c r="E424" s="263"/>
      <c r="G424" s="271" t="s">
        <v>270</v>
      </c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272</v>
      </c>
      <c r="D477" s="287">
        <f>D410+D343+D276+D209+D142+D75+D8</f>
        <v>3</v>
      </c>
      <c r="E477" s="287">
        <f t="shared" ref="E477:H477" si="7">E410+E343+E276+E209+E142+E75+E8</f>
        <v>22</v>
      </c>
      <c r="F477" s="287">
        <f t="shared" si="7"/>
        <v>83</v>
      </c>
      <c r="G477" s="287">
        <f t="shared" si="7"/>
        <v>96</v>
      </c>
      <c r="H477" s="287">
        <f t="shared" si="7"/>
        <v>68</v>
      </c>
    </row>
    <row r="478" spans="3:8" ht="15.75" x14ac:dyDescent="0.25">
      <c r="C478" s="288"/>
      <c r="D478" s="289">
        <f>D477/$C$477</f>
        <v>1.1029411764705883E-2</v>
      </c>
      <c r="E478" s="289">
        <f>E477/$C$477</f>
        <v>8.0882352941176475E-2</v>
      </c>
      <c r="F478" s="289">
        <f>F477/$C$477</f>
        <v>0.30514705882352944</v>
      </c>
      <c r="G478" s="289">
        <f>G477/$C$477</f>
        <v>0.35294117647058826</v>
      </c>
      <c r="H478" s="289">
        <f>H477/$C$477</f>
        <v>0.25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7146" priority="987"/>
    <cfRule type="duplicateValues" dxfId="7145" priority="993"/>
    <cfRule type="duplicateValues" dxfId="7144" priority="999"/>
    <cfRule type="duplicateValues" dxfId="7143" priority="1005"/>
    <cfRule type="duplicateValues" dxfId="7142" priority="1011"/>
    <cfRule type="duplicateValues" dxfId="7141" priority="1017"/>
    <cfRule type="duplicateValues" dxfId="7140" priority="1023"/>
    <cfRule type="duplicateValues" dxfId="7139" priority="1029"/>
    <cfRule type="duplicateValues" dxfId="7138" priority="1034"/>
    <cfRule type="duplicateValues" dxfId="7137" priority="1038"/>
    <cfRule type="duplicateValues" dxfId="7136" priority="1048"/>
  </conditionalFormatting>
  <conditionalFormatting sqref="F257">
    <cfRule type="duplicateValues" dxfId="7135" priority="920"/>
    <cfRule type="duplicateValues" dxfId="7134" priority="921"/>
    <cfRule type="duplicateValues" dxfId="7133" priority="922"/>
    <cfRule type="duplicateValues" dxfId="7132" priority="923"/>
    <cfRule type="duplicateValues" dxfId="7131" priority="924"/>
    <cfRule type="duplicateValues" dxfId="7130" priority="925"/>
    <cfRule type="duplicateValues" dxfId="7129" priority="926"/>
    <cfRule type="duplicateValues" dxfId="7128" priority="927"/>
    <cfRule type="duplicateValues" dxfId="7127" priority="928"/>
    <cfRule type="duplicateValues" dxfId="7126" priority="929"/>
    <cfRule type="duplicateValues" dxfId="7125" priority="930"/>
    <cfRule type="duplicateValues" dxfId="7124" priority="931"/>
    <cfRule type="duplicateValues" dxfId="7123" priority="932"/>
    <cfRule type="duplicateValues" dxfId="7122" priority="933"/>
    <cfRule type="duplicateValues" dxfId="7121" priority="934"/>
    <cfRule type="duplicateValues" dxfId="7120" priority="935"/>
    <cfRule type="duplicateValues" dxfId="7119" priority="936"/>
    <cfRule type="duplicateValues" dxfId="7118" priority="937"/>
    <cfRule type="duplicateValues" dxfId="7117" priority="938"/>
    <cfRule type="duplicateValues" dxfId="7116" priority="939"/>
    <cfRule type="duplicateValues" dxfId="7115" priority="940"/>
  </conditionalFormatting>
  <conditionalFormatting sqref="G266">
    <cfRule type="duplicateValues" dxfId="7114" priority="836"/>
    <cfRule type="duplicateValues" dxfId="7113" priority="837"/>
    <cfRule type="duplicateValues" dxfId="7112" priority="838"/>
    <cfRule type="duplicateValues" dxfId="7111" priority="839"/>
    <cfRule type="duplicateValues" dxfId="7110" priority="840"/>
    <cfRule type="duplicateValues" dxfId="7109" priority="841"/>
    <cfRule type="duplicateValues" dxfId="7108" priority="842"/>
    <cfRule type="duplicateValues" dxfId="7107" priority="843"/>
    <cfRule type="duplicateValues" dxfId="7106" priority="844"/>
    <cfRule type="duplicateValues" dxfId="7105" priority="845"/>
    <cfRule type="duplicateValues" dxfId="7104" priority="846"/>
    <cfRule type="duplicateValues" dxfId="7103" priority="847"/>
    <cfRule type="duplicateValues" dxfId="7102" priority="848"/>
    <cfRule type="duplicateValues" dxfId="7101" priority="849"/>
    <cfRule type="duplicateValues" dxfId="7100" priority="850"/>
    <cfRule type="duplicateValues" dxfId="7099" priority="851"/>
    <cfRule type="duplicateValues" dxfId="7098" priority="852"/>
    <cfRule type="duplicateValues" dxfId="7097" priority="853"/>
    <cfRule type="duplicateValues" dxfId="7096" priority="854"/>
    <cfRule type="duplicateValues" dxfId="7095" priority="855"/>
    <cfRule type="duplicateValues" dxfId="7094" priority="856"/>
  </conditionalFormatting>
  <conditionalFormatting sqref="E78">
    <cfRule type="duplicateValues" dxfId="7093" priority="773"/>
    <cfRule type="duplicateValues" dxfId="7092" priority="774"/>
    <cfRule type="duplicateValues" dxfId="7091" priority="775"/>
    <cfRule type="duplicateValues" dxfId="7090" priority="776"/>
    <cfRule type="duplicateValues" dxfId="7089" priority="777"/>
    <cfRule type="duplicateValues" dxfId="7088" priority="778"/>
    <cfRule type="duplicateValues" dxfId="7087" priority="779"/>
    <cfRule type="duplicateValues" dxfId="7086" priority="780"/>
    <cfRule type="duplicateValues" dxfId="7085" priority="781"/>
    <cfRule type="duplicateValues" dxfId="7084" priority="782"/>
    <cfRule type="duplicateValues" dxfId="7083" priority="783"/>
    <cfRule type="duplicateValues" dxfId="7082" priority="784"/>
    <cfRule type="duplicateValues" dxfId="7081" priority="785"/>
    <cfRule type="duplicateValues" dxfId="7080" priority="786"/>
    <cfRule type="duplicateValues" dxfId="7079" priority="787"/>
    <cfRule type="duplicateValues" dxfId="7078" priority="788"/>
    <cfRule type="duplicateValues" dxfId="7077" priority="789"/>
    <cfRule type="duplicateValues" dxfId="7076" priority="790"/>
    <cfRule type="duplicateValues" dxfId="7075" priority="791"/>
    <cfRule type="duplicateValues" dxfId="7074" priority="792"/>
    <cfRule type="duplicateValues" dxfId="7073" priority="793"/>
  </conditionalFormatting>
  <conditionalFormatting sqref="F224">
    <cfRule type="duplicateValues" dxfId="7072" priority="752"/>
    <cfRule type="duplicateValues" dxfId="7071" priority="753"/>
    <cfRule type="duplicateValues" dxfId="7070" priority="754"/>
    <cfRule type="duplicateValues" dxfId="7069" priority="755"/>
    <cfRule type="duplicateValues" dxfId="7068" priority="756"/>
    <cfRule type="duplicateValues" dxfId="7067" priority="757"/>
    <cfRule type="duplicateValues" dxfId="7066" priority="758"/>
    <cfRule type="duplicateValues" dxfId="7065" priority="759"/>
    <cfRule type="duplicateValues" dxfId="7064" priority="760"/>
    <cfRule type="duplicateValues" dxfId="7063" priority="761"/>
    <cfRule type="duplicateValues" dxfId="7062" priority="762"/>
    <cfRule type="duplicateValues" dxfId="7061" priority="763"/>
    <cfRule type="duplicateValues" dxfId="7060" priority="764"/>
    <cfRule type="duplicateValues" dxfId="7059" priority="765"/>
    <cfRule type="duplicateValues" dxfId="7058" priority="766"/>
    <cfRule type="duplicateValues" dxfId="7057" priority="767"/>
    <cfRule type="duplicateValues" dxfId="7056" priority="768"/>
    <cfRule type="duplicateValues" dxfId="7055" priority="769"/>
    <cfRule type="duplicateValues" dxfId="7054" priority="770"/>
    <cfRule type="duplicateValues" dxfId="7053" priority="771"/>
    <cfRule type="duplicateValues" dxfId="7052" priority="772"/>
  </conditionalFormatting>
  <conditionalFormatting sqref="D344:H344 D358:H358 D356 D357:E357 D345:E345 D347:E348 D351:E355 D349:D350 D346 H347:H348 G350:H350 H351:H353 G356:H356 H357 G355 G349 G345:G346">
    <cfRule type="duplicateValues" dxfId="7051" priority="742"/>
    <cfRule type="duplicateValues" dxfId="7050" priority="743"/>
    <cfRule type="duplicateValues" dxfId="7049" priority="744"/>
    <cfRule type="duplicateValues" dxfId="7048" priority="745"/>
    <cfRule type="duplicateValues" dxfId="7047" priority="746"/>
    <cfRule type="duplicateValues" dxfId="7046" priority="747"/>
    <cfRule type="duplicateValues" dxfId="7045" priority="748"/>
    <cfRule type="duplicateValues" dxfId="7044" priority="749"/>
    <cfRule type="duplicateValues" dxfId="7043" priority="750"/>
    <cfRule type="duplicateValues" dxfId="7042" priority="751"/>
  </conditionalFormatting>
  <conditionalFormatting sqref="D9:H9 D23:F23 H23 D10:E10 E13 D11:D12 D17:E20 D22:E22 D21 D14:D15 G12:H13 H11 G15:H16 G21:H21 G19:G20 G17 G14 G10">
    <cfRule type="duplicateValues" dxfId="7041" priority="1051"/>
    <cfRule type="duplicateValues" dxfId="7040" priority="1052"/>
    <cfRule type="duplicateValues" dxfId="7039" priority="1053"/>
    <cfRule type="duplicateValues" dxfId="7038" priority="1054"/>
    <cfRule type="duplicateValues" dxfId="7037" priority="1055"/>
    <cfRule type="duplicateValues" dxfId="7036" priority="1056"/>
    <cfRule type="duplicateValues" dxfId="7035" priority="1057"/>
    <cfRule type="duplicateValues" dxfId="7034" priority="1058"/>
    <cfRule type="duplicateValues" dxfId="7033" priority="1059"/>
    <cfRule type="duplicateValues" dxfId="7032" priority="1060"/>
    <cfRule type="duplicateValues" dxfId="7031" priority="1061"/>
    <cfRule type="duplicateValues" dxfId="7030" priority="1062"/>
    <cfRule type="duplicateValues" dxfId="7029" priority="1063"/>
    <cfRule type="duplicateValues" dxfId="7028" priority="1064"/>
  </conditionalFormatting>
  <conditionalFormatting sqref="G23">
    <cfRule type="duplicateValues" dxfId="7027" priority="1065"/>
    <cfRule type="duplicateValues" dxfId="7026" priority="1066"/>
    <cfRule type="duplicateValues" dxfId="7025" priority="1067"/>
    <cfRule type="duplicateValues" dxfId="7024" priority="1068"/>
    <cfRule type="duplicateValues" dxfId="7023" priority="1069"/>
    <cfRule type="duplicateValues" dxfId="7022" priority="1070"/>
    <cfRule type="duplicateValues" dxfId="7021" priority="1071"/>
    <cfRule type="duplicateValues" dxfId="7020" priority="1072"/>
    <cfRule type="duplicateValues" dxfId="7019" priority="1073"/>
    <cfRule type="duplicateValues" dxfId="7018" priority="1074"/>
    <cfRule type="duplicateValues" dxfId="7017" priority="1075"/>
    <cfRule type="duplicateValues" dxfId="7016" priority="1076"/>
    <cfRule type="duplicateValues" dxfId="7015" priority="1077"/>
    <cfRule type="duplicateValues" dxfId="7014" priority="1078"/>
  </conditionalFormatting>
  <conditionalFormatting sqref="G248:G252">
    <cfRule type="duplicateValues" dxfId="7013" priority="651"/>
    <cfRule type="duplicateValues" dxfId="7012" priority="652"/>
    <cfRule type="duplicateValues" dxfId="7011" priority="653"/>
    <cfRule type="duplicateValues" dxfId="7010" priority="654"/>
    <cfRule type="duplicateValues" dxfId="7009" priority="655"/>
    <cfRule type="duplicateValues" dxfId="7008" priority="656"/>
    <cfRule type="duplicateValues" dxfId="7007" priority="657"/>
    <cfRule type="duplicateValues" dxfId="7006" priority="658"/>
    <cfRule type="duplicateValues" dxfId="7005" priority="659"/>
    <cfRule type="duplicateValues" dxfId="7004" priority="660"/>
    <cfRule type="duplicateValues" dxfId="7003" priority="661"/>
    <cfRule type="duplicateValues" dxfId="7002" priority="662"/>
    <cfRule type="duplicateValues" dxfId="7001" priority="663"/>
    <cfRule type="duplicateValues" dxfId="7000" priority="664"/>
  </conditionalFormatting>
  <conditionalFormatting sqref="F226:F227 G225 F239 G233:G238 G240:G244 H245 G246:G247 H231:H232 F229:F230 G228">
    <cfRule type="duplicateValues" dxfId="6999" priority="665"/>
    <cfRule type="duplicateValues" dxfId="6998" priority="666"/>
    <cfRule type="duplicateValues" dxfId="6997" priority="667"/>
    <cfRule type="duplicateValues" dxfId="6996" priority="668"/>
    <cfRule type="duplicateValues" dxfId="6995" priority="669"/>
    <cfRule type="duplicateValues" dxfId="6994" priority="670"/>
    <cfRule type="duplicateValues" dxfId="6993" priority="671"/>
    <cfRule type="duplicateValues" dxfId="6992" priority="672"/>
    <cfRule type="duplicateValues" dxfId="6991" priority="673"/>
    <cfRule type="duplicateValues" dxfId="6990" priority="674"/>
    <cfRule type="duplicateValues" dxfId="6989" priority="675"/>
    <cfRule type="duplicateValues" dxfId="6988" priority="676"/>
    <cfRule type="duplicateValues" dxfId="6987" priority="677"/>
    <cfRule type="duplicateValues" dxfId="6986" priority="678"/>
  </conditionalFormatting>
  <conditionalFormatting sqref="G245">
    <cfRule type="duplicateValues" dxfId="6985" priority="1106"/>
    <cfRule type="duplicateValues" dxfId="6984" priority="1107"/>
    <cfRule type="duplicateValues" dxfId="6983" priority="1108"/>
    <cfRule type="duplicateValues" dxfId="6982" priority="1109"/>
    <cfRule type="duplicateValues" dxfId="6981" priority="1110"/>
    <cfRule type="duplicateValues" dxfId="6980" priority="1111"/>
    <cfRule type="duplicateValues" dxfId="6979" priority="1112"/>
    <cfRule type="duplicateValues" dxfId="6978" priority="1113"/>
    <cfRule type="duplicateValues" dxfId="6977" priority="1114"/>
    <cfRule type="duplicateValues" dxfId="6976" priority="1115"/>
    <cfRule type="duplicateValues" dxfId="6975" priority="1116"/>
    <cfRule type="duplicateValues" dxfId="6974" priority="1117"/>
  </conditionalFormatting>
  <conditionalFormatting sqref="G226:G227 G231:G232 G239 G229">
    <cfRule type="duplicateValues" dxfId="6973" priority="1118"/>
    <cfRule type="duplicateValues" dxfId="6972" priority="1119"/>
    <cfRule type="duplicateValues" dxfId="6971" priority="1120"/>
    <cfRule type="duplicateValues" dxfId="6970" priority="1121"/>
    <cfRule type="duplicateValues" dxfId="6969" priority="1122"/>
    <cfRule type="duplicateValues" dxfId="6968" priority="1123"/>
    <cfRule type="duplicateValues" dxfId="6967" priority="1124"/>
    <cfRule type="duplicateValues" dxfId="6966" priority="1125"/>
    <cfRule type="duplicateValues" dxfId="6965" priority="1126"/>
    <cfRule type="duplicateValues" dxfId="6964" priority="1127"/>
    <cfRule type="duplicateValues" dxfId="6963" priority="1128"/>
    <cfRule type="duplicateValues" dxfId="6962" priority="1129"/>
  </conditionalFormatting>
  <conditionalFormatting sqref="G151 G149 G146:G147 F155 H153:H154 H148 H144:H145">
    <cfRule type="duplicateValues" dxfId="6961" priority="562"/>
    <cfRule type="duplicateValues" dxfId="6960" priority="563"/>
    <cfRule type="duplicateValues" dxfId="6959" priority="564"/>
    <cfRule type="duplicateValues" dxfId="6958" priority="565"/>
    <cfRule type="duplicateValues" dxfId="6957" priority="566"/>
    <cfRule type="duplicateValues" dxfId="6956" priority="567"/>
    <cfRule type="duplicateValues" dxfId="6955" priority="568"/>
    <cfRule type="duplicateValues" dxfId="6954" priority="569"/>
    <cfRule type="duplicateValues" dxfId="6953" priority="570"/>
    <cfRule type="duplicateValues" dxfId="6952" priority="571"/>
    <cfRule type="duplicateValues" dxfId="6951" priority="572"/>
    <cfRule type="duplicateValues" dxfId="6950" priority="573"/>
    <cfRule type="duplicateValues" dxfId="6949" priority="574"/>
    <cfRule type="duplicateValues" dxfId="6948" priority="575"/>
    <cfRule type="duplicateValues" dxfId="6947" priority="576"/>
    <cfRule type="duplicateValues" dxfId="6946" priority="577"/>
    <cfRule type="duplicateValues" dxfId="6945" priority="578"/>
    <cfRule type="duplicateValues" dxfId="6944" priority="579"/>
    <cfRule type="duplicateValues" dxfId="6943" priority="580"/>
    <cfRule type="duplicateValues" dxfId="6942" priority="581"/>
    <cfRule type="duplicateValues" dxfId="6941" priority="582"/>
  </conditionalFormatting>
  <conditionalFormatting sqref="E21 D13 G11 E12 E15:E16 H17:H20 H14">
    <cfRule type="duplicateValues" dxfId="6940" priority="1142"/>
    <cfRule type="duplicateValues" dxfId="6939" priority="1143"/>
    <cfRule type="duplicateValues" dxfId="6938" priority="1144"/>
    <cfRule type="duplicateValues" dxfId="6937" priority="1145"/>
    <cfRule type="duplicateValues" dxfId="6936" priority="1146"/>
    <cfRule type="duplicateValues" dxfId="6935" priority="1147"/>
    <cfRule type="duplicateValues" dxfId="6934" priority="1148"/>
    <cfRule type="duplicateValues" dxfId="6933" priority="1149"/>
    <cfRule type="duplicateValues" dxfId="6932" priority="1150"/>
    <cfRule type="duplicateValues" dxfId="6931" priority="1151"/>
    <cfRule type="duplicateValues" dxfId="6930" priority="1152"/>
    <cfRule type="duplicateValues" dxfId="6929" priority="1153"/>
    <cfRule type="duplicateValues" dxfId="6928" priority="1154"/>
    <cfRule type="duplicateValues" dxfId="6927" priority="1155"/>
    <cfRule type="duplicateValues" dxfId="6926" priority="1156"/>
    <cfRule type="duplicateValues" dxfId="6925" priority="1157"/>
    <cfRule type="duplicateValues" dxfId="6924" priority="1158"/>
    <cfRule type="duplicateValues" dxfId="6923" priority="1159"/>
    <cfRule type="duplicateValues" dxfId="6922" priority="1160"/>
    <cfRule type="duplicateValues" dxfId="6921" priority="1161"/>
    <cfRule type="duplicateValues" dxfId="6920" priority="1162"/>
  </conditionalFormatting>
  <conditionalFormatting sqref="G81 G77 F86:F87 E88 H82 G79 H78">
    <cfRule type="duplicateValues" dxfId="6919" priority="1163"/>
    <cfRule type="duplicateValues" dxfId="6918" priority="1164"/>
    <cfRule type="duplicateValues" dxfId="6917" priority="1165"/>
    <cfRule type="duplicateValues" dxfId="6916" priority="1166"/>
    <cfRule type="duplicateValues" dxfId="6915" priority="1167"/>
    <cfRule type="duplicateValues" dxfId="6914" priority="1168"/>
    <cfRule type="duplicateValues" dxfId="6913" priority="1169"/>
    <cfRule type="duplicateValues" dxfId="6912" priority="1170"/>
    <cfRule type="duplicateValues" dxfId="6911" priority="1171"/>
    <cfRule type="duplicateValues" dxfId="6910" priority="1172"/>
    <cfRule type="duplicateValues" dxfId="6909" priority="1173"/>
    <cfRule type="duplicateValues" dxfId="6908" priority="1174"/>
    <cfRule type="duplicateValues" dxfId="6907" priority="1175"/>
    <cfRule type="duplicateValues" dxfId="6906" priority="1176"/>
    <cfRule type="duplicateValues" dxfId="6905" priority="1177"/>
    <cfRule type="duplicateValues" dxfId="6904" priority="1178"/>
    <cfRule type="duplicateValues" dxfId="6903" priority="1179"/>
    <cfRule type="duplicateValues" dxfId="6902" priority="1180"/>
    <cfRule type="duplicateValues" dxfId="6901" priority="1181"/>
    <cfRule type="duplicateValues" dxfId="6900" priority="1182"/>
    <cfRule type="duplicateValues" dxfId="6899" priority="1183"/>
  </conditionalFormatting>
  <conditionalFormatting sqref="D76:H76 D79:E83 D85:E87 D89:E90 D88 D84 D78 D77:E77 H77 G86:H88 H83:H85 G82 H79:H81 F90:H90">
    <cfRule type="duplicateValues" dxfId="6898" priority="1184"/>
  </conditionalFormatting>
  <conditionalFormatting sqref="D76:H76 D78 D79:E83 D85:E87 D89:E89 D88 D84 D77:E77 H77 G86:H88 H83:H85 G82 H79:H81 D90:H90">
    <cfRule type="duplicateValues" dxfId="6897" priority="1185"/>
    <cfRule type="duplicateValues" dxfId="6896" priority="1186"/>
    <cfRule type="duplicateValues" dxfId="6895" priority="1187"/>
    <cfRule type="duplicateValues" dxfId="6894" priority="1188"/>
    <cfRule type="duplicateValues" dxfId="6893" priority="1189"/>
    <cfRule type="duplicateValues" dxfId="6892" priority="1190"/>
    <cfRule type="duplicateValues" dxfId="6891" priority="1191"/>
    <cfRule type="duplicateValues" dxfId="6890" priority="1192"/>
    <cfRule type="duplicateValues" dxfId="6889" priority="1193"/>
    <cfRule type="duplicateValues" dxfId="6888" priority="1194"/>
    <cfRule type="duplicateValues" dxfId="6887" priority="1195"/>
    <cfRule type="duplicateValues" dxfId="6886" priority="1196"/>
  </conditionalFormatting>
  <conditionalFormatting sqref="D143:H143 D157:H157 D144:E156 H146:H147 H149:H152 G155:H155 G153:G154 G148">
    <cfRule type="duplicateValues" dxfId="6885" priority="1197"/>
    <cfRule type="duplicateValues" dxfId="6884" priority="1198"/>
    <cfRule type="duplicateValues" dxfId="6883" priority="1199"/>
    <cfRule type="duplicateValues" dxfId="6882" priority="1200"/>
    <cfRule type="duplicateValues" dxfId="6881" priority="1201"/>
    <cfRule type="duplicateValues" dxfId="6880" priority="1202"/>
    <cfRule type="duplicateValues" dxfId="6879" priority="1203"/>
    <cfRule type="duplicateValues" dxfId="6878" priority="1204"/>
    <cfRule type="duplicateValues" dxfId="6877" priority="1205"/>
    <cfRule type="duplicateValues" dxfId="6876" priority="1206"/>
    <cfRule type="duplicateValues" dxfId="6875" priority="1207"/>
    <cfRule type="duplicateValues" dxfId="6874" priority="1208"/>
  </conditionalFormatting>
  <conditionalFormatting sqref="E222 F213 H212 H218 G220:G221 G214:G216">
    <cfRule type="duplicateValues" dxfId="6873" priority="1209"/>
    <cfRule type="duplicateValues" dxfId="6872" priority="1210"/>
    <cfRule type="duplicateValues" dxfId="6871" priority="1211"/>
    <cfRule type="duplicateValues" dxfId="6870" priority="1212"/>
    <cfRule type="duplicateValues" dxfId="6869" priority="1213"/>
    <cfRule type="duplicateValues" dxfId="6868" priority="1214"/>
    <cfRule type="duplicateValues" dxfId="6867" priority="1215"/>
    <cfRule type="duplicateValues" dxfId="6866" priority="1216"/>
    <cfRule type="duplicateValues" dxfId="6865" priority="1217"/>
    <cfRule type="duplicateValues" dxfId="6864" priority="1218"/>
    <cfRule type="duplicateValues" dxfId="6863" priority="1219"/>
    <cfRule type="duplicateValues" dxfId="6862" priority="1220"/>
    <cfRule type="duplicateValues" dxfId="6861" priority="1221"/>
    <cfRule type="duplicateValues" dxfId="6860" priority="1222"/>
    <cfRule type="duplicateValues" dxfId="6859" priority="1223"/>
    <cfRule type="duplicateValues" dxfId="6858" priority="1224"/>
    <cfRule type="duplicateValues" dxfId="6857" priority="1225"/>
    <cfRule type="duplicateValues" dxfId="6856" priority="1226"/>
    <cfRule type="duplicateValues" dxfId="6855" priority="1227"/>
    <cfRule type="duplicateValues" dxfId="6854" priority="1228"/>
    <cfRule type="duplicateValues" dxfId="6853" priority="1229"/>
  </conditionalFormatting>
  <conditionalFormatting sqref="D210:H210 G213:H213 G212 G218 H214:H217 H211 D211:E211 D213:E214 D216:E218 D220:E221 D219 D223:E244 D222 D215 D212 H225:H229 H233:H244 G222 G224:H224 H219:H221">
    <cfRule type="duplicateValues" dxfId="6852" priority="1230"/>
    <cfRule type="duplicateValues" dxfId="6851" priority="1231"/>
    <cfRule type="duplicateValues" dxfId="6850" priority="1232"/>
    <cfRule type="duplicateValues" dxfId="6849" priority="1233"/>
    <cfRule type="duplicateValues" dxfId="6848" priority="1234"/>
    <cfRule type="duplicateValues" dxfId="6847" priority="1235"/>
    <cfRule type="duplicateValues" dxfId="6846" priority="1236"/>
    <cfRule type="duplicateValues" dxfId="6845" priority="1237"/>
    <cfRule type="duplicateValues" dxfId="6844" priority="1238"/>
    <cfRule type="duplicateValues" dxfId="6843" priority="1239"/>
    <cfRule type="duplicateValues" dxfId="6842" priority="1240"/>
  </conditionalFormatting>
  <conditionalFormatting sqref="D277:H277 D291:H291 D278:E284 D286:E290 D285 H280:H281 G284 H285:H286 H283 H289 G290 G288 G278">
    <cfRule type="duplicateValues" dxfId="6841" priority="1241"/>
    <cfRule type="duplicateValues" dxfId="6840" priority="1242"/>
    <cfRule type="duplicateValues" dxfId="6839" priority="1243"/>
    <cfRule type="duplicateValues" dxfId="6838" priority="1244"/>
    <cfRule type="duplicateValues" dxfId="6837" priority="1245"/>
    <cfRule type="duplicateValues" dxfId="6836" priority="1246"/>
    <cfRule type="duplicateValues" dxfId="6835" priority="1247"/>
    <cfRule type="duplicateValues" dxfId="6834" priority="1248"/>
    <cfRule type="duplicateValues" dxfId="6833" priority="1249"/>
    <cfRule type="duplicateValues" dxfId="6832" priority="1250"/>
    <cfRule type="duplicateValues" dxfId="6831" priority="1251"/>
  </conditionalFormatting>
  <conditionalFormatting sqref="G289 H284 G280 G285:G286 H287:H288 H282 H279">
    <cfRule type="duplicateValues" dxfId="6830" priority="1252"/>
    <cfRule type="duplicateValues" dxfId="6829" priority="1253"/>
    <cfRule type="duplicateValues" dxfId="6828" priority="1254"/>
    <cfRule type="duplicateValues" dxfId="6827" priority="1255"/>
    <cfRule type="duplicateValues" dxfId="6826" priority="1256"/>
    <cfRule type="duplicateValues" dxfId="6825" priority="1257"/>
    <cfRule type="duplicateValues" dxfId="6824" priority="1258"/>
    <cfRule type="duplicateValues" dxfId="6823" priority="1259"/>
    <cfRule type="duplicateValues" dxfId="6822" priority="1260"/>
    <cfRule type="duplicateValues" dxfId="6821" priority="1261"/>
    <cfRule type="duplicateValues" dxfId="6820" priority="1262"/>
    <cfRule type="duplicateValues" dxfId="6819" priority="1263"/>
    <cfRule type="duplicateValues" dxfId="6818" priority="1264"/>
    <cfRule type="duplicateValues" dxfId="6817" priority="1265"/>
    <cfRule type="duplicateValues" dxfId="6816" priority="1266"/>
    <cfRule type="duplicateValues" dxfId="6815" priority="1267"/>
    <cfRule type="duplicateValues" dxfId="6814" priority="1268"/>
    <cfRule type="duplicateValues" dxfId="6813" priority="1269"/>
    <cfRule type="duplicateValues" dxfId="6812" priority="1270"/>
    <cfRule type="duplicateValues" dxfId="6811" priority="1271"/>
    <cfRule type="duplicateValues" dxfId="6810" priority="1272"/>
  </conditionalFormatting>
  <conditionalFormatting sqref="E356 G353 E350 G347 H354:H355 H349 H346">
    <cfRule type="duplicateValues" dxfId="6809" priority="1273"/>
    <cfRule type="duplicateValues" dxfId="6808" priority="1274"/>
    <cfRule type="duplicateValues" dxfId="6807" priority="1275"/>
    <cfRule type="duplicateValues" dxfId="6806" priority="1276"/>
    <cfRule type="duplicateValues" dxfId="6805" priority="1277"/>
    <cfRule type="duplicateValues" dxfId="6804" priority="1278"/>
    <cfRule type="duplicateValues" dxfId="6803" priority="1279"/>
    <cfRule type="duplicateValues" dxfId="6802" priority="1280"/>
    <cfRule type="duplicateValues" dxfId="6801" priority="1281"/>
    <cfRule type="duplicateValues" dxfId="6800" priority="1282"/>
    <cfRule type="duplicateValues" dxfId="6799" priority="1283"/>
    <cfRule type="duplicateValues" dxfId="6798" priority="1284"/>
    <cfRule type="duplicateValues" dxfId="6797" priority="1285"/>
    <cfRule type="duplicateValues" dxfId="6796" priority="1286"/>
    <cfRule type="duplicateValues" dxfId="6795" priority="1287"/>
    <cfRule type="duplicateValues" dxfId="6794" priority="1288"/>
    <cfRule type="duplicateValues" dxfId="6793" priority="1289"/>
    <cfRule type="duplicateValues" dxfId="6792" priority="1290"/>
    <cfRule type="duplicateValues" dxfId="6791" priority="1291"/>
    <cfRule type="duplicateValues" dxfId="6790" priority="1292"/>
    <cfRule type="duplicateValues" dxfId="6789" priority="1293"/>
  </conditionalFormatting>
  <conditionalFormatting sqref="D411:H411 D425:H425 D412:E414 D416:E417 D415 D419:E424 E418 G414:H415 G413 G417:H418 G419 G423:H423 H420:H422 H416">
    <cfRule type="duplicateValues" dxfId="6788" priority="1294"/>
    <cfRule type="duplicateValues" dxfId="6787" priority="1295"/>
    <cfRule type="duplicateValues" dxfId="6786" priority="1296"/>
    <cfRule type="duplicateValues" dxfId="6785" priority="1297"/>
    <cfRule type="duplicateValues" dxfId="6784" priority="1298"/>
    <cfRule type="duplicateValues" dxfId="6783" priority="1299"/>
    <cfRule type="duplicateValues" dxfId="6782" priority="1300"/>
    <cfRule type="duplicateValues" dxfId="6781" priority="1301"/>
    <cfRule type="duplicateValues" dxfId="6780" priority="1302"/>
  </conditionalFormatting>
  <conditionalFormatting sqref="H419 F414 E415 H413 F417 G416 G412 F423 G421:G422">
    <cfRule type="duplicateValues" dxfId="6779" priority="1303"/>
    <cfRule type="duplicateValues" dxfId="6778" priority="1304"/>
    <cfRule type="duplicateValues" dxfId="6777" priority="1305"/>
    <cfRule type="duplicateValues" dxfId="6776" priority="1306"/>
    <cfRule type="duplicateValues" dxfId="6775" priority="1307"/>
    <cfRule type="duplicateValues" dxfId="6774" priority="1308"/>
    <cfRule type="duplicateValues" dxfId="6773" priority="1309"/>
    <cfRule type="duplicateValues" dxfId="6772" priority="1310"/>
    <cfRule type="duplicateValues" dxfId="6771" priority="1311"/>
    <cfRule type="duplicateValues" dxfId="6770" priority="1312"/>
    <cfRule type="duplicateValues" dxfId="6769" priority="1313"/>
    <cfRule type="duplicateValues" dxfId="6768" priority="1314"/>
    <cfRule type="duplicateValues" dxfId="6767" priority="1315"/>
    <cfRule type="duplicateValues" dxfId="6766" priority="1316"/>
    <cfRule type="duplicateValues" dxfId="6765" priority="1317"/>
    <cfRule type="duplicateValues" dxfId="6764" priority="1318"/>
    <cfRule type="duplicateValues" dxfId="6763" priority="1319"/>
    <cfRule type="duplicateValues" dxfId="6762" priority="1320"/>
    <cfRule type="duplicateValues" dxfId="6761" priority="1321"/>
    <cfRule type="duplicateValues" dxfId="6760" priority="1322"/>
    <cfRule type="duplicateValues" dxfId="6759" priority="1323"/>
  </conditionalFormatting>
  <conditionalFormatting sqref="D47:E52 D53:H74 G47:H52">
    <cfRule type="duplicateValues" dxfId="6758" priority="520"/>
    <cfRule type="duplicateValues" dxfId="6757" priority="521"/>
    <cfRule type="duplicateValues" dxfId="6756" priority="522"/>
    <cfRule type="duplicateValues" dxfId="6755" priority="523"/>
    <cfRule type="duplicateValues" dxfId="6754" priority="524"/>
    <cfRule type="duplicateValues" dxfId="6753" priority="525"/>
    <cfRule type="duplicateValues" dxfId="6752" priority="526"/>
    <cfRule type="duplicateValues" dxfId="6751" priority="527"/>
    <cfRule type="duplicateValues" dxfId="6750" priority="528"/>
    <cfRule type="duplicateValues" dxfId="6749" priority="529"/>
    <cfRule type="duplicateValues" dxfId="6748" priority="530"/>
    <cfRule type="duplicateValues" dxfId="6747" priority="531"/>
    <cfRule type="duplicateValues" dxfId="6746" priority="532"/>
    <cfRule type="duplicateValues" dxfId="6745" priority="533"/>
  </conditionalFormatting>
  <conditionalFormatting sqref="F52">
    <cfRule type="duplicateValues" dxfId="6744" priority="499"/>
    <cfRule type="duplicateValues" dxfId="6743" priority="500"/>
    <cfRule type="duplicateValues" dxfId="6742" priority="501"/>
    <cfRule type="duplicateValues" dxfId="6741" priority="502"/>
    <cfRule type="duplicateValues" dxfId="6740" priority="503"/>
    <cfRule type="duplicateValues" dxfId="6739" priority="504"/>
    <cfRule type="duplicateValues" dxfId="6738" priority="505"/>
    <cfRule type="duplicateValues" dxfId="6737" priority="506"/>
    <cfRule type="duplicateValues" dxfId="6736" priority="507"/>
    <cfRule type="duplicateValues" dxfId="6735" priority="508"/>
    <cfRule type="duplicateValues" dxfId="6734" priority="509"/>
    <cfRule type="duplicateValues" dxfId="6733" priority="510"/>
    <cfRule type="duplicateValues" dxfId="6732" priority="511"/>
    <cfRule type="duplicateValues" dxfId="6731" priority="512"/>
    <cfRule type="duplicateValues" dxfId="6730" priority="513"/>
    <cfRule type="duplicateValues" dxfId="6729" priority="514"/>
    <cfRule type="duplicateValues" dxfId="6728" priority="515"/>
    <cfRule type="duplicateValues" dxfId="6727" priority="516"/>
    <cfRule type="duplicateValues" dxfId="6726" priority="517"/>
    <cfRule type="duplicateValues" dxfId="6725" priority="518"/>
    <cfRule type="duplicateValues" dxfId="6724" priority="519"/>
  </conditionalFormatting>
  <conditionalFormatting sqref="G31 G28">
    <cfRule type="duplicateValues" dxfId="6723" priority="534"/>
    <cfRule type="duplicateValues" dxfId="6722" priority="535"/>
    <cfRule type="duplicateValues" dxfId="6721" priority="536"/>
    <cfRule type="duplicateValues" dxfId="6720" priority="537"/>
    <cfRule type="duplicateValues" dxfId="6719" priority="538"/>
    <cfRule type="duplicateValues" dxfId="6718" priority="539"/>
    <cfRule type="duplicateValues" dxfId="6717" priority="540"/>
    <cfRule type="duplicateValues" dxfId="6716" priority="541"/>
    <cfRule type="duplicateValues" dxfId="6715" priority="542"/>
    <cfRule type="duplicateValues" dxfId="6714" priority="543"/>
    <cfRule type="duplicateValues" dxfId="6713" priority="544"/>
    <cfRule type="duplicateValues" dxfId="6712" priority="545"/>
    <cfRule type="duplicateValues" dxfId="6711" priority="546"/>
    <cfRule type="duplicateValues" dxfId="6710" priority="547"/>
  </conditionalFormatting>
  <conditionalFormatting sqref="D28:F28 G32:G33 G29:G30 D24:E27 G24:G27 H24:H33 D36:H37 D29:E35 G34:H35 D38:E46 G38:H46">
    <cfRule type="duplicateValues" dxfId="6709" priority="548"/>
    <cfRule type="duplicateValues" dxfId="6708" priority="549"/>
    <cfRule type="duplicateValues" dxfId="6707" priority="550"/>
    <cfRule type="duplicateValues" dxfId="6706" priority="551"/>
    <cfRule type="duplicateValues" dxfId="6705" priority="552"/>
    <cfRule type="duplicateValues" dxfId="6704" priority="553"/>
    <cfRule type="duplicateValues" dxfId="6703" priority="554"/>
    <cfRule type="duplicateValues" dxfId="6702" priority="555"/>
    <cfRule type="duplicateValues" dxfId="6701" priority="556"/>
    <cfRule type="duplicateValues" dxfId="6700" priority="557"/>
    <cfRule type="duplicateValues" dxfId="6699" priority="558"/>
    <cfRule type="duplicateValues" dxfId="6698" priority="559"/>
    <cfRule type="duplicateValues" dxfId="6697" priority="560"/>
    <cfRule type="duplicateValues" dxfId="6696" priority="561"/>
  </conditionalFormatting>
  <conditionalFormatting sqref="F132">
    <cfRule type="duplicateValues" dxfId="6695" priority="458"/>
  </conditionalFormatting>
  <conditionalFormatting sqref="H114:H117 E114:E118">
    <cfRule type="duplicateValues" dxfId="6694" priority="444"/>
    <cfRule type="duplicateValues" dxfId="6693" priority="445"/>
    <cfRule type="duplicateValues" dxfId="6692" priority="446"/>
    <cfRule type="duplicateValues" dxfId="6691" priority="447"/>
    <cfRule type="duplicateValues" dxfId="6690" priority="448"/>
    <cfRule type="duplicateValues" dxfId="6689" priority="449"/>
    <cfRule type="duplicateValues" dxfId="6688" priority="450"/>
    <cfRule type="duplicateValues" dxfId="6687" priority="451"/>
    <cfRule type="duplicateValues" dxfId="6686" priority="452"/>
    <cfRule type="duplicateValues" dxfId="6685" priority="453"/>
    <cfRule type="duplicateValues" dxfId="6684" priority="454"/>
    <cfRule type="duplicateValues" dxfId="6683" priority="455"/>
    <cfRule type="duplicateValues" dxfId="6682" priority="456"/>
    <cfRule type="duplicateValues" dxfId="6681" priority="457"/>
  </conditionalFormatting>
  <conditionalFormatting sqref="G110:H110 E91:E101 E103:E108 E111:E113 G102:G105 H91:H97 H111:H113 H99:H109">
    <cfRule type="duplicateValues" dxfId="6680" priority="459"/>
    <cfRule type="duplicateValues" dxfId="6679" priority="460"/>
    <cfRule type="duplicateValues" dxfId="6678" priority="461"/>
    <cfRule type="duplicateValues" dxfId="6677" priority="462"/>
    <cfRule type="duplicateValues" dxfId="6676" priority="463"/>
    <cfRule type="duplicateValues" dxfId="6675" priority="464"/>
    <cfRule type="duplicateValues" dxfId="6674" priority="465"/>
    <cfRule type="duplicateValues" dxfId="6673" priority="466"/>
    <cfRule type="duplicateValues" dxfId="6672" priority="467"/>
    <cfRule type="duplicateValues" dxfId="6671" priority="468"/>
    <cfRule type="duplicateValues" dxfId="6670" priority="469"/>
    <cfRule type="duplicateValues" dxfId="6669" priority="470"/>
    <cfRule type="duplicateValues" dxfId="6668" priority="471"/>
    <cfRule type="duplicateValues" dxfId="6667" priority="472"/>
  </conditionalFormatting>
  <conditionalFormatting sqref="D119:E132 G119:H132 D133:H141 F120:F131 D113:D118">
    <cfRule type="duplicateValues" dxfId="6666" priority="473"/>
  </conditionalFormatting>
  <conditionalFormatting sqref="D120:H141 D113:D118 D119:E119 G119:H119">
    <cfRule type="duplicateValues" dxfId="6665" priority="474"/>
    <cfRule type="duplicateValues" dxfId="6664" priority="475"/>
    <cfRule type="duplicateValues" dxfId="6663" priority="476"/>
    <cfRule type="duplicateValues" dxfId="6662" priority="477"/>
    <cfRule type="duplicateValues" dxfId="6661" priority="478"/>
    <cfRule type="duplicateValues" dxfId="6660" priority="479"/>
    <cfRule type="duplicateValues" dxfId="6659" priority="480"/>
    <cfRule type="duplicateValues" dxfId="6658" priority="481"/>
    <cfRule type="duplicateValues" dxfId="6657" priority="482"/>
    <cfRule type="duplicateValues" dxfId="6656" priority="483"/>
    <cfRule type="duplicateValues" dxfId="6655" priority="484"/>
    <cfRule type="duplicateValues" dxfId="6654" priority="485"/>
  </conditionalFormatting>
  <conditionalFormatting sqref="D91:D112 F91:F119">
    <cfRule type="duplicateValues" dxfId="6653" priority="486"/>
  </conditionalFormatting>
  <conditionalFormatting sqref="D91:D112 F91:F119">
    <cfRule type="duplicateValues" dxfId="6652" priority="487"/>
    <cfRule type="duplicateValues" dxfId="6651" priority="488"/>
    <cfRule type="duplicateValues" dxfId="6650" priority="489"/>
    <cfRule type="duplicateValues" dxfId="6649" priority="490"/>
    <cfRule type="duplicateValues" dxfId="6648" priority="491"/>
    <cfRule type="duplicateValues" dxfId="6647" priority="492"/>
    <cfRule type="duplicateValues" dxfId="6646" priority="493"/>
    <cfRule type="duplicateValues" dxfId="6645" priority="494"/>
    <cfRule type="duplicateValues" dxfId="6644" priority="495"/>
    <cfRule type="duplicateValues" dxfId="6643" priority="496"/>
    <cfRule type="duplicateValues" dxfId="6642" priority="497"/>
    <cfRule type="duplicateValues" dxfId="6641" priority="498"/>
  </conditionalFormatting>
  <conditionalFormatting sqref="H118">
    <cfRule type="duplicateValues" dxfId="6640" priority="431"/>
  </conditionalFormatting>
  <conditionalFormatting sqref="H118">
    <cfRule type="duplicateValues" dxfId="6639" priority="432"/>
    <cfRule type="duplicateValues" dxfId="6638" priority="433"/>
    <cfRule type="duplicateValues" dxfId="6637" priority="434"/>
    <cfRule type="duplicateValues" dxfId="6636" priority="435"/>
    <cfRule type="duplicateValues" dxfId="6635" priority="436"/>
    <cfRule type="duplicateValues" dxfId="6634" priority="437"/>
    <cfRule type="duplicateValues" dxfId="6633" priority="438"/>
    <cfRule type="duplicateValues" dxfId="6632" priority="439"/>
    <cfRule type="duplicateValues" dxfId="6631" priority="440"/>
    <cfRule type="duplicateValues" dxfId="6630" priority="441"/>
    <cfRule type="duplicateValues" dxfId="6629" priority="442"/>
    <cfRule type="duplicateValues" dxfId="6628" priority="443"/>
  </conditionalFormatting>
  <conditionalFormatting sqref="H98">
    <cfRule type="duplicateValues" dxfId="6627" priority="418"/>
  </conditionalFormatting>
  <conditionalFormatting sqref="H98">
    <cfRule type="duplicateValues" dxfId="6626" priority="419"/>
    <cfRule type="duplicateValues" dxfId="6625" priority="420"/>
    <cfRule type="duplicateValues" dxfId="6624" priority="421"/>
    <cfRule type="duplicateValues" dxfId="6623" priority="422"/>
    <cfRule type="duplicateValues" dxfId="6622" priority="423"/>
    <cfRule type="duplicateValues" dxfId="6621" priority="424"/>
    <cfRule type="duplicateValues" dxfId="6620" priority="425"/>
    <cfRule type="duplicateValues" dxfId="6619" priority="426"/>
    <cfRule type="duplicateValues" dxfId="6618" priority="427"/>
    <cfRule type="duplicateValues" dxfId="6617" priority="428"/>
    <cfRule type="duplicateValues" dxfId="6616" priority="429"/>
    <cfRule type="duplicateValues" dxfId="6615" priority="430"/>
  </conditionalFormatting>
  <conditionalFormatting sqref="D190:E190 G190:H190 D186:H189 D200:H208 D199:F199 H199 D191:H198 D178:E185 H179:H185">
    <cfRule type="duplicateValues" dxfId="6614" priority="383"/>
    <cfRule type="duplicateValues" dxfId="6613" priority="384"/>
    <cfRule type="duplicateValues" dxfId="6612" priority="385"/>
    <cfRule type="duplicateValues" dxfId="6611" priority="386"/>
    <cfRule type="duplicateValues" dxfId="6610" priority="387"/>
    <cfRule type="duplicateValues" dxfId="6609" priority="388"/>
    <cfRule type="duplicateValues" dxfId="6608" priority="389"/>
    <cfRule type="duplicateValues" dxfId="6607" priority="390"/>
    <cfRule type="duplicateValues" dxfId="6606" priority="391"/>
    <cfRule type="duplicateValues" dxfId="6605" priority="392"/>
    <cfRule type="duplicateValues" dxfId="6604" priority="393"/>
  </conditionalFormatting>
  <conditionalFormatting sqref="F190">
    <cfRule type="duplicateValues" dxfId="6603" priority="362"/>
    <cfRule type="duplicateValues" dxfId="6602" priority="363"/>
    <cfRule type="duplicateValues" dxfId="6601" priority="364"/>
    <cfRule type="duplicateValues" dxfId="6600" priority="365"/>
    <cfRule type="duplicateValues" dxfId="6599" priority="366"/>
    <cfRule type="duplicateValues" dxfId="6598" priority="367"/>
    <cfRule type="duplicateValues" dxfId="6597" priority="368"/>
    <cfRule type="duplicateValues" dxfId="6596" priority="369"/>
    <cfRule type="duplicateValues" dxfId="6595" priority="370"/>
    <cfRule type="duplicateValues" dxfId="6594" priority="371"/>
    <cfRule type="duplicateValues" dxfId="6593" priority="372"/>
    <cfRule type="duplicateValues" dxfId="6592" priority="373"/>
    <cfRule type="duplicateValues" dxfId="6591" priority="374"/>
    <cfRule type="duplicateValues" dxfId="6590" priority="375"/>
    <cfRule type="duplicateValues" dxfId="6589" priority="376"/>
    <cfRule type="duplicateValues" dxfId="6588" priority="377"/>
    <cfRule type="duplicateValues" dxfId="6587" priority="378"/>
    <cfRule type="duplicateValues" dxfId="6586" priority="379"/>
    <cfRule type="duplicateValues" dxfId="6585" priority="380"/>
    <cfRule type="duplicateValues" dxfId="6584" priority="381"/>
    <cfRule type="duplicateValues" dxfId="6583" priority="382"/>
  </conditionalFormatting>
  <conditionalFormatting sqref="G199">
    <cfRule type="duplicateValues" dxfId="6582" priority="341"/>
    <cfRule type="duplicateValues" dxfId="6581" priority="342"/>
    <cfRule type="duplicateValues" dxfId="6580" priority="343"/>
    <cfRule type="duplicateValues" dxfId="6579" priority="344"/>
    <cfRule type="duplicateValues" dxfId="6578" priority="345"/>
    <cfRule type="duplicateValues" dxfId="6577" priority="346"/>
    <cfRule type="duplicateValues" dxfId="6576" priority="347"/>
    <cfRule type="duplicateValues" dxfId="6575" priority="348"/>
    <cfRule type="duplicateValues" dxfId="6574" priority="349"/>
    <cfRule type="duplicateValues" dxfId="6573" priority="350"/>
    <cfRule type="duplicateValues" dxfId="6572" priority="351"/>
    <cfRule type="duplicateValues" dxfId="6571" priority="352"/>
    <cfRule type="duplicateValues" dxfId="6570" priority="353"/>
    <cfRule type="duplicateValues" dxfId="6569" priority="354"/>
    <cfRule type="duplicateValues" dxfId="6568" priority="355"/>
    <cfRule type="duplicateValues" dxfId="6567" priority="356"/>
    <cfRule type="duplicateValues" dxfId="6566" priority="357"/>
    <cfRule type="duplicateValues" dxfId="6565" priority="358"/>
    <cfRule type="duplicateValues" dxfId="6564" priority="359"/>
    <cfRule type="duplicateValues" dxfId="6563" priority="360"/>
    <cfRule type="duplicateValues" dxfId="6562" priority="361"/>
  </conditionalFormatting>
  <conditionalFormatting sqref="D158:E177 H158:H162 H166:H177">
    <cfRule type="duplicateValues" dxfId="6561" priority="330"/>
    <cfRule type="duplicateValues" dxfId="6560" priority="331"/>
    <cfRule type="duplicateValues" dxfId="6559" priority="332"/>
    <cfRule type="duplicateValues" dxfId="6558" priority="333"/>
    <cfRule type="duplicateValues" dxfId="6557" priority="334"/>
    <cfRule type="duplicateValues" dxfId="6556" priority="335"/>
    <cfRule type="duplicateValues" dxfId="6555" priority="336"/>
    <cfRule type="duplicateValues" dxfId="6554" priority="337"/>
    <cfRule type="duplicateValues" dxfId="6553" priority="338"/>
    <cfRule type="duplicateValues" dxfId="6552" priority="339"/>
    <cfRule type="duplicateValues" dxfId="6551" priority="340"/>
  </conditionalFormatting>
  <conditionalFormatting sqref="G181:G185">
    <cfRule type="duplicateValues" dxfId="6550" priority="302"/>
    <cfRule type="duplicateValues" dxfId="6549" priority="303"/>
    <cfRule type="duplicateValues" dxfId="6548" priority="304"/>
    <cfRule type="duplicateValues" dxfId="6547" priority="305"/>
    <cfRule type="duplicateValues" dxfId="6546" priority="306"/>
    <cfRule type="duplicateValues" dxfId="6545" priority="307"/>
    <cfRule type="duplicateValues" dxfId="6544" priority="308"/>
    <cfRule type="duplicateValues" dxfId="6543" priority="309"/>
    <cfRule type="duplicateValues" dxfId="6542" priority="310"/>
    <cfRule type="duplicateValues" dxfId="6541" priority="311"/>
    <cfRule type="duplicateValues" dxfId="6540" priority="312"/>
    <cfRule type="duplicateValues" dxfId="6539" priority="313"/>
    <cfRule type="duplicateValues" dxfId="6538" priority="314"/>
    <cfRule type="duplicateValues" dxfId="6537" priority="315"/>
  </conditionalFormatting>
  <conditionalFormatting sqref="F159:F160 G158 F172 G166:G171 G173:G176 H178 G179:G180 H164 F162 G163 G161">
    <cfRule type="duplicateValues" dxfId="6536" priority="316"/>
    <cfRule type="duplicateValues" dxfId="6535" priority="317"/>
    <cfRule type="duplicateValues" dxfId="6534" priority="318"/>
    <cfRule type="duplicateValues" dxfId="6533" priority="319"/>
    <cfRule type="duplicateValues" dxfId="6532" priority="320"/>
    <cfRule type="duplicateValues" dxfId="6531" priority="321"/>
    <cfRule type="duplicateValues" dxfId="6530" priority="322"/>
    <cfRule type="duplicateValues" dxfId="6529" priority="323"/>
    <cfRule type="duplicateValues" dxfId="6528" priority="324"/>
    <cfRule type="duplicateValues" dxfId="6527" priority="325"/>
    <cfRule type="duplicateValues" dxfId="6526" priority="326"/>
    <cfRule type="duplicateValues" dxfId="6525" priority="327"/>
    <cfRule type="duplicateValues" dxfId="6524" priority="328"/>
    <cfRule type="duplicateValues" dxfId="6523" priority="329"/>
  </conditionalFormatting>
  <conditionalFormatting sqref="G178">
    <cfRule type="duplicateValues" dxfId="6522" priority="394"/>
    <cfRule type="duplicateValues" dxfId="6521" priority="395"/>
    <cfRule type="duplicateValues" dxfId="6520" priority="396"/>
    <cfRule type="duplicateValues" dxfId="6519" priority="397"/>
    <cfRule type="duplicateValues" dxfId="6518" priority="398"/>
    <cfRule type="duplicateValues" dxfId="6517" priority="399"/>
    <cfRule type="duplicateValues" dxfId="6516" priority="400"/>
    <cfRule type="duplicateValues" dxfId="6515" priority="401"/>
    <cfRule type="duplicateValues" dxfId="6514" priority="402"/>
    <cfRule type="duplicateValues" dxfId="6513" priority="403"/>
    <cfRule type="duplicateValues" dxfId="6512" priority="404"/>
    <cfRule type="duplicateValues" dxfId="6511" priority="405"/>
  </conditionalFormatting>
  <conditionalFormatting sqref="G159:G160 G164:G165 G172 G162">
    <cfRule type="duplicateValues" dxfId="6510" priority="406"/>
    <cfRule type="duplicateValues" dxfId="6509" priority="407"/>
    <cfRule type="duplicateValues" dxfId="6508" priority="408"/>
    <cfRule type="duplicateValues" dxfId="6507" priority="409"/>
    <cfRule type="duplicateValues" dxfId="6506" priority="410"/>
    <cfRule type="duplicateValues" dxfId="6505" priority="411"/>
    <cfRule type="duplicateValues" dxfId="6504" priority="412"/>
    <cfRule type="duplicateValues" dxfId="6503" priority="413"/>
    <cfRule type="duplicateValues" dxfId="6502" priority="414"/>
    <cfRule type="duplicateValues" dxfId="6501" priority="415"/>
    <cfRule type="duplicateValues" dxfId="6500" priority="416"/>
    <cfRule type="duplicateValues" dxfId="6499" priority="417"/>
  </conditionalFormatting>
  <conditionalFormatting sqref="H165">
    <cfRule type="duplicateValues" dxfId="6498" priority="291"/>
    <cfRule type="duplicateValues" dxfId="6497" priority="292"/>
    <cfRule type="duplicateValues" dxfId="6496" priority="293"/>
    <cfRule type="duplicateValues" dxfId="6495" priority="294"/>
    <cfRule type="duplicateValues" dxfId="6494" priority="295"/>
    <cfRule type="duplicateValues" dxfId="6493" priority="296"/>
    <cfRule type="duplicateValues" dxfId="6492" priority="297"/>
    <cfRule type="duplicateValues" dxfId="6491" priority="298"/>
    <cfRule type="duplicateValues" dxfId="6490" priority="299"/>
    <cfRule type="duplicateValues" dxfId="6489" priority="300"/>
    <cfRule type="duplicateValues" dxfId="6488" priority="301"/>
  </conditionalFormatting>
  <conditionalFormatting sqref="G177">
    <cfRule type="duplicateValues" dxfId="6487" priority="279"/>
    <cfRule type="duplicateValues" dxfId="6486" priority="280"/>
    <cfRule type="duplicateValues" dxfId="6485" priority="281"/>
    <cfRule type="duplicateValues" dxfId="6484" priority="282"/>
    <cfRule type="duplicateValues" dxfId="6483" priority="283"/>
    <cfRule type="duplicateValues" dxfId="6482" priority="284"/>
    <cfRule type="duplicateValues" dxfId="6481" priority="285"/>
    <cfRule type="duplicateValues" dxfId="6480" priority="286"/>
    <cfRule type="duplicateValues" dxfId="6479" priority="287"/>
    <cfRule type="duplicateValues" dxfId="6478" priority="288"/>
    <cfRule type="duplicateValues" dxfId="6477" priority="289"/>
    <cfRule type="duplicateValues" dxfId="6476" priority="290"/>
  </conditionalFormatting>
  <conditionalFormatting sqref="D320:H335 D337:H342 D336:G336 D312:E319">
    <cfRule type="duplicateValues" dxfId="6475" priority="256"/>
    <cfRule type="duplicateValues" dxfId="6474" priority="257"/>
    <cfRule type="duplicateValues" dxfId="6473" priority="258"/>
    <cfRule type="duplicateValues" dxfId="6472" priority="259"/>
    <cfRule type="duplicateValues" dxfId="6471" priority="260"/>
    <cfRule type="duplicateValues" dxfId="6470" priority="261"/>
    <cfRule type="duplicateValues" dxfId="6469" priority="262"/>
    <cfRule type="duplicateValues" dxfId="6468" priority="263"/>
    <cfRule type="duplicateValues" dxfId="6467" priority="264"/>
    <cfRule type="duplicateValues" dxfId="6466" priority="265"/>
    <cfRule type="duplicateValues" dxfId="6465" priority="266"/>
  </conditionalFormatting>
  <conditionalFormatting sqref="H336">
    <cfRule type="duplicateValues" dxfId="6464" priority="235"/>
    <cfRule type="duplicateValues" dxfId="6463" priority="236"/>
    <cfRule type="duplicateValues" dxfId="6462" priority="237"/>
    <cfRule type="duplicateValues" dxfId="6461" priority="238"/>
    <cfRule type="duplicateValues" dxfId="6460" priority="239"/>
    <cfRule type="duplicateValues" dxfId="6459" priority="240"/>
    <cfRule type="duplicateValues" dxfId="6458" priority="241"/>
    <cfRule type="duplicateValues" dxfId="6457" priority="242"/>
    <cfRule type="duplicateValues" dxfId="6456" priority="243"/>
    <cfRule type="duplicateValues" dxfId="6455" priority="244"/>
    <cfRule type="duplicateValues" dxfId="6454" priority="245"/>
    <cfRule type="duplicateValues" dxfId="6453" priority="246"/>
    <cfRule type="duplicateValues" dxfId="6452" priority="247"/>
    <cfRule type="duplicateValues" dxfId="6451" priority="248"/>
    <cfRule type="duplicateValues" dxfId="6450" priority="249"/>
    <cfRule type="duplicateValues" dxfId="6449" priority="250"/>
    <cfRule type="duplicateValues" dxfId="6448" priority="251"/>
    <cfRule type="duplicateValues" dxfId="6447" priority="252"/>
    <cfRule type="duplicateValues" dxfId="6446" priority="253"/>
    <cfRule type="duplicateValues" dxfId="6445" priority="254"/>
    <cfRule type="duplicateValues" dxfId="6444" priority="255"/>
  </conditionalFormatting>
  <conditionalFormatting sqref="D292:E311 F292:F319">
    <cfRule type="duplicateValues" dxfId="6443" priority="224"/>
    <cfRule type="duplicateValues" dxfId="6442" priority="225"/>
    <cfRule type="duplicateValues" dxfId="6441" priority="226"/>
    <cfRule type="duplicateValues" dxfId="6440" priority="227"/>
    <cfRule type="duplicateValues" dxfId="6439" priority="228"/>
    <cfRule type="duplicateValues" dxfId="6438" priority="229"/>
    <cfRule type="duplicateValues" dxfId="6437" priority="230"/>
    <cfRule type="duplicateValues" dxfId="6436" priority="231"/>
    <cfRule type="duplicateValues" dxfId="6435" priority="232"/>
    <cfRule type="duplicateValues" dxfId="6434" priority="233"/>
    <cfRule type="duplicateValues" dxfId="6433" priority="234"/>
  </conditionalFormatting>
  <conditionalFormatting sqref="H315:H319">
    <cfRule type="duplicateValues" dxfId="6432" priority="184"/>
    <cfRule type="duplicateValues" dxfId="6431" priority="185"/>
    <cfRule type="duplicateValues" dxfId="6430" priority="186"/>
    <cfRule type="duplicateValues" dxfId="6429" priority="187"/>
    <cfRule type="duplicateValues" dxfId="6428" priority="188"/>
    <cfRule type="duplicateValues" dxfId="6427" priority="189"/>
    <cfRule type="duplicateValues" dxfId="6426" priority="190"/>
    <cfRule type="duplicateValues" dxfId="6425" priority="191"/>
    <cfRule type="duplicateValues" dxfId="6424" priority="192"/>
    <cfRule type="duplicateValues" dxfId="6423" priority="193"/>
    <cfRule type="duplicateValues" dxfId="6422" priority="194"/>
    <cfRule type="duplicateValues" dxfId="6421" priority="195"/>
    <cfRule type="duplicateValues" dxfId="6420" priority="196"/>
    <cfRule type="duplicateValues" dxfId="6419" priority="197"/>
  </conditionalFormatting>
  <conditionalFormatting sqref="H300:H305 H307:H310 H292:H298 H312:H314">
    <cfRule type="duplicateValues" dxfId="6418" priority="198"/>
    <cfRule type="duplicateValues" dxfId="6417" priority="199"/>
    <cfRule type="duplicateValues" dxfId="6416" priority="200"/>
    <cfRule type="duplicateValues" dxfId="6415" priority="201"/>
    <cfRule type="duplicateValues" dxfId="6414" priority="202"/>
    <cfRule type="duplicateValues" dxfId="6413" priority="203"/>
    <cfRule type="duplicateValues" dxfId="6412" priority="204"/>
    <cfRule type="duplicateValues" dxfId="6411" priority="205"/>
    <cfRule type="duplicateValues" dxfId="6410" priority="206"/>
    <cfRule type="duplicateValues" dxfId="6409" priority="207"/>
    <cfRule type="duplicateValues" dxfId="6408" priority="208"/>
    <cfRule type="duplicateValues" dxfId="6407" priority="209"/>
    <cfRule type="duplicateValues" dxfId="6406" priority="210"/>
    <cfRule type="duplicateValues" dxfId="6405" priority="211"/>
  </conditionalFormatting>
  <conditionalFormatting sqref="G312">
    <cfRule type="duplicateValues" dxfId="6404" priority="212"/>
    <cfRule type="duplicateValues" dxfId="6403" priority="213"/>
    <cfRule type="duplicateValues" dxfId="6402" priority="214"/>
    <cfRule type="duplicateValues" dxfId="6401" priority="215"/>
    <cfRule type="duplicateValues" dxfId="6400" priority="216"/>
    <cfRule type="duplicateValues" dxfId="6399" priority="217"/>
    <cfRule type="duplicateValues" dxfId="6398" priority="218"/>
    <cfRule type="duplicateValues" dxfId="6397" priority="219"/>
    <cfRule type="duplicateValues" dxfId="6396" priority="220"/>
    <cfRule type="duplicateValues" dxfId="6395" priority="221"/>
    <cfRule type="duplicateValues" dxfId="6394" priority="222"/>
    <cfRule type="duplicateValues" dxfId="6393" priority="223"/>
  </conditionalFormatting>
  <conditionalFormatting sqref="G293:G294 G296 G298:G299">
    <cfRule type="duplicateValues" dxfId="6392" priority="267"/>
    <cfRule type="duplicateValues" dxfId="6391" priority="268"/>
    <cfRule type="duplicateValues" dxfId="6390" priority="269"/>
    <cfRule type="duplicateValues" dxfId="6389" priority="270"/>
    <cfRule type="duplicateValues" dxfId="6388" priority="271"/>
    <cfRule type="duplicateValues" dxfId="6387" priority="272"/>
    <cfRule type="duplicateValues" dxfId="6386" priority="273"/>
    <cfRule type="duplicateValues" dxfId="6385" priority="274"/>
    <cfRule type="duplicateValues" dxfId="6384" priority="275"/>
    <cfRule type="duplicateValues" dxfId="6383" priority="276"/>
    <cfRule type="duplicateValues" dxfId="6382" priority="277"/>
    <cfRule type="duplicateValues" dxfId="6381" priority="278"/>
  </conditionalFormatting>
  <conditionalFormatting sqref="H306">
    <cfRule type="duplicateValues" dxfId="6380" priority="170"/>
    <cfRule type="duplicateValues" dxfId="6379" priority="171"/>
    <cfRule type="duplicateValues" dxfId="6378" priority="172"/>
    <cfRule type="duplicateValues" dxfId="6377" priority="173"/>
    <cfRule type="duplicateValues" dxfId="6376" priority="174"/>
    <cfRule type="duplicateValues" dxfId="6375" priority="175"/>
    <cfRule type="duplicateValues" dxfId="6374" priority="176"/>
    <cfRule type="duplicateValues" dxfId="6373" priority="177"/>
    <cfRule type="duplicateValues" dxfId="6372" priority="178"/>
    <cfRule type="duplicateValues" dxfId="6371" priority="179"/>
    <cfRule type="duplicateValues" dxfId="6370" priority="180"/>
    <cfRule type="duplicateValues" dxfId="6369" priority="181"/>
    <cfRule type="duplicateValues" dxfId="6368" priority="182"/>
    <cfRule type="duplicateValues" dxfId="6367" priority="183"/>
  </conditionalFormatting>
  <conditionalFormatting sqref="D387:H388 D396:H409 D395:E395 G395:H395 D390:H394 D389 F389:H389 D378:E386 H378:H386 F386">
    <cfRule type="duplicateValues" dxfId="6366" priority="160"/>
    <cfRule type="duplicateValues" dxfId="6365" priority="161"/>
    <cfRule type="duplicateValues" dxfId="6364" priority="162"/>
    <cfRule type="duplicateValues" dxfId="6363" priority="163"/>
    <cfRule type="duplicateValues" dxfId="6362" priority="164"/>
    <cfRule type="duplicateValues" dxfId="6361" priority="165"/>
    <cfRule type="duplicateValues" dxfId="6360" priority="166"/>
    <cfRule type="duplicateValues" dxfId="6359" priority="167"/>
    <cfRule type="duplicateValues" dxfId="6358" priority="168"/>
    <cfRule type="duplicateValues" dxfId="6357" priority="169"/>
  </conditionalFormatting>
  <conditionalFormatting sqref="F395">
    <cfRule type="duplicateValues" dxfId="6356" priority="139"/>
    <cfRule type="duplicateValues" dxfId="6355" priority="140"/>
    <cfRule type="duplicateValues" dxfId="6354" priority="141"/>
    <cfRule type="duplicateValues" dxfId="6353" priority="142"/>
    <cfRule type="duplicateValues" dxfId="6352" priority="143"/>
    <cfRule type="duplicateValues" dxfId="6351" priority="144"/>
    <cfRule type="duplicateValues" dxfId="6350" priority="145"/>
    <cfRule type="duplicateValues" dxfId="6349" priority="146"/>
    <cfRule type="duplicateValues" dxfId="6348" priority="147"/>
    <cfRule type="duplicateValues" dxfId="6347" priority="148"/>
    <cfRule type="duplicateValues" dxfId="6346" priority="149"/>
    <cfRule type="duplicateValues" dxfId="6345" priority="150"/>
    <cfRule type="duplicateValues" dxfId="6344" priority="151"/>
    <cfRule type="duplicateValues" dxfId="6343" priority="152"/>
    <cfRule type="duplicateValues" dxfId="6342" priority="153"/>
    <cfRule type="duplicateValues" dxfId="6341" priority="154"/>
    <cfRule type="duplicateValues" dxfId="6340" priority="155"/>
    <cfRule type="duplicateValues" dxfId="6339" priority="156"/>
    <cfRule type="duplicateValues" dxfId="6338" priority="157"/>
    <cfRule type="duplicateValues" dxfId="6337" priority="158"/>
    <cfRule type="duplicateValues" dxfId="6336" priority="159"/>
  </conditionalFormatting>
  <conditionalFormatting sqref="E389">
    <cfRule type="duplicateValues" dxfId="6335" priority="118"/>
    <cfRule type="duplicateValues" dxfId="6334" priority="119"/>
    <cfRule type="duplicateValues" dxfId="6333" priority="120"/>
    <cfRule type="duplicateValues" dxfId="6332" priority="121"/>
    <cfRule type="duplicateValues" dxfId="6331" priority="122"/>
    <cfRule type="duplicateValues" dxfId="6330" priority="123"/>
    <cfRule type="duplicateValues" dxfId="6329" priority="124"/>
    <cfRule type="duplicateValues" dxfId="6328" priority="125"/>
    <cfRule type="duplicateValues" dxfId="6327" priority="126"/>
    <cfRule type="duplicateValues" dxfId="6326" priority="127"/>
    <cfRule type="duplicateValues" dxfId="6325" priority="128"/>
    <cfRule type="duplicateValues" dxfId="6324" priority="129"/>
    <cfRule type="duplicateValues" dxfId="6323" priority="130"/>
    <cfRule type="duplicateValues" dxfId="6322" priority="131"/>
    <cfRule type="duplicateValues" dxfId="6321" priority="132"/>
    <cfRule type="duplicateValues" dxfId="6320" priority="133"/>
    <cfRule type="duplicateValues" dxfId="6319" priority="134"/>
    <cfRule type="duplicateValues" dxfId="6318" priority="135"/>
    <cfRule type="duplicateValues" dxfId="6317" priority="136"/>
    <cfRule type="duplicateValues" dxfId="6316" priority="137"/>
    <cfRule type="duplicateValues" dxfId="6315" priority="138"/>
  </conditionalFormatting>
  <conditionalFormatting sqref="D359:E359 D362:E362 D360:D361 D366:E368 D370:E377 D369 D363:D365 H359:H377">
    <cfRule type="duplicateValues" dxfId="6314" priority="108"/>
    <cfRule type="duplicateValues" dxfId="6313" priority="109"/>
    <cfRule type="duplicateValues" dxfId="6312" priority="110"/>
    <cfRule type="duplicateValues" dxfId="6311" priority="111"/>
    <cfRule type="duplicateValues" dxfId="6310" priority="112"/>
    <cfRule type="duplicateValues" dxfId="6309" priority="113"/>
    <cfRule type="duplicateValues" dxfId="6308" priority="114"/>
    <cfRule type="duplicateValues" dxfId="6307" priority="115"/>
    <cfRule type="duplicateValues" dxfId="6306" priority="116"/>
    <cfRule type="duplicateValues" dxfId="6305" priority="117"/>
  </conditionalFormatting>
  <conditionalFormatting sqref="F382:F385">
    <cfRule type="duplicateValues" dxfId="6304" priority="80"/>
    <cfRule type="duplicateValues" dxfId="6303" priority="81"/>
    <cfRule type="duplicateValues" dxfId="6302" priority="82"/>
    <cfRule type="duplicateValues" dxfId="6301" priority="83"/>
    <cfRule type="duplicateValues" dxfId="6300" priority="84"/>
    <cfRule type="duplicateValues" dxfId="6299" priority="85"/>
    <cfRule type="duplicateValues" dxfId="6298" priority="86"/>
    <cfRule type="duplicateValues" dxfId="6297" priority="87"/>
    <cfRule type="duplicateValues" dxfId="6296" priority="88"/>
    <cfRule type="duplicateValues" dxfId="6295" priority="89"/>
    <cfRule type="duplicateValues" dxfId="6294" priority="90"/>
    <cfRule type="duplicateValues" dxfId="6293" priority="91"/>
    <cfRule type="duplicateValues" dxfId="6292" priority="92"/>
    <cfRule type="duplicateValues" dxfId="6291" priority="93"/>
  </conditionalFormatting>
  <conditionalFormatting sqref="G362 F367:F368 F370:F372 E369 G373 F374:F377 E363 E365 G364 F359 E360:E361 F379:F381">
    <cfRule type="duplicateValues" dxfId="6290" priority="94"/>
    <cfRule type="duplicateValues" dxfId="6289" priority="95"/>
    <cfRule type="duplicateValues" dxfId="6288" priority="96"/>
    <cfRule type="duplicateValues" dxfId="6287" priority="97"/>
    <cfRule type="duplicateValues" dxfId="6286" priority="98"/>
    <cfRule type="duplicateValues" dxfId="6285" priority="99"/>
    <cfRule type="duplicateValues" dxfId="6284" priority="100"/>
    <cfRule type="duplicateValues" dxfId="6283" priority="101"/>
    <cfRule type="duplicateValues" dxfId="6282" priority="102"/>
    <cfRule type="duplicateValues" dxfId="6281" priority="103"/>
    <cfRule type="duplicateValues" dxfId="6280" priority="104"/>
    <cfRule type="duplicateValues" dxfId="6279" priority="105"/>
    <cfRule type="duplicateValues" dxfId="6278" priority="106"/>
    <cfRule type="duplicateValues" dxfId="6277" priority="107"/>
  </conditionalFormatting>
  <conditionalFormatting sqref="F378">
    <cfRule type="duplicateValues" dxfId="6276" priority="70"/>
    <cfRule type="duplicateValues" dxfId="6275" priority="71"/>
    <cfRule type="duplicateValues" dxfId="6274" priority="72"/>
    <cfRule type="duplicateValues" dxfId="6273" priority="73"/>
    <cfRule type="duplicateValues" dxfId="6272" priority="74"/>
    <cfRule type="duplicateValues" dxfId="6271" priority="75"/>
    <cfRule type="duplicateValues" dxfId="6270" priority="76"/>
    <cfRule type="duplicateValues" dxfId="6269" priority="77"/>
    <cfRule type="duplicateValues" dxfId="6268" priority="78"/>
    <cfRule type="duplicateValues" dxfId="6267" priority="79"/>
  </conditionalFormatting>
  <conditionalFormatting sqref="D469:E469 G469:H469 D446:H452 D470:H476 D454:H468 D453:E453 G453:H453">
    <cfRule type="duplicateValues" dxfId="6266" priority="52"/>
    <cfRule type="duplicateValues" dxfId="6265" priority="53"/>
    <cfRule type="duplicateValues" dxfId="6264" priority="54"/>
    <cfRule type="duplicateValues" dxfId="6263" priority="55"/>
    <cfRule type="duplicateValues" dxfId="6262" priority="56"/>
    <cfRule type="duplicateValues" dxfId="6261" priority="57"/>
    <cfRule type="duplicateValues" dxfId="6260" priority="58"/>
    <cfRule type="duplicateValues" dxfId="6259" priority="59"/>
    <cfRule type="duplicateValues" dxfId="6258" priority="60"/>
  </conditionalFormatting>
  <conditionalFormatting sqref="F469">
    <cfRule type="duplicateValues" dxfId="6257" priority="31"/>
    <cfRule type="duplicateValues" dxfId="6256" priority="32"/>
    <cfRule type="duplicateValues" dxfId="6255" priority="33"/>
    <cfRule type="duplicateValues" dxfId="6254" priority="34"/>
    <cfRule type="duplicateValues" dxfId="6253" priority="35"/>
    <cfRule type="duplicateValues" dxfId="6252" priority="36"/>
    <cfRule type="duplicateValues" dxfId="6251" priority="37"/>
    <cfRule type="duplicateValues" dxfId="6250" priority="38"/>
    <cfRule type="duplicateValues" dxfId="6249" priority="39"/>
    <cfRule type="duplicateValues" dxfId="6248" priority="40"/>
    <cfRule type="duplicateValues" dxfId="6247" priority="41"/>
    <cfRule type="duplicateValues" dxfId="6246" priority="42"/>
    <cfRule type="duplicateValues" dxfId="6245" priority="43"/>
    <cfRule type="duplicateValues" dxfId="6244" priority="44"/>
    <cfRule type="duplicateValues" dxfId="6243" priority="45"/>
    <cfRule type="duplicateValues" dxfId="6242" priority="46"/>
    <cfRule type="duplicateValues" dxfId="6241" priority="47"/>
    <cfRule type="duplicateValues" dxfId="6240" priority="48"/>
    <cfRule type="duplicateValues" dxfId="6239" priority="49"/>
    <cfRule type="duplicateValues" dxfId="6238" priority="50"/>
    <cfRule type="duplicateValues" dxfId="6237" priority="51"/>
  </conditionalFormatting>
  <conditionalFormatting sqref="F436">
    <cfRule type="duplicateValues" dxfId="6236" priority="10"/>
    <cfRule type="duplicateValues" dxfId="6235" priority="11"/>
    <cfRule type="duplicateValues" dxfId="6234" priority="12"/>
    <cfRule type="duplicateValues" dxfId="6233" priority="13"/>
    <cfRule type="duplicateValues" dxfId="6232" priority="14"/>
    <cfRule type="duplicateValues" dxfId="6231" priority="15"/>
    <cfRule type="duplicateValues" dxfId="6230" priority="16"/>
    <cfRule type="duplicateValues" dxfId="6229" priority="17"/>
    <cfRule type="duplicateValues" dxfId="6228" priority="18"/>
    <cfRule type="duplicateValues" dxfId="6227" priority="19"/>
    <cfRule type="duplicateValues" dxfId="6226" priority="20"/>
    <cfRule type="duplicateValues" dxfId="6225" priority="21"/>
    <cfRule type="duplicateValues" dxfId="6224" priority="22"/>
    <cfRule type="duplicateValues" dxfId="6223" priority="23"/>
    <cfRule type="duplicateValues" dxfId="6222" priority="24"/>
    <cfRule type="duplicateValues" dxfId="6221" priority="25"/>
    <cfRule type="duplicateValues" dxfId="6220" priority="26"/>
    <cfRule type="duplicateValues" dxfId="6219" priority="27"/>
    <cfRule type="duplicateValues" dxfId="6218" priority="28"/>
    <cfRule type="duplicateValues" dxfId="6217" priority="29"/>
    <cfRule type="duplicateValues" dxfId="6216" priority="30"/>
  </conditionalFormatting>
  <conditionalFormatting sqref="D436:E436 G436:H436 D427:H428 D426:E426 G426:H426 D430:H430 H429 D429:E429 D431:E431 G431:H431 D432:H435 D437:H445">
    <cfRule type="duplicateValues" dxfId="6215" priority="61"/>
    <cfRule type="duplicateValues" dxfId="6214" priority="62"/>
    <cfRule type="duplicateValues" dxfId="6213" priority="63"/>
    <cfRule type="duplicateValues" dxfId="6212" priority="64"/>
    <cfRule type="duplicateValues" dxfId="6211" priority="65"/>
    <cfRule type="duplicateValues" dxfId="6210" priority="66"/>
    <cfRule type="duplicateValues" dxfId="6209" priority="67"/>
    <cfRule type="duplicateValues" dxfId="6208" priority="68"/>
    <cfRule type="duplicateValues" dxfId="6207" priority="69"/>
  </conditionalFormatting>
  <conditionalFormatting sqref="F453">
    <cfRule type="duplicateValues" dxfId="6206" priority="1"/>
    <cfRule type="duplicateValues" dxfId="6205" priority="2"/>
    <cfRule type="duplicateValues" dxfId="6204" priority="3"/>
    <cfRule type="duplicateValues" dxfId="6203" priority="4"/>
    <cfRule type="duplicateValues" dxfId="6202" priority="5"/>
    <cfRule type="duplicateValues" dxfId="6201" priority="6"/>
    <cfRule type="duplicateValues" dxfId="6200" priority="7"/>
    <cfRule type="duplicateValues" dxfId="6199" priority="8"/>
    <cfRule type="duplicateValues" dxfId="6198" priority="9"/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45" customHeight="1" thickBot="1" x14ac:dyDescent="0.3">
      <c r="A8" s="290">
        <v>1</v>
      </c>
      <c r="B8" s="261" t="s">
        <v>205</v>
      </c>
      <c r="C8" s="262">
        <f>SUM(D8:H8)</f>
        <v>31</v>
      </c>
      <c r="D8" s="263">
        <f>COUNTA(D9:D74)</f>
        <v>0</v>
      </c>
      <c r="E8" s="263">
        <f t="shared" ref="E8:H8" si="0">COUNTA(E9:E74)</f>
        <v>3</v>
      </c>
      <c r="F8" s="263">
        <f t="shared" si="0"/>
        <v>5</v>
      </c>
      <c r="G8" s="263">
        <f t="shared" si="0"/>
        <v>21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8" t="s">
        <v>309</v>
      </c>
      <c r="G10" s="263"/>
      <c r="H10" s="269"/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G12" s="268" t="s">
        <v>313</v>
      </c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E14" s="263"/>
      <c r="G14" s="263"/>
      <c r="H14" s="268" t="s">
        <v>664</v>
      </c>
    </row>
    <row r="15" spans="1:8" ht="15.75" outlineLevel="1" x14ac:dyDescent="0.25">
      <c r="D15" s="267"/>
      <c r="E15" s="263"/>
      <c r="G15" s="263"/>
      <c r="H15" s="271" t="s">
        <v>270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32</v>
      </c>
      <c r="D75" s="263">
        <f>COUNTA(D76:D141)</f>
        <v>0</v>
      </c>
      <c r="E75" s="263">
        <f t="shared" ref="E75:H75" si="1">COUNTA(E76:E141)</f>
        <v>0</v>
      </c>
      <c r="F75" s="263">
        <f t="shared" si="1"/>
        <v>4</v>
      </c>
      <c r="G75" s="263">
        <f t="shared" si="1"/>
        <v>1</v>
      </c>
      <c r="H75" s="263">
        <f t="shared" si="1"/>
        <v>27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F77" s="268" t="s">
        <v>309</v>
      </c>
      <c r="G77" s="263"/>
      <c r="H77" s="269"/>
    </row>
    <row r="78" spans="1:8" ht="15.75" outlineLevel="1" x14ac:dyDescent="0.25">
      <c r="D78" s="267"/>
      <c r="E78" s="263"/>
      <c r="G78" s="268" t="s">
        <v>327</v>
      </c>
      <c r="H78" s="269"/>
    </row>
    <row r="79" spans="1:8" ht="15.75" outlineLevel="1" x14ac:dyDescent="0.25">
      <c r="D79" s="267"/>
      <c r="E79" s="263"/>
      <c r="F79" s="268" t="s">
        <v>313</v>
      </c>
      <c r="G79" s="263"/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G81" s="263"/>
      <c r="H81" s="269"/>
    </row>
    <row r="82" spans="4:8" ht="15.75" outlineLevel="1" x14ac:dyDescent="0.25">
      <c r="D82" s="267"/>
      <c r="E82" s="263"/>
      <c r="G82" s="263"/>
      <c r="H82" s="271" t="s">
        <v>270</v>
      </c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32</v>
      </c>
      <c r="D142" s="263">
        <f>COUNTA(D143:D208)</f>
        <v>0</v>
      </c>
      <c r="E142" s="263">
        <f t="shared" ref="E142:H142" si="2">COUNTA(E143:E208)</f>
        <v>0</v>
      </c>
      <c r="F142" s="263">
        <f t="shared" si="2"/>
        <v>8</v>
      </c>
      <c r="G142" s="263">
        <f t="shared" si="2"/>
        <v>21</v>
      </c>
      <c r="H142" s="263">
        <f t="shared" si="2"/>
        <v>3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309</v>
      </c>
      <c r="G144" s="263"/>
      <c r="H144" s="269"/>
    </row>
    <row r="145" spans="4:8" ht="15.75" outlineLevel="1" x14ac:dyDescent="0.25">
      <c r="D145" s="267"/>
      <c r="E145" s="263"/>
      <c r="G145" s="268" t="s">
        <v>327</v>
      </c>
      <c r="H145" s="269"/>
    </row>
    <row r="146" spans="4:8" ht="15.75" outlineLevel="1" x14ac:dyDescent="0.25">
      <c r="D146" s="267"/>
      <c r="E146" s="263"/>
      <c r="F146" s="268" t="s">
        <v>313</v>
      </c>
      <c r="G146" s="263"/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G148" s="263"/>
      <c r="H148" s="269"/>
    </row>
    <row r="149" spans="4:8" ht="15.75" outlineLevel="1" x14ac:dyDescent="0.25">
      <c r="D149" s="267"/>
      <c r="E149" s="263"/>
      <c r="G149" s="263"/>
      <c r="H149" s="271" t="s">
        <v>270</v>
      </c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34</v>
      </c>
      <c r="D209" s="263">
        <f>COUNTA(D210:D275)</f>
        <v>0</v>
      </c>
      <c r="E209" s="263">
        <f t="shared" ref="E209:H209" si="3">COUNTA(E210:E275)</f>
        <v>1</v>
      </c>
      <c r="F209" s="263">
        <f t="shared" si="3"/>
        <v>9</v>
      </c>
      <c r="G209" s="263">
        <f t="shared" si="3"/>
        <v>21</v>
      </c>
      <c r="H209" s="263">
        <f t="shared" si="3"/>
        <v>3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8" t="s">
        <v>309</v>
      </c>
      <c r="G211" s="263"/>
      <c r="H211" s="269"/>
    </row>
    <row r="212" spans="1:8" ht="15.75" outlineLevel="1" x14ac:dyDescent="0.25">
      <c r="D212" s="267"/>
      <c r="E212" s="263"/>
      <c r="F212" s="268" t="s">
        <v>327</v>
      </c>
      <c r="G212" s="263"/>
      <c r="H212" s="269"/>
    </row>
    <row r="213" spans="1:8" ht="15.75" outlineLevel="1" x14ac:dyDescent="0.25">
      <c r="D213" s="267"/>
      <c r="E213" s="263"/>
      <c r="F213" s="268" t="s">
        <v>313</v>
      </c>
      <c r="G213" s="263"/>
      <c r="H213" s="269"/>
    </row>
    <row r="214" spans="1:8" ht="15.75" outlineLevel="1" x14ac:dyDescent="0.25">
      <c r="D214" s="267"/>
      <c r="E214" s="263"/>
      <c r="F214" s="268" t="s">
        <v>329</v>
      </c>
      <c r="G214" s="263"/>
      <c r="H214" s="269"/>
    </row>
    <row r="215" spans="1:8" ht="15.75" outlineLevel="1" x14ac:dyDescent="0.25">
      <c r="D215" s="267"/>
      <c r="E215" s="263"/>
      <c r="F215" s="268" t="s">
        <v>664</v>
      </c>
      <c r="G215" s="263"/>
      <c r="H215" s="269"/>
    </row>
    <row r="216" spans="1:8" ht="15.75" outlineLevel="1" x14ac:dyDescent="0.25">
      <c r="D216" s="267"/>
      <c r="E216" s="263"/>
      <c r="G216" s="271" t="s">
        <v>270</v>
      </c>
      <c r="H216" s="269"/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285</v>
      </c>
    </row>
    <row r="231" spans="4:8" ht="15.75" outlineLevel="2" x14ac:dyDescent="0.25">
      <c r="D231" s="279"/>
      <c r="E231" s="263"/>
      <c r="G231" s="263"/>
      <c r="H231" s="273" t="s">
        <v>17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269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34</v>
      </c>
      <c r="D276" s="263">
        <f>COUNTA(D277:D342)</f>
        <v>0</v>
      </c>
      <c r="E276" s="263">
        <f t="shared" ref="E276:H276" si="4">COUNTA(E277:E342)</f>
        <v>0</v>
      </c>
      <c r="F276" s="263">
        <f t="shared" si="4"/>
        <v>2</v>
      </c>
      <c r="G276" s="263">
        <f t="shared" si="4"/>
        <v>5</v>
      </c>
      <c r="H276" s="263">
        <f t="shared" si="4"/>
        <v>27</v>
      </c>
    </row>
    <row r="277" spans="1:8" ht="15.6" customHeight="1" outlineLevel="1" thickTop="1" x14ac:dyDescent="0.25">
      <c r="D277" s="283"/>
      <c r="E277" s="284"/>
      <c r="F277" s="284"/>
      <c r="G277" s="284"/>
      <c r="H277" s="285"/>
    </row>
    <row r="278" spans="1:8" ht="15.6" customHeight="1" outlineLevel="1" x14ac:dyDescent="0.25">
      <c r="D278" s="267"/>
      <c r="E278" s="263"/>
      <c r="G278" s="268" t="s">
        <v>309</v>
      </c>
      <c r="H278" s="269"/>
    </row>
    <row r="279" spans="1:8" ht="15.75" outlineLevel="1" x14ac:dyDescent="0.25">
      <c r="D279" s="267"/>
      <c r="E279" s="263"/>
      <c r="G279" s="268" t="s">
        <v>327</v>
      </c>
      <c r="H279" s="269"/>
    </row>
    <row r="280" spans="1:8" ht="15.75" outlineLevel="1" x14ac:dyDescent="0.25">
      <c r="D280" s="267"/>
      <c r="E280" s="263"/>
      <c r="F280" s="268" t="s">
        <v>313</v>
      </c>
      <c r="G280" s="263"/>
      <c r="H280" s="269"/>
    </row>
    <row r="281" spans="1:8" ht="15.75" outlineLevel="1" x14ac:dyDescent="0.25">
      <c r="D281" s="267"/>
      <c r="E281" s="263"/>
      <c r="F281" s="268" t="s">
        <v>329</v>
      </c>
      <c r="G281" s="263"/>
      <c r="H281" s="269"/>
    </row>
    <row r="282" spans="1:8" ht="15.75" outlineLevel="1" x14ac:dyDescent="0.25">
      <c r="D282" s="267"/>
      <c r="E282" s="263"/>
      <c r="G282" s="268" t="s">
        <v>664</v>
      </c>
      <c r="H282" s="269"/>
    </row>
    <row r="283" spans="1:8" ht="15.75" outlineLevel="1" x14ac:dyDescent="0.25">
      <c r="D283" s="267"/>
      <c r="E283" s="263"/>
      <c r="G283" s="263"/>
      <c r="H283" s="271" t="s">
        <v>270</v>
      </c>
    </row>
    <row r="284" spans="1:8" ht="15.75" outlineLevel="1" x14ac:dyDescent="0.25">
      <c r="D284" s="267"/>
      <c r="E284" s="263"/>
      <c r="F284" s="272"/>
      <c r="G284" s="263"/>
      <c r="H284" s="269"/>
    </row>
    <row r="285" spans="1:8" ht="15.75" outlineLevel="1" x14ac:dyDescent="0.25">
      <c r="D285" s="267"/>
      <c r="E285" s="263"/>
      <c r="F285" s="272"/>
      <c r="G285" s="263"/>
      <c r="H285" s="269"/>
    </row>
    <row r="286" spans="1:8" ht="15.75" outlineLevel="1" x14ac:dyDescent="0.25">
      <c r="D286" s="267"/>
      <c r="E286" s="263"/>
      <c r="F286" s="272"/>
      <c r="G286" s="263"/>
      <c r="H286" s="269"/>
    </row>
    <row r="287" spans="1:8" ht="15.75" outlineLevel="1" x14ac:dyDescent="0.25">
      <c r="D287" s="267"/>
      <c r="E287" s="263"/>
      <c r="F287" s="272"/>
      <c r="G287" s="263"/>
      <c r="H287" s="269"/>
    </row>
    <row r="288" spans="1:8" ht="15.75" outlineLevel="1" x14ac:dyDescent="0.25">
      <c r="D288" s="267"/>
      <c r="E288" s="263"/>
      <c r="F288" s="272"/>
      <c r="G288" s="263"/>
      <c r="H288" s="269"/>
    </row>
    <row r="289" spans="4:8" ht="15.75" outlineLevel="1" x14ac:dyDescent="0.25">
      <c r="D289" s="267"/>
      <c r="E289" s="263"/>
      <c r="F289" s="272"/>
      <c r="G289" s="263"/>
      <c r="H289" s="269"/>
    </row>
    <row r="290" spans="4:8" ht="15.75" outlineLevel="1" x14ac:dyDescent="0.25">
      <c r="D290" s="267"/>
      <c r="E290" s="263"/>
      <c r="F290" s="272"/>
      <c r="G290" s="263"/>
      <c r="H290" s="269"/>
    </row>
    <row r="291" spans="4:8" ht="15.75" outlineLevel="1" x14ac:dyDescent="0.25">
      <c r="D291" s="267"/>
      <c r="E291" s="263"/>
      <c r="F291" s="272"/>
      <c r="G291" s="263"/>
      <c r="H291" s="269"/>
    </row>
    <row r="292" spans="4:8" ht="15.75" outlineLevel="2" x14ac:dyDescent="0.25">
      <c r="D292" s="279"/>
      <c r="E292" s="263"/>
      <c r="F292" s="263"/>
      <c r="H292" s="273" t="s">
        <v>78</v>
      </c>
    </row>
    <row r="293" spans="4:8" ht="15.75" outlineLevel="2" x14ac:dyDescent="0.25">
      <c r="D293" s="279"/>
      <c r="E293" s="263"/>
      <c r="F293" s="263"/>
      <c r="G293" s="263"/>
      <c r="H293" s="273" t="s">
        <v>75</v>
      </c>
    </row>
    <row r="294" spans="4:8" ht="15.75" outlineLevel="2" x14ac:dyDescent="0.25">
      <c r="D294" s="279"/>
      <c r="E294" s="263"/>
      <c r="F294" s="263"/>
      <c r="G294" s="263"/>
      <c r="H294" s="273" t="s">
        <v>73</v>
      </c>
    </row>
    <row r="295" spans="4:8" ht="15.75" outlineLevel="2" x14ac:dyDescent="0.25">
      <c r="D295" s="279"/>
      <c r="E295" s="274"/>
      <c r="F295" s="263"/>
      <c r="H295" s="273" t="s">
        <v>37</v>
      </c>
    </row>
    <row r="296" spans="4:8" ht="15.75" outlineLevel="2" x14ac:dyDescent="0.25">
      <c r="D296" s="279"/>
      <c r="E296" s="263"/>
      <c r="F296" s="263"/>
      <c r="G296" s="263"/>
      <c r="H296" s="273" t="s">
        <v>71</v>
      </c>
    </row>
    <row r="297" spans="4:8" ht="15.75" outlineLevel="2" x14ac:dyDescent="0.25">
      <c r="D297" s="279"/>
      <c r="E297" s="263"/>
      <c r="F297" s="263"/>
      <c r="H297" s="273" t="s">
        <v>285</v>
      </c>
    </row>
    <row r="298" spans="4:8" ht="15.75" outlineLevel="2" x14ac:dyDescent="0.25">
      <c r="D298" s="279"/>
      <c r="E298" s="263"/>
      <c r="F298" s="263"/>
      <c r="G298" s="263"/>
      <c r="H298" s="273" t="s">
        <v>17</v>
      </c>
    </row>
    <row r="299" spans="4:8" ht="15.75" outlineLevel="2" x14ac:dyDescent="0.25">
      <c r="D299" s="279"/>
      <c r="E299" s="263"/>
      <c r="F299" s="263"/>
      <c r="G299" s="273" t="s">
        <v>21</v>
      </c>
    </row>
    <row r="300" spans="4:8" ht="15.75" outlineLevel="2" x14ac:dyDescent="0.25">
      <c r="D300" s="279"/>
      <c r="E300" s="263"/>
      <c r="F300" s="263"/>
      <c r="H300" s="273" t="s">
        <v>29</v>
      </c>
    </row>
    <row r="301" spans="4:8" ht="15.75" outlineLevel="2" x14ac:dyDescent="0.25">
      <c r="D301" s="279"/>
      <c r="E301" s="263"/>
      <c r="F301" s="263"/>
      <c r="H301" s="273" t="s">
        <v>33</v>
      </c>
    </row>
    <row r="302" spans="4:8" ht="15.75" outlineLevel="2" x14ac:dyDescent="0.25">
      <c r="D302" s="279"/>
      <c r="E302" s="263"/>
      <c r="F302" s="263"/>
      <c r="H302" s="273" t="s">
        <v>66</v>
      </c>
    </row>
    <row r="303" spans="4:8" ht="15.75" outlineLevel="2" x14ac:dyDescent="0.25">
      <c r="D303" s="279"/>
      <c r="E303" s="263"/>
      <c r="F303" s="263"/>
      <c r="H303" s="273" t="s">
        <v>26</v>
      </c>
    </row>
    <row r="304" spans="4:8" ht="15.75" outlineLevel="2" x14ac:dyDescent="0.25">
      <c r="D304" s="279"/>
      <c r="E304" s="263"/>
      <c r="F304" s="263"/>
      <c r="H304" s="273" t="s">
        <v>58</v>
      </c>
    </row>
    <row r="305" spans="4:8" ht="15.75" outlineLevel="2" x14ac:dyDescent="0.25">
      <c r="D305" s="279"/>
      <c r="E305" s="263"/>
      <c r="F305" s="263"/>
      <c r="H305" s="273" t="s">
        <v>51</v>
      </c>
    </row>
    <row r="306" spans="4:8" ht="15.75" outlineLevel="2" x14ac:dyDescent="0.25">
      <c r="D306" s="279"/>
      <c r="E306" s="263"/>
      <c r="F306" s="263"/>
      <c r="G306" s="273" t="s">
        <v>43</v>
      </c>
    </row>
    <row r="307" spans="4:8" ht="15.75" outlineLevel="2" x14ac:dyDescent="0.25">
      <c r="D307" s="279"/>
      <c r="E307" s="263"/>
      <c r="F307" s="263"/>
      <c r="H307" s="273" t="s">
        <v>39</v>
      </c>
    </row>
    <row r="308" spans="4:8" ht="15.75" outlineLevel="2" x14ac:dyDescent="0.25">
      <c r="D308" s="279"/>
      <c r="E308" s="263"/>
      <c r="F308" s="263"/>
      <c r="H308" s="273" t="s">
        <v>35</v>
      </c>
    </row>
    <row r="309" spans="4:8" ht="15.75" outlineLevel="2" x14ac:dyDescent="0.25">
      <c r="D309" s="279"/>
      <c r="E309" s="263"/>
      <c r="F309" s="263"/>
      <c r="H309" s="273" t="s">
        <v>31</v>
      </c>
    </row>
    <row r="310" spans="4:8" ht="15.6" customHeight="1" outlineLevel="2" x14ac:dyDescent="0.25">
      <c r="D310" s="279"/>
      <c r="E310" s="263"/>
      <c r="F310" s="263"/>
      <c r="H310" s="273" t="s">
        <v>28</v>
      </c>
    </row>
    <row r="311" spans="4:8" ht="15.6" customHeight="1" outlineLevel="2" x14ac:dyDescent="0.25">
      <c r="D311" s="279"/>
      <c r="E311" s="263"/>
      <c r="F311" s="263"/>
      <c r="H311" s="273" t="s">
        <v>22</v>
      </c>
    </row>
    <row r="312" spans="4:8" ht="15.75" outlineLevel="2" x14ac:dyDescent="0.25">
      <c r="D312" s="279"/>
      <c r="E312" s="263"/>
      <c r="F312" s="263"/>
      <c r="G312" s="263"/>
      <c r="H312" s="273" t="s">
        <v>19</v>
      </c>
    </row>
    <row r="313" spans="4:8" ht="15.75" outlineLevel="2" x14ac:dyDescent="0.25">
      <c r="D313" s="279"/>
      <c r="E313" s="263"/>
      <c r="F313" s="263"/>
      <c r="H313" s="273" t="s">
        <v>13</v>
      </c>
    </row>
    <row r="314" spans="4:8" ht="15.75" outlineLevel="2" x14ac:dyDescent="0.25">
      <c r="D314" s="279"/>
      <c r="E314" s="263"/>
      <c r="F314" s="263"/>
      <c r="H314" s="273" t="s">
        <v>10</v>
      </c>
    </row>
    <row r="315" spans="4:8" ht="15.75" outlineLevel="2" x14ac:dyDescent="0.25">
      <c r="D315" s="279"/>
      <c r="F315" s="263"/>
      <c r="H315" s="273" t="s">
        <v>7</v>
      </c>
    </row>
    <row r="316" spans="4:8" ht="15.75" outlineLevel="2" x14ac:dyDescent="0.25">
      <c r="D316" s="279"/>
      <c r="E316" s="263"/>
      <c r="F316" s="263"/>
      <c r="H316" s="273" t="s">
        <v>15</v>
      </c>
    </row>
    <row r="317" spans="4:8" ht="15.75" outlineLevel="2" x14ac:dyDescent="0.25">
      <c r="D317" s="279"/>
      <c r="E317" s="263"/>
      <c r="F317" s="263"/>
      <c r="H317" s="273" t="s">
        <v>12</v>
      </c>
    </row>
    <row r="318" spans="4:8" ht="15.75" outlineLevel="2" x14ac:dyDescent="0.25">
      <c r="D318" s="279"/>
      <c r="E318" s="263"/>
      <c r="F318" s="263"/>
      <c r="H318" s="273" t="s">
        <v>9</v>
      </c>
    </row>
    <row r="319" spans="4:8" ht="15.75" outlineLevel="2" x14ac:dyDescent="0.25">
      <c r="D319" s="279"/>
      <c r="E319" s="263"/>
      <c r="F319" s="263"/>
      <c r="H319" s="273" t="s">
        <v>269</v>
      </c>
    </row>
    <row r="320" spans="4:8" ht="15.75" outlineLevel="2" x14ac:dyDescent="0.25">
      <c r="D320" s="279"/>
      <c r="E320" s="263"/>
      <c r="F320" s="263"/>
      <c r="G320" s="263"/>
      <c r="H320" s="280"/>
    </row>
    <row r="321" spans="4:8" ht="15.75" outlineLevel="2" x14ac:dyDescent="0.25">
      <c r="D321" s="279"/>
      <c r="E321" s="263"/>
      <c r="F321" s="263"/>
      <c r="G321" s="263"/>
      <c r="H321" s="280"/>
    </row>
    <row r="322" spans="4:8" ht="15.75" outlineLevel="2" x14ac:dyDescent="0.25">
      <c r="D322" s="279"/>
      <c r="E322" s="263"/>
      <c r="F322" s="263"/>
      <c r="G322" s="263"/>
      <c r="H322" s="280"/>
    </row>
    <row r="323" spans="4:8" ht="15.75" outlineLevel="2" x14ac:dyDescent="0.25">
      <c r="D323" s="279"/>
      <c r="E323" s="263"/>
      <c r="F323" s="274"/>
      <c r="G323" s="263"/>
      <c r="H323" s="280"/>
    </row>
    <row r="324" spans="4:8" ht="15.75" outlineLevel="2" x14ac:dyDescent="0.25">
      <c r="D324" s="279"/>
      <c r="E324" s="263"/>
      <c r="F324" s="263"/>
      <c r="G324" s="274"/>
      <c r="H324" s="280"/>
    </row>
    <row r="325" spans="4:8" ht="15.75" outlineLevel="2" x14ac:dyDescent="0.25">
      <c r="D325" s="279"/>
      <c r="E325" s="263"/>
      <c r="F325" s="263"/>
      <c r="G325" s="274"/>
      <c r="H325" s="280"/>
    </row>
    <row r="326" spans="4:8" ht="15.75" outlineLevel="2" x14ac:dyDescent="0.25">
      <c r="D326" s="279"/>
      <c r="E326" s="263"/>
      <c r="F326" s="263"/>
      <c r="G326" s="263"/>
      <c r="H326" s="280"/>
    </row>
    <row r="327" spans="4:8" ht="15.75" outlineLevel="2" x14ac:dyDescent="0.25">
      <c r="D327" s="279"/>
      <c r="E327" s="263"/>
      <c r="F327" s="263"/>
      <c r="G327" s="263"/>
      <c r="H327" s="280"/>
    </row>
    <row r="328" spans="4:8" ht="15.75" outlineLevel="2" x14ac:dyDescent="0.25">
      <c r="D328" s="279"/>
      <c r="E328" s="274"/>
      <c r="F328" s="263"/>
      <c r="G328" s="263"/>
      <c r="H328" s="280"/>
    </row>
    <row r="329" spans="4:8" ht="15.75" outlineLevel="2" x14ac:dyDescent="0.25">
      <c r="D329" s="279"/>
      <c r="E329" s="263"/>
      <c r="F329" s="263"/>
      <c r="G329" s="263"/>
      <c r="H329" s="280"/>
    </row>
    <row r="330" spans="4:8" ht="15.75" outlineLevel="2" x14ac:dyDescent="0.25">
      <c r="D330" s="279"/>
      <c r="E330" s="263"/>
      <c r="F330" s="263"/>
      <c r="G330" s="263"/>
      <c r="H330" s="280"/>
    </row>
    <row r="331" spans="4:8" ht="15.75" outlineLevel="2" x14ac:dyDescent="0.25">
      <c r="D331" s="279"/>
      <c r="E331" s="263"/>
      <c r="F331" s="263"/>
      <c r="G331" s="263"/>
      <c r="H331" s="280"/>
    </row>
    <row r="332" spans="4:8" ht="15.75" outlineLevel="2" x14ac:dyDescent="0.25">
      <c r="D332" s="279"/>
      <c r="E332" s="263"/>
      <c r="F332" s="263"/>
      <c r="G332" s="263"/>
      <c r="H332" s="280"/>
    </row>
    <row r="333" spans="4:8" ht="15.75" outlineLevel="2" x14ac:dyDescent="0.25">
      <c r="D333" s="279"/>
      <c r="E333" s="263"/>
      <c r="F333" s="263"/>
      <c r="G333" s="263"/>
      <c r="H333" s="280"/>
    </row>
    <row r="334" spans="4:8" ht="15.75" outlineLevel="2" x14ac:dyDescent="0.25">
      <c r="D334" s="279"/>
      <c r="E334" s="263"/>
      <c r="F334" s="263"/>
      <c r="G334" s="263"/>
      <c r="H334" s="280"/>
    </row>
    <row r="335" spans="4:8" ht="15.75" outlineLevel="2" x14ac:dyDescent="0.25">
      <c r="D335" s="279"/>
      <c r="E335" s="263"/>
      <c r="F335" s="263"/>
      <c r="G335" s="263"/>
      <c r="H335" s="280"/>
    </row>
    <row r="336" spans="4:8" ht="15.75" outlineLevel="2" x14ac:dyDescent="0.25">
      <c r="D336" s="279"/>
      <c r="E336" s="263"/>
      <c r="F336" s="263"/>
      <c r="G336" s="263"/>
      <c r="H336" s="280"/>
    </row>
    <row r="337" spans="1:8" ht="15.75" outlineLevel="2" x14ac:dyDescent="0.25">
      <c r="D337" s="279"/>
      <c r="E337" s="263"/>
      <c r="F337" s="263"/>
      <c r="G337" s="263"/>
      <c r="H337" s="280"/>
    </row>
    <row r="338" spans="1:8" ht="15.75" outlineLevel="2" x14ac:dyDescent="0.25">
      <c r="D338" s="279"/>
      <c r="E338" s="263"/>
      <c r="F338" s="263"/>
      <c r="G338" s="263"/>
      <c r="H338" s="280"/>
    </row>
    <row r="339" spans="1:8" ht="15.75" outlineLevel="2" x14ac:dyDescent="0.25">
      <c r="D339" s="279"/>
      <c r="E339" s="263"/>
      <c r="F339" s="263"/>
      <c r="G339" s="263"/>
      <c r="H339" s="280"/>
    </row>
    <row r="340" spans="1:8" ht="15.75" outlineLevel="2" x14ac:dyDescent="0.25">
      <c r="D340" s="279"/>
      <c r="E340" s="263"/>
      <c r="F340" s="263"/>
      <c r="G340" s="263"/>
      <c r="H340" s="280"/>
    </row>
    <row r="341" spans="1:8" ht="15.75" outlineLevel="2" x14ac:dyDescent="0.25">
      <c r="D341" s="279"/>
      <c r="E341" s="263"/>
      <c r="F341" s="263"/>
      <c r="G341" s="263"/>
      <c r="H341" s="280"/>
    </row>
    <row r="342" spans="1:8" ht="16.5" outlineLevel="2" thickBot="1" x14ac:dyDescent="0.3">
      <c r="D342" s="281"/>
      <c r="E342" s="275"/>
      <c r="F342" s="275"/>
      <c r="G342" s="275"/>
      <c r="H342" s="282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31</v>
      </c>
      <c r="D343" s="263">
        <f>COUNTA(D344:D409)</f>
        <v>0</v>
      </c>
      <c r="E343" s="263">
        <f t="shared" ref="E343:H343" si="5">COUNTA(E344:E409)</f>
        <v>6</v>
      </c>
      <c r="F343" s="263">
        <f t="shared" si="5"/>
        <v>20</v>
      </c>
      <c r="G343" s="263">
        <f t="shared" si="5"/>
        <v>5</v>
      </c>
      <c r="H343" s="263">
        <f t="shared" si="5"/>
        <v>0</v>
      </c>
    </row>
    <row r="344" spans="1:8" ht="15.6" customHeight="1" outlineLevel="1" thickTop="1" x14ac:dyDescent="0.25">
      <c r="D344" s="283"/>
      <c r="E344" s="284"/>
      <c r="F344" s="284"/>
      <c r="G344" s="284"/>
      <c r="H344" s="285"/>
    </row>
    <row r="345" spans="1:8" ht="15.6" customHeight="1" outlineLevel="1" x14ac:dyDescent="0.25">
      <c r="D345" s="267"/>
      <c r="E345" s="268" t="s">
        <v>309</v>
      </c>
      <c r="G345" s="263"/>
      <c r="H345" s="269"/>
    </row>
    <row r="346" spans="1:8" ht="15.75" outlineLevel="1" x14ac:dyDescent="0.25">
      <c r="D346" s="267"/>
      <c r="E346" s="263"/>
      <c r="G346" s="268" t="s">
        <v>327</v>
      </c>
      <c r="H346" s="269"/>
    </row>
    <row r="347" spans="1:8" ht="15.75" outlineLevel="1" x14ac:dyDescent="0.25">
      <c r="D347" s="267"/>
      <c r="E347" s="263"/>
      <c r="F347" s="268" t="s">
        <v>313</v>
      </c>
      <c r="G347" s="263"/>
      <c r="H347" s="269"/>
    </row>
    <row r="348" spans="1:8" ht="15.75" outlineLevel="1" x14ac:dyDescent="0.25">
      <c r="D348" s="267"/>
      <c r="E348" s="263"/>
      <c r="F348" s="268" t="s">
        <v>329</v>
      </c>
      <c r="G348" s="263"/>
      <c r="H348" s="269"/>
    </row>
    <row r="349" spans="1:8" ht="15.75" outlineLevel="1" x14ac:dyDescent="0.25">
      <c r="D349" s="267"/>
      <c r="E349" s="263"/>
      <c r="F349" s="268" t="s">
        <v>664</v>
      </c>
      <c r="G349" s="263"/>
      <c r="H349" s="269"/>
    </row>
    <row r="350" spans="1:8" ht="15.75" outlineLevel="1" x14ac:dyDescent="0.25">
      <c r="D350" s="267"/>
      <c r="E350" s="263"/>
      <c r="G350" s="271" t="s">
        <v>270</v>
      </c>
      <c r="H350" s="269"/>
    </row>
    <row r="351" spans="1:8" ht="15.75" outlineLevel="1" x14ac:dyDescent="0.25">
      <c r="D351" s="267"/>
      <c r="E351" s="263"/>
      <c r="F351" s="272"/>
      <c r="G351" s="263"/>
      <c r="H351" s="269"/>
    </row>
    <row r="352" spans="1:8" ht="15.75" outlineLevel="1" x14ac:dyDescent="0.25">
      <c r="D352" s="267"/>
      <c r="E352" s="263"/>
      <c r="F352" s="272"/>
      <c r="G352" s="263"/>
      <c r="H352" s="269"/>
    </row>
    <row r="353" spans="4:8" ht="15.75" outlineLevel="1" x14ac:dyDescent="0.25">
      <c r="D353" s="267"/>
      <c r="E353" s="263"/>
      <c r="F353" s="272"/>
      <c r="G353" s="263"/>
      <c r="H353" s="269"/>
    </row>
    <row r="354" spans="4:8" ht="15.75" outlineLevel="1" x14ac:dyDescent="0.25">
      <c r="D354" s="267"/>
      <c r="E354" s="263"/>
      <c r="F354" s="272"/>
      <c r="G354" s="263"/>
      <c r="H354" s="269"/>
    </row>
    <row r="355" spans="4:8" ht="15.75" outlineLevel="1" x14ac:dyDescent="0.25">
      <c r="D355" s="267"/>
      <c r="E355" s="263"/>
      <c r="F355" s="272"/>
      <c r="G355" s="263"/>
      <c r="H355" s="269"/>
    </row>
    <row r="356" spans="4:8" ht="15.75" outlineLevel="1" x14ac:dyDescent="0.25">
      <c r="D356" s="267"/>
      <c r="E356" s="263"/>
      <c r="F356" s="272"/>
      <c r="G356" s="263"/>
      <c r="H356" s="269"/>
    </row>
    <row r="357" spans="4:8" ht="15.75" outlineLevel="1" x14ac:dyDescent="0.25">
      <c r="D357" s="267"/>
      <c r="E357" s="263"/>
      <c r="F357" s="272"/>
      <c r="G357" s="263"/>
      <c r="H357" s="269"/>
    </row>
    <row r="358" spans="4:8" ht="15.75" outlineLevel="1" x14ac:dyDescent="0.25">
      <c r="D358" s="267"/>
      <c r="E358" s="263"/>
      <c r="F358" s="272"/>
      <c r="G358" s="263"/>
      <c r="H358" s="269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31</v>
      </c>
      <c r="D410" s="263">
        <f>COUNTA(D411:D476)</f>
        <v>0</v>
      </c>
      <c r="E410" s="263">
        <f t="shared" ref="E410:H410" si="6">COUNTA(E411:E476)</f>
        <v>2</v>
      </c>
      <c r="F410" s="263">
        <f t="shared" si="6"/>
        <v>26</v>
      </c>
      <c r="G410" s="263">
        <f t="shared" si="6"/>
        <v>2</v>
      </c>
      <c r="H410" s="263">
        <f t="shared" si="6"/>
        <v>1</v>
      </c>
    </row>
    <row r="411" spans="1:8" ht="15.6" customHeight="1" outlineLevel="1" thickTop="1" x14ac:dyDescent="0.25">
      <c r="D411" s="283"/>
      <c r="E411" s="284"/>
      <c r="F411" s="284"/>
      <c r="G411" s="284"/>
      <c r="H411" s="285"/>
    </row>
    <row r="412" spans="1:8" ht="15.6" customHeight="1" outlineLevel="1" x14ac:dyDescent="0.25">
      <c r="D412" s="267"/>
      <c r="E412" s="268" t="s">
        <v>309</v>
      </c>
      <c r="G412" s="263"/>
      <c r="H412" s="269"/>
    </row>
    <row r="413" spans="1:8" ht="15.75" outlineLevel="1" x14ac:dyDescent="0.25">
      <c r="D413" s="267"/>
      <c r="E413" s="263"/>
      <c r="F413" s="268" t="s">
        <v>327</v>
      </c>
      <c r="G413" s="263"/>
      <c r="H413" s="269"/>
    </row>
    <row r="414" spans="1:8" ht="15.75" outlineLevel="1" x14ac:dyDescent="0.25">
      <c r="D414" s="267"/>
      <c r="E414" s="263"/>
      <c r="F414" s="268" t="s">
        <v>313</v>
      </c>
      <c r="G414" s="263"/>
      <c r="H414" s="269"/>
    </row>
    <row r="415" spans="1:8" ht="15.75" outlineLevel="1" x14ac:dyDescent="0.25">
      <c r="D415" s="267"/>
      <c r="E415" s="263"/>
      <c r="F415" s="268" t="s">
        <v>329</v>
      </c>
      <c r="G415" s="263"/>
      <c r="H415" s="269"/>
    </row>
    <row r="416" spans="1:8" ht="15.75" outlineLevel="1" x14ac:dyDescent="0.25">
      <c r="D416" s="267"/>
      <c r="E416" s="263"/>
      <c r="F416" s="268" t="s">
        <v>664</v>
      </c>
      <c r="G416" s="263"/>
      <c r="H416" s="269"/>
    </row>
    <row r="417" spans="4:8" ht="15.75" outlineLevel="1" x14ac:dyDescent="0.25">
      <c r="D417" s="267"/>
      <c r="E417" s="263"/>
      <c r="G417" s="271" t="s">
        <v>270</v>
      </c>
      <c r="H417" s="269"/>
    </row>
    <row r="418" spans="4:8" ht="15.75" outlineLevel="1" x14ac:dyDescent="0.25">
      <c r="D418" s="267"/>
      <c r="E418" s="263"/>
      <c r="F418" s="272"/>
      <c r="G418" s="263"/>
      <c r="H418" s="269"/>
    </row>
    <row r="419" spans="4:8" ht="15.75" outlineLevel="1" x14ac:dyDescent="0.25">
      <c r="D419" s="267"/>
      <c r="E419" s="263"/>
      <c r="F419" s="272"/>
      <c r="G419" s="263"/>
      <c r="H419" s="269"/>
    </row>
    <row r="420" spans="4:8" ht="15.75" outlineLevel="1" x14ac:dyDescent="0.25">
      <c r="D420" s="267"/>
      <c r="E420" s="263"/>
      <c r="F420" s="272"/>
      <c r="G420" s="263"/>
      <c r="H420" s="269"/>
    </row>
    <row r="421" spans="4:8" ht="15.75" outlineLevel="1" x14ac:dyDescent="0.25">
      <c r="D421" s="267"/>
      <c r="E421" s="263"/>
      <c r="F421" s="272"/>
      <c r="G421" s="263"/>
      <c r="H421" s="269"/>
    </row>
    <row r="422" spans="4:8" ht="15.75" outlineLevel="1" x14ac:dyDescent="0.25">
      <c r="D422" s="267"/>
      <c r="E422" s="263"/>
      <c r="F422" s="272"/>
      <c r="G422" s="263"/>
      <c r="H422" s="269"/>
    </row>
    <row r="423" spans="4:8" ht="15.75" outlineLevel="1" x14ac:dyDescent="0.25">
      <c r="D423" s="267"/>
      <c r="E423" s="263"/>
      <c r="F423" s="272"/>
      <c r="G423" s="263"/>
      <c r="H423" s="269"/>
    </row>
    <row r="424" spans="4:8" ht="15.75" outlineLevel="1" x14ac:dyDescent="0.25">
      <c r="D424" s="267"/>
      <c r="E424" s="263"/>
      <c r="F424" s="272"/>
      <c r="G424" s="263"/>
      <c r="H424" s="269"/>
    </row>
    <row r="425" spans="4:8" ht="15.75" outlineLevel="1" x14ac:dyDescent="0.25">
      <c r="D425" s="267"/>
      <c r="E425" s="263"/>
      <c r="F425" s="272"/>
      <c r="G425" s="263"/>
      <c r="H425" s="269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225</v>
      </c>
      <c r="D477" s="287">
        <f>D410+D343+D276+D209+D142+D75+D8</f>
        <v>0</v>
      </c>
      <c r="E477" s="287">
        <f t="shared" ref="E477:H477" si="7">E410+E343+E276+E209+E142+E75+E8</f>
        <v>12</v>
      </c>
      <c r="F477" s="287">
        <f t="shared" si="7"/>
        <v>74</v>
      </c>
      <c r="G477" s="287">
        <f t="shared" si="7"/>
        <v>76</v>
      </c>
      <c r="H477" s="287">
        <f t="shared" si="7"/>
        <v>63</v>
      </c>
    </row>
    <row r="478" spans="3:8" ht="15.75" x14ac:dyDescent="0.25">
      <c r="C478" s="288"/>
      <c r="D478" s="289">
        <f>D477/$C$477</f>
        <v>0</v>
      </c>
      <c r="E478" s="289">
        <f>E477/$C$477</f>
        <v>5.3333333333333337E-2</v>
      </c>
      <c r="F478" s="289">
        <f>F477/$C$477</f>
        <v>0.3288888888888889</v>
      </c>
      <c r="G478" s="289">
        <f>G477/$C$477</f>
        <v>0.33777777777777779</v>
      </c>
      <c r="H478" s="289">
        <f>H477/$C$477</f>
        <v>0.28000000000000003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6197" priority="1047"/>
    <cfRule type="duplicateValues" dxfId="6196" priority="1053"/>
    <cfRule type="duplicateValues" dxfId="6195" priority="1059"/>
    <cfRule type="duplicateValues" dxfId="6194" priority="1065"/>
    <cfRule type="duplicateValues" dxfId="6193" priority="1071"/>
    <cfRule type="duplicateValues" dxfId="6192" priority="1077"/>
    <cfRule type="duplicateValues" dxfId="6191" priority="1083"/>
    <cfRule type="duplicateValues" dxfId="6190" priority="1089"/>
    <cfRule type="duplicateValues" dxfId="6189" priority="1094"/>
    <cfRule type="duplicateValues" dxfId="6188" priority="1098"/>
    <cfRule type="duplicateValues" dxfId="6187" priority="1108"/>
  </conditionalFormatting>
  <conditionalFormatting sqref="D320:H335 D337:H342 D336:G336 D312:E319">
    <cfRule type="duplicateValues" dxfId="6186" priority="1046"/>
    <cfRule type="duplicateValues" dxfId="6185" priority="1052"/>
    <cfRule type="duplicateValues" dxfId="6184" priority="1058"/>
    <cfRule type="duplicateValues" dxfId="6183" priority="1064"/>
    <cfRule type="duplicateValues" dxfId="6182" priority="1070"/>
    <cfRule type="duplicateValues" dxfId="6181" priority="1076"/>
    <cfRule type="duplicateValues" dxfId="6180" priority="1082"/>
    <cfRule type="duplicateValues" dxfId="6179" priority="1088"/>
    <cfRule type="duplicateValues" dxfId="6178" priority="1093"/>
    <cfRule type="duplicateValues" dxfId="6177" priority="1097"/>
    <cfRule type="duplicateValues" dxfId="6176" priority="1107"/>
  </conditionalFormatting>
  <conditionalFormatting sqref="F257">
    <cfRule type="duplicateValues" dxfId="6175" priority="980"/>
    <cfRule type="duplicateValues" dxfId="6174" priority="981"/>
    <cfRule type="duplicateValues" dxfId="6173" priority="982"/>
    <cfRule type="duplicateValues" dxfId="6172" priority="983"/>
    <cfRule type="duplicateValues" dxfId="6171" priority="984"/>
    <cfRule type="duplicateValues" dxfId="6170" priority="985"/>
    <cfRule type="duplicateValues" dxfId="6169" priority="986"/>
    <cfRule type="duplicateValues" dxfId="6168" priority="987"/>
    <cfRule type="duplicateValues" dxfId="6167" priority="988"/>
    <cfRule type="duplicateValues" dxfId="6166" priority="989"/>
    <cfRule type="duplicateValues" dxfId="6165" priority="990"/>
    <cfRule type="duplicateValues" dxfId="6164" priority="991"/>
    <cfRule type="duplicateValues" dxfId="6163" priority="992"/>
    <cfRule type="duplicateValues" dxfId="6162" priority="993"/>
    <cfRule type="duplicateValues" dxfId="6161" priority="994"/>
    <cfRule type="duplicateValues" dxfId="6160" priority="995"/>
    <cfRule type="duplicateValues" dxfId="6159" priority="996"/>
    <cfRule type="duplicateValues" dxfId="6158" priority="997"/>
    <cfRule type="duplicateValues" dxfId="6157" priority="998"/>
    <cfRule type="duplicateValues" dxfId="6156" priority="999"/>
    <cfRule type="duplicateValues" dxfId="6155" priority="1000"/>
  </conditionalFormatting>
  <conditionalFormatting sqref="G266">
    <cfRule type="duplicateValues" dxfId="6154" priority="896"/>
    <cfRule type="duplicateValues" dxfId="6153" priority="897"/>
    <cfRule type="duplicateValues" dxfId="6152" priority="898"/>
    <cfRule type="duplicateValues" dxfId="6151" priority="899"/>
    <cfRule type="duplicateValues" dxfId="6150" priority="900"/>
    <cfRule type="duplicateValues" dxfId="6149" priority="901"/>
    <cfRule type="duplicateValues" dxfId="6148" priority="902"/>
    <cfRule type="duplicateValues" dxfId="6147" priority="903"/>
    <cfRule type="duplicateValues" dxfId="6146" priority="904"/>
    <cfRule type="duplicateValues" dxfId="6145" priority="905"/>
    <cfRule type="duplicateValues" dxfId="6144" priority="906"/>
    <cfRule type="duplicateValues" dxfId="6143" priority="907"/>
    <cfRule type="duplicateValues" dxfId="6142" priority="908"/>
    <cfRule type="duplicateValues" dxfId="6141" priority="909"/>
    <cfRule type="duplicateValues" dxfId="6140" priority="910"/>
    <cfRule type="duplicateValues" dxfId="6139" priority="911"/>
    <cfRule type="duplicateValues" dxfId="6138" priority="912"/>
    <cfRule type="duplicateValues" dxfId="6137" priority="913"/>
    <cfRule type="duplicateValues" dxfId="6136" priority="914"/>
    <cfRule type="duplicateValues" dxfId="6135" priority="915"/>
    <cfRule type="duplicateValues" dxfId="6134" priority="916"/>
  </conditionalFormatting>
  <conditionalFormatting sqref="H336">
    <cfRule type="duplicateValues" dxfId="6133" priority="875"/>
    <cfRule type="duplicateValues" dxfId="6132" priority="876"/>
    <cfRule type="duplicateValues" dxfId="6131" priority="877"/>
    <cfRule type="duplicateValues" dxfId="6130" priority="878"/>
    <cfRule type="duplicateValues" dxfId="6129" priority="879"/>
    <cfRule type="duplicateValues" dxfId="6128" priority="880"/>
    <cfRule type="duplicateValues" dxfId="6127" priority="881"/>
    <cfRule type="duplicateValues" dxfId="6126" priority="882"/>
    <cfRule type="duplicateValues" dxfId="6125" priority="883"/>
    <cfRule type="duplicateValues" dxfId="6124" priority="884"/>
    <cfRule type="duplicateValues" dxfId="6123" priority="885"/>
    <cfRule type="duplicateValues" dxfId="6122" priority="886"/>
    <cfRule type="duplicateValues" dxfId="6121" priority="887"/>
    <cfRule type="duplicateValues" dxfId="6120" priority="888"/>
    <cfRule type="duplicateValues" dxfId="6119" priority="889"/>
    <cfRule type="duplicateValues" dxfId="6118" priority="890"/>
    <cfRule type="duplicateValues" dxfId="6117" priority="891"/>
    <cfRule type="duplicateValues" dxfId="6116" priority="892"/>
    <cfRule type="duplicateValues" dxfId="6115" priority="893"/>
    <cfRule type="duplicateValues" dxfId="6114" priority="894"/>
    <cfRule type="duplicateValues" dxfId="6113" priority="895"/>
  </conditionalFormatting>
  <conditionalFormatting sqref="E78">
    <cfRule type="duplicateValues" dxfId="6112" priority="833"/>
    <cfRule type="duplicateValues" dxfId="6111" priority="834"/>
    <cfRule type="duplicateValues" dxfId="6110" priority="835"/>
    <cfRule type="duplicateValues" dxfId="6109" priority="836"/>
    <cfRule type="duplicateValues" dxfId="6108" priority="837"/>
    <cfRule type="duplicateValues" dxfId="6107" priority="838"/>
    <cfRule type="duplicateValues" dxfId="6106" priority="839"/>
    <cfRule type="duplicateValues" dxfId="6105" priority="840"/>
    <cfRule type="duplicateValues" dxfId="6104" priority="841"/>
    <cfRule type="duplicateValues" dxfId="6103" priority="842"/>
    <cfRule type="duplicateValues" dxfId="6102" priority="843"/>
    <cfRule type="duplicateValues" dxfId="6101" priority="844"/>
    <cfRule type="duplicateValues" dxfId="6100" priority="845"/>
    <cfRule type="duplicateValues" dxfId="6099" priority="846"/>
    <cfRule type="duplicateValues" dxfId="6098" priority="847"/>
    <cfRule type="duplicateValues" dxfId="6097" priority="848"/>
    <cfRule type="duplicateValues" dxfId="6096" priority="849"/>
    <cfRule type="duplicateValues" dxfId="6095" priority="850"/>
    <cfRule type="duplicateValues" dxfId="6094" priority="851"/>
    <cfRule type="duplicateValues" dxfId="6093" priority="852"/>
    <cfRule type="duplicateValues" dxfId="6092" priority="853"/>
  </conditionalFormatting>
  <conditionalFormatting sqref="D210:H210 G213:H214 G212 G218 H215:H217 H211 D212:E244 D211 H225:H229 H233:H244 G222:H222 G224:H224 H223 H219:H221">
    <cfRule type="duplicateValues" dxfId="6091" priority="822"/>
    <cfRule type="duplicateValues" dxfId="6090" priority="823"/>
    <cfRule type="duplicateValues" dxfId="6089" priority="824"/>
    <cfRule type="duplicateValues" dxfId="6088" priority="825"/>
    <cfRule type="duplicateValues" dxfId="6087" priority="826"/>
    <cfRule type="duplicateValues" dxfId="6086" priority="827"/>
    <cfRule type="duplicateValues" dxfId="6085" priority="828"/>
    <cfRule type="duplicateValues" dxfId="6084" priority="829"/>
    <cfRule type="duplicateValues" dxfId="6083" priority="830"/>
    <cfRule type="duplicateValues" dxfId="6082" priority="831"/>
    <cfRule type="duplicateValues" dxfId="6081" priority="832"/>
  </conditionalFormatting>
  <conditionalFormatting sqref="F224">
    <cfRule type="duplicateValues" dxfId="6080" priority="801"/>
    <cfRule type="duplicateValues" dxfId="6079" priority="802"/>
    <cfRule type="duplicateValues" dxfId="6078" priority="803"/>
    <cfRule type="duplicateValues" dxfId="6077" priority="804"/>
    <cfRule type="duplicateValues" dxfId="6076" priority="805"/>
    <cfRule type="duplicateValues" dxfId="6075" priority="806"/>
    <cfRule type="duplicateValues" dxfId="6074" priority="807"/>
    <cfRule type="duplicateValues" dxfId="6073" priority="808"/>
    <cfRule type="duplicateValues" dxfId="6072" priority="809"/>
    <cfRule type="duplicateValues" dxfId="6071" priority="810"/>
    <cfRule type="duplicateValues" dxfId="6070" priority="811"/>
    <cfRule type="duplicateValues" dxfId="6069" priority="812"/>
    <cfRule type="duplicateValues" dxfId="6068" priority="813"/>
    <cfRule type="duplicateValues" dxfId="6067" priority="814"/>
    <cfRule type="duplicateValues" dxfId="6066" priority="815"/>
    <cfRule type="duplicateValues" dxfId="6065" priority="816"/>
    <cfRule type="duplicateValues" dxfId="6064" priority="817"/>
    <cfRule type="duplicateValues" dxfId="6063" priority="818"/>
    <cfRule type="duplicateValues" dxfId="6062" priority="819"/>
    <cfRule type="duplicateValues" dxfId="6061" priority="820"/>
    <cfRule type="duplicateValues" dxfId="6060" priority="821"/>
  </conditionalFormatting>
  <conditionalFormatting sqref="D344:H344 D358:H358 D356 D357:E357 D346:E355 D345 G347:H347 H348 G353:H353 H350:H352 G356:H356 H357 G354:G355 G349 G345">
    <cfRule type="duplicateValues" dxfId="6059" priority="780"/>
    <cfRule type="duplicateValues" dxfId="6058" priority="781"/>
    <cfRule type="duplicateValues" dxfId="6057" priority="782"/>
    <cfRule type="duplicateValues" dxfId="6056" priority="783"/>
    <cfRule type="duplicateValues" dxfId="6055" priority="784"/>
    <cfRule type="duplicateValues" dxfId="6054" priority="785"/>
    <cfRule type="duplicateValues" dxfId="6053" priority="786"/>
    <cfRule type="duplicateValues" dxfId="6052" priority="787"/>
    <cfRule type="duplicateValues" dxfId="6051" priority="788"/>
    <cfRule type="duplicateValues" dxfId="6050" priority="789"/>
  </conditionalFormatting>
  <conditionalFormatting sqref="E356">
    <cfRule type="duplicateValues" dxfId="6049" priority="759"/>
    <cfRule type="duplicateValues" dxfId="6048" priority="760"/>
    <cfRule type="duplicateValues" dxfId="6047" priority="761"/>
    <cfRule type="duplicateValues" dxfId="6046" priority="762"/>
    <cfRule type="duplicateValues" dxfId="6045" priority="763"/>
    <cfRule type="duplicateValues" dxfId="6044" priority="764"/>
    <cfRule type="duplicateValues" dxfId="6043" priority="765"/>
    <cfRule type="duplicateValues" dxfId="6042" priority="766"/>
    <cfRule type="duplicateValues" dxfId="6041" priority="767"/>
    <cfRule type="duplicateValues" dxfId="6040" priority="768"/>
    <cfRule type="duplicateValues" dxfId="6039" priority="769"/>
    <cfRule type="duplicateValues" dxfId="6038" priority="770"/>
    <cfRule type="duplicateValues" dxfId="6037" priority="771"/>
    <cfRule type="duplicateValues" dxfId="6036" priority="772"/>
    <cfRule type="duplicateValues" dxfId="6035" priority="773"/>
    <cfRule type="duplicateValues" dxfId="6034" priority="774"/>
    <cfRule type="duplicateValues" dxfId="6033" priority="775"/>
    <cfRule type="duplicateValues" dxfId="6032" priority="776"/>
    <cfRule type="duplicateValues" dxfId="6031" priority="777"/>
    <cfRule type="duplicateValues" dxfId="6030" priority="778"/>
    <cfRule type="duplicateValues" dxfId="6029" priority="779"/>
  </conditionalFormatting>
  <conditionalFormatting sqref="D9:H9 D23:F23 H23 D11:E11 D10 D13:E14 D12 D17:E22 D15:D16 G13:H13 H11:H12 G16:H16 G21:H21 G17:G20 G14:G15 G10">
    <cfRule type="duplicateValues" dxfId="6028" priority="1111"/>
    <cfRule type="duplicateValues" dxfId="6027" priority="1112"/>
    <cfRule type="duplicateValues" dxfId="6026" priority="1113"/>
    <cfRule type="duplicateValues" dxfId="6025" priority="1114"/>
    <cfRule type="duplicateValues" dxfId="6024" priority="1115"/>
    <cfRule type="duplicateValues" dxfId="6023" priority="1116"/>
    <cfRule type="duplicateValues" dxfId="6022" priority="1117"/>
    <cfRule type="duplicateValues" dxfId="6021" priority="1118"/>
    <cfRule type="duplicateValues" dxfId="6020" priority="1119"/>
    <cfRule type="duplicateValues" dxfId="6019" priority="1120"/>
    <cfRule type="duplicateValues" dxfId="6018" priority="1121"/>
    <cfRule type="duplicateValues" dxfId="6017" priority="1122"/>
    <cfRule type="duplicateValues" dxfId="6016" priority="1123"/>
    <cfRule type="duplicateValues" dxfId="6015" priority="1124"/>
  </conditionalFormatting>
  <conditionalFormatting sqref="G23">
    <cfRule type="duplicateValues" dxfId="6014" priority="1125"/>
    <cfRule type="duplicateValues" dxfId="6013" priority="1126"/>
    <cfRule type="duplicateValues" dxfId="6012" priority="1127"/>
    <cfRule type="duplicateValues" dxfId="6011" priority="1128"/>
    <cfRule type="duplicateValues" dxfId="6010" priority="1129"/>
    <cfRule type="duplicateValues" dxfId="6009" priority="1130"/>
    <cfRule type="duplicateValues" dxfId="6008" priority="1131"/>
    <cfRule type="duplicateValues" dxfId="6007" priority="1132"/>
    <cfRule type="duplicateValues" dxfId="6006" priority="1133"/>
    <cfRule type="duplicateValues" dxfId="6005" priority="1134"/>
    <cfRule type="duplicateValues" dxfId="6004" priority="1135"/>
    <cfRule type="duplicateValues" dxfId="6003" priority="1136"/>
    <cfRule type="duplicateValues" dxfId="6002" priority="1137"/>
    <cfRule type="duplicateValues" dxfId="6001" priority="1138"/>
  </conditionalFormatting>
  <conditionalFormatting sqref="G248:G252">
    <cfRule type="duplicateValues" dxfId="6000" priority="668"/>
    <cfRule type="duplicateValues" dxfId="5999" priority="669"/>
    <cfRule type="duplicateValues" dxfId="5998" priority="670"/>
    <cfRule type="duplicateValues" dxfId="5997" priority="671"/>
    <cfRule type="duplicateValues" dxfId="5996" priority="672"/>
    <cfRule type="duplicateValues" dxfId="5995" priority="673"/>
    <cfRule type="duplicateValues" dxfId="5994" priority="674"/>
    <cfRule type="duplicateValues" dxfId="5993" priority="675"/>
    <cfRule type="duplicateValues" dxfId="5992" priority="676"/>
    <cfRule type="duplicateValues" dxfId="5991" priority="677"/>
    <cfRule type="duplicateValues" dxfId="5990" priority="678"/>
    <cfRule type="duplicateValues" dxfId="5989" priority="679"/>
    <cfRule type="duplicateValues" dxfId="5988" priority="680"/>
    <cfRule type="duplicateValues" dxfId="5987" priority="681"/>
  </conditionalFormatting>
  <conditionalFormatting sqref="F226:F227 G225 F239 G233:G238 G240:G244 H245 G246:G247 H231:H232 F229:F230 G228">
    <cfRule type="duplicateValues" dxfId="5986" priority="682"/>
    <cfRule type="duplicateValues" dxfId="5985" priority="683"/>
    <cfRule type="duplicateValues" dxfId="5984" priority="684"/>
    <cfRule type="duplicateValues" dxfId="5983" priority="685"/>
    <cfRule type="duplicateValues" dxfId="5982" priority="686"/>
    <cfRule type="duplicateValues" dxfId="5981" priority="687"/>
    <cfRule type="duplicateValues" dxfId="5980" priority="688"/>
    <cfRule type="duplicateValues" dxfId="5979" priority="689"/>
    <cfRule type="duplicateValues" dxfId="5978" priority="690"/>
    <cfRule type="duplicateValues" dxfId="5977" priority="691"/>
    <cfRule type="duplicateValues" dxfId="5976" priority="692"/>
    <cfRule type="duplicateValues" dxfId="5975" priority="693"/>
    <cfRule type="duplicateValues" dxfId="5974" priority="694"/>
    <cfRule type="duplicateValues" dxfId="5973" priority="695"/>
  </conditionalFormatting>
  <conditionalFormatting sqref="G245">
    <cfRule type="duplicateValues" dxfId="5972" priority="1179"/>
    <cfRule type="duplicateValues" dxfId="5971" priority="1180"/>
    <cfRule type="duplicateValues" dxfId="5970" priority="1181"/>
    <cfRule type="duplicateValues" dxfId="5969" priority="1182"/>
    <cfRule type="duplicateValues" dxfId="5968" priority="1183"/>
    <cfRule type="duplicateValues" dxfId="5967" priority="1184"/>
    <cfRule type="duplicateValues" dxfId="5966" priority="1185"/>
    <cfRule type="duplicateValues" dxfId="5965" priority="1186"/>
    <cfRule type="duplicateValues" dxfId="5964" priority="1187"/>
    <cfRule type="duplicateValues" dxfId="5963" priority="1188"/>
    <cfRule type="duplicateValues" dxfId="5962" priority="1189"/>
    <cfRule type="duplicateValues" dxfId="5961" priority="1190"/>
  </conditionalFormatting>
  <conditionalFormatting sqref="G226:G227 G231:G232 G239 G229">
    <cfRule type="duplicateValues" dxfId="5960" priority="1191"/>
    <cfRule type="duplicateValues" dxfId="5959" priority="1192"/>
    <cfRule type="duplicateValues" dxfId="5958" priority="1193"/>
    <cfRule type="duplicateValues" dxfId="5957" priority="1194"/>
    <cfRule type="duplicateValues" dxfId="5956" priority="1195"/>
    <cfRule type="duplicateValues" dxfId="5955" priority="1196"/>
    <cfRule type="duplicateValues" dxfId="5954" priority="1197"/>
    <cfRule type="duplicateValues" dxfId="5953" priority="1198"/>
    <cfRule type="duplicateValues" dxfId="5952" priority="1199"/>
    <cfRule type="duplicateValues" dxfId="5951" priority="1200"/>
    <cfRule type="duplicateValues" dxfId="5950" priority="1201"/>
    <cfRule type="duplicateValues" dxfId="5949" priority="1202"/>
  </conditionalFormatting>
  <conditionalFormatting sqref="H315:H319">
    <cfRule type="duplicateValues" dxfId="5948" priority="628"/>
    <cfRule type="duplicateValues" dxfId="5947" priority="629"/>
    <cfRule type="duplicateValues" dxfId="5946" priority="630"/>
    <cfRule type="duplicateValues" dxfId="5945" priority="631"/>
    <cfRule type="duplicateValues" dxfId="5944" priority="632"/>
    <cfRule type="duplicateValues" dxfId="5943" priority="633"/>
    <cfRule type="duplicateValues" dxfId="5942" priority="634"/>
    <cfRule type="duplicateValues" dxfId="5941" priority="635"/>
    <cfRule type="duplicateValues" dxfId="5940" priority="636"/>
    <cfRule type="duplicateValues" dxfId="5939" priority="637"/>
    <cfRule type="duplicateValues" dxfId="5938" priority="638"/>
    <cfRule type="duplicateValues" dxfId="5937" priority="639"/>
    <cfRule type="duplicateValues" dxfId="5936" priority="640"/>
    <cfRule type="duplicateValues" dxfId="5935" priority="641"/>
  </conditionalFormatting>
  <conditionalFormatting sqref="H300:H305 H307:H314 G306 G299 H292:H298">
    <cfRule type="duplicateValues" dxfId="5934" priority="642"/>
    <cfRule type="duplicateValues" dxfId="5933" priority="643"/>
    <cfRule type="duplicateValues" dxfId="5932" priority="644"/>
    <cfRule type="duplicateValues" dxfId="5931" priority="645"/>
    <cfRule type="duplicateValues" dxfId="5930" priority="646"/>
    <cfRule type="duplicateValues" dxfId="5929" priority="647"/>
    <cfRule type="duplicateValues" dxfId="5928" priority="648"/>
    <cfRule type="duplicateValues" dxfId="5927" priority="649"/>
    <cfRule type="duplicateValues" dxfId="5926" priority="650"/>
    <cfRule type="duplicateValues" dxfId="5925" priority="651"/>
    <cfRule type="duplicateValues" dxfId="5924" priority="652"/>
    <cfRule type="duplicateValues" dxfId="5923" priority="653"/>
    <cfRule type="duplicateValues" dxfId="5922" priority="654"/>
    <cfRule type="duplicateValues" dxfId="5921" priority="655"/>
  </conditionalFormatting>
  <conditionalFormatting sqref="G312">
    <cfRule type="duplicateValues" dxfId="5920" priority="656"/>
    <cfRule type="duplicateValues" dxfId="5919" priority="657"/>
    <cfRule type="duplicateValues" dxfId="5918" priority="658"/>
    <cfRule type="duplicateValues" dxfId="5917" priority="659"/>
    <cfRule type="duplicateValues" dxfId="5916" priority="660"/>
    <cfRule type="duplicateValues" dxfId="5915" priority="661"/>
    <cfRule type="duplicateValues" dxfId="5914" priority="662"/>
    <cfRule type="duplicateValues" dxfId="5913" priority="663"/>
    <cfRule type="duplicateValues" dxfId="5912" priority="664"/>
    <cfRule type="duplicateValues" dxfId="5911" priority="665"/>
    <cfRule type="duplicateValues" dxfId="5910" priority="666"/>
    <cfRule type="duplicateValues" dxfId="5909" priority="667"/>
  </conditionalFormatting>
  <conditionalFormatting sqref="G293:G294 G298 G296">
    <cfRule type="duplicateValues" dxfId="5908" priority="1203"/>
    <cfRule type="duplicateValues" dxfId="5907" priority="1204"/>
    <cfRule type="duplicateValues" dxfId="5906" priority="1205"/>
    <cfRule type="duplicateValues" dxfId="5905" priority="1206"/>
    <cfRule type="duplicateValues" dxfId="5904" priority="1207"/>
    <cfRule type="duplicateValues" dxfId="5903" priority="1208"/>
    <cfRule type="duplicateValues" dxfId="5902" priority="1209"/>
    <cfRule type="duplicateValues" dxfId="5901" priority="1210"/>
    <cfRule type="duplicateValues" dxfId="5900" priority="1211"/>
    <cfRule type="duplicateValues" dxfId="5899" priority="1212"/>
    <cfRule type="duplicateValues" dxfId="5898" priority="1213"/>
    <cfRule type="duplicateValues" dxfId="5897" priority="1214"/>
  </conditionalFormatting>
  <conditionalFormatting sqref="D411:H411 D425:H425 D413:E417 D412 D419:E424 E418 G414:H415 G413 G418:H418 G419 G423:H423 G424 H420:H422 H416:H417 H412">
    <cfRule type="duplicateValues" dxfId="5896" priority="1215"/>
    <cfRule type="duplicateValues" dxfId="5895" priority="1216"/>
    <cfRule type="duplicateValues" dxfId="5894" priority="1217"/>
    <cfRule type="duplicateValues" dxfId="5893" priority="1218"/>
    <cfRule type="duplicateValues" dxfId="5892" priority="1219"/>
    <cfRule type="duplicateValues" dxfId="5891" priority="1220"/>
    <cfRule type="duplicateValues" dxfId="5890" priority="1221"/>
    <cfRule type="duplicateValues" dxfId="5889" priority="1222"/>
    <cfRule type="duplicateValues" dxfId="5888" priority="1223"/>
  </conditionalFormatting>
  <conditionalFormatting sqref="G149:G152 F147 G146 F155 H153:H154 H148 H144:H145">
    <cfRule type="duplicateValues" dxfId="5887" priority="537"/>
    <cfRule type="duplicateValues" dxfId="5886" priority="538"/>
    <cfRule type="duplicateValues" dxfId="5885" priority="539"/>
    <cfRule type="duplicateValues" dxfId="5884" priority="540"/>
    <cfRule type="duplicateValues" dxfId="5883" priority="541"/>
    <cfRule type="duplicateValues" dxfId="5882" priority="542"/>
    <cfRule type="duplicateValues" dxfId="5881" priority="543"/>
    <cfRule type="duplicateValues" dxfId="5880" priority="544"/>
    <cfRule type="duplicateValues" dxfId="5879" priority="545"/>
    <cfRule type="duplicateValues" dxfId="5878" priority="546"/>
    <cfRule type="duplicateValues" dxfId="5877" priority="547"/>
    <cfRule type="duplicateValues" dxfId="5876" priority="548"/>
    <cfRule type="duplicateValues" dxfId="5875" priority="549"/>
    <cfRule type="duplicateValues" dxfId="5874" priority="550"/>
    <cfRule type="duplicateValues" dxfId="5873" priority="551"/>
    <cfRule type="duplicateValues" dxfId="5872" priority="552"/>
    <cfRule type="duplicateValues" dxfId="5871" priority="553"/>
    <cfRule type="duplicateValues" dxfId="5870" priority="554"/>
    <cfRule type="duplicateValues" dxfId="5869" priority="555"/>
    <cfRule type="duplicateValues" dxfId="5868" priority="556"/>
    <cfRule type="duplicateValues" dxfId="5867" priority="557"/>
  </conditionalFormatting>
  <conditionalFormatting sqref="F213:F214 H212 H218 F222 G219:G221 G215:G217 G211">
    <cfRule type="duplicateValues" dxfId="5866" priority="516"/>
    <cfRule type="duplicateValues" dxfId="5865" priority="517"/>
    <cfRule type="duplicateValues" dxfId="5864" priority="518"/>
    <cfRule type="duplicateValues" dxfId="5863" priority="519"/>
    <cfRule type="duplicateValues" dxfId="5862" priority="520"/>
    <cfRule type="duplicateValues" dxfId="5861" priority="521"/>
    <cfRule type="duplicateValues" dxfId="5860" priority="522"/>
    <cfRule type="duplicateValues" dxfId="5859" priority="523"/>
    <cfRule type="duplicateValues" dxfId="5858" priority="524"/>
    <cfRule type="duplicateValues" dxfId="5857" priority="525"/>
    <cfRule type="duplicateValues" dxfId="5856" priority="526"/>
    <cfRule type="duplicateValues" dxfId="5855" priority="527"/>
    <cfRule type="duplicateValues" dxfId="5854" priority="528"/>
    <cfRule type="duplicateValues" dxfId="5853" priority="529"/>
    <cfRule type="duplicateValues" dxfId="5852" priority="530"/>
    <cfRule type="duplicateValues" dxfId="5851" priority="531"/>
    <cfRule type="duplicateValues" dxfId="5850" priority="532"/>
    <cfRule type="duplicateValues" dxfId="5849" priority="533"/>
    <cfRule type="duplicateValues" dxfId="5848" priority="534"/>
    <cfRule type="duplicateValues" dxfId="5847" priority="535"/>
    <cfRule type="duplicateValues" dxfId="5846" priority="536"/>
  </conditionalFormatting>
  <conditionalFormatting sqref="F280 G281 F284 F286 G285 G283 F289 H287:H288 H282 H278:H279">
    <cfRule type="duplicateValues" dxfId="5845" priority="495"/>
    <cfRule type="duplicateValues" dxfId="5844" priority="496"/>
    <cfRule type="duplicateValues" dxfId="5843" priority="497"/>
    <cfRule type="duplicateValues" dxfId="5842" priority="498"/>
    <cfRule type="duplicateValues" dxfId="5841" priority="499"/>
    <cfRule type="duplicateValues" dxfId="5840" priority="500"/>
    <cfRule type="duplicateValues" dxfId="5839" priority="501"/>
    <cfRule type="duplicateValues" dxfId="5838" priority="502"/>
    <cfRule type="duplicateValues" dxfId="5837" priority="503"/>
    <cfRule type="duplicateValues" dxfId="5836" priority="504"/>
    <cfRule type="duplicateValues" dxfId="5835" priority="505"/>
    <cfRule type="duplicateValues" dxfId="5834" priority="506"/>
    <cfRule type="duplicateValues" dxfId="5833" priority="507"/>
    <cfRule type="duplicateValues" dxfId="5832" priority="508"/>
    <cfRule type="duplicateValues" dxfId="5831" priority="509"/>
    <cfRule type="duplicateValues" dxfId="5830" priority="510"/>
    <cfRule type="duplicateValues" dxfId="5829" priority="511"/>
    <cfRule type="duplicateValues" dxfId="5828" priority="512"/>
    <cfRule type="duplicateValues" dxfId="5827" priority="513"/>
    <cfRule type="duplicateValues" dxfId="5826" priority="514"/>
    <cfRule type="duplicateValues" dxfId="5825" priority="515"/>
  </conditionalFormatting>
  <conditionalFormatting sqref="F347 G348 F353 G350:G352 F356 H354:H355 H349 H345:H346">
    <cfRule type="duplicateValues" dxfId="5824" priority="474"/>
    <cfRule type="duplicateValues" dxfId="5823" priority="475"/>
    <cfRule type="duplicateValues" dxfId="5822" priority="476"/>
    <cfRule type="duplicateValues" dxfId="5821" priority="477"/>
    <cfRule type="duplicateValues" dxfId="5820" priority="478"/>
    <cfRule type="duplicateValues" dxfId="5819" priority="479"/>
    <cfRule type="duplicateValues" dxfId="5818" priority="480"/>
    <cfRule type="duplicateValues" dxfId="5817" priority="481"/>
    <cfRule type="duplicateValues" dxfId="5816" priority="482"/>
    <cfRule type="duplicateValues" dxfId="5815" priority="483"/>
    <cfRule type="duplicateValues" dxfId="5814" priority="484"/>
    <cfRule type="duplicateValues" dxfId="5813" priority="485"/>
    <cfRule type="duplicateValues" dxfId="5812" priority="486"/>
    <cfRule type="duplicateValues" dxfId="5811" priority="487"/>
    <cfRule type="duplicateValues" dxfId="5810" priority="488"/>
    <cfRule type="duplicateValues" dxfId="5809" priority="489"/>
    <cfRule type="duplicateValues" dxfId="5808" priority="490"/>
    <cfRule type="duplicateValues" dxfId="5807" priority="491"/>
    <cfRule type="duplicateValues" dxfId="5806" priority="492"/>
    <cfRule type="duplicateValues" dxfId="5805" priority="493"/>
    <cfRule type="duplicateValues" dxfId="5804" priority="494"/>
  </conditionalFormatting>
  <conditionalFormatting sqref="H419 F414:F415 H413 G416:G417 G412 F423 G420:G422 D418">
    <cfRule type="duplicateValues" dxfId="5803" priority="453"/>
    <cfRule type="duplicateValues" dxfId="5802" priority="454"/>
    <cfRule type="duplicateValues" dxfId="5801" priority="455"/>
    <cfRule type="duplicateValues" dxfId="5800" priority="456"/>
    <cfRule type="duplicateValues" dxfId="5799" priority="457"/>
    <cfRule type="duplicateValues" dxfId="5798" priority="458"/>
    <cfRule type="duplicateValues" dxfId="5797" priority="459"/>
    <cfRule type="duplicateValues" dxfId="5796" priority="460"/>
    <cfRule type="duplicateValues" dxfId="5795" priority="461"/>
    <cfRule type="duplicateValues" dxfId="5794" priority="462"/>
    <cfRule type="duplicateValues" dxfId="5793" priority="463"/>
    <cfRule type="duplicateValues" dxfId="5792" priority="464"/>
    <cfRule type="duplicateValues" dxfId="5791" priority="465"/>
    <cfRule type="duplicateValues" dxfId="5790" priority="466"/>
    <cfRule type="duplicateValues" dxfId="5789" priority="467"/>
    <cfRule type="duplicateValues" dxfId="5788" priority="468"/>
    <cfRule type="duplicateValues" dxfId="5787" priority="469"/>
    <cfRule type="duplicateValues" dxfId="5786" priority="470"/>
    <cfRule type="duplicateValues" dxfId="5785" priority="471"/>
    <cfRule type="duplicateValues" dxfId="5784" priority="472"/>
    <cfRule type="duplicateValues" dxfId="5783" priority="473"/>
  </conditionalFormatting>
  <conditionalFormatting sqref="D143:H143 D157:H157 D144:E156 G147:H147 H146 H150:H152 G155:H155 G153:G154 G148 G144">
    <cfRule type="duplicateValues" dxfId="5782" priority="1224"/>
    <cfRule type="duplicateValues" dxfId="5781" priority="1225"/>
    <cfRule type="duplicateValues" dxfId="5780" priority="1226"/>
    <cfRule type="duplicateValues" dxfId="5779" priority="1227"/>
    <cfRule type="duplicateValues" dxfId="5778" priority="1228"/>
    <cfRule type="duplicateValues" dxfId="5777" priority="1229"/>
    <cfRule type="duplicateValues" dxfId="5776" priority="1230"/>
    <cfRule type="duplicateValues" dxfId="5775" priority="1231"/>
    <cfRule type="duplicateValues" dxfId="5774" priority="1232"/>
    <cfRule type="duplicateValues" dxfId="5773" priority="1233"/>
    <cfRule type="duplicateValues" dxfId="5772" priority="1234"/>
    <cfRule type="duplicateValues" dxfId="5771" priority="1235"/>
  </conditionalFormatting>
  <conditionalFormatting sqref="G11 F13 E12 E15:E16 F21 H17:H20 H10">
    <cfRule type="duplicateValues" dxfId="5770" priority="2314"/>
    <cfRule type="duplicateValues" dxfId="5769" priority="2315"/>
    <cfRule type="duplicateValues" dxfId="5768" priority="2316"/>
    <cfRule type="duplicateValues" dxfId="5767" priority="2317"/>
    <cfRule type="duplicateValues" dxfId="5766" priority="2318"/>
    <cfRule type="duplicateValues" dxfId="5765" priority="2319"/>
    <cfRule type="duplicateValues" dxfId="5764" priority="2320"/>
    <cfRule type="duplicateValues" dxfId="5763" priority="2321"/>
    <cfRule type="duplicateValues" dxfId="5762" priority="2322"/>
    <cfRule type="duplicateValues" dxfId="5761" priority="2323"/>
    <cfRule type="duplicateValues" dxfId="5760" priority="2324"/>
    <cfRule type="duplicateValues" dxfId="5759" priority="2325"/>
    <cfRule type="duplicateValues" dxfId="5758" priority="2326"/>
    <cfRule type="duplicateValues" dxfId="5757" priority="2327"/>
    <cfRule type="duplicateValues" dxfId="5756" priority="2328"/>
    <cfRule type="duplicateValues" dxfId="5755" priority="2329"/>
    <cfRule type="duplicateValues" dxfId="5754" priority="2330"/>
    <cfRule type="duplicateValues" dxfId="5753" priority="2331"/>
    <cfRule type="duplicateValues" dxfId="5752" priority="2332"/>
    <cfRule type="duplicateValues" dxfId="5751" priority="2333"/>
    <cfRule type="duplicateValues" dxfId="5750" priority="2334"/>
  </conditionalFormatting>
  <conditionalFormatting sqref="D76:H76 D79:E90 D78 D77:E77 G77:H77 G79:H79 G81:H81 G86:H88 H89 H83:H85 G82 H80 F90:H90">
    <cfRule type="duplicateValues" dxfId="5749" priority="2335"/>
  </conditionalFormatting>
  <conditionalFormatting sqref="D76:H76 D78 D79:E89 D77:E77 G77:H77 G79:H79 G81:H81 G86:H88 H89 H83:H85 G82 H80 D90:H90">
    <cfRule type="duplicateValues" dxfId="5748" priority="2350"/>
    <cfRule type="duplicateValues" dxfId="5747" priority="2351"/>
    <cfRule type="duplicateValues" dxfId="5746" priority="2352"/>
    <cfRule type="duplicateValues" dxfId="5745" priority="2353"/>
    <cfRule type="duplicateValues" dxfId="5744" priority="2354"/>
    <cfRule type="duplicateValues" dxfId="5743" priority="2355"/>
    <cfRule type="duplicateValues" dxfId="5742" priority="2356"/>
    <cfRule type="duplicateValues" dxfId="5741" priority="2357"/>
    <cfRule type="duplicateValues" dxfId="5740" priority="2358"/>
    <cfRule type="duplicateValues" dxfId="5739" priority="2359"/>
    <cfRule type="duplicateValues" dxfId="5738" priority="2360"/>
    <cfRule type="duplicateValues" dxfId="5737" priority="2361"/>
  </conditionalFormatting>
  <conditionalFormatting sqref="F86:F88 G83:G85 F81 G80 F79 H78 F77">
    <cfRule type="duplicateValues" dxfId="5736" priority="2362"/>
    <cfRule type="duplicateValues" dxfId="5735" priority="2363"/>
    <cfRule type="duplicateValues" dxfId="5734" priority="2364"/>
    <cfRule type="duplicateValues" dxfId="5733" priority="2365"/>
    <cfRule type="duplicateValues" dxfId="5732" priority="2366"/>
    <cfRule type="duplicateValues" dxfId="5731" priority="2367"/>
    <cfRule type="duplicateValues" dxfId="5730" priority="2368"/>
    <cfRule type="duplicateValues" dxfId="5729" priority="2369"/>
    <cfRule type="duplicateValues" dxfId="5728" priority="2370"/>
    <cfRule type="duplicateValues" dxfId="5727" priority="2371"/>
    <cfRule type="duplicateValues" dxfId="5726" priority="2372"/>
    <cfRule type="duplicateValues" dxfId="5725" priority="2373"/>
    <cfRule type="duplicateValues" dxfId="5724" priority="2374"/>
    <cfRule type="duplicateValues" dxfId="5723" priority="2375"/>
    <cfRule type="duplicateValues" dxfId="5722" priority="2376"/>
    <cfRule type="duplicateValues" dxfId="5721" priority="2377"/>
    <cfRule type="duplicateValues" dxfId="5720" priority="2378"/>
    <cfRule type="duplicateValues" dxfId="5719" priority="2379"/>
    <cfRule type="duplicateValues" dxfId="5718" priority="2380"/>
    <cfRule type="duplicateValues" dxfId="5717" priority="2381"/>
    <cfRule type="duplicateValues" dxfId="5716" priority="2382"/>
  </conditionalFormatting>
  <conditionalFormatting sqref="D277:H277 D291:H291 D278:E290 G280:H280 H281 G284:H284 G286:H286 H285 G289:H289 G290 G287:G288 D292:E311 F292:F319">
    <cfRule type="duplicateValues" dxfId="5715" priority="2825"/>
    <cfRule type="duplicateValues" dxfId="5714" priority="2826"/>
    <cfRule type="duplicateValues" dxfId="5713" priority="2827"/>
    <cfRule type="duplicateValues" dxfId="5712" priority="2828"/>
    <cfRule type="duplicateValues" dxfId="5711" priority="2829"/>
    <cfRule type="duplicateValues" dxfId="5710" priority="2830"/>
    <cfRule type="duplicateValues" dxfId="5709" priority="2831"/>
    <cfRule type="duplicateValues" dxfId="5708" priority="2832"/>
    <cfRule type="duplicateValues" dxfId="5707" priority="2833"/>
    <cfRule type="duplicateValues" dxfId="5706" priority="2834"/>
    <cfRule type="duplicateValues" dxfId="5705" priority="2835"/>
  </conditionalFormatting>
  <conditionalFormatting sqref="D47:E52 D53:H74 G47:H52">
    <cfRule type="duplicateValues" dxfId="5704" priority="411"/>
    <cfRule type="duplicateValues" dxfId="5703" priority="412"/>
    <cfRule type="duplicateValues" dxfId="5702" priority="413"/>
    <cfRule type="duplicateValues" dxfId="5701" priority="414"/>
    <cfRule type="duplicateValues" dxfId="5700" priority="415"/>
    <cfRule type="duplicateValues" dxfId="5699" priority="416"/>
    <cfRule type="duplicateValues" dxfId="5698" priority="417"/>
    <cfRule type="duplicateValues" dxfId="5697" priority="418"/>
    <cfRule type="duplicateValues" dxfId="5696" priority="419"/>
    <cfRule type="duplicateValues" dxfId="5695" priority="420"/>
    <cfRule type="duplicateValues" dxfId="5694" priority="421"/>
    <cfRule type="duplicateValues" dxfId="5693" priority="422"/>
    <cfRule type="duplicateValues" dxfId="5692" priority="423"/>
    <cfRule type="duplicateValues" dxfId="5691" priority="424"/>
  </conditionalFormatting>
  <conditionalFormatting sqref="F52">
    <cfRule type="duplicateValues" dxfId="5690" priority="390"/>
    <cfRule type="duplicateValues" dxfId="5689" priority="391"/>
    <cfRule type="duplicateValues" dxfId="5688" priority="392"/>
    <cfRule type="duplicateValues" dxfId="5687" priority="393"/>
    <cfRule type="duplicateValues" dxfId="5686" priority="394"/>
    <cfRule type="duplicateValues" dxfId="5685" priority="395"/>
    <cfRule type="duplicateValues" dxfId="5684" priority="396"/>
    <cfRule type="duplicateValues" dxfId="5683" priority="397"/>
    <cfRule type="duplicateValues" dxfId="5682" priority="398"/>
    <cfRule type="duplicateValues" dxfId="5681" priority="399"/>
    <cfRule type="duplicateValues" dxfId="5680" priority="400"/>
    <cfRule type="duplicateValues" dxfId="5679" priority="401"/>
    <cfRule type="duplicateValues" dxfId="5678" priority="402"/>
    <cfRule type="duplicateValues" dxfId="5677" priority="403"/>
    <cfRule type="duplicateValues" dxfId="5676" priority="404"/>
    <cfRule type="duplicateValues" dxfId="5675" priority="405"/>
    <cfRule type="duplicateValues" dxfId="5674" priority="406"/>
    <cfRule type="duplicateValues" dxfId="5673" priority="407"/>
    <cfRule type="duplicateValues" dxfId="5672" priority="408"/>
    <cfRule type="duplicateValues" dxfId="5671" priority="409"/>
    <cfRule type="duplicateValues" dxfId="5670" priority="410"/>
  </conditionalFormatting>
  <conditionalFormatting sqref="G31 G28">
    <cfRule type="duplicateValues" dxfId="5669" priority="425"/>
    <cfRule type="duplicateValues" dxfId="5668" priority="426"/>
    <cfRule type="duplicateValues" dxfId="5667" priority="427"/>
    <cfRule type="duplicateValues" dxfId="5666" priority="428"/>
    <cfRule type="duplicateValues" dxfId="5665" priority="429"/>
    <cfRule type="duplicateValues" dxfId="5664" priority="430"/>
    <cfRule type="duplicateValues" dxfId="5663" priority="431"/>
    <cfRule type="duplicateValues" dxfId="5662" priority="432"/>
    <cfRule type="duplicateValues" dxfId="5661" priority="433"/>
    <cfRule type="duplicateValues" dxfId="5660" priority="434"/>
    <cfRule type="duplicateValues" dxfId="5659" priority="435"/>
    <cfRule type="duplicateValues" dxfId="5658" priority="436"/>
    <cfRule type="duplicateValues" dxfId="5657" priority="437"/>
    <cfRule type="duplicateValues" dxfId="5656" priority="438"/>
  </conditionalFormatting>
  <conditionalFormatting sqref="D28:F28 G32:G33 G29:G30 D24:E27 G24:G27 H24:H33 D36:H37 D29:E35 G34:H35 D38:E46 G38:H46">
    <cfRule type="duplicateValues" dxfId="5655" priority="439"/>
    <cfRule type="duplicateValues" dxfId="5654" priority="440"/>
    <cfRule type="duplicateValues" dxfId="5653" priority="441"/>
    <cfRule type="duplicateValues" dxfId="5652" priority="442"/>
    <cfRule type="duplicateValues" dxfId="5651" priority="443"/>
    <cfRule type="duplicateValues" dxfId="5650" priority="444"/>
    <cfRule type="duplicateValues" dxfId="5649" priority="445"/>
    <cfRule type="duplicateValues" dxfId="5648" priority="446"/>
    <cfRule type="duplicateValues" dxfId="5647" priority="447"/>
    <cfRule type="duplicateValues" dxfId="5646" priority="448"/>
    <cfRule type="duplicateValues" dxfId="5645" priority="449"/>
    <cfRule type="duplicateValues" dxfId="5644" priority="450"/>
    <cfRule type="duplicateValues" dxfId="5643" priority="451"/>
    <cfRule type="duplicateValues" dxfId="5642" priority="452"/>
  </conditionalFormatting>
  <conditionalFormatting sqref="F132">
    <cfRule type="duplicateValues" dxfId="5641" priority="349"/>
  </conditionalFormatting>
  <conditionalFormatting sqref="H114:H117 E114:E118">
    <cfRule type="duplicateValues" dxfId="5640" priority="335"/>
    <cfRule type="duplicateValues" dxfId="5639" priority="336"/>
    <cfRule type="duplicateValues" dxfId="5638" priority="337"/>
    <cfRule type="duplicateValues" dxfId="5637" priority="338"/>
    <cfRule type="duplicateValues" dxfId="5636" priority="339"/>
    <cfRule type="duplicateValues" dxfId="5635" priority="340"/>
    <cfRule type="duplicateValues" dxfId="5634" priority="341"/>
    <cfRule type="duplicateValues" dxfId="5633" priority="342"/>
    <cfRule type="duplicateValues" dxfId="5632" priority="343"/>
    <cfRule type="duplicateValues" dxfId="5631" priority="344"/>
    <cfRule type="duplicateValues" dxfId="5630" priority="345"/>
    <cfRule type="duplicateValues" dxfId="5629" priority="346"/>
    <cfRule type="duplicateValues" dxfId="5628" priority="347"/>
    <cfRule type="duplicateValues" dxfId="5627" priority="348"/>
  </conditionalFormatting>
  <conditionalFormatting sqref="G110:H110 E91:E101 E103:E108 E111:E113 G102:G105 H91:H97 H111:H113 H99:H109">
    <cfRule type="duplicateValues" dxfId="5626" priority="350"/>
    <cfRule type="duplicateValues" dxfId="5625" priority="351"/>
    <cfRule type="duplicateValues" dxfId="5624" priority="352"/>
    <cfRule type="duplicateValues" dxfId="5623" priority="353"/>
    <cfRule type="duplicateValues" dxfId="5622" priority="354"/>
    <cfRule type="duplicateValues" dxfId="5621" priority="355"/>
    <cfRule type="duplicateValues" dxfId="5620" priority="356"/>
    <cfRule type="duplicateValues" dxfId="5619" priority="357"/>
    <cfRule type="duplicateValues" dxfId="5618" priority="358"/>
    <cfRule type="duplicateValues" dxfId="5617" priority="359"/>
    <cfRule type="duplicateValues" dxfId="5616" priority="360"/>
    <cfRule type="duplicateValues" dxfId="5615" priority="361"/>
    <cfRule type="duplicateValues" dxfId="5614" priority="362"/>
    <cfRule type="duplicateValues" dxfId="5613" priority="363"/>
  </conditionalFormatting>
  <conditionalFormatting sqref="D119:E132 G119:H132 D133:H141 F120:F131 D113:D118">
    <cfRule type="duplicateValues" dxfId="5612" priority="364"/>
  </conditionalFormatting>
  <conditionalFormatting sqref="D120:H141 D113:D118 D119:E119 G119:H119">
    <cfRule type="duplicateValues" dxfId="5611" priority="365"/>
    <cfRule type="duplicateValues" dxfId="5610" priority="366"/>
    <cfRule type="duplicateValues" dxfId="5609" priority="367"/>
    <cfRule type="duplicateValues" dxfId="5608" priority="368"/>
    <cfRule type="duplicateValues" dxfId="5607" priority="369"/>
    <cfRule type="duplicateValues" dxfId="5606" priority="370"/>
    <cfRule type="duplicateValues" dxfId="5605" priority="371"/>
    <cfRule type="duplicateValues" dxfId="5604" priority="372"/>
    <cfRule type="duplicateValues" dxfId="5603" priority="373"/>
    <cfRule type="duplicateValues" dxfId="5602" priority="374"/>
    <cfRule type="duplicateValues" dxfId="5601" priority="375"/>
    <cfRule type="duplicateValues" dxfId="5600" priority="376"/>
  </conditionalFormatting>
  <conditionalFormatting sqref="D91:D112 F91:F119">
    <cfRule type="duplicateValues" dxfId="5599" priority="377"/>
  </conditionalFormatting>
  <conditionalFormatting sqref="D91:D112 F91:F119">
    <cfRule type="duplicateValues" dxfId="5598" priority="378"/>
    <cfRule type="duplicateValues" dxfId="5597" priority="379"/>
    <cfRule type="duplicateValues" dxfId="5596" priority="380"/>
    <cfRule type="duplicateValues" dxfId="5595" priority="381"/>
    <cfRule type="duplicateValues" dxfId="5594" priority="382"/>
    <cfRule type="duplicateValues" dxfId="5593" priority="383"/>
    <cfRule type="duplicateValues" dxfId="5592" priority="384"/>
    <cfRule type="duplicateValues" dxfId="5591" priority="385"/>
    <cfRule type="duplicateValues" dxfId="5590" priority="386"/>
    <cfRule type="duplicateValues" dxfId="5589" priority="387"/>
    <cfRule type="duplicateValues" dxfId="5588" priority="388"/>
    <cfRule type="duplicateValues" dxfId="5587" priority="389"/>
  </conditionalFormatting>
  <conditionalFormatting sqref="H118">
    <cfRule type="duplicateValues" dxfId="5586" priority="322"/>
  </conditionalFormatting>
  <conditionalFormatting sqref="H118">
    <cfRule type="duplicateValues" dxfId="5585" priority="323"/>
    <cfRule type="duplicateValues" dxfId="5584" priority="324"/>
    <cfRule type="duplicateValues" dxfId="5583" priority="325"/>
    <cfRule type="duplicateValues" dxfId="5582" priority="326"/>
    <cfRule type="duplicateValues" dxfId="5581" priority="327"/>
    <cfRule type="duplicateValues" dxfId="5580" priority="328"/>
    <cfRule type="duplicateValues" dxfId="5579" priority="329"/>
    <cfRule type="duplicateValues" dxfId="5578" priority="330"/>
    <cfRule type="duplicateValues" dxfId="5577" priority="331"/>
    <cfRule type="duplicateValues" dxfId="5576" priority="332"/>
    <cfRule type="duplicateValues" dxfId="5575" priority="333"/>
    <cfRule type="duplicateValues" dxfId="5574" priority="334"/>
  </conditionalFormatting>
  <conditionalFormatting sqref="H98">
    <cfRule type="duplicateValues" dxfId="5573" priority="309"/>
  </conditionalFormatting>
  <conditionalFormatting sqref="H98">
    <cfRule type="duplicateValues" dxfId="5572" priority="310"/>
    <cfRule type="duplicateValues" dxfId="5571" priority="311"/>
    <cfRule type="duplicateValues" dxfId="5570" priority="312"/>
    <cfRule type="duplicateValues" dxfId="5569" priority="313"/>
    <cfRule type="duplicateValues" dxfId="5568" priority="314"/>
    <cfRule type="duplicateValues" dxfId="5567" priority="315"/>
    <cfRule type="duplicateValues" dxfId="5566" priority="316"/>
    <cfRule type="duplicateValues" dxfId="5565" priority="317"/>
    <cfRule type="duplicateValues" dxfId="5564" priority="318"/>
    <cfRule type="duplicateValues" dxfId="5563" priority="319"/>
    <cfRule type="duplicateValues" dxfId="5562" priority="320"/>
    <cfRule type="duplicateValues" dxfId="5561" priority="321"/>
  </conditionalFormatting>
  <conditionalFormatting sqref="D190:E190 G190:H190 D186:H189 D200:H208 D199:F199 H199 D191:H198 D178:E185 H179:H185">
    <cfRule type="duplicateValues" dxfId="5560" priority="274"/>
    <cfRule type="duplicateValues" dxfId="5559" priority="275"/>
    <cfRule type="duplicateValues" dxfId="5558" priority="276"/>
    <cfRule type="duplicateValues" dxfId="5557" priority="277"/>
    <cfRule type="duplicateValues" dxfId="5556" priority="278"/>
    <cfRule type="duplicateValues" dxfId="5555" priority="279"/>
    <cfRule type="duplicateValues" dxfId="5554" priority="280"/>
    <cfRule type="duplicateValues" dxfId="5553" priority="281"/>
    <cfRule type="duplicateValues" dxfId="5552" priority="282"/>
    <cfRule type="duplicateValues" dxfId="5551" priority="283"/>
    <cfRule type="duplicateValues" dxfId="5550" priority="284"/>
  </conditionalFormatting>
  <conditionalFormatting sqref="F190">
    <cfRule type="duplicateValues" dxfId="5549" priority="253"/>
    <cfRule type="duplicateValues" dxfId="5548" priority="254"/>
    <cfRule type="duplicateValues" dxfId="5547" priority="255"/>
    <cfRule type="duplicateValues" dxfId="5546" priority="256"/>
    <cfRule type="duplicateValues" dxfId="5545" priority="257"/>
    <cfRule type="duplicateValues" dxfId="5544" priority="258"/>
    <cfRule type="duplicateValues" dxfId="5543" priority="259"/>
    <cfRule type="duplicateValues" dxfId="5542" priority="260"/>
    <cfRule type="duplicateValues" dxfId="5541" priority="261"/>
    <cfRule type="duplicateValues" dxfId="5540" priority="262"/>
    <cfRule type="duplicateValues" dxfId="5539" priority="263"/>
    <cfRule type="duplicateValues" dxfId="5538" priority="264"/>
    <cfRule type="duplicateValues" dxfId="5537" priority="265"/>
    <cfRule type="duplicateValues" dxfId="5536" priority="266"/>
    <cfRule type="duplicateValues" dxfId="5535" priority="267"/>
    <cfRule type="duplicateValues" dxfId="5534" priority="268"/>
    <cfRule type="duplicateValues" dxfId="5533" priority="269"/>
    <cfRule type="duplicateValues" dxfId="5532" priority="270"/>
    <cfRule type="duplicateValues" dxfId="5531" priority="271"/>
    <cfRule type="duplicateValues" dxfId="5530" priority="272"/>
    <cfRule type="duplicateValues" dxfId="5529" priority="273"/>
  </conditionalFormatting>
  <conditionalFormatting sqref="G199">
    <cfRule type="duplicateValues" dxfId="5528" priority="232"/>
    <cfRule type="duplicateValues" dxfId="5527" priority="233"/>
    <cfRule type="duplicateValues" dxfId="5526" priority="234"/>
    <cfRule type="duplicateValues" dxfId="5525" priority="235"/>
    <cfRule type="duplicateValues" dxfId="5524" priority="236"/>
    <cfRule type="duplicateValues" dxfId="5523" priority="237"/>
    <cfRule type="duplicateValues" dxfId="5522" priority="238"/>
    <cfRule type="duplicateValues" dxfId="5521" priority="239"/>
    <cfRule type="duplicateValues" dxfId="5520" priority="240"/>
    <cfRule type="duplicateValues" dxfId="5519" priority="241"/>
    <cfRule type="duplicateValues" dxfId="5518" priority="242"/>
    <cfRule type="duplicateValues" dxfId="5517" priority="243"/>
    <cfRule type="duplicateValues" dxfId="5516" priority="244"/>
    <cfRule type="duplicateValues" dxfId="5515" priority="245"/>
    <cfRule type="duplicateValues" dxfId="5514" priority="246"/>
    <cfRule type="duplicateValues" dxfId="5513" priority="247"/>
    <cfRule type="duplicateValues" dxfId="5512" priority="248"/>
    <cfRule type="duplicateValues" dxfId="5511" priority="249"/>
    <cfRule type="duplicateValues" dxfId="5510" priority="250"/>
    <cfRule type="duplicateValues" dxfId="5509" priority="251"/>
    <cfRule type="duplicateValues" dxfId="5508" priority="252"/>
  </conditionalFormatting>
  <conditionalFormatting sqref="D158:E177 H158:H162 H166:H177">
    <cfRule type="duplicateValues" dxfId="5507" priority="221"/>
    <cfRule type="duplicateValues" dxfId="5506" priority="222"/>
    <cfRule type="duplicateValues" dxfId="5505" priority="223"/>
    <cfRule type="duplicateValues" dxfId="5504" priority="224"/>
    <cfRule type="duplicateValues" dxfId="5503" priority="225"/>
    <cfRule type="duplicateValues" dxfId="5502" priority="226"/>
    <cfRule type="duplicateValues" dxfId="5501" priority="227"/>
    <cfRule type="duplicateValues" dxfId="5500" priority="228"/>
    <cfRule type="duplicateValues" dxfId="5499" priority="229"/>
    <cfRule type="duplicateValues" dxfId="5498" priority="230"/>
    <cfRule type="duplicateValues" dxfId="5497" priority="231"/>
  </conditionalFormatting>
  <conditionalFormatting sqref="G181:G185">
    <cfRule type="duplicateValues" dxfId="5496" priority="193"/>
    <cfRule type="duplicateValues" dxfId="5495" priority="194"/>
    <cfRule type="duplicateValues" dxfId="5494" priority="195"/>
    <cfRule type="duplicateValues" dxfId="5493" priority="196"/>
    <cfRule type="duplicateValues" dxfId="5492" priority="197"/>
    <cfRule type="duplicateValues" dxfId="5491" priority="198"/>
    <cfRule type="duplicateValues" dxfId="5490" priority="199"/>
    <cfRule type="duplicateValues" dxfId="5489" priority="200"/>
    <cfRule type="duplicateValues" dxfId="5488" priority="201"/>
    <cfRule type="duplicateValues" dxfId="5487" priority="202"/>
    <cfRule type="duplicateValues" dxfId="5486" priority="203"/>
    <cfRule type="duplicateValues" dxfId="5485" priority="204"/>
    <cfRule type="duplicateValues" dxfId="5484" priority="205"/>
    <cfRule type="duplicateValues" dxfId="5483" priority="206"/>
  </conditionalFormatting>
  <conditionalFormatting sqref="F159:F160 G158 F172 G166:G171 G173:G176 H178 G179:G180 H164 F162 G163 G161">
    <cfRule type="duplicateValues" dxfId="5482" priority="207"/>
    <cfRule type="duplicateValues" dxfId="5481" priority="208"/>
    <cfRule type="duplicateValues" dxfId="5480" priority="209"/>
    <cfRule type="duplicateValues" dxfId="5479" priority="210"/>
    <cfRule type="duplicateValues" dxfId="5478" priority="211"/>
    <cfRule type="duplicateValues" dxfId="5477" priority="212"/>
    <cfRule type="duplicateValues" dxfId="5476" priority="213"/>
    <cfRule type="duplicateValues" dxfId="5475" priority="214"/>
    <cfRule type="duplicateValues" dxfId="5474" priority="215"/>
    <cfRule type="duplicateValues" dxfId="5473" priority="216"/>
    <cfRule type="duplicateValues" dxfId="5472" priority="217"/>
    <cfRule type="duplicateValues" dxfId="5471" priority="218"/>
    <cfRule type="duplicateValues" dxfId="5470" priority="219"/>
    <cfRule type="duplicateValues" dxfId="5469" priority="220"/>
  </conditionalFormatting>
  <conditionalFormatting sqref="G178">
    <cfRule type="duplicateValues" dxfId="5468" priority="285"/>
    <cfRule type="duplicateValues" dxfId="5467" priority="286"/>
    <cfRule type="duplicateValues" dxfId="5466" priority="287"/>
    <cfRule type="duplicateValues" dxfId="5465" priority="288"/>
    <cfRule type="duplicateValues" dxfId="5464" priority="289"/>
    <cfRule type="duplicateValues" dxfId="5463" priority="290"/>
    <cfRule type="duplicateValues" dxfId="5462" priority="291"/>
    <cfRule type="duplicateValues" dxfId="5461" priority="292"/>
    <cfRule type="duplicateValues" dxfId="5460" priority="293"/>
    <cfRule type="duplicateValues" dxfId="5459" priority="294"/>
    <cfRule type="duplicateValues" dxfId="5458" priority="295"/>
    <cfRule type="duplicateValues" dxfId="5457" priority="296"/>
  </conditionalFormatting>
  <conditionalFormatting sqref="G159:G160 G164:G165 G172 G162">
    <cfRule type="duplicateValues" dxfId="5456" priority="297"/>
    <cfRule type="duplicateValues" dxfId="5455" priority="298"/>
    <cfRule type="duplicateValues" dxfId="5454" priority="299"/>
    <cfRule type="duplicateValues" dxfId="5453" priority="300"/>
    <cfRule type="duplicateValues" dxfId="5452" priority="301"/>
    <cfRule type="duplicateValues" dxfId="5451" priority="302"/>
    <cfRule type="duplicateValues" dxfId="5450" priority="303"/>
    <cfRule type="duplicateValues" dxfId="5449" priority="304"/>
    <cfRule type="duplicateValues" dxfId="5448" priority="305"/>
    <cfRule type="duplicateValues" dxfId="5447" priority="306"/>
    <cfRule type="duplicateValues" dxfId="5446" priority="307"/>
    <cfRule type="duplicateValues" dxfId="5445" priority="308"/>
  </conditionalFormatting>
  <conditionalFormatting sqref="H165">
    <cfRule type="duplicateValues" dxfId="5444" priority="182"/>
    <cfRule type="duplicateValues" dxfId="5443" priority="183"/>
    <cfRule type="duplicateValues" dxfId="5442" priority="184"/>
    <cfRule type="duplicateValues" dxfId="5441" priority="185"/>
    <cfRule type="duplicateValues" dxfId="5440" priority="186"/>
    <cfRule type="duplicateValues" dxfId="5439" priority="187"/>
    <cfRule type="duplicateValues" dxfId="5438" priority="188"/>
    <cfRule type="duplicateValues" dxfId="5437" priority="189"/>
    <cfRule type="duplicateValues" dxfId="5436" priority="190"/>
    <cfRule type="duplicateValues" dxfId="5435" priority="191"/>
    <cfRule type="duplicateValues" dxfId="5434" priority="192"/>
  </conditionalFormatting>
  <conditionalFormatting sqref="G177">
    <cfRule type="duplicateValues" dxfId="5433" priority="170"/>
    <cfRule type="duplicateValues" dxfId="5432" priority="171"/>
    <cfRule type="duplicateValues" dxfId="5431" priority="172"/>
    <cfRule type="duplicateValues" dxfId="5430" priority="173"/>
    <cfRule type="duplicateValues" dxfId="5429" priority="174"/>
    <cfRule type="duplicateValues" dxfId="5428" priority="175"/>
    <cfRule type="duplicateValues" dxfId="5427" priority="176"/>
    <cfRule type="duplicateValues" dxfId="5426" priority="177"/>
    <cfRule type="duplicateValues" dxfId="5425" priority="178"/>
    <cfRule type="duplicateValues" dxfId="5424" priority="179"/>
    <cfRule type="duplicateValues" dxfId="5423" priority="180"/>
    <cfRule type="duplicateValues" dxfId="5422" priority="181"/>
  </conditionalFormatting>
  <conditionalFormatting sqref="D387:H388 D396:H409 D395:E395 G395:H395 D390:H394 D389 F389:H389 D378:E386 H378:H386 F386">
    <cfRule type="duplicateValues" dxfId="5421" priority="160"/>
    <cfRule type="duplicateValues" dxfId="5420" priority="161"/>
    <cfRule type="duplicateValues" dxfId="5419" priority="162"/>
    <cfRule type="duplicateValues" dxfId="5418" priority="163"/>
    <cfRule type="duplicateValues" dxfId="5417" priority="164"/>
    <cfRule type="duplicateValues" dxfId="5416" priority="165"/>
    <cfRule type="duplicateValues" dxfId="5415" priority="166"/>
    <cfRule type="duplicateValues" dxfId="5414" priority="167"/>
    <cfRule type="duplicateValues" dxfId="5413" priority="168"/>
    <cfRule type="duplicateValues" dxfId="5412" priority="169"/>
  </conditionalFormatting>
  <conditionalFormatting sqref="F395">
    <cfRule type="duplicateValues" dxfId="5411" priority="139"/>
    <cfRule type="duplicateValues" dxfId="5410" priority="140"/>
    <cfRule type="duplicateValues" dxfId="5409" priority="141"/>
    <cfRule type="duplicateValues" dxfId="5408" priority="142"/>
    <cfRule type="duplicateValues" dxfId="5407" priority="143"/>
    <cfRule type="duplicateValues" dxfId="5406" priority="144"/>
    <cfRule type="duplicateValues" dxfId="5405" priority="145"/>
    <cfRule type="duplicateValues" dxfId="5404" priority="146"/>
    <cfRule type="duplicateValues" dxfId="5403" priority="147"/>
    <cfRule type="duplicateValues" dxfId="5402" priority="148"/>
    <cfRule type="duplicateValues" dxfId="5401" priority="149"/>
    <cfRule type="duplicateValues" dxfId="5400" priority="150"/>
    <cfRule type="duplicateValues" dxfId="5399" priority="151"/>
    <cfRule type="duplicateValues" dxfId="5398" priority="152"/>
    <cfRule type="duplicateValues" dxfId="5397" priority="153"/>
    <cfRule type="duplicateValues" dxfId="5396" priority="154"/>
    <cfRule type="duplicateValues" dxfId="5395" priority="155"/>
    <cfRule type="duplicateValues" dxfId="5394" priority="156"/>
    <cfRule type="duplicateValues" dxfId="5393" priority="157"/>
    <cfRule type="duplicateValues" dxfId="5392" priority="158"/>
    <cfRule type="duplicateValues" dxfId="5391" priority="159"/>
  </conditionalFormatting>
  <conditionalFormatting sqref="E389">
    <cfRule type="duplicateValues" dxfId="5390" priority="118"/>
    <cfRule type="duplicateValues" dxfId="5389" priority="119"/>
    <cfRule type="duplicateValues" dxfId="5388" priority="120"/>
    <cfRule type="duplicateValues" dxfId="5387" priority="121"/>
    <cfRule type="duplicateValues" dxfId="5386" priority="122"/>
    <cfRule type="duplicateValues" dxfId="5385" priority="123"/>
    <cfRule type="duplicateValues" dxfId="5384" priority="124"/>
    <cfRule type="duplicateValues" dxfId="5383" priority="125"/>
    <cfRule type="duplicateValues" dxfId="5382" priority="126"/>
    <cfRule type="duplicateValues" dxfId="5381" priority="127"/>
    <cfRule type="duplicateValues" dxfId="5380" priority="128"/>
    <cfRule type="duplicateValues" dxfId="5379" priority="129"/>
    <cfRule type="duplicateValues" dxfId="5378" priority="130"/>
    <cfRule type="duplicateValues" dxfId="5377" priority="131"/>
    <cfRule type="duplicateValues" dxfId="5376" priority="132"/>
    <cfRule type="duplicateValues" dxfId="5375" priority="133"/>
    <cfRule type="duplicateValues" dxfId="5374" priority="134"/>
    <cfRule type="duplicateValues" dxfId="5373" priority="135"/>
    <cfRule type="duplicateValues" dxfId="5372" priority="136"/>
    <cfRule type="duplicateValues" dxfId="5371" priority="137"/>
    <cfRule type="duplicateValues" dxfId="5370" priority="138"/>
  </conditionalFormatting>
  <conditionalFormatting sqref="D359:E359 D362:E362 D360:D361 D366:E368 D370:E377 D369 D363:D365 H359:H377">
    <cfRule type="duplicateValues" dxfId="5369" priority="108"/>
    <cfRule type="duplicateValues" dxfId="5368" priority="109"/>
    <cfRule type="duplicateValues" dxfId="5367" priority="110"/>
    <cfRule type="duplicateValues" dxfId="5366" priority="111"/>
    <cfRule type="duplicateValues" dxfId="5365" priority="112"/>
    <cfRule type="duplicateValues" dxfId="5364" priority="113"/>
    <cfRule type="duplicateValues" dxfId="5363" priority="114"/>
    <cfRule type="duplicateValues" dxfId="5362" priority="115"/>
    <cfRule type="duplicateValues" dxfId="5361" priority="116"/>
    <cfRule type="duplicateValues" dxfId="5360" priority="117"/>
  </conditionalFormatting>
  <conditionalFormatting sqref="F382:F385">
    <cfRule type="duplicateValues" dxfId="5359" priority="80"/>
    <cfRule type="duplicateValues" dxfId="5358" priority="81"/>
    <cfRule type="duplicateValues" dxfId="5357" priority="82"/>
    <cfRule type="duplicateValues" dxfId="5356" priority="83"/>
    <cfRule type="duplicateValues" dxfId="5355" priority="84"/>
    <cfRule type="duplicateValues" dxfId="5354" priority="85"/>
    <cfRule type="duplicateValues" dxfId="5353" priority="86"/>
    <cfRule type="duplicateValues" dxfId="5352" priority="87"/>
    <cfRule type="duplicateValues" dxfId="5351" priority="88"/>
    <cfRule type="duplicateValues" dxfId="5350" priority="89"/>
    <cfRule type="duplicateValues" dxfId="5349" priority="90"/>
    <cfRule type="duplicateValues" dxfId="5348" priority="91"/>
    <cfRule type="duplicateValues" dxfId="5347" priority="92"/>
    <cfRule type="duplicateValues" dxfId="5346" priority="93"/>
  </conditionalFormatting>
  <conditionalFormatting sqref="G362 F367:F368 F370:F372 E369 G373 F374:F377 E363 E365 G364 F359 E360:E361 F379:F381">
    <cfRule type="duplicateValues" dxfId="5345" priority="94"/>
    <cfRule type="duplicateValues" dxfId="5344" priority="95"/>
    <cfRule type="duplicateValues" dxfId="5343" priority="96"/>
    <cfRule type="duplicateValues" dxfId="5342" priority="97"/>
    <cfRule type="duplicateValues" dxfId="5341" priority="98"/>
    <cfRule type="duplicateValues" dxfId="5340" priority="99"/>
    <cfRule type="duplicateValues" dxfId="5339" priority="100"/>
    <cfRule type="duplicateValues" dxfId="5338" priority="101"/>
    <cfRule type="duplicateValues" dxfId="5337" priority="102"/>
    <cfRule type="duplicateValues" dxfId="5336" priority="103"/>
    <cfRule type="duplicateValues" dxfId="5335" priority="104"/>
    <cfRule type="duplicateValues" dxfId="5334" priority="105"/>
    <cfRule type="duplicateValues" dxfId="5333" priority="106"/>
    <cfRule type="duplicateValues" dxfId="5332" priority="107"/>
  </conditionalFormatting>
  <conditionalFormatting sqref="F378">
    <cfRule type="duplicateValues" dxfId="5331" priority="70"/>
    <cfRule type="duplicateValues" dxfId="5330" priority="71"/>
    <cfRule type="duplicateValues" dxfId="5329" priority="72"/>
    <cfRule type="duplicateValues" dxfId="5328" priority="73"/>
    <cfRule type="duplicateValues" dxfId="5327" priority="74"/>
    <cfRule type="duplicateValues" dxfId="5326" priority="75"/>
    <cfRule type="duplicateValues" dxfId="5325" priority="76"/>
    <cfRule type="duplicateValues" dxfId="5324" priority="77"/>
    <cfRule type="duplicateValues" dxfId="5323" priority="78"/>
    <cfRule type="duplicateValues" dxfId="5322" priority="79"/>
  </conditionalFormatting>
  <conditionalFormatting sqref="D469:E469 G469:H469 D446:H452 D470:H476 D454:H468 D453:E453 G453:H453">
    <cfRule type="duplicateValues" dxfId="5321" priority="52"/>
    <cfRule type="duplicateValues" dxfId="5320" priority="53"/>
    <cfRule type="duplicateValues" dxfId="5319" priority="54"/>
    <cfRule type="duplicateValues" dxfId="5318" priority="55"/>
    <cfRule type="duplicateValues" dxfId="5317" priority="56"/>
    <cfRule type="duplicateValues" dxfId="5316" priority="57"/>
    <cfRule type="duplicateValues" dxfId="5315" priority="58"/>
    <cfRule type="duplicateValues" dxfId="5314" priority="59"/>
    <cfRule type="duplicateValues" dxfId="5313" priority="60"/>
  </conditionalFormatting>
  <conditionalFormatting sqref="F469">
    <cfRule type="duplicateValues" dxfId="5312" priority="31"/>
    <cfRule type="duplicateValues" dxfId="5311" priority="32"/>
    <cfRule type="duplicateValues" dxfId="5310" priority="33"/>
    <cfRule type="duplicateValues" dxfId="5309" priority="34"/>
    <cfRule type="duplicateValues" dxfId="5308" priority="35"/>
    <cfRule type="duplicateValues" dxfId="5307" priority="36"/>
    <cfRule type="duplicateValues" dxfId="5306" priority="37"/>
    <cfRule type="duplicateValues" dxfId="5305" priority="38"/>
    <cfRule type="duplicateValues" dxfId="5304" priority="39"/>
    <cfRule type="duplicateValues" dxfId="5303" priority="40"/>
    <cfRule type="duplicateValues" dxfId="5302" priority="41"/>
    <cfRule type="duplicateValues" dxfId="5301" priority="42"/>
    <cfRule type="duplicateValues" dxfId="5300" priority="43"/>
    <cfRule type="duplicateValues" dxfId="5299" priority="44"/>
    <cfRule type="duplicateValues" dxfId="5298" priority="45"/>
    <cfRule type="duplicateValues" dxfId="5297" priority="46"/>
    <cfRule type="duplicateValues" dxfId="5296" priority="47"/>
    <cfRule type="duplicateValues" dxfId="5295" priority="48"/>
    <cfRule type="duplicateValues" dxfId="5294" priority="49"/>
    <cfRule type="duplicateValues" dxfId="5293" priority="50"/>
    <cfRule type="duplicateValues" dxfId="5292" priority="51"/>
  </conditionalFormatting>
  <conditionalFormatting sqref="F436">
    <cfRule type="duplicateValues" dxfId="5291" priority="10"/>
    <cfRule type="duplicateValues" dxfId="5290" priority="11"/>
    <cfRule type="duplicateValues" dxfId="5289" priority="12"/>
    <cfRule type="duplicateValues" dxfId="5288" priority="13"/>
    <cfRule type="duplicateValues" dxfId="5287" priority="14"/>
    <cfRule type="duplicateValues" dxfId="5286" priority="15"/>
    <cfRule type="duplicateValues" dxfId="5285" priority="16"/>
    <cfRule type="duplicateValues" dxfId="5284" priority="17"/>
    <cfRule type="duplicateValues" dxfId="5283" priority="18"/>
    <cfRule type="duplicateValues" dxfId="5282" priority="19"/>
    <cfRule type="duplicateValues" dxfId="5281" priority="20"/>
    <cfRule type="duplicateValues" dxfId="5280" priority="21"/>
    <cfRule type="duplicateValues" dxfId="5279" priority="22"/>
    <cfRule type="duplicateValues" dxfId="5278" priority="23"/>
    <cfRule type="duplicateValues" dxfId="5277" priority="24"/>
    <cfRule type="duplicateValues" dxfId="5276" priority="25"/>
    <cfRule type="duplicateValues" dxfId="5275" priority="26"/>
    <cfRule type="duplicateValues" dxfId="5274" priority="27"/>
    <cfRule type="duplicateValues" dxfId="5273" priority="28"/>
    <cfRule type="duplicateValues" dxfId="5272" priority="29"/>
    <cfRule type="duplicateValues" dxfId="5271" priority="30"/>
  </conditionalFormatting>
  <conditionalFormatting sqref="D436:E436 G436:H436 D427:H428 D426:E426 G426:H426 D430:H430 H429 D429:E429 D431:E431 G431:H431 D432:H435 D437:H445">
    <cfRule type="duplicateValues" dxfId="5270" priority="61"/>
    <cfRule type="duplicateValues" dxfId="5269" priority="62"/>
    <cfRule type="duplicateValues" dxfId="5268" priority="63"/>
    <cfRule type="duplicateValues" dxfId="5267" priority="64"/>
    <cfRule type="duplicateValues" dxfId="5266" priority="65"/>
    <cfRule type="duplicateValues" dxfId="5265" priority="66"/>
    <cfRule type="duplicateValues" dxfId="5264" priority="67"/>
    <cfRule type="duplicateValues" dxfId="5263" priority="68"/>
    <cfRule type="duplicateValues" dxfId="5262" priority="69"/>
  </conditionalFormatting>
  <conditionalFormatting sqref="F453">
    <cfRule type="duplicateValues" dxfId="5261" priority="1"/>
    <cfRule type="duplicateValues" dxfId="5260" priority="2"/>
    <cfRule type="duplicateValues" dxfId="5259" priority="3"/>
    <cfRule type="duplicateValues" dxfId="5258" priority="4"/>
    <cfRule type="duplicateValues" dxfId="5257" priority="5"/>
    <cfRule type="duplicateValues" dxfId="5256" priority="6"/>
    <cfRule type="duplicateValues" dxfId="5255" priority="7"/>
    <cfRule type="duplicateValues" dxfId="5254" priority="8"/>
    <cfRule type="duplicateValues" dxfId="5253" priority="9"/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257" customWidth="1"/>
    <col min="2" max="2" width="51.28515625" style="257" customWidth="1"/>
    <col min="3" max="3" width="4.42578125" style="257" bestFit="1" customWidth="1"/>
    <col min="4" max="4" width="23" style="257" customWidth="1"/>
    <col min="5" max="6" width="24.7109375" style="257" bestFit="1" customWidth="1"/>
    <col min="7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45" customHeight="1" thickBot="1" x14ac:dyDescent="0.3">
      <c r="A8" s="290">
        <v>1</v>
      </c>
      <c r="B8" s="261" t="s">
        <v>205</v>
      </c>
      <c r="C8" s="262">
        <f>SUM(D8:H8)</f>
        <v>41</v>
      </c>
      <c r="D8" s="263">
        <f>COUNTA(D9:D74)</f>
        <v>2</v>
      </c>
      <c r="E8" s="263">
        <f t="shared" ref="E8:H8" si="0">COUNTA(E9:E74)</f>
        <v>3</v>
      </c>
      <c r="F8" s="263">
        <f>COUNTA(F9:F74)</f>
        <v>15</v>
      </c>
      <c r="G8" s="263">
        <f t="shared" si="0"/>
        <v>20</v>
      </c>
      <c r="H8" s="263">
        <f t="shared" si="0"/>
        <v>1</v>
      </c>
    </row>
    <row r="9" spans="1:8" ht="15.6" customHeight="1" outlineLevel="1" x14ac:dyDescent="0.25">
      <c r="D9" s="264"/>
      <c r="E9" s="330"/>
      <c r="F9" s="329" t="s">
        <v>684</v>
      </c>
      <c r="G9" s="330"/>
      <c r="H9" s="266"/>
    </row>
    <row r="10" spans="1:8" ht="15.6" customHeight="1" outlineLevel="1" x14ac:dyDescent="0.25">
      <c r="D10" s="337"/>
      <c r="E10" s="332"/>
      <c r="F10" s="331" t="s">
        <v>317</v>
      </c>
      <c r="G10" s="332"/>
      <c r="H10" s="269"/>
    </row>
    <row r="11" spans="1:8" ht="15.75" outlineLevel="1" x14ac:dyDescent="0.25">
      <c r="D11" s="339" t="s">
        <v>309</v>
      </c>
      <c r="E11" s="332"/>
      <c r="F11" s="268" t="s">
        <v>675</v>
      </c>
      <c r="G11" s="332"/>
      <c r="H11" s="334"/>
    </row>
    <row r="12" spans="1:8" ht="15.75" outlineLevel="1" x14ac:dyDescent="0.25">
      <c r="D12" s="267"/>
      <c r="E12" s="332"/>
      <c r="F12" s="268" t="s">
        <v>327</v>
      </c>
      <c r="G12" s="263"/>
      <c r="H12" s="269"/>
    </row>
    <row r="13" spans="1:8" ht="15.75" outlineLevel="1" x14ac:dyDescent="0.25">
      <c r="D13" s="267"/>
      <c r="E13" s="332"/>
      <c r="F13" s="268" t="s">
        <v>328</v>
      </c>
      <c r="G13" s="332"/>
      <c r="H13" s="334"/>
    </row>
    <row r="14" spans="1:8" ht="15.75" outlineLevel="1" x14ac:dyDescent="0.25">
      <c r="D14" s="339" t="s">
        <v>310</v>
      </c>
      <c r="E14" s="332"/>
      <c r="F14" s="332"/>
      <c r="G14" s="332"/>
      <c r="H14" s="334"/>
    </row>
    <row r="15" spans="1:8" ht="15.75" outlineLevel="1" x14ac:dyDescent="0.25">
      <c r="D15" s="337"/>
      <c r="E15" s="333" t="s">
        <v>312</v>
      </c>
      <c r="F15" s="332"/>
      <c r="G15" s="263"/>
      <c r="H15" s="334"/>
    </row>
    <row r="16" spans="1:8" ht="15.75" outlineLevel="1" x14ac:dyDescent="0.25">
      <c r="D16" s="337"/>
      <c r="E16" s="263"/>
      <c r="F16" s="331" t="s">
        <v>734</v>
      </c>
      <c r="G16" s="332"/>
      <c r="H16" s="269"/>
    </row>
    <row r="17" spans="4:8" ht="15.75" outlineLevel="1" x14ac:dyDescent="0.25">
      <c r="D17" s="267"/>
      <c r="E17" s="263"/>
      <c r="F17" s="268" t="s">
        <v>313</v>
      </c>
      <c r="G17" s="332"/>
      <c r="H17" s="269"/>
    </row>
    <row r="18" spans="4:8" ht="15.75" outlineLevel="1" x14ac:dyDescent="0.25">
      <c r="D18" s="267"/>
      <c r="E18" s="263"/>
      <c r="F18" s="268" t="s">
        <v>329</v>
      </c>
      <c r="G18" s="263"/>
      <c r="H18" s="269"/>
    </row>
    <row r="19" spans="4:8" ht="15.75" outlineLevel="1" x14ac:dyDescent="0.25">
      <c r="D19" s="267"/>
      <c r="E19" s="263"/>
      <c r="F19" s="268" t="s">
        <v>664</v>
      </c>
      <c r="G19" s="332"/>
      <c r="H19" s="269"/>
    </row>
    <row r="20" spans="4:8" ht="15.75" outlineLevel="1" x14ac:dyDescent="0.25">
      <c r="D20" s="267"/>
      <c r="E20" s="263"/>
      <c r="F20" s="332"/>
      <c r="G20" s="263"/>
      <c r="H20" s="271" t="s">
        <v>270</v>
      </c>
    </row>
    <row r="21" spans="4:8" ht="15.75" outlineLevel="1" x14ac:dyDescent="0.25">
      <c r="D21" s="337"/>
      <c r="E21" s="332"/>
      <c r="F21" s="268" t="s">
        <v>676</v>
      </c>
      <c r="G21" s="263"/>
      <c r="H21" s="269"/>
    </row>
    <row r="22" spans="4:8" ht="15.75" outlineLevel="1" x14ac:dyDescent="0.25">
      <c r="D22" s="337"/>
      <c r="E22" s="263"/>
      <c r="F22" s="268" t="s">
        <v>666</v>
      </c>
      <c r="G22" s="263"/>
      <c r="H22" s="269"/>
    </row>
    <row r="23" spans="4:8" ht="16.5" outlineLevel="1" thickBot="1" x14ac:dyDescent="0.3">
      <c r="D23" s="340"/>
      <c r="E23" s="336"/>
      <c r="F23" s="335" t="s">
        <v>735</v>
      </c>
      <c r="G23" s="277"/>
      <c r="H23" s="278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0">
        <f>A8+1</f>
        <v>2</v>
      </c>
      <c r="B75" s="261" t="s">
        <v>204</v>
      </c>
      <c r="C75" s="262">
        <f>SUM(D75:H75)</f>
        <v>42</v>
      </c>
      <c r="D75" s="263">
        <f>COUNTA(D76:D141)</f>
        <v>0</v>
      </c>
      <c r="E75" s="263">
        <f t="shared" ref="E75:H75" si="1">COUNTA(E76:E141)</f>
        <v>0</v>
      </c>
      <c r="F75" s="263">
        <f t="shared" si="1"/>
        <v>9</v>
      </c>
      <c r="G75" s="263">
        <f t="shared" si="1"/>
        <v>5</v>
      </c>
      <c r="H75" s="263">
        <f t="shared" si="1"/>
        <v>28</v>
      </c>
    </row>
    <row r="76" spans="1:8" ht="15.6" customHeight="1" outlineLevel="1" x14ac:dyDescent="0.25">
      <c r="D76" s="264"/>
      <c r="E76" s="330"/>
      <c r="F76" s="329" t="s">
        <v>684</v>
      </c>
      <c r="G76" s="330"/>
      <c r="H76" s="266"/>
    </row>
    <row r="77" spans="1:8" ht="15.6" customHeight="1" outlineLevel="1" x14ac:dyDescent="0.25">
      <c r="D77" s="337"/>
      <c r="E77" s="332"/>
      <c r="F77" s="331" t="s">
        <v>317</v>
      </c>
      <c r="G77" s="332"/>
      <c r="H77" s="269"/>
    </row>
    <row r="78" spans="1:8" ht="15.75" outlineLevel="1" x14ac:dyDescent="0.25">
      <c r="E78" s="332"/>
      <c r="F78" s="268" t="s">
        <v>675</v>
      </c>
      <c r="G78" s="332"/>
      <c r="H78" s="334"/>
    </row>
    <row r="79" spans="1:8" ht="15.75" outlineLevel="1" x14ac:dyDescent="0.25">
      <c r="D79" s="267"/>
      <c r="E79" s="332"/>
      <c r="F79" s="268" t="s">
        <v>327</v>
      </c>
      <c r="G79" s="339" t="s">
        <v>309</v>
      </c>
      <c r="H79" s="269"/>
    </row>
    <row r="80" spans="1:8" ht="15.75" outlineLevel="1" x14ac:dyDescent="0.25">
      <c r="D80" s="267"/>
      <c r="E80" s="332"/>
      <c r="G80" s="332"/>
      <c r="H80" s="268" t="s">
        <v>328</v>
      </c>
    </row>
    <row r="81" spans="4:8" ht="15.75" outlineLevel="1" x14ac:dyDescent="0.25">
      <c r="E81" s="332"/>
      <c r="G81" s="339" t="s">
        <v>310</v>
      </c>
      <c r="H81" s="334"/>
    </row>
    <row r="82" spans="4:8" ht="15.75" outlineLevel="1" x14ac:dyDescent="0.25">
      <c r="D82" s="337"/>
      <c r="F82" s="333" t="s">
        <v>312</v>
      </c>
      <c r="G82" s="263"/>
      <c r="H82" s="334"/>
    </row>
    <row r="83" spans="4:8" ht="15.75" outlineLevel="1" x14ac:dyDescent="0.25">
      <c r="D83" s="337"/>
      <c r="E83" s="263"/>
      <c r="F83" s="331" t="s">
        <v>734</v>
      </c>
      <c r="G83" s="332"/>
      <c r="H83" s="269"/>
    </row>
    <row r="84" spans="4:8" ht="15.75" outlineLevel="1" x14ac:dyDescent="0.25">
      <c r="D84" s="267"/>
      <c r="E84" s="263"/>
      <c r="F84" s="268" t="s">
        <v>313</v>
      </c>
      <c r="G84" s="332"/>
      <c r="H84" s="269"/>
    </row>
    <row r="85" spans="4:8" ht="15.75" outlineLevel="1" x14ac:dyDescent="0.25">
      <c r="D85" s="267"/>
      <c r="E85" s="263"/>
      <c r="F85" s="268" t="s">
        <v>329</v>
      </c>
      <c r="G85" s="263"/>
      <c r="H85" s="269"/>
    </row>
    <row r="86" spans="4:8" ht="15.75" outlineLevel="1" x14ac:dyDescent="0.25">
      <c r="D86" s="267"/>
      <c r="E86" s="263"/>
      <c r="F86" s="268" t="s">
        <v>664</v>
      </c>
      <c r="G86" s="332"/>
      <c r="H86" s="269"/>
    </row>
    <row r="87" spans="4:8" ht="15.75" outlineLevel="1" x14ac:dyDescent="0.25">
      <c r="D87" s="267"/>
      <c r="E87" s="263"/>
      <c r="F87" s="332"/>
      <c r="G87" s="263"/>
      <c r="H87" s="271" t="s">
        <v>270</v>
      </c>
    </row>
    <row r="88" spans="4:8" ht="15.75" outlineLevel="1" x14ac:dyDescent="0.25">
      <c r="D88" s="337"/>
      <c r="E88" s="332"/>
      <c r="G88" s="268" t="s">
        <v>676</v>
      </c>
      <c r="H88" s="269"/>
    </row>
    <row r="89" spans="4:8" ht="15.75" outlineLevel="1" x14ac:dyDescent="0.25">
      <c r="D89" s="337"/>
      <c r="E89" s="263"/>
      <c r="G89" s="268" t="s">
        <v>666</v>
      </c>
      <c r="H89" s="269"/>
    </row>
    <row r="90" spans="4:8" ht="16.5" outlineLevel="1" thickBot="1" x14ac:dyDescent="0.3">
      <c r="D90" s="340"/>
      <c r="E90" s="336"/>
      <c r="G90" s="335" t="s">
        <v>735</v>
      </c>
      <c r="H90" s="278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0">
        <f>A75+1</f>
        <v>3</v>
      </c>
      <c r="B142" s="261" t="s">
        <v>203</v>
      </c>
      <c r="C142" s="262">
        <f>SUM(D142:H142)</f>
        <v>42</v>
      </c>
      <c r="D142" s="263">
        <f>COUNTA(D143:D208)</f>
        <v>0</v>
      </c>
      <c r="E142" s="263">
        <f t="shared" ref="E142:H142" si="2">COUNTA(E143:E208)</f>
        <v>5</v>
      </c>
      <c r="F142" s="263">
        <f t="shared" si="2"/>
        <v>14</v>
      </c>
      <c r="G142" s="263">
        <f t="shared" si="2"/>
        <v>20</v>
      </c>
      <c r="H142" s="263">
        <f t="shared" si="2"/>
        <v>3</v>
      </c>
    </row>
    <row r="143" spans="1:8" ht="15.6" customHeight="1" outlineLevel="1" x14ac:dyDescent="0.25">
      <c r="D143" s="264"/>
      <c r="E143" s="330"/>
      <c r="F143" s="329" t="s">
        <v>684</v>
      </c>
      <c r="G143" s="330"/>
      <c r="H143" s="266"/>
    </row>
    <row r="144" spans="1:8" ht="15.6" customHeight="1" outlineLevel="1" x14ac:dyDescent="0.25">
      <c r="D144" s="337"/>
      <c r="E144" s="332"/>
      <c r="F144" s="331" t="s">
        <v>317</v>
      </c>
      <c r="G144" s="332"/>
      <c r="H144" s="269"/>
    </row>
    <row r="145" spans="4:8" ht="15.75" outlineLevel="1" x14ac:dyDescent="0.25">
      <c r="E145" s="332"/>
      <c r="F145" s="268" t="s">
        <v>675</v>
      </c>
      <c r="G145" s="332"/>
      <c r="H145" s="334"/>
    </row>
    <row r="146" spans="4:8" ht="15.75" outlineLevel="1" x14ac:dyDescent="0.25">
      <c r="D146" s="267"/>
      <c r="E146" s="339" t="s">
        <v>309</v>
      </c>
      <c r="F146" s="268" t="s">
        <v>327</v>
      </c>
      <c r="H146" s="269"/>
    </row>
    <row r="147" spans="4:8" ht="15.75" outlineLevel="1" x14ac:dyDescent="0.25">
      <c r="D147" s="267"/>
      <c r="E147" s="268" t="s">
        <v>328</v>
      </c>
      <c r="G147" s="332"/>
    </row>
    <row r="148" spans="4:8" ht="15.75" outlineLevel="1" x14ac:dyDescent="0.25">
      <c r="E148" s="339" t="s">
        <v>310</v>
      </c>
      <c r="H148" s="334"/>
    </row>
    <row r="149" spans="4:8" ht="15.75" outlineLevel="1" x14ac:dyDescent="0.25">
      <c r="D149" s="337"/>
      <c r="F149" s="333" t="s">
        <v>312</v>
      </c>
      <c r="G149" s="263"/>
      <c r="H149" s="334"/>
    </row>
    <row r="150" spans="4:8" ht="15.75" outlineLevel="1" x14ac:dyDescent="0.25">
      <c r="D150" s="337"/>
      <c r="E150" s="263"/>
      <c r="F150" s="331" t="s">
        <v>734</v>
      </c>
      <c r="G150" s="332"/>
      <c r="H150" s="269"/>
    </row>
    <row r="151" spans="4:8" ht="15.75" outlineLevel="1" x14ac:dyDescent="0.25">
      <c r="D151" s="267"/>
      <c r="E151" s="268" t="s">
        <v>313</v>
      </c>
      <c r="G151" s="332"/>
      <c r="H151" s="269"/>
    </row>
    <row r="152" spans="4:8" ht="15.75" outlineLevel="1" x14ac:dyDescent="0.25">
      <c r="D152" s="267"/>
      <c r="E152" s="263"/>
      <c r="F152" s="268" t="s">
        <v>329</v>
      </c>
      <c r="G152" s="263"/>
      <c r="H152" s="269"/>
    </row>
    <row r="153" spans="4:8" ht="15.75" outlineLevel="1" x14ac:dyDescent="0.25">
      <c r="D153" s="267"/>
      <c r="E153" s="263"/>
      <c r="F153" s="268" t="s">
        <v>664</v>
      </c>
      <c r="G153" s="332"/>
      <c r="H153" s="269"/>
    </row>
    <row r="154" spans="4:8" ht="15.75" outlineLevel="1" x14ac:dyDescent="0.25">
      <c r="D154" s="267"/>
      <c r="E154" s="263"/>
      <c r="F154" s="332"/>
      <c r="G154" s="263"/>
      <c r="H154" s="271" t="s">
        <v>270</v>
      </c>
    </row>
    <row r="155" spans="4:8" ht="15.75" outlineLevel="1" x14ac:dyDescent="0.25">
      <c r="D155" s="337"/>
      <c r="E155" s="332"/>
      <c r="F155" s="268" t="s">
        <v>676</v>
      </c>
      <c r="H155" s="269"/>
    </row>
    <row r="156" spans="4:8" ht="15.75" outlineLevel="1" x14ac:dyDescent="0.25">
      <c r="D156" s="337"/>
      <c r="E156" s="263"/>
      <c r="F156" s="268" t="s">
        <v>666</v>
      </c>
      <c r="H156" s="269"/>
    </row>
    <row r="157" spans="4:8" ht="16.5" outlineLevel="1" thickBot="1" x14ac:dyDescent="0.3">
      <c r="D157" s="340"/>
      <c r="E157" s="335" t="s">
        <v>735</v>
      </c>
      <c r="H157" s="278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0">
        <f>A142+1</f>
        <v>4</v>
      </c>
      <c r="B209" s="261" t="s">
        <v>202</v>
      </c>
      <c r="C209" s="262">
        <f>SUM(D209:H209)</f>
        <v>44</v>
      </c>
      <c r="D209" s="263">
        <f>COUNTA(D210:D275)</f>
        <v>0</v>
      </c>
      <c r="E209" s="263">
        <f t="shared" ref="E209:H209" si="3">COUNTA(E210:E275)</f>
        <v>4</v>
      </c>
      <c r="F209" s="263">
        <f t="shared" si="3"/>
        <v>15</v>
      </c>
      <c r="G209" s="263">
        <f t="shared" si="3"/>
        <v>21</v>
      </c>
      <c r="H209" s="263">
        <f t="shared" si="3"/>
        <v>4</v>
      </c>
    </row>
    <row r="210" spans="1:8" ht="15.6" customHeight="1" outlineLevel="1" x14ac:dyDescent="0.25">
      <c r="D210" s="264"/>
      <c r="E210" s="330"/>
      <c r="F210" s="329" t="s">
        <v>684</v>
      </c>
      <c r="G210" s="330"/>
      <c r="H210" s="266"/>
    </row>
    <row r="211" spans="1:8" ht="15.6" customHeight="1" outlineLevel="1" x14ac:dyDescent="0.25">
      <c r="D211" s="337"/>
      <c r="E211" s="332"/>
      <c r="F211" s="331" t="s">
        <v>317</v>
      </c>
      <c r="G211" s="332"/>
      <c r="H211" s="269"/>
    </row>
    <row r="212" spans="1:8" ht="15.75" outlineLevel="1" x14ac:dyDescent="0.25">
      <c r="E212" s="268" t="s">
        <v>327</v>
      </c>
      <c r="F212" s="268" t="s">
        <v>675</v>
      </c>
      <c r="G212" s="332"/>
      <c r="H212" s="334"/>
    </row>
    <row r="213" spans="1:8" ht="15.75" outlineLevel="1" x14ac:dyDescent="0.25">
      <c r="D213" s="267"/>
      <c r="E213" s="339" t="s">
        <v>309</v>
      </c>
      <c r="H213" s="269"/>
    </row>
    <row r="214" spans="1:8" ht="15.75" outlineLevel="1" x14ac:dyDescent="0.25">
      <c r="D214" s="267"/>
      <c r="G214" s="268" t="s">
        <v>328</v>
      </c>
    </row>
    <row r="215" spans="1:8" ht="15.75" outlineLevel="1" x14ac:dyDescent="0.25">
      <c r="E215" s="339" t="s">
        <v>310</v>
      </c>
      <c r="H215" s="334"/>
    </row>
    <row r="216" spans="1:8" ht="15.75" outlineLevel="1" x14ac:dyDescent="0.25">
      <c r="D216" s="337"/>
      <c r="E216" s="333" t="s">
        <v>312</v>
      </c>
      <c r="G216" s="263"/>
      <c r="H216" s="334"/>
    </row>
    <row r="217" spans="1:8" ht="15.75" outlineLevel="1" x14ac:dyDescent="0.25">
      <c r="D217" s="337"/>
      <c r="E217" s="263"/>
      <c r="F217" s="331" t="s">
        <v>734</v>
      </c>
      <c r="G217" s="332"/>
      <c r="H217" s="269"/>
    </row>
    <row r="218" spans="1:8" ht="15.75" outlineLevel="1" x14ac:dyDescent="0.25">
      <c r="D218" s="267"/>
      <c r="F218" s="268" t="s">
        <v>313</v>
      </c>
      <c r="H218" s="269"/>
    </row>
    <row r="219" spans="1:8" ht="15.75" outlineLevel="1" x14ac:dyDescent="0.25">
      <c r="D219" s="267"/>
      <c r="E219" s="263"/>
      <c r="F219" s="268" t="s">
        <v>329</v>
      </c>
      <c r="G219" s="263"/>
      <c r="H219" s="269"/>
    </row>
    <row r="220" spans="1:8" ht="15.75" outlineLevel="1" x14ac:dyDescent="0.25">
      <c r="D220" s="267"/>
      <c r="E220" s="263"/>
      <c r="F220" s="268" t="s">
        <v>664</v>
      </c>
      <c r="G220" s="332"/>
      <c r="H220" s="269"/>
    </row>
    <row r="221" spans="1:8" ht="15.75" outlineLevel="1" x14ac:dyDescent="0.25">
      <c r="D221" s="267"/>
      <c r="E221" s="263"/>
      <c r="F221" s="332"/>
      <c r="G221" s="263"/>
      <c r="H221" s="271" t="s">
        <v>270</v>
      </c>
    </row>
    <row r="222" spans="1:8" ht="15.75" outlineLevel="1" x14ac:dyDescent="0.25">
      <c r="D222" s="337"/>
      <c r="E222" s="332"/>
      <c r="F222" s="268" t="s">
        <v>676</v>
      </c>
      <c r="H222" s="269"/>
    </row>
    <row r="223" spans="1:8" ht="15.75" outlineLevel="1" x14ac:dyDescent="0.25">
      <c r="D223" s="337"/>
      <c r="E223" s="263"/>
      <c r="F223" s="268" t="s">
        <v>666</v>
      </c>
      <c r="H223" s="269"/>
    </row>
    <row r="224" spans="1:8" ht="16.5" outlineLevel="1" thickBot="1" x14ac:dyDescent="0.3">
      <c r="D224" s="340"/>
      <c r="F224" s="335" t="s">
        <v>735</v>
      </c>
      <c r="H224" s="278"/>
    </row>
    <row r="225" spans="4:8" ht="15.75" outlineLevel="2" x14ac:dyDescent="0.25">
      <c r="D225" s="279"/>
      <c r="E225" s="263"/>
      <c r="G225" s="273" t="s">
        <v>78</v>
      </c>
      <c r="H225" s="280"/>
    </row>
    <row r="226" spans="4:8" ht="15.75" outlineLevel="2" x14ac:dyDescent="0.25">
      <c r="D226" s="279"/>
      <c r="E226" s="263"/>
      <c r="F226" s="273" t="s">
        <v>75</v>
      </c>
      <c r="G226" s="263"/>
      <c r="H226" s="280"/>
    </row>
    <row r="227" spans="4:8" ht="15.75" outlineLevel="2" x14ac:dyDescent="0.25">
      <c r="D227" s="279"/>
      <c r="E227" s="263"/>
      <c r="F227" s="273" t="s">
        <v>73</v>
      </c>
      <c r="G227" s="263"/>
      <c r="H227" s="280"/>
    </row>
    <row r="228" spans="4:8" ht="15.75" outlineLevel="2" x14ac:dyDescent="0.25">
      <c r="D228" s="279"/>
      <c r="E228" s="274"/>
      <c r="G228" s="273" t="s">
        <v>37</v>
      </c>
      <c r="H228" s="280"/>
    </row>
    <row r="229" spans="4:8" ht="15.75" outlineLevel="2" x14ac:dyDescent="0.25">
      <c r="D229" s="279"/>
      <c r="E229" s="263"/>
      <c r="F229" s="273" t="s">
        <v>71</v>
      </c>
      <c r="G229" s="263"/>
      <c r="H229" s="280"/>
    </row>
    <row r="230" spans="4:8" ht="15.75" outlineLevel="2" x14ac:dyDescent="0.25">
      <c r="D230" s="279"/>
      <c r="E230" s="263"/>
      <c r="F230" s="273" t="s">
        <v>285</v>
      </c>
    </row>
    <row r="231" spans="4:8" ht="15.75" outlineLevel="2" x14ac:dyDescent="0.25">
      <c r="D231" s="279"/>
      <c r="E231" s="263"/>
      <c r="G231" s="263"/>
      <c r="H231" s="273" t="s">
        <v>17</v>
      </c>
    </row>
    <row r="232" spans="4:8" ht="15.75" outlineLevel="2" x14ac:dyDescent="0.25">
      <c r="D232" s="279"/>
      <c r="E232" s="263"/>
      <c r="G232" s="263"/>
      <c r="H232" s="273" t="s">
        <v>21</v>
      </c>
    </row>
    <row r="233" spans="4:8" ht="15.75" outlineLevel="2" x14ac:dyDescent="0.25">
      <c r="D233" s="279"/>
      <c r="E233" s="263"/>
      <c r="G233" s="273" t="s">
        <v>29</v>
      </c>
      <c r="H233" s="280"/>
    </row>
    <row r="234" spans="4:8" ht="15.75" outlineLevel="2" x14ac:dyDescent="0.25">
      <c r="D234" s="279"/>
      <c r="E234" s="263"/>
      <c r="G234" s="273" t="s">
        <v>33</v>
      </c>
      <c r="H234" s="280"/>
    </row>
    <row r="235" spans="4:8" ht="15.75" outlineLevel="2" x14ac:dyDescent="0.25">
      <c r="D235" s="279"/>
      <c r="E235" s="263"/>
      <c r="G235" s="273" t="s">
        <v>66</v>
      </c>
      <c r="H235" s="280"/>
    </row>
    <row r="236" spans="4:8" ht="15.75" outlineLevel="2" x14ac:dyDescent="0.25">
      <c r="D236" s="279"/>
      <c r="E236" s="263"/>
      <c r="G236" s="273" t="s">
        <v>26</v>
      </c>
      <c r="H236" s="280"/>
    </row>
    <row r="237" spans="4:8" ht="15.75" outlineLevel="2" x14ac:dyDescent="0.25">
      <c r="D237" s="279"/>
      <c r="E237" s="263"/>
      <c r="G237" s="273" t="s">
        <v>58</v>
      </c>
      <c r="H237" s="280"/>
    </row>
    <row r="238" spans="4:8" ht="15.75" outlineLevel="2" x14ac:dyDescent="0.25">
      <c r="D238" s="279"/>
      <c r="E238" s="263"/>
      <c r="G238" s="273" t="s">
        <v>51</v>
      </c>
      <c r="H238" s="280"/>
    </row>
    <row r="239" spans="4:8" ht="15.75" outlineLevel="2" x14ac:dyDescent="0.25">
      <c r="D239" s="279"/>
      <c r="E239" s="263"/>
      <c r="F239" s="273" t="s">
        <v>43</v>
      </c>
      <c r="G239" s="263"/>
      <c r="H239" s="280"/>
    </row>
    <row r="240" spans="4:8" ht="15.75" outlineLevel="2" x14ac:dyDescent="0.25">
      <c r="D240" s="279"/>
      <c r="E240" s="263"/>
      <c r="G240" s="273" t="s">
        <v>39</v>
      </c>
      <c r="H240" s="280"/>
    </row>
    <row r="241" spans="4:8" ht="15.75" outlineLevel="2" x14ac:dyDescent="0.25">
      <c r="D241" s="279"/>
      <c r="E241" s="263"/>
      <c r="G241" s="273" t="s">
        <v>35</v>
      </c>
      <c r="H241" s="280"/>
    </row>
    <row r="242" spans="4:8" ht="15.75" outlineLevel="2" x14ac:dyDescent="0.25">
      <c r="D242" s="279"/>
      <c r="E242" s="263"/>
      <c r="G242" s="273" t="s">
        <v>31</v>
      </c>
      <c r="H242" s="280"/>
    </row>
    <row r="243" spans="4:8" ht="15.6" customHeight="1" outlineLevel="2" x14ac:dyDescent="0.25">
      <c r="D243" s="279"/>
      <c r="E243" s="263"/>
      <c r="G243" s="273" t="s">
        <v>28</v>
      </c>
      <c r="H243" s="280"/>
    </row>
    <row r="244" spans="4:8" ht="15.6" customHeight="1" outlineLevel="2" x14ac:dyDescent="0.25">
      <c r="D244" s="279"/>
      <c r="E244" s="263"/>
      <c r="G244" s="273" t="s">
        <v>22</v>
      </c>
      <c r="H244" s="280"/>
    </row>
    <row r="245" spans="4:8" ht="15.75" outlineLevel="2" x14ac:dyDescent="0.25">
      <c r="D245" s="279"/>
      <c r="E245" s="263"/>
      <c r="G245" s="263"/>
      <c r="H245" s="273" t="s">
        <v>19</v>
      </c>
    </row>
    <row r="246" spans="4:8" ht="15.75" outlineLevel="2" x14ac:dyDescent="0.25">
      <c r="D246" s="279"/>
      <c r="E246" s="263"/>
      <c r="G246" s="273" t="s">
        <v>13</v>
      </c>
      <c r="H246" s="280"/>
    </row>
    <row r="247" spans="4:8" ht="15.75" outlineLevel="2" x14ac:dyDescent="0.25">
      <c r="D247" s="279"/>
      <c r="E247" s="263"/>
      <c r="G247" s="273" t="s">
        <v>10</v>
      </c>
      <c r="H247" s="280"/>
    </row>
    <row r="248" spans="4:8" ht="15.75" outlineLevel="2" x14ac:dyDescent="0.25">
      <c r="D248" s="279"/>
      <c r="G248" s="273" t="s">
        <v>7</v>
      </c>
      <c r="H248" s="280"/>
    </row>
    <row r="249" spans="4:8" ht="15.75" outlineLevel="2" x14ac:dyDescent="0.25">
      <c r="D249" s="279"/>
      <c r="E249" s="263"/>
      <c r="G249" s="273" t="s">
        <v>15</v>
      </c>
      <c r="H249" s="280"/>
    </row>
    <row r="250" spans="4:8" ht="15.75" outlineLevel="2" x14ac:dyDescent="0.25">
      <c r="D250" s="279"/>
      <c r="E250" s="263"/>
      <c r="G250" s="273" t="s">
        <v>12</v>
      </c>
      <c r="H250" s="280"/>
    </row>
    <row r="251" spans="4:8" ht="15.75" outlineLevel="2" x14ac:dyDescent="0.25">
      <c r="D251" s="279"/>
      <c r="E251" s="263"/>
      <c r="G251" s="273" t="s">
        <v>9</v>
      </c>
      <c r="H251" s="280"/>
    </row>
    <row r="252" spans="4:8" ht="15.75" outlineLevel="2" x14ac:dyDescent="0.25">
      <c r="D252" s="279"/>
      <c r="E252" s="263"/>
      <c r="G252" s="273" t="s">
        <v>269</v>
      </c>
      <c r="H252" s="280"/>
    </row>
    <row r="253" spans="4:8" ht="15.75" outlineLevel="2" x14ac:dyDescent="0.25">
      <c r="D253" s="279"/>
      <c r="E253" s="263"/>
      <c r="F253" s="263"/>
      <c r="G253" s="263"/>
      <c r="H253" s="280"/>
    </row>
    <row r="254" spans="4:8" ht="15.75" outlineLevel="2" x14ac:dyDescent="0.25">
      <c r="D254" s="279"/>
      <c r="E254" s="263"/>
      <c r="F254" s="263"/>
      <c r="G254" s="263"/>
      <c r="H254" s="280"/>
    </row>
    <row r="255" spans="4:8" ht="15.75" outlineLevel="2" x14ac:dyDescent="0.25">
      <c r="D255" s="279"/>
      <c r="E255" s="263"/>
      <c r="F255" s="263"/>
      <c r="G255" s="263"/>
      <c r="H255" s="280"/>
    </row>
    <row r="256" spans="4:8" ht="15.75" outlineLevel="2" x14ac:dyDescent="0.25">
      <c r="D256" s="279"/>
      <c r="E256" s="263"/>
      <c r="F256" s="274"/>
      <c r="G256" s="263"/>
      <c r="H256" s="280"/>
    </row>
    <row r="257" spans="4:8" ht="15.75" outlineLevel="2" x14ac:dyDescent="0.25">
      <c r="D257" s="279"/>
      <c r="E257" s="263"/>
      <c r="F257" s="263"/>
      <c r="G257" s="274"/>
      <c r="H257" s="280"/>
    </row>
    <row r="258" spans="4:8" ht="15.75" outlineLevel="2" x14ac:dyDescent="0.25">
      <c r="D258" s="279"/>
      <c r="E258" s="263"/>
      <c r="F258" s="263"/>
      <c r="G258" s="274"/>
      <c r="H258" s="280"/>
    </row>
    <row r="259" spans="4:8" ht="15.75" outlineLevel="2" x14ac:dyDescent="0.25">
      <c r="D259" s="279"/>
      <c r="E259" s="263"/>
      <c r="F259" s="263"/>
      <c r="G259" s="263"/>
      <c r="H259" s="280"/>
    </row>
    <row r="260" spans="4:8" ht="15.75" outlineLevel="2" x14ac:dyDescent="0.25">
      <c r="D260" s="279"/>
      <c r="E260" s="263"/>
      <c r="F260" s="263"/>
      <c r="G260" s="263"/>
      <c r="H260" s="280"/>
    </row>
    <row r="261" spans="4:8" ht="15.75" outlineLevel="2" x14ac:dyDescent="0.25">
      <c r="D261" s="279"/>
      <c r="E261" s="274"/>
      <c r="F261" s="263"/>
      <c r="G261" s="263"/>
      <c r="H261" s="280"/>
    </row>
    <row r="262" spans="4:8" ht="15.75" outlineLevel="2" x14ac:dyDescent="0.25">
      <c r="D262" s="279"/>
      <c r="E262" s="263"/>
      <c r="F262" s="263"/>
      <c r="G262" s="263"/>
      <c r="H262" s="280"/>
    </row>
    <row r="263" spans="4:8" ht="15.75" outlineLevel="2" x14ac:dyDescent="0.25">
      <c r="D263" s="279"/>
      <c r="E263" s="263"/>
      <c r="F263" s="263"/>
      <c r="G263" s="263"/>
      <c r="H263" s="280"/>
    </row>
    <row r="264" spans="4:8" ht="15.75" outlineLevel="2" x14ac:dyDescent="0.25">
      <c r="D264" s="279"/>
      <c r="E264" s="263"/>
      <c r="F264" s="263"/>
      <c r="G264" s="263"/>
      <c r="H264" s="280"/>
    </row>
    <row r="265" spans="4:8" ht="15.75" outlineLevel="2" x14ac:dyDescent="0.25">
      <c r="D265" s="279"/>
      <c r="E265" s="263"/>
      <c r="F265" s="263"/>
      <c r="G265" s="263"/>
      <c r="H265" s="280"/>
    </row>
    <row r="266" spans="4:8" ht="15.75" outlineLevel="2" x14ac:dyDescent="0.25">
      <c r="D266" s="279"/>
      <c r="E266" s="263"/>
      <c r="F266" s="263"/>
      <c r="G266" s="280"/>
      <c r="H266" s="280"/>
    </row>
    <row r="267" spans="4:8" ht="15.75" outlineLevel="2" x14ac:dyDescent="0.25">
      <c r="D267" s="279"/>
      <c r="E267" s="263"/>
      <c r="F267" s="263"/>
      <c r="G267" s="263"/>
      <c r="H267" s="280"/>
    </row>
    <row r="268" spans="4:8" ht="15.75" outlineLevel="2" x14ac:dyDescent="0.25">
      <c r="D268" s="279"/>
      <c r="E268" s="263"/>
      <c r="F268" s="263"/>
      <c r="G268" s="263"/>
      <c r="H268" s="280"/>
    </row>
    <row r="269" spans="4:8" ht="15.75" outlineLevel="2" x14ac:dyDescent="0.25">
      <c r="D269" s="279"/>
      <c r="E269" s="263"/>
      <c r="F269" s="263"/>
      <c r="G269" s="263"/>
      <c r="H269" s="280"/>
    </row>
    <row r="270" spans="4:8" ht="15.75" outlineLevel="2" x14ac:dyDescent="0.25">
      <c r="D270" s="279"/>
      <c r="E270" s="263"/>
      <c r="F270" s="263"/>
      <c r="G270" s="263"/>
      <c r="H270" s="280"/>
    </row>
    <row r="271" spans="4:8" ht="15.75" outlineLevel="2" x14ac:dyDescent="0.25">
      <c r="D271" s="279"/>
      <c r="E271" s="263"/>
      <c r="F271" s="263"/>
      <c r="G271" s="263"/>
      <c r="H271" s="280"/>
    </row>
    <row r="272" spans="4:8" ht="15.75" outlineLevel="2" x14ac:dyDescent="0.25">
      <c r="D272" s="279"/>
      <c r="E272" s="263"/>
      <c r="F272" s="263"/>
      <c r="G272" s="263"/>
      <c r="H272" s="280"/>
    </row>
    <row r="273" spans="1:8" ht="15.75" outlineLevel="2" x14ac:dyDescent="0.25">
      <c r="D273" s="279"/>
      <c r="E273" s="263"/>
      <c r="F273" s="263"/>
      <c r="G273" s="263"/>
      <c r="H273" s="280"/>
    </row>
    <row r="274" spans="1:8" ht="15.75" outlineLevel="2" x14ac:dyDescent="0.25">
      <c r="D274" s="279"/>
      <c r="E274" s="263"/>
      <c r="F274" s="263"/>
      <c r="G274" s="263"/>
      <c r="H274" s="280"/>
    </row>
    <row r="275" spans="1:8" ht="16.5" outlineLevel="2" thickBot="1" x14ac:dyDescent="0.3">
      <c r="D275" s="281"/>
      <c r="E275" s="275"/>
      <c r="F275" s="275"/>
      <c r="G275" s="275"/>
      <c r="H275" s="282"/>
    </row>
    <row r="276" spans="1:8" ht="42.75" customHeight="1" thickTop="1" thickBot="1" x14ac:dyDescent="0.3">
      <c r="A276" s="290">
        <f>A209+1</f>
        <v>5</v>
      </c>
      <c r="B276" s="261" t="s">
        <v>201</v>
      </c>
      <c r="C276" s="262">
        <f>SUM(D276:H276)</f>
        <v>44</v>
      </c>
      <c r="D276" s="263">
        <f>COUNTA(D277:D342)</f>
        <v>0</v>
      </c>
      <c r="E276" s="263">
        <f t="shared" ref="E276:F276" si="4">COUNTA(E277:E342)</f>
        <v>0</v>
      </c>
      <c r="F276" s="263">
        <f t="shared" si="4"/>
        <v>0</v>
      </c>
      <c r="G276" s="263">
        <f>COUNTA(G277:G342)</f>
        <v>16</v>
      </c>
      <c r="H276" s="263">
        <f t="shared" ref="H276" si="5">COUNTA(H277:H342)</f>
        <v>28</v>
      </c>
    </row>
    <row r="277" spans="1:8" ht="15.6" customHeight="1" outlineLevel="1" x14ac:dyDescent="0.25">
      <c r="D277" s="264"/>
      <c r="E277" s="330"/>
      <c r="G277" s="329" t="s">
        <v>684</v>
      </c>
      <c r="H277" s="266"/>
    </row>
    <row r="278" spans="1:8" ht="15.6" customHeight="1" outlineLevel="1" x14ac:dyDescent="0.25">
      <c r="D278" s="337"/>
      <c r="E278" s="332"/>
      <c r="G278" s="331" t="s">
        <v>317</v>
      </c>
      <c r="H278" s="269"/>
    </row>
    <row r="279" spans="1:8" ht="15.75" outlineLevel="1" x14ac:dyDescent="0.25">
      <c r="G279" s="268" t="s">
        <v>675</v>
      </c>
      <c r="H279" s="334"/>
    </row>
    <row r="280" spans="1:8" ht="15.75" outlineLevel="1" x14ac:dyDescent="0.25">
      <c r="D280" s="267"/>
      <c r="G280" s="268" t="s">
        <v>327</v>
      </c>
      <c r="H280" s="269"/>
    </row>
    <row r="281" spans="1:8" ht="15.75" outlineLevel="1" x14ac:dyDescent="0.25">
      <c r="D281" s="267"/>
      <c r="G281" s="268" t="s">
        <v>328</v>
      </c>
    </row>
    <row r="282" spans="1:8" ht="15.75" outlineLevel="1" x14ac:dyDescent="0.25">
      <c r="G282" s="339" t="s">
        <v>309</v>
      </c>
      <c r="H282" s="334"/>
    </row>
    <row r="283" spans="1:8" ht="15.75" outlineLevel="1" x14ac:dyDescent="0.25">
      <c r="D283" s="337"/>
      <c r="G283" s="339" t="s">
        <v>310</v>
      </c>
      <c r="H283" s="334"/>
    </row>
    <row r="284" spans="1:8" ht="15.75" outlineLevel="1" x14ac:dyDescent="0.25">
      <c r="D284" s="337"/>
      <c r="E284" s="263"/>
      <c r="G284" s="331" t="s">
        <v>734</v>
      </c>
      <c r="H284" s="269"/>
    </row>
    <row r="285" spans="1:8" ht="15.75" outlineLevel="1" x14ac:dyDescent="0.25">
      <c r="D285" s="267"/>
      <c r="G285" s="268" t="s">
        <v>313</v>
      </c>
      <c r="H285" s="269"/>
    </row>
    <row r="286" spans="1:8" ht="15.75" outlineLevel="1" x14ac:dyDescent="0.25">
      <c r="D286" s="267"/>
      <c r="E286" s="263"/>
      <c r="G286" s="268" t="s">
        <v>329</v>
      </c>
      <c r="H286" s="269"/>
    </row>
    <row r="287" spans="1:8" ht="15.75" outlineLevel="1" x14ac:dyDescent="0.25">
      <c r="D287" s="267"/>
      <c r="E287" s="263"/>
      <c r="G287" s="268" t="s">
        <v>664</v>
      </c>
      <c r="H287" s="269"/>
    </row>
    <row r="288" spans="1:8" ht="15.75" outlineLevel="1" x14ac:dyDescent="0.25">
      <c r="D288" s="267"/>
      <c r="E288" s="263"/>
      <c r="G288" s="333" t="s">
        <v>312</v>
      </c>
      <c r="H288" s="271" t="s">
        <v>270</v>
      </c>
    </row>
    <row r="289" spans="4:8" ht="15.75" outlineLevel="1" x14ac:dyDescent="0.25">
      <c r="D289" s="337"/>
      <c r="E289" s="332"/>
      <c r="G289" s="268" t="s">
        <v>676</v>
      </c>
      <c r="H289" s="269"/>
    </row>
    <row r="290" spans="4:8" ht="15.75" outlineLevel="1" x14ac:dyDescent="0.25">
      <c r="D290" s="337"/>
      <c r="E290" s="263"/>
      <c r="G290" s="268" t="s">
        <v>666</v>
      </c>
      <c r="H290" s="269"/>
    </row>
    <row r="291" spans="4:8" ht="16.5" outlineLevel="1" thickBot="1" x14ac:dyDescent="0.3">
      <c r="D291" s="340"/>
      <c r="H291" s="335" t="s">
        <v>735</v>
      </c>
    </row>
    <row r="292" spans="4:8" ht="15.75" outlineLevel="2" x14ac:dyDescent="0.25">
      <c r="D292" s="279"/>
      <c r="E292" s="263"/>
      <c r="F292" s="263"/>
      <c r="H292" s="273" t="s">
        <v>78</v>
      </c>
    </row>
    <row r="293" spans="4:8" ht="15.75" outlineLevel="2" x14ac:dyDescent="0.25">
      <c r="D293" s="279"/>
      <c r="E293" s="263"/>
      <c r="F293" s="263"/>
      <c r="G293" s="263"/>
      <c r="H293" s="273" t="s">
        <v>75</v>
      </c>
    </row>
    <row r="294" spans="4:8" ht="15.75" outlineLevel="2" x14ac:dyDescent="0.25">
      <c r="D294" s="279"/>
      <c r="E294" s="263"/>
      <c r="F294" s="263"/>
      <c r="G294" s="263"/>
      <c r="H294" s="273" t="s">
        <v>73</v>
      </c>
    </row>
    <row r="295" spans="4:8" ht="15.75" outlineLevel="2" x14ac:dyDescent="0.25">
      <c r="D295" s="279"/>
      <c r="E295" s="274"/>
      <c r="F295" s="263"/>
      <c r="H295" s="273" t="s">
        <v>37</v>
      </c>
    </row>
    <row r="296" spans="4:8" ht="15.75" outlineLevel="2" x14ac:dyDescent="0.25">
      <c r="D296" s="279"/>
      <c r="E296" s="263"/>
      <c r="F296" s="263"/>
      <c r="G296" s="263"/>
      <c r="H296" s="273" t="s">
        <v>71</v>
      </c>
    </row>
    <row r="297" spans="4:8" ht="15.75" outlineLevel="2" x14ac:dyDescent="0.25">
      <c r="D297" s="279"/>
      <c r="E297" s="263"/>
      <c r="F297" s="263"/>
      <c r="H297" s="273" t="s">
        <v>285</v>
      </c>
    </row>
    <row r="298" spans="4:8" ht="15.75" outlineLevel="2" x14ac:dyDescent="0.25">
      <c r="D298" s="279"/>
      <c r="E298" s="263"/>
      <c r="F298" s="263"/>
      <c r="G298" s="263"/>
      <c r="H298" s="273" t="s">
        <v>17</v>
      </c>
    </row>
    <row r="299" spans="4:8" ht="15.75" outlineLevel="2" x14ac:dyDescent="0.25">
      <c r="D299" s="279"/>
      <c r="E299" s="263"/>
      <c r="F299" s="263"/>
      <c r="G299" s="273" t="s">
        <v>21</v>
      </c>
    </row>
    <row r="300" spans="4:8" ht="15.75" outlineLevel="2" x14ac:dyDescent="0.25">
      <c r="D300" s="279"/>
      <c r="E300" s="263"/>
      <c r="F300" s="263"/>
      <c r="H300" s="273" t="s">
        <v>29</v>
      </c>
    </row>
    <row r="301" spans="4:8" ht="15.75" outlineLevel="2" x14ac:dyDescent="0.25">
      <c r="D301" s="279"/>
      <c r="E301" s="263"/>
      <c r="F301" s="263"/>
      <c r="H301" s="273" t="s">
        <v>33</v>
      </c>
    </row>
    <row r="302" spans="4:8" ht="15.75" outlineLevel="2" x14ac:dyDescent="0.25">
      <c r="D302" s="279"/>
      <c r="E302" s="263"/>
      <c r="F302" s="263"/>
      <c r="H302" s="273" t="s">
        <v>66</v>
      </c>
    </row>
    <row r="303" spans="4:8" ht="15.75" outlineLevel="2" x14ac:dyDescent="0.25">
      <c r="D303" s="279"/>
      <c r="E303" s="263"/>
      <c r="F303" s="263"/>
      <c r="H303" s="273" t="s">
        <v>26</v>
      </c>
    </row>
    <row r="304" spans="4:8" ht="15.75" outlineLevel="2" x14ac:dyDescent="0.25">
      <c r="D304" s="279"/>
      <c r="E304" s="263"/>
      <c r="F304" s="263"/>
      <c r="H304" s="273" t="s">
        <v>58</v>
      </c>
    </row>
    <row r="305" spans="4:8" ht="15.75" outlineLevel="2" x14ac:dyDescent="0.25">
      <c r="D305" s="279"/>
      <c r="E305" s="263"/>
      <c r="F305" s="263"/>
      <c r="H305" s="273" t="s">
        <v>51</v>
      </c>
    </row>
    <row r="306" spans="4:8" ht="15.75" outlineLevel="2" x14ac:dyDescent="0.25">
      <c r="D306" s="279"/>
      <c r="E306" s="263"/>
      <c r="F306" s="263"/>
      <c r="G306" s="273" t="s">
        <v>43</v>
      </c>
    </row>
    <row r="307" spans="4:8" ht="15.75" outlineLevel="2" x14ac:dyDescent="0.25">
      <c r="D307" s="279"/>
      <c r="E307" s="263"/>
      <c r="F307" s="263"/>
      <c r="H307" s="273" t="s">
        <v>39</v>
      </c>
    </row>
    <row r="308" spans="4:8" ht="15.75" outlineLevel="2" x14ac:dyDescent="0.25">
      <c r="D308" s="279"/>
      <c r="E308" s="263"/>
      <c r="F308" s="263"/>
      <c r="H308" s="273" t="s">
        <v>35</v>
      </c>
    </row>
    <row r="309" spans="4:8" ht="15.75" outlineLevel="2" x14ac:dyDescent="0.25">
      <c r="D309" s="279"/>
      <c r="E309" s="263"/>
      <c r="F309" s="263"/>
      <c r="H309" s="273" t="s">
        <v>31</v>
      </c>
    </row>
    <row r="310" spans="4:8" ht="15.6" customHeight="1" outlineLevel="2" x14ac:dyDescent="0.25">
      <c r="D310" s="279"/>
      <c r="E310" s="263"/>
      <c r="F310" s="263"/>
      <c r="H310" s="273" t="s">
        <v>28</v>
      </c>
    </row>
    <row r="311" spans="4:8" ht="15.6" customHeight="1" outlineLevel="2" x14ac:dyDescent="0.25">
      <c r="D311" s="279"/>
      <c r="E311" s="263"/>
      <c r="F311" s="263"/>
      <c r="H311" s="273" t="s">
        <v>22</v>
      </c>
    </row>
    <row r="312" spans="4:8" ht="15.75" outlineLevel="2" x14ac:dyDescent="0.25">
      <c r="D312" s="279"/>
      <c r="E312" s="263"/>
      <c r="F312" s="263"/>
      <c r="G312" s="263"/>
      <c r="H312" s="273" t="s">
        <v>19</v>
      </c>
    </row>
    <row r="313" spans="4:8" ht="15.75" outlineLevel="2" x14ac:dyDescent="0.25">
      <c r="D313" s="279"/>
      <c r="E313" s="263"/>
      <c r="F313" s="263"/>
      <c r="H313" s="273" t="s">
        <v>13</v>
      </c>
    </row>
    <row r="314" spans="4:8" ht="15.75" outlineLevel="2" x14ac:dyDescent="0.25">
      <c r="D314" s="279"/>
      <c r="E314" s="263"/>
      <c r="F314" s="263"/>
      <c r="H314" s="273" t="s">
        <v>10</v>
      </c>
    </row>
    <row r="315" spans="4:8" ht="15.75" outlineLevel="2" x14ac:dyDescent="0.25">
      <c r="D315" s="279"/>
      <c r="F315" s="263"/>
      <c r="H315" s="273" t="s">
        <v>7</v>
      </c>
    </row>
    <row r="316" spans="4:8" ht="15.75" outlineLevel="2" x14ac:dyDescent="0.25">
      <c r="D316" s="279"/>
      <c r="E316" s="263"/>
      <c r="F316" s="263"/>
      <c r="H316" s="273" t="s">
        <v>15</v>
      </c>
    </row>
    <row r="317" spans="4:8" ht="15.75" outlineLevel="2" x14ac:dyDescent="0.25">
      <c r="D317" s="279"/>
      <c r="E317" s="263"/>
      <c r="F317" s="263"/>
      <c r="H317" s="273" t="s">
        <v>12</v>
      </c>
    </row>
    <row r="318" spans="4:8" ht="15.75" outlineLevel="2" x14ac:dyDescent="0.25">
      <c r="D318" s="279"/>
      <c r="E318" s="263"/>
      <c r="F318" s="263"/>
      <c r="H318" s="273" t="s">
        <v>9</v>
      </c>
    </row>
    <row r="319" spans="4:8" ht="15.75" outlineLevel="2" x14ac:dyDescent="0.25">
      <c r="D319" s="279"/>
      <c r="E319" s="263"/>
      <c r="F319" s="263"/>
      <c r="H319" s="273" t="s">
        <v>269</v>
      </c>
    </row>
    <row r="320" spans="4:8" ht="15.75" outlineLevel="2" x14ac:dyDescent="0.25">
      <c r="D320" s="279"/>
      <c r="E320" s="263"/>
      <c r="F320" s="263"/>
      <c r="G320" s="263"/>
      <c r="H320" s="280"/>
    </row>
    <row r="321" spans="4:8" ht="15.75" outlineLevel="2" x14ac:dyDescent="0.25">
      <c r="D321" s="279"/>
      <c r="E321" s="263"/>
      <c r="F321" s="263"/>
      <c r="G321" s="263"/>
      <c r="H321" s="280"/>
    </row>
    <row r="322" spans="4:8" ht="15.75" outlineLevel="2" x14ac:dyDescent="0.25">
      <c r="D322" s="279"/>
      <c r="E322" s="263"/>
      <c r="F322" s="263"/>
      <c r="G322" s="263"/>
      <c r="H322" s="280"/>
    </row>
    <row r="323" spans="4:8" ht="15.75" outlineLevel="2" x14ac:dyDescent="0.25">
      <c r="D323" s="279"/>
      <c r="E323" s="263"/>
      <c r="F323" s="274"/>
      <c r="G323" s="263"/>
      <c r="H323" s="280"/>
    </row>
    <row r="324" spans="4:8" ht="15.75" outlineLevel="2" x14ac:dyDescent="0.25">
      <c r="D324" s="279"/>
      <c r="E324" s="263"/>
      <c r="F324" s="263"/>
      <c r="G324" s="274"/>
      <c r="H324" s="280"/>
    </row>
    <row r="325" spans="4:8" ht="15.75" outlineLevel="2" x14ac:dyDescent="0.25">
      <c r="D325" s="279"/>
      <c r="E325" s="263"/>
      <c r="F325" s="263"/>
      <c r="G325" s="274"/>
      <c r="H325" s="280"/>
    </row>
    <row r="326" spans="4:8" ht="15.75" outlineLevel="2" x14ac:dyDescent="0.25">
      <c r="D326" s="279"/>
      <c r="E326" s="263"/>
      <c r="F326" s="263"/>
      <c r="G326" s="263"/>
      <c r="H326" s="280"/>
    </row>
    <row r="327" spans="4:8" ht="15.75" outlineLevel="2" x14ac:dyDescent="0.25">
      <c r="D327" s="279"/>
      <c r="E327" s="263"/>
      <c r="F327" s="263"/>
      <c r="G327" s="263"/>
      <c r="H327" s="280"/>
    </row>
    <row r="328" spans="4:8" ht="15.75" outlineLevel="2" x14ac:dyDescent="0.25">
      <c r="D328" s="279"/>
      <c r="E328" s="274"/>
      <c r="F328" s="263"/>
      <c r="G328" s="263"/>
      <c r="H328" s="280"/>
    </row>
    <row r="329" spans="4:8" ht="15.75" outlineLevel="2" x14ac:dyDescent="0.25">
      <c r="D329" s="279"/>
      <c r="E329" s="263"/>
      <c r="F329" s="263"/>
      <c r="G329" s="263"/>
      <c r="H329" s="280"/>
    </row>
    <row r="330" spans="4:8" ht="15.75" outlineLevel="2" x14ac:dyDescent="0.25">
      <c r="D330" s="279"/>
      <c r="E330" s="263"/>
      <c r="F330" s="263"/>
      <c r="G330" s="263"/>
      <c r="H330" s="280"/>
    </row>
    <row r="331" spans="4:8" ht="15.75" outlineLevel="2" x14ac:dyDescent="0.25">
      <c r="D331" s="279"/>
      <c r="E331" s="263"/>
      <c r="F331" s="263"/>
      <c r="G331" s="263"/>
      <c r="H331" s="280"/>
    </row>
    <row r="332" spans="4:8" ht="15.75" outlineLevel="2" x14ac:dyDescent="0.25">
      <c r="D332" s="279"/>
      <c r="E332" s="263"/>
      <c r="F332" s="263"/>
      <c r="G332" s="263"/>
      <c r="H332" s="280"/>
    </row>
    <row r="333" spans="4:8" ht="15.75" outlineLevel="2" x14ac:dyDescent="0.25">
      <c r="D333" s="279"/>
      <c r="E333" s="263"/>
      <c r="F333" s="263"/>
      <c r="G333" s="263"/>
      <c r="H333" s="280"/>
    </row>
    <row r="334" spans="4:8" ht="15.75" outlineLevel="2" x14ac:dyDescent="0.25">
      <c r="D334" s="279"/>
      <c r="E334" s="263"/>
      <c r="F334" s="263"/>
      <c r="G334" s="263"/>
      <c r="H334" s="280"/>
    </row>
    <row r="335" spans="4:8" ht="15.75" outlineLevel="2" x14ac:dyDescent="0.25">
      <c r="D335" s="279"/>
      <c r="E335" s="263"/>
      <c r="F335" s="263"/>
      <c r="G335" s="263"/>
      <c r="H335" s="280"/>
    </row>
    <row r="336" spans="4:8" ht="15.75" outlineLevel="2" x14ac:dyDescent="0.25">
      <c r="D336" s="279"/>
      <c r="E336" s="263"/>
      <c r="F336" s="263"/>
      <c r="G336" s="263"/>
      <c r="H336" s="280"/>
    </row>
    <row r="337" spans="1:8" ht="15.75" outlineLevel="2" x14ac:dyDescent="0.25">
      <c r="D337" s="279"/>
      <c r="E337" s="263"/>
      <c r="F337" s="263"/>
      <c r="G337" s="263"/>
      <c r="H337" s="280"/>
    </row>
    <row r="338" spans="1:8" ht="15.75" outlineLevel="2" x14ac:dyDescent="0.25">
      <c r="D338" s="279"/>
      <c r="E338" s="263"/>
      <c r="F338" s="263"/>
      <c r="G338" s="263"/>
      <c r="H338" s="280"/>
    </row>
    <row r="339" spans="1:8" ht="15.75" outlineLevel="2" x14ac:dyDescent="0.25">
      <c r="D339" s="279"/>
      <c r="E339" s="263"/>
      <c r="F339" s="263"/>
      <c r="G339" s="263"/>
      <c r="H339" s="280"/>
    </row>
    <row r="340" spans="1:8" ht="15.75" outlineLevel="2" x14ac:dyDescent="0.25">
      <c r="D340" s="279"/>
      <c r="E340" s="263"/>
      <c r="F340" s="263"/>
      <c r="G340" s="263"/>
      <c r="H340" s="280"/>
    </row>
    <row r="341" spans="1:8" ht="15.75" outlineLevel="2" x14ac:dyDescent="0.25">
      <c r="D341" s="279"/>
      <c r="E341" s="263"/>
      <c r="F341" s="263"/>
      <c r="G341" s="263"/>
      <c r="H341" s="280"/>
    </row>
    <row r="342" spans="1:8" ht="16.5" outlineLevel="2" thickBot="1" x14ac:dyDescent="0.3">
      <c r="D342" s="281"/>
      <c r="E342" s="275"/>
      <c r="F342" s="275"/>
      <c r="G342" s="275"/>
      <c r="H342" s="282"/>
    </row>
    <row r="343" spans="1:8" ht="33" customHeight="1" thickTop="1" thickBot="1" x14ac:dyDescent="0.3">
      <c r="A343" s="290">
        <f>A276+1</f>
        <v>6</v>
      </c>
      <c r="B343" s="261" t="s">
        <v>200</v>
      </c>
      <c r="C343" s="262">
        <f>SUM(D343:H343)</f>
        <v>41</v>
      </c>
      <c r="D343" s="263">
        <f>COUNTA(D344:D409)</f>
        <v>0</v>
      </c>
      <c r="E343" s="263">
        <f t="shared" ref="E343" si="6">COUNTA(E344:E409)</f>
        <v>10</v>
      </c>
      <c r="F343" s="263">
        <f>COUNTA(F344:F409)</f>
        <v>27</v>
      </c>
      <c r="G343" s="263">
        <f t="shared" ref="G343:H343" si="7">COUNTA(G344:G409)</f>
        <v>3</v>
      </c>
      <c r="H343" s="263">
        <f t="shared" si="7"/>
        <v>1</v>
      </c>
    </row>
    <row r="344" spans="1:8" ht="15.6" customHeight="1" outlineLevel="1" x14ac:dyDescent="0.25">
      <c r="D344" s="264"/>
      <c r="E344" s="330"/>
      <c r="F344" s="329" t="s">
        <v>684</v>
      </c>
      <c r="H344" s="266"/>
    </row>
    <row r="345" spans="1:8" ht="15.6" customHeight="1" outlineLevel="1" x14ac:dyDescent="0.25">
      <c r="D345" s="337"/>
      <c r="E345" s="332"/>
      <c r="F345" s="331" t="s">
        <v>317</v>
      </c>
      <c r="H345" s="269"/>
    </row>
    <row r="346" spans="1:8" ht="15.75" outlineLevel="1" x14ac:dyDescent="0.25">
      <c r="F346" s="268" t="s">
        <v>675</v>
      </c>
      <c r="H346" s="334"/>
    </row>
    <row r="347" spans="1:8" ht="15.75" outlineLevel="1" x14ac:dyDescent="0.25">
      <c r="D347" s="267"/>
      <c r="F347" s="268" t="s">
        <v>327</v>
      </c>
      <c r="H347" s="269"/>
    </row>
    <row r="348" spans="1:8" ht="15.75" outlineLevel="1" x14ac:dyDescent="0.25">
      <c r="D348" s="267"/>
      <c r="E348" s="268" t="s">
        <v>328</v>
      </c>
    </row>
    <row r="349" spans="1:8" ht="15.75" outlineLevel="1" x14ac:dyDescent="0.25">
      <c r="E349" s="339" t="s">
        <v>309</v>
      </c>
      <c r="H349" s="334"/>
    </row>
    <row r="350" spans="1:8" ht="15.75" outlineLevel="1" x14ac:dyDescent="0.25">
      <c r="D350" s="337"/>
      <c r="E350" s="339" t="s">
        <v>310</v>
      </c>
      <c r="H350" s="334"/>
    </row>
    <row r="351" spans="1:8" ht="15.75" outlineLevel="1" x14ac:dyDescent="0.25">
      <c r="D351" s="337"/>
      <c r="E351" s="263"/>
      <c r="F351" s="331" t="s">
        <v>734</v>
      </c>
      <c r="H351" s="269"/>
    </row>
    <row r="352" spans="1:8" ht="15.75" outlineLevel="1" x14ac:dyDescent="0.25">
      <c r="D352" s="267"/>
      <c r="E352" s="268" t="s">
        <v>313</v>
      </c>
      <c r="H352" s="269"/>
    </row>
    <row r="353" spans="4:8" ht="15.75" outlineLevel="1" x14ac:dyDescent="0.25">
      <c r="D353" s="267"/>
      <c r="E353" s="263"/>
      <c r="F353" s="268" t="s">
        <v>329</v>
      </c>
      <c r="H353" s="269"/>
    </row>
    <row r="354" spans="4:8" ht="15.75" outlineLevel="1" x14ac:dyDescent="0.25">
      <c r="D354" s="267"/>
      <c r="E354" s="268" t="s">
        <v>664</v>
      </c>
      <c r="H354" s="269"/>
    </row>
    <row r="355" spans="4:8" ht="15.75" outlineLevel="1" x14ac:dyDescent="0.25">
      <c r="D355" s="267"/>
      <c r="E355" s="263"/>
      <c r="F355" s="333" t="s">
        <v>312</v>
      </c>
      <c r="H355" s="271" t="s">
        <v>270</v>
      </c>
    </row>
    <row r="356" spans="4:8" ht="15.75" outlineLevel="1" x14ac:dyDescent="0.25">
      <c r="D356" s="337"/>
      <c r="E356" s="332"/>
      <c r="F356" s="268" t="s">
        <v>676</v>
      </c>
      <c r="H356" s="269"/>
    </row>
    <row r="357" spans="4:8" ht="15.75" outlineLevel="1" x14ac:dyDescent="0.25">
      <c r="D357" s="337"/>
      <c r="E357" s="263"/>
      <c r="F357" s="268" t="s">
        <v>666</v>
      </c>
      <c r="H357" s="269"/>
    </row>
    <row r="358" spans="4:8" ht="16.5" outlineLevel="1" thickBot="1" x14ac:dyDescent="0.3">
      <c r="D358" s="340"/>
      <c r="F358" s="335" t="s">
        <v>735</v>
      </c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0">
        <f>A343+1</f>
        <v>7</v>
      </c>
      <c r="B410" s="261" t="s">
        <v>199</v>
      </c>
      <c r="C410" s="262">
        <f>SUM(D410:H410)</f>
        <v>41</v>
      </c>
      <c r="D410" s="263">
        <f>COUNTA(D411:D476)</f>
        <v>2</v>
      </c>
      <c r="E410" s="263">
        <f t="shared" ref="E410:F410" si="8">COUNTA(E411:E476)</f>
        <v>7</v>
      </c>
      <c r="F410" s="263">
        <f t="shared" si="8"/>
        <v>25</v>
      </c>
      <c r="G410" s="263">
        <f>COUNTA(G411:G476)</f>
        <v>5</v>
      </c>
      <c r="H410" s="263">
        <f t="shared" ref="H410" si="9">COUNTA(H411:H476)</f>
        <v>2</v>
      </c>
    </row>
    <row r="411" spans="1:8" ht="15.6" customHeight="1" outlineLevel="1" x14ac:dyDescent="0.25">
      <c r="D411" s="264"/>
      <c r="E411" s="330"/>
      <c r="G411" s="329" t="s">
        <v>684</v>
      </c>
      <c r="H411" s="266"/>
    </row>
    <row r="412" spans="1:8" ht="15.6" customHeight="1" outlineLevel="1" x14ac:dyDescent="0.25">
      <c r="D412" s="337"/>
      <c r="E412" s="332"/>
      <c r="G412" s="331" t="s">
        <v>317</v>
      </c>
      <c r="H412" s="269"/>
    </row>
    <row r="413" spans="1:8" ht="15.75" outlineLevel="1" x14ac:dyDescent="0.25">
      <c r="F413" s="268" t="s">
        <v>675</v>
      </c>
      <c r="H413" s="334"/>
    </row>
    <row r="414" spans="1:8" ht="15.75" outlineLevel="1" x14ac:dyDescent="0.25">
      <c r="D414" s="267"/>
      <c r="F414" s="268" t="s">
        <v>327</v>
      </c>
      <c r="H414" s="269"/>
    </row>
    <row r="415" spans="1:8" ht="15.75" outlineLevel="1" x14ac:dyDescent="0.25">
      <c r="D415" s="267"/>
      <c r="E415" s="268" t="s">
        <v>328</v>
      </c>
    </row>
    <row r="416" spans="1:8" ht="15.75" outlineLevel="1" x14ac:dyDescent="0.25">
      <c r="D416" s="339" t="s">
        <v>309</v>
      </c>
      <c r="H416" s="334"/>
    </row>
    <row r="417" spans="4:8" ht="15.75" outlineLevel="1" x14ac:dyDescent="0.25">
      <c r="D417" s="339" t="s">
        <v>310</v>
      </c>
      <c r="H417" s="334"/>
    </row>
    <row r="418" spans="4:8" ht="15.75" outlineLevel="1" x14ac:dyDescent="0.25">
      <c r="D418" s="337"/>
      <c r="E418" s="263"/>
      <c r="G418" s="331" t="s">
        <v>734</v>
      </c>
      <c r="H418" s="269"/>
    </row>
    <row r="419" spans="4:8" ht="15.75" outlineLevel="1" x14ac:dyDescent="0.25">
      <c r="D419" s="267"/>
      <c r="E419" s="268" t="s">
        <v>313</v>
      </c>
      <c r="H419" s="269"/>
    </row>
    <row r="420" spans="4:8" ht="15.75" outlineLevel="1" x14ac:dyDescent="0.25">
      <c r="D420" s="267"/>
      <c r="E420" s="263"/>
      <c r="F420" s="268" t="s">
        <v>329</v>
      </c>
      <c r="H420" s="269"/>
    </row>
    <row r="421" spans="4:8" ht="15.75" outlineLevel="1" x14ac:dyDescent="0.25">
      <c r="D421" s="267"/>
      <c r="E421" s="268" t="s">
        <v>664</v>
      </c>
      <c r="H421" s="269"/>
    </row>
    <row r="422" spans="4:8" ht="15.75" outlineLevel="1" x14ac:dyDescent="0.25">
      <c r="D422" s="267"/>
      <c r="E422" s="333" t="s">
        <v>312</v>
      </c>
      <c r="H422" s="271" t="s">
        <v>270</v>
      </c>
    </row>
    <row r="423" spans="4:8" ht="15.75" outlineLevel="1" x14ac:dyDescent="0.25">
      <c r="D423" s="337"/>
      <c r="E423" s="268" t="s">
        <v>676</v>
      </c>
      <c r="H423" s="269"/>
    </row>
    <row r="424" spans="4:8" ht="15.75" outlineLevel="1" x14ac:dyDescent="0.25">
      <c r="D424" s="337"/>
      <c r="E424" s="268" t="s">
        <v>666</v>
      </c>
      <c r="H424" s="269"/>
    </row>
    <row r="425" spans="4:8" ht="16.5" outlineLevel="1" thickBot="1" x14ac:dyDescent="0.3">
      <c r="D425" s="340"/>
      <c r="G425" s="335" t="s">
        <v>735</v>
      </c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6">
        <f>SUM(D477:H477)</f>
        <v>295</v>
      </c>
      <c r="D477" s="287">
        <f>D410+D343+D276+D209+D142+D75+D8</f>
        <v>4</v>
      </c>
      <c r="E477" s="287">
        <f t="shared" ref="E477:H477" si="10">E410+E343+E276+E209+E142+E75+E8</f>
        <v>29</v>
      </c>
      <c r="F477" s="287">
        <f t="shared" si="10"/>
        <v>105</v>
      </c>
      <c r="G477" s="287">
        <f t="shared" si="10"/>
        <v>90</v>
      </c>
      <c r="H477" s="287">
        <f t="shared" si="10"/>
        <v>67</v>
      </c>
    </row>
    <row r="478" spans="3:8" ht="15.75" x14ac:dyDescent="0.25">
      <c r="C478" s="288"/>
      <c r="D478" s="289">
        <f>D477/$C$477</f>
        <v>1.3559322033898305E-2</v>
      </c>
      <c r="E478" s="289">
        <f>E477/$C$477</f>
        <v>9.8305084745762716E-2</v>
      </c>
      <c r="F478" s="289">
        <f>F477/$C$477</f>
        <v>0.3559322033898305</v>
      </c>
      <c r="G478" s="289">
        <f>G477/$C$477</f>
        <v>0.30508474576271188</v>
      </c>
      <c r="H478" s="289">
        <f>H477/$C$477</f>
        <v>0.22711864406779661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5252" priority="928"/>
    <cfRule type="duplicateValues" dxfId="5251" priority="934"/>
    <cfRule type="duplicateValues" dxfId="5250" priority="940"/>
    <cfRule type="duplicateValues" dxfId="5249" priority="946"/>
    <cfRule type="duplicateValues" dxfId="5248" priority="952"/>
    <cfRule type="duplicateValues" dxfId="5247" priority="958"/>
    <cfRule type="duplicateValues" dxfId="5246" priority="964"/>
    <cfRule type="duplicateValues" dxfId="5245" priority="970"/>
    <cfRule type="duplicateValues" dxfId="5244" priority="975"/>
    <cfRule type="duplicateValues" dxfId="5243" priority="979"/>
    <cfRule type="duplicateValues" dxfId="5242" priority="989"/>
  </conditionalFormatting>
  <conditionalFormatting sqref="D320:H335 D337:H342 D336:G336 D312:E319">
    <cfRule type="duplicateValues" dxfId="5241" priority="927"/>
    <cfRule type="duplicateValues" dxfId="5240" priority="933"/>
    <cfRule type="duplicateValues" dxfId="5239" priority="939"/>
    <cfRule type="duplicateValues" dxfId="5238" priority="945"/>
    <cfRule type="duplicateValues" dxfId="5237" priority="951"/>
    <cfRule type="duplicateValues" dxfId="5236" priority="957"/>
    <cfRule type="duplicateValues" dxfId="5235" priority="963"/>
    <cfRule type="duplicateValues" dxfId="5234" priority="969"/>
    <cfRule type="duplicateValues" dxfId="5233" priority="974"/>
    <cfRule type="duplicateValues" dxfId="5232" priority="978"/>
    <cfRule type="duplicateValues" dxfId="5231" priority="988"/>
  </conditionalFormatting>
  <conditionalFormatting sqref="F257">
    <cfRule type="duplicateValues" dxfId="5230" priority="861"/>
    <cfRule type="duplicateValues" dxfId="5229" priority="862"/>
    <cfRule type="duplicateValues" dxfId="5228" priority="863"/>
    <cfRule type="duplicateValues" dxfId="5227" priority="864"/>
    <cfRule type="duplicateValues" dxfId="5226" priority="865"/>
    <cfRule type="duplicateValues" dxfId="5225" priority="866"/>
    <cfRule type="duplicateValues" dxfId="5224" priority="867"/>
    <cfRule type="duplicateValues" dxfId="5223" priority="868"/>
    <cfRule type="duplicateValues" dxfId="5222" priority="869"/>
    <cfRule type="duplicateValues" dxfId="5221" priority="870"/>
    <cfRule type="duplicateValues" dxfId="5220" priority="871"/>
    <cfRule type="duplicateValues" dxfId="5219" priority="872"/>
    <cfRule type="duplicateValues" dxfId="5218" priority="873"/>
    <cfRule type="duplicateValues" dxfId="5217" priority="874"/>
    <cfRule type="duplicateValues" dxfId="5216" priority="875"/>
    <cfRule type="duplicateValues" dxfId="5215" priority="876"/>
    <cfRule type="duplicateValues" dxfId="5214" priority="877"/>
    <cfRule type="duplicateValues" dxfId="5213" priority="878"/>
    <cfRule type="duplicateValues" dxfId="5212" priority="879"/>
    <cfRule type="duplicateValues" dxfId="5211" priority="880"/>
    <cfRule type="duplicateValues" dxfId="5210" priority="881"/>
  </conditionalFormatting>
  <conditionalFormatting sqref="G266">
    <cfRule type="duplicateValues" dxfId="5209" priority="777"/>
    <cfRule type="duplicateValues" dxfId="5208" priority="778"/>
    <cfRule type="duplicateValues" dxfId="5207" priority="779"/>
    <cfRule type="duplicateValues" dxfId="5206" priority="780"/>
    <cfRule type="duplicateValues" dxfId="5205" priority="781"/>
    <cfRule type="duplicateValues" dxfId="5204" priority="782"/>
    <cfRule type="duplicateValues" dxfId="5203" priority="783"/>
    <cfRule type="duplicateValues" dxfId="5202" priority="784"/>
    <cfRule type="duplicateValues" dxfId="5201" priority="785"/>
    <cfRule type="duplicateValues" dxfId="5200" priority="786"/>
    <cfRule type="duplicateValues" dxfId="5199" priority="787"/>
    <cfRule type="duplicateValues" dxfId="5198" priority="788"/>
    <cfRule type="duplicateValues" dxfId="5197" priority="789"/>
    <cfRule type="duplicateValues" dxfId="5196" priority="790"/>
    <cfRule type="duplicateValues" dxfId="5195" priority="791"/>
    <cfRule type="duplicateValues" dxfId="5194" priority="792"/>
    <cfRule type="duplicateValues" dxfId="5193" priority="793"/>
    <cfRule type="duplicateValues" dxfId="5192" priority="794"/>
    <cfRule type="duplicateValues" dxfId="5191" priority="795"/>
    <cfRule type="duplicateValues" dxfId="5190" priority="796"/>
    <cfRule type="duplicateValues" dxfId="5189" priority="797"/>
  </conditionalFormatting>
  <conditionalFormatting sqref="H336">
    <cfRule type="duplicateValues" dxfId="5188" priority="756"/>
    <cfRule type="duplicateValues" dxfId="5187" priority="757"/>
    <cfRule type="duplicateValues" dxfId="5186" priority="758"/>
    <cfRule type="duplicateValues" dxfId="5185" priority="759"/>
    <cfRule type="duplicateValues" dxfId="5184" priority="760"/>
    <cfRule type="duplicateValues" dxfId="5183" priority="761"/>
    <cfRule type="duplicateValues" dxfId="5182" priority="762"/>
    <cfRule type="duplicateValues" dxfId="5181" priority="763"/>
    <cfRule type="duplicateValues" dxfId="5180" priority="764"/>
    <cfRule type="duplicateValues" dxfId="5179" priority="765"/>
    <cfRule type="duplicateValues" dxfId="5178" priority="766"/>
    <cfRule type="duplicateValues" dxfId="5177" priority="767"/>
    <cfRule type="duplicateValues" dxfId="5176" priority="768"/>
    <cfRule type="duplicateValues" dxfId="5175" priority="769"/>
    <cfRule type="duplicateValues" dxfId="5174" priority="770"/>
    <cfRule type="duplicateValues" dxfId="5173" priority="771"/>
    <cfRule type="duplicateValues" dxfId="5172" priority="772"/>
    <cfRule type="duplicateValues" dxfId="5171" priority="773"/>
    <cfRule type="duplicateValues" dxfId="5170" priority="774"/>
    <cfRule type="duplicateValues" dxfId="5169" priority="775"/>
    <cfRule type="duplicateValues" dxfId="5168" priority="776"/>
  </conditionalFormatting>
  <conditionalFormatting sqref="D225:E244 H225:H229 H233:H244">
    <cfRule type="duplicateValues" dxfId="5167" priority="724"/>
    <cfRule type="duplicateValues" dxfId="5166" priority="725"/>
    <cfRule type="duplicateValues" dxfId="5165" priority="726"/>
    <cfRule type="duplicateValues" dxfId="5164" priority="727"/>
    <cfRule type="duplicateValues" dxfId="5163" priority="728"/>
    <cfRule type="duplicateValues" dxfId="5162" priority="729"/>
    <cfRule type="duplicateValues" dxfId="5161" priority="730"/>
    <cfRule type="duplicateValues" dxfId="5160" priority="731"/>
    <cfRule type="duplicateValues" dxfId="5159" priority="732"/>
    <cfRule type="duplicateValues" dxfId="5158" priority="733"/>
    <cfRule type="duplicateValues" dxfId="5157" priority="734"/>
  </conditionalFormatting>
  <conditionalFormatting sqref="D292:E311 F292:F319">
    <cfRule type="duplicateValues" dxfId="5156" priority="713"/>
    <cfRule type="duplicateValues" dxfId="5155" priority="714"/>
    <cfRule type="duplicateValues" dxfId="5154" priority="715"/>
    <cfRule type="duplicateValues" dxfId="5153" priority="716"/>
    <cfRule type="duplicateValues" dxfId="5152" priority="717"/>
    <cfRule type="duplicateValues" dxfId="5151" priority="718"/>
    <cfRule type="duplicateValues" dxfId="5150" priority="719"/>
    <cfRule type="duplicateValues" dxfId="5149" priority="720"/>
    <cfRule type="duplicateValues" dxfId="5148" priority="721"/>
    <cfRule type="duplicateValues" dxfId="5147" priority="722"/>
    <cfRule type="duplicateValues" dxfId="5146" priority="723"/>
  </conditionalFormatting>
  <conditionalFormatting sqref="G23">
    <cfRule type="duplicateValues" dxfId="5145" priority="992"/>
    <cfRule type="duplicateValues" dxfId="5144" priority="993"/>
    <cfRule type="duplicateValues" dxfId="5143" priority="994"/>
    <cfRule type="duplicateValues" dxfId="5142" priority="995"/>
    <cfRule type="duplicateValues" dxfId="5141" priority="996"/>
    <cfRule type="duplicateValues" dxfId="5140" priority="997"/>
    <cfRule type="duplicateValues" dxfId="5139" priority="998"/>
    <cfRule type="duplicateValues" dxfId="5138" priority="999"/>
    <cfRule type="duplicateValues" dxfId="5137" priority="1000"/>
    <cfRule type="duplicateValues" dxfId="5136" priority="1001"/>
    <cfRule type="duplicateValues" dxfId="5135" priority="1002"/>
    <cfRule type="duplicateValues" dxfId="5134" priority="1003"/>
    <cfRule type="duplicateValues" dxfId="5133" priority="1004"/>
    <cfRule type="duplicateValues" dxfId="5132" priority="1005"/>
  </conditionalFormatting>
  <conditionalFormatting sqref="G248:G252">
    <cfRule type="duplicateValues" dxfId="5131" priority="612"/>
    <cfRule type="duplicateValues" dxfId="5130" priority="613"/>
    <cfRule type="duplicateValues" dxfId="5129" priority="614"/>
    <cfRule type="duplicateValues" dxfId="5128" priority="615"/>
    <cfRule type="duplicateValues" dxfId="5127" priority="616"/>
    <cfRule type="duplicateValues" dxfId="5126" priority="617"/>
    <cfRule type="duplicateValues" dxfId="5125" priority="618"/>
    <cfRule type="duplicateValues" dxfId="5124" priority="619"/>
    <cfRule type="duplicateValues" dxfId="5123" priority="620"/>
    <cfRule type="duplicateValues" dxfId="5122" priority="621"/>
    <cfRule type="duplicateValues" dxfId="5121" priority="622"/>
    <cfRule type="duplicateValues" dxfId="5120" priority="623"/>
    <cfRule type="duplicateValues" dxfId="5119" priority="624"/>
    <cfRule type="duplicateValues" dxfId="5118" priority="625"/>
  </conditionalFormatting>
  <conditionalFormatting sqref="F226:F227 G225 F239 G233:G238 G240:G244 H245 G246:G247 H231:H232 F229:F230 G228">
    <cfRule type="duplicateValues" dxfId="5117" priority="626"/>
    <cfRule type="duplicateValues" dxfId="5116" priority="627"/>
    <cfRule type="duplicateValues" dxfId="5115" priority="628"/>
    <cfRule type="duplicateValues" dxfId="5114" priority="629"/>
    <cfRule type="duplicateValues" dxfId="5113" priority="630"/>
    <cfRule type="duplicateValues" dxfId="5112" priority="631"/>
    <cfRule type="duplicateValues" dxfId="5111" priority="632"/>
    <cfRule type="duplicateValues" dxfId="5110" priority="633"/>
    <cfRule type="duplicateValues" dxfId="5109" priority="634"/>
    <cfRule type="duplicateValues" dxfId="5108" priority="635"/>
    <cfRule type="duplicateValues" dxfId="5107" priority="636"/>
    <cfRule type="duplicateValues" dxfId="5106" priority="637"/>
    <cfRule type="duplicateValues" dxfId="5105" priority="638"/>
    <cfRule type="duplicateValues" dxfId="5104" priority="639"/>
  </conditionalFormatting>
  <conditionalFormatting sqref="G245">
    <cfRule type="duplicateValues" dxfId="5103" priority="1046"/>
    <cfRule type="duplicateValues" dxfId="5102" priority="1047"/>
    <cfRule type="duplicateValues" dxfId="5101" priority="1048"/>
    <cfRule type="duplicateValues" dxfId="5100" priority="1049"/>
    <cfRule type="duplicateValues" dxfId="5099" priority="1050"/>
    <cfRule type="duplicateValues" dxfId="5098" priority="1051"/>
    <cfRule type="duplicateValues" dxfId="5097" priority="1052"/>
    <cfRule type="duplicateValues" dxfId="5096" priority="1053"/>
    <cfRule type="duplicateValues" dxfId="5095" priority="1054"/>
    <cfRule type="duplicateValues" dxfId="5094" priority="1055"/>
    <cfRule type="duplicateValues" dxfId="5093" priority="1056"/>
    <cfRule type="duplicateValues" dxfId="5092" priority="1057"/>
  </conditionalFormatting>
  <conditionalFormatting sqref="G226:G227 G231:G232 G239 G229">
    <cfRule type="duplicateValues" dxfId="5091" priority="1058"/>
    <cfRule type="duplicateValues" dxfId="5090" priority="1059"/>
    <cfRule type="duplicateValues" dxfId="5089" priority="1060"/>
    <cfRule type="duplicateValues" dxfId="5088" priority="1061"/>
    <cfRule type="duplicateValues" dxfId="5087" priority="1062"/>
    <cfRule type="duplicateValues" dxfId="5086" priority="1063"/>
    <cfRule type="duplicateValues" dxfId="5085" priority="1064"/>
    <cfRule type="duplicateValues" dxfId="5084" priority="1065"/>
    <cfRule type="duplicateValues" dxfId="5083" priority="1066"/>
    <cfRule type="duplicateValues" dxfId="5082" priority="1067"/>
    <cfRule type="duplicateValues" dxfId="5081" priority="1068"/>
    <cfRule type="duplicateValues" dxfId="5080" priority="1069"/>
  </conditionalFormatting>
  <conditionalFormatting sqref="H315:H319">
    <cfRule type="duplicateValues" dxfId="5079" priority="572"/>
    <cfRule type="duplicateValues" dxfId="5078" priority="573"/>
    <cfRule type="duplicateValues" dxfId="5077" priority="574"/>
    <cfRule type="duplicateValues" dxfId="5076" priority="575"/>
    <cfRule type="duplicateValues" dxfId="5075" priority="576"/>
    <cfRule type="duplicateValues" dxfId="5074" priority="577"/>
    <cfRule type="duplicateValues" dxfId="5073" priority="578"/>
    <cfRule type="duplicateValues" dxfId="5072" priority="579"/>
    <cfRule type="duplicateValues" dxfId="5071" priority="580"/>
    <cfRule type="duplicateValues" dxfId="5070" priority="581"/>
    <cfRule type="duplicateValues" dxfId="5069" priority="582"/>
    <cfRule type="duplicateValues" dxfId="5068" priority="583"/>
    <cfRule type="duplicateValues" dxfId="5067" priority="584"/>
    <cfRule type="duplicateValues" dxfId="5066" priority="585"/>
  </conditionalFormatting>
  <conditionalFormatting sqref="H300:H305 H307:H314 G306 G299 H292:H298">
    <cfRule type="duplicateValues" dxfId="5065" priority="586"/>
    <cfRule type="duplicateValues" dxfId="5064" priority="587"/>
    <cfRule type="duplicateValues" dxfId="5063" priority="588"/>
    <cfRule type="duplicateValues" dxfId="5062" priority="589"/>
    <cfRule type="duplicateValues" dxfId="5061" priority="590"/>
    <cfRule type="duplicateValues" dxfId="5060" priority="591"/>
    <cfRule type="duplicateValues" dxfId="5059" priority="592"/>
    <cfRule type="duplicateValues" dxfId="5058" priority="593"/>
    <cfRule type="duplicateValues" dxfId="5057" priority="594"/>
    <cfRule type="duplicateValues" dxfId="5056" priority="595"/>
    <cfRule type="duplicateValues" dxfId="5055" priority="596"/>
    <cfRule type="duplicateValues" dxfId="5054" priority="597"/>
    <cfRule type="duplicateValues" dxfId="5053" priority="598"/>
    <cfRule type="duplicateValues" dxfId="5052" priority="599"/>
  </conditionalFormatting>
  <conditionalFormatting sqref="G312">
    <cfRule type="duplicateValues" dxfId="5051" priority="600"/>
    <cfRule type="duplicateValues" dxfId="5050" priority="601"/>
    <cfRule type="duplicateValues" dxfId="5049" priority="602"/>
    <cfRule type="duplicateValues" dxfId="5048" priority="603"/>
    <cfRule type="duplicateValues" dxfId="5047" priority="604"/>
    <cfRule type="duplicateValues" dxfId="5046" priority="605"/>
    <cfRule type="duplicateValues" dxfId="5045" priority="606"/>
    <cfRule type="duplicateValues" dxfId="5044" priority="607"/>
    <cfRule type="duplicateValues" dxfId="5043" priority="608"/>
    <cfRule type="duplicateValues" dxfId="5042" priority="609"/>
    <cfRule type="duplicateValues" dxfId="5041" priority="610"/>
    <cfRule type="duplicateValues" dxfId="5040" priority="611"/>
  </conditionalFormatting>
  <conditionalFormatting sqref="G293:G294 G298 G296">
    <cfRule type="duplicateValues" dxfId="5039" priority="1070"/>
    <cfRule type="duplicateValues" dxfId="5038" priority="1071"/>
    <cfRule type="duplicateValues" dxfId="5037" priority="1072"/>
    <cfRule type="duplicateValues" dxfId="5036" priority="1073"/>
    <cfRule type="duplicateValues" dxfId="5035" priority="1074"/>
    <cfRule type="duplicateValues" dxfId="5034" priority="1075"/>
    <cfRule type="duplicateValues" dxfId="5033" priority="1076"/>
    <cfRule type="duplicateValues" dxfId="5032" priority="1077"/>
    <cfRule type="duplicateValues" dxfId="5031" priority="1078"/>
    <cfRule type="duplicateValues" dxfId="5030" priority="1079"/>
    <cfRule type="duplicateValues" dxfId="5029" priority="1080"/>
    <cfRule type="duplicateValues" dxfId="5028" priority="1081"/>
  </conditionalFormatting>
  <conditionalFormatting sqref="G9:H9 E21:F23 H23 D9:D10 F9:F10 E11:F11 D13:E13 D12 D17:E20 D16 E14:E15 G12:H13 H11 G15:H15 H16 F16 G21:H21 G17:G20 G14">
    <cfRule type="duplicateValues" dxfId="5027" priority="1103"/>
    <cfRule type="duplicateValues" dxfId="5026" priority="1104"/>
    <cfRule type="duplicateValues" dxfId="5025" priority="1105"/>
    <cfRule type="duplicateValues" dxfId="5024" priority="1106"/>
    <cfRule type="duplicateValues" dxfId="5023" priority="1107"/>
    <cfRule type="duplicateValues" dxfId="5022" priority="1108"/>
    <cfRule type="duplicateValues" dxfId="5021" priority="1109"/>
    <cfRule type="duplicateValues" dxfId="5020" priority="1110"/>
    <cfRule type="duplicateValues" dxfId="5019" priority="1111"/>
    <cfRule type="duplicateValues" dxfId="5018" priority="1112"/>
    <cfRule type="duplicateValues" dxfId="5017" priority="1113"/>
    <cfRule type="duplicateValues" dxfId="5016" priority="1114"/>
    <cfRule type="duplicateValues" dxfId="5015" priority="1115"/>
    <cfRule type="duplicateValues" dxfId="5014" priority="1116"/>
  </conditionalFormatting>
  <conditionalFormatting sqref="G11 F13 E12 E16 H17:H20 H14 H10">
    <cfRule type="duplicateValues" dxfId="5013" priority="1117"/>
    <cfRule type="duplicateValues" dxfId="5012" priority="1118"/>
    <cfRule type="duplicateValues" dxfId="5011" priority="1119"/>
    <cfRule type="duplicateValues" dxfId="5010" priority="1120"/>
    <cfRule type="duplicateValues" dxfId="5009" priority="1121"/>
    <cfRule type="duplicateValues" dxfId="5008" priority="1122"/>
    <cfRule type="duplicateValues" dxfId="5007" priority="1123"/>
    <cfRule type="duplicateValues" dxfId="5006" priority="1124"/>
    <cfRule type="duplicateValues" dxfId="5005" priority="1125"/>
    <cfRule type="duplicateValues" dxfId="5004" priority="1126"/>
    <cfRule type="duplicateValues" dxfId="5003" priority="1127"/>
    <cfRule type="duplicateValues" dxfId="5002" priority="1128"/>
    <cfRule type="duplicateValues" dxfId="5001" priority="1129"/>
    <cfRule type="duplicateValues" dxfId="5000" priority="1130"/>
    <cfRule type="duplicateValues" dxfId="4999" priority="1131"/>
    <cfRule type="duplicateValues" dxfId="4998" priority="1132"/>
    <cfRule type="duplicateValues" dxfId="4997" priority="1133"/>
    <cfRule type="duplicateValues" dxfId="4996" priority="1134"/>
    <cfRule type="duplicateValues" dxfId="4995" priority="1135"/>
    <cfRule type="duplicateValues" dxfId="4994" priority="1136"/>
    <cfRule type="duplicateValues" dxfId="4993" priority="1137"/>
  </conditionalFormatting>
  <conditionalFormatting sqref="G78 E79 E83 H84:H87 H80:H81 H77">
    <cfRule type="duplicateValues" dxfId="4992" priority="523"/>
    <cfRule type="duplicateValues" dxfId="4991" priority="524"/>
    <cfRule type="duplicateValues" dxfId="4990" priority="525"/>
    <cfRule type="duplicateValues" dxfId="4989" priority="526"/>
    <cfRule type="duplicateValues" dxfId="4988" priority="527"/>
    <cfRule type="duplicateValues" dxfId="4987" priority="528"/>
    <cfRule type="duplicateValues" dxfId="4986" priority="529"/>
    <cfRule type="duplicateValues" dxfId="4985" priority="530"/>
    <cfRule type="duplicateValues" dxfId="4984" priority="531"/>
    <cfRule type="duplicateValues" dxfId="4983" priority="532"/>
    <cfRule type="duplicateValues" dxfId="4982" priority="533"/>
    <cfRule type="duplicateValues" dxfId="4981" priority="534"/>
    <cfRule type="duplicateValues" dxfId="4980" priority="535"/>
    <cfRule type="duplicateValues" dxfId="4979" priority="536"/>
    <cfRule type="duplicateValues" dxfId="4978" priority="537"/>
    <cfRule type="duplicateValues" dxfId="4977" priority="538"/>
    <cfRule type="duplicateValues" dxfId="4976" priority="539"/>
    <cfRule type="duplicateValues" dxfId="4975" priority="540"/>
    <cfRule type="duplicateValues" dxfId="4974" priority="541"/>
    <cfRule type="duplicateValues" dxfId="4973" priority="542"/>
    <cfRule type="duplicateValues" dxfId="4972" priority="543"/>
  </conditionalFormatting>
  <conditionalFormatting sqref="G76:H76 E88:E90 H90 D76:D77 F76:F77 E78:F78 D80:E80 D79 D84:E87 D83 E81 H78:H79 G82:H82 H83 F82:F83 H88 G84:G90 G80">
    <cfRule type="duplicateValues" dxfId="4971" priority="1138"/>
    <cfRule type="duplicateValues" dxfId="4970" priority="1139"/>
    <cfRule type="duplicateValues" dxfId="4969" priority="1140"/>
    <cfRule type="duplicateValues" dxfId="4968" priority="1141"/>
    <cfRule type="duplicateValues" dxfId="4967" priority="1142"/>
    <cfRule type="duplicateValues" dxfId="4966" priority="1143"/>
    <cfRule type="duplicateValues" dxfId="4965" priority="1144"/>
    <cfRule type="duplicateValues" dxfId="4964" priority="1145"/>
    <cfRule type="duplicateValues" dxfId="4963" priority="1146"/>
    <cfRule type="duplicateValues" dxfId="4962" priority="1147"/>
    <cfRule type="duplicateValues" dxfId="4961" priority="1148"/>
    <cfRule type="duplicateValues" dxfId="4960" priority="1149"/>
    <cfRule type="duplicateValues" dxfId="4959" priority="1150"/>
    <cfRule type="duplicateValues" dxfId="4958" priority="1151"/>
  </conditionalFormatting>
  <conditionalFormatting sqref="G145 E150 H151:H154 H148 E147 H144">
    <cfRule type="duplicateValues" dxfId="4957" priority="1152"/>
    <cfRule type="duplicateValues" dxfId="4956" priority="1153"/>
    <cfRule type="duplicateValues" dxfId="4955" priority="1154"/>
    <cfRule type="duplicateValues" dxfId="4954" priority="1155"/>
    <cfRule type="duplicateValues" dxfId="4953" priority="1156"/>
    <cfRule type="duplicateValues" dxfId="4952" priority="1157"/>
    <cfRule type="duplicateValues" dxfId="4951" priority="1158"/>
    <cfRule type="duplicateValues" dxfId="4950" priority="1159"/>
    <cfRule type="duplicateValues" dxfId="4949" priority="1160"/>
    <cfRule type="duplicateValues" dxfId="4948" priority="1161"/>
    <cfRule type="duplicateValues" dxfId="4947" priority="1162"/>
    <cfRule type="duplicateValues" dxfId="4946" priority="1163"/>
    <cfRule type="duplicateValues" dxfId="4945" priority="1164"/>
    <cfRule type="duplicateValues" dxfId="4944" priority="1165"/>
    <cfRule type="duplicateValues" dxfId="4943" priority="1166"/>
    <cfRule type="duplicateValues" dxfId="4942" priority="1167"/>
    <cfRule type="duplicateValues" dxfId="4941" priority="1168"/>
    <cfRule type="duplicateValues" dxfId="4940" priority="1169"/>
    <cfRule type="duplicateValues" dxfId="4939" priority="1170"/>
    <cfRule type="duplicateValues" dxfId="4938" priority="1171"/>
    <cfRule type="duplicateValues" dxfId="4937" priority="1172"/>
  </conditionalFormatting>
  <conditionalFormatting sqref="G143:H143 H157 D143:D144 F143:F144 E145:F145 D146:D147 D152:E154 D150:D151 H145:H146 G149:H149 H150 F149:F150 H155 G151:G154 E155:F156 E157 G147">
    <cfRule type="duplicateValues" dxfId="4936" priority="1173"/>
    <cfRule type="duplicateValues" dxfId="4935" priority="1174"/>
    <cfRule type="duplicateValues" dxfId="4934" priority="1175"/>
    <cfRule type="duplicateValues" dxfId="4933" priority="1176"/>
    <cfRule type="duplicateValues" dxfId="4932" priority="1177"/>
    <cfRule type="duplicateValues" dxfId="4931" priority="1178"/>
    <cfRule type="duplicateValues" dxfId="4930" priority="1179"/>
    <cfRule type="duplicateValues" dxfId="4929" priority="1180"/>
    <cfRule type="duplicateValues" dxfId="4928" priority="1181"/>
    <cfRule type="duplicateValues" dxfId="4927" priority="1182"/>
    <cfRule type="duplicateValues" dxfId="4926" priority="1183"/>
    <cfRule type="duplicateValues" dxfId="4925" priority="1184"/>
    <cfRule type="duplicateValues" dxfId="4924" priority="1185"/>
    <cfRule type="duplicateValues" dxfId="4923" priority="1186"/>
  </conditionalFormatting>
  <conditionalFormatting sqref="G212 G214 E217 H218:H221 H215 H211">
    <cfRule type="duplicateValues" dxfId="4922" priority="1187"/>
    <cfRule type="duplicateValues" dxfId="4921" priority="1188"/>
    <cfRule type="duplicateValues" dxfId="4920" priority="1189"/>
    <cfRule type="duplicateValues" dxfId="4919" priority="1190"/>
    <cfRule type="duplicateValues" dxfId="4918" priority="1191"/>
    <cfRule type="duplicateValues" dxfId="4917" priority="1192"/>
    <cfRule type="duplicateValues" dxfId="4916" priority="1193"/>
    <cfRule type="duplicateValues" dxfId="4915" priority="1194"/>
    <cfRule type="duplicateValues" dxfId="4914" priority="1195"/>
    <cfRule type="duplicateValues" dxfId="4913" priority="1196"/>
    <cfRule type="duplicateValues" dxfId="4912" priority="1197"/>
    <cfRule type="duplicateValues" dxfId="4911" priority="1198"/>
    <cfRule type="duplicateValues" dxfId="4910" priority="1199"/>
    <cfRule type="duplicateValues" dxfId="4909" priority="1200"/>
    <cfRule type="duplicateValues" dxfId="4908" priority="1201"/>
    <cfRule type="duplicateValues" dxfId="4907" priority="1202"/>
    <cfRule type="duplicateValues" dxfId="4906" priority="1203"/>
    <cfRule type="duplicateValues" dxfId="4905" priority="1204"/>
    <cfRule type="duplicateValues" dxfId="4904" priority="1205"/>
    <cfRule type="duplicateValues" dxfId="4903" priority="1206"/>
    <cfRule type="duplicateValues" dxfId="4902" priority="1207"/>
  </conditionalFormatting>
  <conditionalFormatting sqref="F224 G210:H210 H224 D210:D211 F210:F212 D213:D214 D219:E221 D217:D218 H212:H213 G216:H216 H217 F217 E216 H222 G219:G221 E222:F223">
    <cfRule type="duplicateValues" dxfId="4901" priority="1208"/>
    <cfRule type="duplicateValues" dxfId="4900" priority="1209"/>
    <cfRule type="duplicateValues" dxfId="4899" priority="1210"/>
    <cfRule type="duplicateValues" dxfId="4898" priority="1211"/>
    <cfRule type="duplicateValues" dxfId="4897" priority="1212"/>
    <cfRule type="duplicateValues" dxfId="4896" priority="1213"/>
    <cfRule type="duplicateValues" dxfId="4895" priority="1214"/>
    <cfRule type="duplicateValues" dxfId="4894" priority="1215"/>
    <cfRule type="duplicateValues" dxfId="4893" priority="1216"/>
    <cfRule type="duplicateValues" dxfId="4892" priority="1217"/>
    <cfRule type="duplicateValues" dxfId="4891" priority="1218"/>
    <cfRule type="duplicateValues" dxfId="4890" priority="1219"/>
    <cfRule type="duplicateValues" dxfId="4889" priority="1220"/>
    <cfRule type="duplicateValues" dxfId="4888" priority="1221"/>
  </conditionalFormatting>
  <conditionalFormatting sqref="G277:G279 H277 H291 D277:D278 D280:D281 D286:E288 D284:D285 H279:H280 G284:H284 H283 H289 E289:E290 G288:G290">
    <cfRule type="duplicateValues" dxfId="4887" priority="1222"/>
    <cfRule type="duplicateValues" dxfId="4886" priority="1223"/>
    <cfRule type="duplicateValues" dxfId="4885" priority="1224"/>
    <cfRule type="duplicateValues" dxfId="4884" priority="1225"/>
    <cfRule type="duplicateValues" dxfId="4883" priority="1226"/>
    <cfRule type="duplicateValues" dxfId="4882" priority="1227"/>
    <cfRule type="duplicateValues" dxfId="4881" priority="1228"/>
    <cfRule type="duplicateValues" dxfId="4880" priority="1229"/>
    <cfRule type="duplicateValues" dxfId="4879" priority="1230"/>
    <cfRule type="duplicateValues" dxfId="4878" priority="1231"/>
    <cfRule type="duplicateValues" dxfId="4877" priority="1232"/>
    <cfRule type="duplicateValues" dxfId="4876" priority="1233"/>
    <cfRule type="duplicateValues" dxfId="4875" priority="1234"/>
    <cfRule type="duplicateValues" dxfId="4874" priority="1235"/>
  </conditionalFormatting>
  <conditionalFormatting sqref="G281 E284 H285:H288 H282 H278">
    <cfRule type="duplicateValues" dxfId="4873" priority="1236"/>
    <cfRule type="duplicateValues" dxfId="4872" priority="1237"/>
    <cfRule type="duplicateValues" dxfId="4871" priority="1238"/>
    <cfRule type="duplicateValues" dxfId="4870" priority="1239"/>
    <cfRule type="duplicateValues" dxfId="4869" priority="1240"/>
    <cfRule type="duplicateValues" dxfId="4868" priority="1241"/>
    <cfRule type="duplicateValues" dxfId="4867" priority="1242"/>
    <cfRule type="duplicateValues" dxfId="4866" priority="1243"/>
    <cfRule type="duplicateValues" dxfId="4865" priority="1244"/>
    <cfRule type="duplicateValues" dxfId="4864" priority="1245"/>
    <cfRule type="duplicateValues" dxfId="4863" priority="1246"/>
    <cfRule type="duplicateValues" dxfId="4862" priority="1247"/>
    <cfRule type="duplicateValues" dxfId="4861" priority="1248"/>
    <cfRule type="duplicateValues" dxfId="4860" priority="1249"/>
    <cfRule type="duplicateValues" dxfId="4859" priority="1250"/>
    <cfRule type="duplicateValues" dxfId="4858" priority="1251"/>
    <cfRule type="duplicateValues" dxfId="4857" priority="1252"/>
    <cfRule type="duplicateValues" dxfId="4856" priority="1253"/>
    <cfRule type="duplicateValues" dxfId="4855" priority="1254"/>
    <cfRule type="duplicateValues" dxfId="4854" priority="1255"/>
    <cfRule type="duplicateValues" dxfId="4853" priority="1256"/>
  </conditionalFormatting>
  <conditionalFormatting sqref="F344:F346 H344 D344:D345 D347:D348 D353:E353 D355:E355 D354 D351:D352 H346:H347 F351 H350:H351 H356 E356:E357 F355:F358">
    <cfRule type="duplicateValues" dxfId="4852" priority="488"/>
    <cfRule type="duplicateValues" dxfId="4851" priority="489"/>
    <cfRule type="duplicateValues" dxfId="4850" priority="490"/>
    <cfRule type="duplicateValues" dxfId="4849" priority="491"/>
    <cfRule type="duplicateValues" dxfId="4848" priority="492"/>
    <cfRule type="duplicateValues" dxfId="4847" priority="493"/>
    <cfRule type="duplicateValues" dxfId="4846" priority="494"/>
    <cfRule type="duplicateValues" dxfId="4845" priority="495"/>
    <cfRule type="duplicateValues" dxfId="4844" priority="496"/>
    <cfRule type="duplicateValues" dxfId="4843" priority="497"/>
    <cfRule type="duplicateValues" dxfId="4842" priority="498"/>
    <cfRule type="duplicateValues" dxfId="4841" priority="499"/>
    <cfRule type="duplicateValues" dxfId="4840" priority="500"/>
    <cfRule type="duplicateValues" dxfId="4839" priority="501"/>
  </conditionalFormatting>
  <conditionalFormatting sqref="E348 E351 H352:H355 H349 H345">
    <cfRule type="duplicateValues" dxfId="4838" priority="502"/>
    <cfRule type="duplicateValues" dxfId="4837" priority="503"/>
    <cfRule type="duplicateValues" dxfId="4836" priority="504"/>
    <cfRule type="duplicateValues" dxfId="4835" priority="505"/>
    <cfRule type="duplicateValues" dxfId="4834" priority="506"/>
    <cfRule type="duplicateValues" dxfId="4833" priority="507"/>
    <cfRule type="duplicateValues" dxfId="4832" priority="508"/>
    <cfRule type="duplicateValues" dxfId="4831" priority="509"/>
    <cfRule type="duplicateValues" dxfId="4830" priority="510"/>
    <cfRule type="duplicateValues" dxfId="4829" priority="511"/>
    <cfRule type="duplicateValues" dxfId="4828" priority="512"/>
    <cfRule type="duplicateValues" dxfId="4827" priority="513"/>
    <cfRule type="duplicateValues" dxfId="4826" priority="514"/>
    <cfRule type="duplicateValues" dxfId="4825" priority="515"/>
    <cfRule type="duplicateValues" dxfId="4824" priority="516"/>
    <cfRule type="duplicateValues" dxfId="4823" priority="517"/>
    <cfRule type="duplicateValues" dxfId="4822" priority="518"/>
    <cfRule type="duplicateValues" dxfId="4821" priority="519"/>
    <cfRule type="duplicateValues" dxfId="4820" priority="520"/>
    <cfRule type="duplicateValues" dxfId="4819" priority="521"/>
    <cfRule type="duplicateValues" dxfId="4818" priority="522"/>
  </conditionalFormatting>
  <conditionalFormatting sqref="G418 F413 G412 G411:H411 D411:D412 D414:D415 D420:E420 D421:D422 D418:D419 H413:H414 H417:H418 H423 G425 E422:E424">
    <cfRule type="duplicateValues" dxfId="4817" priority="453"/>
    <cfRule type="duplicateValues" dxfId="4816" priority="454"/>
    <cfRule type="duplicateValues" dxfId="4815" priority="455"/>
    <cfRule type="duplicateValues" dxfId="4814" priority="456"/>
    <cfRule type="duplicateValues" dxfId="4813" priority="457"/>
    <cfRule type="duplicateValues" dxfId="4812" priority="458"/>
    <cfRule type="duplicateValues" dxfId="4811" priority="459"/>
    <cfRule type="duplicateValues" dxfId="4810" priority="460"/>
    <cfRule type="duplicateValues" dxfId="4809" priority="461"/>
    <cfRule type="duplicateValues" dxfId="4808" priority="462"/>
    <cfRule type="duplicateValues" dxfId="4807" priority="463"/>
    <cfRule type="duplicateValues" dxfId="4806" priority="464"/>
    <cfRule type="duplicateValues" dxfId="4805" priority="465"/>
    <cfRule type="duplicateValues" dxfId="4804" priority="466"/>
  </conditionalFormatting>
  <conditionalFormatting sqref="E415 E418 H419:H422 H416 H412">
    <cfRule type="duplicateValues" dxfId="4803" priority="467"/>
    <cfRule type="duplicateValues" dxfId="4802" priority="468"/>
    <cfRule type="duplicateValues" dxfId="4801" priority="469"/>
    <cfRule type="duplicateValues" dxfId="4800" priority="470"/>
    <cfRule type="duplicateValues" dxfId="4799" priority="471"/>
    <cfRule type="duplicateValues" dxfId="4798" priority="472"/>
    <cfRule type="duplicateValues" dxfId="4797" priority="473"/>
    <cfRule type="duplicateValues" dxfId="4796" priority="474"/>
    <cfRule type="duplicateValues" dxfId="4795" priority="475"/>
    <cfRule type="duplicateValues" dxfId="4794" priority="476"/>
    <cfRule type="duplicateValues" dxfId="4793" priority="477"/>
    <cfRule type="duplicateValues" dxfId="4792" priority="478"/>
    <cfRule type="duplicateValues" dxfId="4791" priority="479"/>
    <cfRule type="duplicateValues" dxfId="4790" priority="480"/>
    <cfRule type="duplicateValues" dxfId="4789" priority="481"/>
    <cfRule type="duplicateValues" dxfId="4788" priority="482"/>
    <cfRule type="duplicateValues" dxfId="4787" priority="483"/>
    <cfRule type="duplicateValues" dxfId="4786" priority="484"/>
    <cfRule type="duplicateValues" dxfId="4785" priority="485"/>
    <cfRule type="duplicateValues" dxfId="4784" priority="486"/>
    <cfRule type="duplicateValues" dxfId="4783" priority="487"/>
  </conditionalFormatting>
  <conditionalFormatting sqref="D47:E52 D53:H74 G47:H52">
    <cfRule type="duplicateValues" dxfId="4782" priority="411"/>
    <cfRule type="duplicateValues" dxfId="4781" priority="412"/>
    <cfRule type="duplicateValues" dxfId="4780" priority="413"/>
    <cfRule type="duplicateValues" dxfId="4779" priority="414"/>
    <cfRule type="duplicateValues" dxfId="4778" priority="415"/>
    <cfRule type="duplicateValues" dxfId="4777" priority="416"/>
    <cfRule type="duplicateValues" dxfId="4776" priority="417"/>
    <cfRule type="duplicateValues" dxfId="4775" priority="418"/>
    <cfRule type="duplicateValues" dxfId="4774" priority="419"/>
    <cfRule type="duplicateValues" dxfId="4773" priority="420"/>
    <cfRule type="duplicateValues" dxfId="4772" priority="421"/>
    <cfRule type="duplicateValues" dxfId="4771" priority="422"/>
    <cfRule type="duplicateValues" dxfId="4770" priority="423"/>
    <cfRule type="duplicateValues" dxfId="4769" priority="424"/>
  </conditionalFormatting>
  <conditionalFormatting sqref="F52">
    <cfRule type="duplicateValues" dxfId="4768" priority="390"/>
    <cfRule type="duplicateValues" dxfId="4767" priority="391"/>
    <cfRule type="duplicateValues" dxfId="4766" priority="392"/>
    <cfRule type="duplicateValues" dxfId="4765" priority="393"/>
    <cfRule type="duplicateValues" dxfId="4764" priority="394"/>
    <cfRule type="duplicateValues" dxfId="4763" priority="395"/>
    <cfRule type="duplicateValues" dxfId="4762" priority="396"/>
    <cfRule type="duplicateValues" dxfId="4761" priority="397"/>
    <cfRule type="duplicateValues" dxfId="4760" priority="398"/>
    <cfRule type="duplicateValues" dxfId="4759" priority="399"/>
    <cfRule type="duplicateValues" dxfId="4758" priority="400"/>
    <cfRule type="duplicateValues" dxfId="4757" priority="401"/>
    <cfRule type="duplicateValues" dxfId="4756" priority="402"/>
    <cfRule type="duplicateValues" dxfId="4755" priority="403"/>
    <cfRule type="duplicateValues" dxfId="4754" priority="404"/>
    <cfRule type="duplicateValues" dxfId="4753" priority="405"/>
    <cfRule type="duplicateValues" dxfId="4752" priority="406"/>
    <cfRule type="duplicateValues" dxfId="4751" priority="407"/>
    <cfRule type="duplicateValues" dxfId="4750" priority="408"/>
    <cfRule type="duplicateValues" dxfId="4749" priority="409"/>
    <cfRule type="duplicateValues" dxfId="4748" priority="410"/>
  </conditionalFormatting>
  <conditionalFormatting sqref="G31 G28">
    <cfRule type="duplicateValues" dxfId="4747" priority="425"/>
    <cfRule type="duplicateValues" dxfId="4746" priority="426"/>
    <cfRule type="duplicateValues" dxfId="4745" priority="427"/>
    <cfRule type="duplicateValues" dxfId="4744" priority="428"/>
    <cfRule type="duplicateValues" dxfId="4743" priority="429"/>
    <cfRule type="duplicateValues" dxfId="4742" priority="430"/>
    <cfRule type="duplicateValues" dxfId="4741" priority="431"/>
    <cfRule type="duplicateValues" dxfId="4740" priority="432"/>
    <cfRule type="duplicateValues" dxfId="4739" priority="433"/>
    <cfRule type="duplicateValues" dxfId="4738" priority="434"/>
    <cfRule type="duplicateValues" dxfId="4737" priority="435"/>
    <cfRule type="duplicateValues" dxfId="4736" priority="436"/>
    <cfRule type="duplicateValues" dxfId="4735" priority="437"/>
    <cfRule type="duplicateValues" dxfId="4734" priority="438"/>
  </conditionalFormatting>
  <conditionalFormatting sqref="D28:F28 G32:G33 G29:G30 D24:E27 G24:G27 H24:H33 D36:H37 D29:E35 G34:H35 D38:E46 G38:H46">
    <cfRule type="duplicateValues" dxfId="4733" priority="439"/>
    <cfRule type="duplicateValues" dxfId="4732" priority="440"/>
    <cfRule type="duplicateValues" dxfId="4731" priority="441"/>
    <cfRule type="duplicateValues" dxfId="4730" priority="442"/>
    <cfRule type="duplicateValues" dxfId="4729" priority="443"/>
    <cfRule type="duplicateValues" dxfId="4728" priority="444"/>
    <cfRule type="duplicateValues" dxfId="4727" priority="445"/>
    <cfRule type="duplicateValues" dxfId="4726" priority="446"/>
    <cfRule type="duplicateValues" dxfId="4725" priority="447"/>
    <cfRule type="duplicateValues" dxfId="4724" priority="448"/>
    <cfRule type="duplicateValues" dxfId="4723" priority="449"/>
    <cfRule type="duplicateValues" dxfId="4722" priority="450"/>
    <cfRule type="duplicateValues" dxfId="4721" priority="451"/>
    <cfRule type="duplicateValues" dxfId="4720" priority="452"/>
  </conditionalFormatting>
  <conditionalFormatting sqref="F132">
    <cfRule type="duplicateValues" dxfId="4719" priority="349"/>
  </conditionalFormatting>
  <conditionalFormatting sqref="H114:H117 E114:E118">
    <cfRule type="duplicateValues" dxfId="4718" priority="335"/>
    <cfRule type="duplicateValues" dxfId="4717" priority="336"/>
    <cfRule type="duplicateValues" dxfId="4716" priority="337"/>
    <cfRule type="duplicateValues" dxfId="4715" priority="338"/>
    <cfRule type="duplicateValues" dxfId="4714" priority="339"/>
    <cfRule type="duplicateValues" dxfId="4713" priority="340"/>
    <cfRule type="duplicateValues" dxfId="4712" priority="341"/>
    <cfRule type="duplicateValues" dxfId="4711" priority="342"/>
    <cfRule type="duplicateValues" dxfId="4710" priority="343"/>
    <cfRule type="duplicateValues" dxfId="4709" priority="344"/>
    <cfRule type="duplicateValues" dxfId="4708" priority="345"/>
    <cfRule type="duplicateValues" dxfId="4707" priority="346"/>
    <cfRule type="duplicateValues" dxfId="4706" priority="347"/>
    <cfRule type="duplicateValues" dxfId="4705" priority="348"/>
  </conditionalFormatting>
  <conditionalFormatting sqref="G110:H110 E91:E101 E103:E108 E111:E113 G102:G105 H91:H97 H111:H113 H99:H109">
    <cfRule type="duplicateValues" dxfId="4704" priority="350"/>
    <cfRule type="duplicateValues" dxfId="4703" priority="351"/>
    <cfRule type="duplicateValues" dxfId="4702" priority="352"/>
    <cfRule type="duplicateValues" dxfId="4701" priority="353"/>
    <cfRule type="duplicateValues" dxfId="4700" priority="354"/>
    <cfRule type="duplicateValues" dxfId="4699" priority="355"/>
    <cfRule type="duplicateValues" dxfId="4698" priority="356"/>
    <cfRule type="duplicateValues" dxfId="4697" priority="357"/>
    <cfRule type="duplicateValues" dxfId="4696" priority="358"/>
    <cfRule type="duplicateValues" dxfId="4695" priority="359"/>
    <cfRule type="duplicateValues" dxfId="4694" priority="360"/>
    <cfRule type="duplicateValues" dxfId="4693" priority="361"/>
    <cfRule type="duplicateValues" dxfId="4692" priority="362"/>
    <cfRule type="duplicateValues" dxfId="4691" priority="363"/>
  </conditionalFormatting>
  <conditionalFormatting sqref="D119:E132 G119:H132 D133:H141 F120:F131 D113:D118">
    <cfRule type="duplicateValues" dxfId="4690" priority="364"/>
  </conditionalFormatting>
  <conditionalFormatting sqref="D120:H141 D113:D118 D119:E119 G119:H119">
    <cfRule type="duplicateValues" dxfId="4689" priority="365"/>
    <cfRule type="duplicateValues" dxfId="4688" priority="366"/>
    <cfRule type="duplicateValues" dxfId="4687" priority="367"/>
    <cfRule type="duplicateValues" dxfId="4686" priority="368"/>
    <cfRule type="duplicateValues" dxfId="4685" priority="369"/>
    <cfRule type="duplicateValues" dxfId="4684" priority="370"/>
    <cfRule type="duplicateValues" dxfId="4683" priority="371"/>
    <cfRule type="duplicateValues" dxfId="4682" priority="372"/>
    <cfRule type="duplicateValues" dxfId="4681" priority="373"/>
    <cfRule type="duplicateValues" dxfId="4680" priority="374"/>
    <cfRule type="duplicateValues" dxfId="4679" priority="375"/>
    <cfRule type="duplicateValues" dxfId="4678" priority="376"/>
  </conditionalFormatting>
  <conditionalFormatting sqref="D91:D112 F91:F119">
    <cfRule type="duplicateValues" dxfId="4677" priority="377"/>
  </conditionalFormatting>
  <conditionalFormatting sqref="D91:D112 F91:F119">
    <cfRule type="duplicateValues" dxfId="4676" priority="378"/>
    <cfRule type="duplicateValues" dxfId="4675" priority="379"/>
    <cfRule type="duplicateValues" dxfId="4674" priority="380"/>
    <cfRule type="duplicateValues" dxfId="4673" priority="381"/>
    <cfRule type="duplicateValues" dxfId="4672" priority="382"/>
    <cfRule type="duplicateValues" dxfId="4671" priority="383"/>
    <cfRule type="duplicateValues" dxfId="4670" priority="384"/>
    <cfRule type="duplicateValues" dxfId="4669" priority="385"/>
    <cfRule type="duplicateValues" dxfId="4668" priority="386"/>
    <cfRule type="duplicateValues" dxfId="4667" priority="387"/>
    <cfRule type="duplicateValues" dxfId="4666" priority="388"/>
    <cfRule type="duplicateValues" dxfId="4665" priority="389"/>
  </conditionalFormatting>
  <conditionalFormatting sqref="H118">
    <cfRule type="duplicateValues" dxfId="4664" priority="322"/>
  </conditionalFormatting>
  <conditionalFormatting sqref="H118">
    <cfRule type="duplicateValues" dxfId="4663" priority="323"/>
    <cfRule type="duplicateValues" dxfId="4662" priority="324"/>
    <cfRule type="duplicateValues" dxfId="4661" priority="325"/>
    <cfRule type="duplicateValues" dxfId="4660" priority="326"/>
    <cfRule type="duplicateValues" dxfId="4659" priority="327"/>
    <cfRule type="duplicateValues" dxfId="4658" priority="328"/>
    <cfRule type="duplicateValues" dxfId="4657" priority="329"/>
    <cfRule type="duplicateValues" dxfId="4656" priority="330"/>
    <cfRule type="duplicateValues" dxfId="4655" priority="331"/>
    <cfRule type="duplicateValues" dxfId="4654" priority="332"/>
    <cfRule type="duplicateValues" dxfId="4653" priority="333"/>
    <cfRule type="duplicateValues" dxfId="4652" priority="334"/>
  </conditionalFormatting>
  <conditionalFormatting sqref="H98">
    <cfRule type="duplicateValues" dxfId="4651" priority="309"/>
  </conditionalFormatting>
  <conditionalFormatting sqref="H98">
    <cfRule type="duplicateValues" dxfId="4650" priority="310"/>
    <cfRule type="duplicateValues" dxfId="4649" priority="311"/>
    <cfRule type="duplicateValues" dxfId="4648" priority="312"/>
    <cfRule type="duplicateValues" dxfId="4647" priority="313"/>
    <cfRule type="duplicateValues" dxfId="4646" priority="314"/>
    <cfRule type="duplicateValues" dxfId="4645" priority="315"/>
    <cfRule type="duplicateValues" dxfId="4644" priority="316"/>
    <cfRule type="duplicateValues" dxfId="4643" priority="317"/>
    <cfRule type="duplicateValues" dxfId="4642" priority="318"/>
    <cfRule type="duplicateValues" dxfId="4641" priority="319"/>
    <cfRule type="duplicateValues" dxfId="4640" priority="320"/>
    <cfRule type="duplicateValues" dxfId="4639" priority="321"/>
  </conditionalFormatting>
  <conditionalFormatting sqref="D190:E190 G190:H190 D186:H189 D200:H208 D199:F199 H199 D191:H198 D178:E185 H179:H185">
    <cfRule type="duplicateValues" dxfId="4638" priority="274"/>
    <cfRule type="duplicateValues" dxfId="4637" priority="275"/>
    <cfRule type="duplicateValues" dxfId="4636" priority="276"/>
    <cfRule type="duplicateValues" dxfId="4635" priority="277"/>
    <cfRule type="duplicateValues" dxfId="4634" priority="278"/>
    <cfRule type="duplicateValues" dxfId="4633" priority="279"/>
    <cfRule type="duplicateValues" dxfId="4632" priority="280"/>
    <cfRule type="duplicateValues" dxfId="4631" priority="281"/>
    <cfRule type="duplicateValues" dxfId="4630" priority="282"/>
    <cfRule type="duplicateValues" dxfId="4629" priority="283"/>
    <cfRule type="duplicateValues" dxfId="4628" priority="284"/>
  </conditionalFormatting>
  <conditionalFormatting sqref="F190">
    <cfRule type="duplicateValues" dxfId="4627" priority="253"/>
    <cfRule type="duplicateValues" dxfId="4626" priority="254"/>
    <cfRule type="duplicateValues" dxfId="4625" priority="255"/>
    <cfRule type="duplicateValues" dxfId="4624" priority="256"/>
    <cfRule type="duplicateValues" dxfId="4623" priority="257"/>
    <cfRule type="duplicateValues" dxfId="4622" priority="258"/>
    <cfRule type="duplicateValues" dxfId="4621" priority="259"/>
    <cfRule type="duplicateValues" dxfId="4620" priority="260"/>
    <cfRule type="duplicateValues" dxfId="4619" priority="261"/>
    <cfRule type="duplicateValues" dxfId="4618" priority="262"/>
    <cfRule type="duplicateValues" dxfId="4617" priority="263"/>
    <cfRule type="duplicateValues" dxfId="4616" priority="264"/>
    <cfRule type="duplicateValues" dxfId="4615" priority="265"/>
    <cfRule type="duplicateValues" dxfId="4614" priority="266"/>
    <cfRule type="duplicateValues" dxfId="4613" priority="267"/>
    <cfRule type="duplicateValues" dxfId="4612" priority="268"/>
    <cfRule type="duplicateValues" dxfId="4611" priority="269"/>
    <cfRule type="duplicateValues" dxfId="4610" priority="270"/>
    <cfRule type="duplicateValues" dxfId="4609" priority="271"/>
    <cfRule type="duplicateValues" dxfId="4608" priority="272"/>
    <cfRule type="duplicateValues" dxfId="4607" priority="273"/>
  </conditionalFormatting>
  <conditionalFormatting sqref="G199">
    <cfRule type="duplicateValues" dxfId="4606" priority="232"/>
    <cfRule type="duplicateValues" dxfId="4605" priority="233"/>
    <cfRule type="duplicateValues" dxfId="4604" priority="234"/>
    <cfRule type="duplicateValues" dxfId="4603" priority="235"/>
    <cfRule type="duplicateValues" dxfId="4602" priority="236"/>
    <cfRule type="duplicateValues" dxfId="4601" priority="237"/>
    <cfRule type="duplicateValues" dxfId="4600" priority="238"/>
    <cfRule type="duplicateValues" dxfId="4599" priority="239"/>
    <cfRule type="duplicateValues" dxfId="4598" priority="240"/>
    <cfRule type="duplicateValues" dxfId="4597" priority="241"/>
    <cfRule type="duplicateValues" dxfId="4596" priority="242"/>
    <cfRule type="duplicateValues" dxfId="4595" priority="243"/>
    <cfRule type="duplicateValues" dxfId="4594" priority="244"/>
    <cfRule type="duplicateValues" dxfId="4593" priority="245"/>
    <cfRule type="duplicateValues" dxfId="4592" priority="246"/>
    <cfRule type="duplicateValues" dxfId="4591" priority="247"/>
    <cfRule type="duplicateValues" dxfId="4590" priority="248"/>
    <cfRule type="duplicateValues" dxfId="4589" priority="249"/>
    <cfRule type="duplicateValues" dxfId="4588" priority="250"/>
    <cfRule type="duplicateValues" dxfId="4587" priority="251"/>
    <cfRule type="duplicateValues" dxfId="4586" priority="252"/>
  </conditionalFormatting>
  <conditionalFormatting sqref="D158:E177 H158:H162 H166:H177">
    <cfRule type="duplicateValues" dxfId="4585" priority="221"/>
    <cfRule type="duplicateValues" dxfId="4584" priority="222"/>
    <cfRule type="duplicateValues" dxfId="4583" priority="223"/>
    <cfRule type="duplicateValues" dxfId="4582" priority="224"/>
    <cfRule type="duplicateValues" dxfId="4581" priority="225"/>
    <cfRule type="duplicateValues" dxfId="4580" priority="226"/>
    <cfRule type="duplicateValues" dxfId="4579" priority="227"/>
    <cfRule type="duplicateValues" dxfId="4578" priority="228"/>
    <cfRule type="duplicateValues" dxfId="4577" priority="229"/>
    <cfRule type="duplicateValues" dxfId="4576" priority="230"/>
    <cfRule type="duplicateValues" dxfId="4575" priority="231"/>
  </conditionalFormatting>
  <conditionalFormatting sqref="G181:G185">
    <cfRule type="duplicateValues" dxfId="4574" priority="193"/>
    <cfRule type="duplicateValues" dxfId="4573" priority="194"/>
    <cfRule type="duplicateValues" dxfId="4572" priority="195"/>
    <cfRule type="duplicateValues" dxfId="4571" priority="196"/>
    <cfRule type="duplicateValues" dxfId="4570" priority="197"/>
    <cfRule type="duplicateValues" dxfId="4569" priority="198"/>
    <cfRule type="duplicateValues" dxfId="4568" priority="199"/>
    <cfRule type="duplicateValues" dxfId="4567" priority="200"/>
    <cfRule type="duplicateValues" dxfId="4566" priority="201"/>
    <cfRule type="duplicateValues" dxfId="4565" priority="202"/>
    <cfRule type="duplicateValues" dxfId="4564" priority="203"/>
    <cfRule type="duplicateValues" dxfId="4563" priority="204"/>
    <cfRule type="duplicateValues" dxfId="4562" priority="205"/>
    <cfRule type="duplicateValues" dxfId="4561" priority="206"/>
  </conditionalFormatting>
  <conditionalFormatting sqref="F159:F160 G158 F172 G166:G171 G173:G176 H178 G179:G180 H164 F162 G163 G161">
    <cfRule type="duplicateValues" dxfId="4560" priority="207"/>
    <cfRule type="duplicateValues" dxfId="4559" priority="208"/>
    <cfRule type="duplicateValues" dxfId="4558" priority="209"/>
    <cfRule type="duplicateValues" dxfId="4557" priority="210"/>
    <cfRule type="duplicateValues" dxfId="4556" priority="211"/>
    <cfRule type="duplicateValues" dxfId="4555" priority="212"/>
    <cfRule type="duplicateValues" dxfId="4554" priority="213"/>
    <cfRule type="duplicateValues" dxfId="4553" priority="214"/>
    <cfRule type="duplicateValues" dxfId="4552" priority="215"/>
    <cfRule type="duplicateValues" dxfId="4551" priority="216"/>
    <cfRule type="duplicateValues" dxfId="4550" priority="217"/>
    <cfRule type="duplicateValues" dxfId="4549" priority="218"/>
    <cfRule type="duplicateValues" dxfId="4548" priority="219"/>
    <cfRule type="duplicateValues" dxfId="4547" priority="220"/>
  </conditionalFormatting>
  <conditionalFormatting sqref="G178">
    <cfRule type="duplicateValues" dxfId="4546" priority="285"/>
    <cfRule type="duplicateValues" dxfId="4545" priority="286"/>
    <cfRule type="duplicateValues" dxfId="4544" priority="287"/>
    <cfRule type="duplicateValues" dxfId="4543" priority="288"/>
    <cfRule type="duplicateValues" dxfId="4542" priority="289"/>
    <cfRule type="duplicateValues" dxfId="4541" priority="290"/>
    <cfRule type="duplicateValues" dxfId="4540" priority="291"/>
    <cfRule type="duplicateValues" dxfId="4539" priority="292"/>
    <cfRule type="duplicateValues" dxfId="4538" priority="293"/>
    <cfRule type="duplicateValues" dxfId="4537" priority="294"/>
    <cfRule type="duplicateValues" dxfId="4536" priority="295"/>
    <cfRule type="duplicateValues" dxfId="4535" priority="296"/>
  </conditionalFormatting>
  <conditionalFormatting sqref="G159:G160 G164:G165 G172 G162">
    <cfRule type="duplicateValues" dxfId="4534" priority="297"/>
    <cfRule type="duplicateValues" dxfId="4533" priority="298"/>
    <cfRule type="duplicateValues" dxfId="4532" priority="299"/>
    <cfRule type="duplicateValues" dxfId="4531" priority="300"/>
    <cfRule type="duplicateValues" dxfId="4530" priority="301"/>
    <cfRule type="duplicateValues" dxfId="4529" priority="302"/>
    <cfRule type="duplicateValues" dxfId="4528" priority="303"/>
    <cfRule type="duplicateValues" dxfId="4527" priority="304"/>
    <cfRule type="duplicateValues" dxfId="4526" priority="305"/>
    <cfRule type="duplicateValues" dxfId="4525" priority="306"/>
    <cfRule type="duplicateValues" dxfId="4524" priority="307"/>
    <cfRule type="duplicateValues" dxfId="4523" priority="308"/>
  </conditionalFormatting>
  <conditionalFormatting sqref="H165">
    <cfRule type="duplicateValues" dxfId="4522" priority="182"/>
    <cfRule type="duplicateValues" dxfId="4521" priority="183"/>
    <cfRule type="duplicateValues" dxfId="4520" priority="184"/>
    <cfRule type="duplicateValues" dxfId="4519" priority="185"/>
    <cfRule type="duplicateValues" dxfId="4518" priority="186"/>
    <cfRule type="duplicateValues" dxfId="4517" priority="187"/>
    <cfRule type="duplicateValues" dxfId="4516" priority="188"/>
    <cfRule type="duplicateValues" dxfId="4515" priority="189"/>
    <cfRule type="duplicateValues" dxfId="4514" priority="190"/>
    <cfRule type="duplicateValues" dxfId="4513" priority="191"/>
    <cfRule type="duplicateValues" dxfId="4512" priority="192"/>
  </conditionalFormatting>
  <conditionalFormatting sqref="G177">
    <cfRule type="duplicateValues" dxfId="4511" priority="170"/>
    <cfRule type="duplicateValues" dxfId="4510" priority="171"/>
    <cfRule type="duplicateValues" dxfId="4509" priority="172"/>
    <cfRule type="duplicateValues" dxfId="4508" priority="173"/>
    <cfRule type="duplicateValues" dxfId="4507" priority="174"/>
    <cfRule type="duplicateValues" dxfId="4506" priority="175"/>
    <cfRule type="duplicateValues" dxfId="4505" priority="176"/>
    <cfRule type="duplicateValues" dxfId="4504" priority="177"/>
    <cfRule type="duplicateValues" dxfId="4503" priority="178"/>
    <cfRule type="duplicateValues" dxfId="4502" priority="179"/>
    <cfRule type="duplicateValues" dxfId="4501" priority="180"/>
    <cfRule type="duplicateValues" dxfId="4500" priority="181"/>
  </conditionalFormatting>
  <conditionalFormatting sqref="D387:H388 D396:H409 D395:E395 G395:H395 D390:H394 D389 F389:H389 D378:E386 H378:H386 F386">
    <cfRule type="duplicateValues" dxfId="4499" priority="160"/>
    <cfRule type="duplicateValues" dxfId="4498" priority="161"/>
    <cfRule type="duplicateValues" dxfId="4497" priority="162"/>
    <cfRule type="duplicateValues" dxfId="4496" priority="163"/>
    <cfRule type="duplicateValues" dxfId="4495" priority="164"/>
    <cfRule type="duplicateValues" dxfId="4494" priority="165"/>
    <cfRule type="duplicateValues" dxfId="4493" priority="166"/>
    <cfRule type="duplicateValues" dxfId="4492" priority="167"/>
    <cfRule type="duplicateValues" dxfId="4491" priority="168"/>
    <cfRule type="duplicateValues" dxfId="4490" priority="169"/>
  </conditionalFormatting>
  <conditionalFormatting sqref="F395">
    <cfRule type="duplicateValues" dxfId="4489" priority="139"/>
    <cfRule type="duplicateValues" dxfId="4488" priority="140"/>
    <cfRule type="duplicateValues" dxfId="4487" priority="141"/>
    <cfRule type="duplicateValues" dxfId="4486" priority="142"/>
    <cfRule type="duplicateValues" dxfId="4485" priority="143"/>
    <cfRule type="duplicateValues" dxfId="4484" priority="144"/>
    <cfRule type="duplicateValues" dxfId="4483" priority="145"/>
    <cfRule type="duplicateValues" dxfId="4482" priority="146"/>
    <cfRule type="duplicateValues" dxfId="4481" priority="147"/>
    <cfRule type="duplicateValues" dxfId="4480" priority="148"/>
    <cfRule type="duplicateValues" dxfId="4479" priority="149"/>
    <cfRule type="duplicateValues" dxfId="4478" priority="150"/>
    <cfRule type="duplicateValues" dxfId="4477" priority="151"/>
    <cfRule type="duplicateValues" dxfId="4476" priority="152"/>
    <cfRule type="duplicateValues" dxfId="4475" priority="153"/>
    <cfRule type="duplicateValues" dxfId="4474" priority="154"/>
    <cfRule type="duplicateValues" dxfId="4473" priority="155"/>
    <cfRule type="duplicateValues" dxfId="4472" priority="156"/>
    <cfRule type="duplicateValues" dxfId="4471" priority="157"/>
    <cfRule type="duplicateValues" dxfId="4470" priority="158"/>
    <cfRule type="duplicateValues" dxfId="4469" priority="159"/>
  </conditionalFormatting>
  <conditionalFormatting sqref="E389">
    <cfRule type="duplicateValues" dxfId="4468" priority="118"/>
    <cfRule type="duplicateValues" dxfId="4467" priority="119"/>
    <cfRule type="duplicateValues" dxfId="4466" priority="120"/>
    <cfRule type="duplicateValues" dxfId="4465" priority="121"/>
    <cfRule type="duplicateValues" dxfId="4464" priority="122"/>
    <cfRule type="duplicateValues" dxfId="4463" priority="123"/>
    <cfRule type="duplicateValues" dxfId="4462" priority="124"/>
    <cfRule type="duplicateValues" dxfId="4461" priority="125"/>
    <cfRule type="duplicateValues" dxfId="4460" priority="126"/>
    <cfRule type="duplicateValues" dxfId="4459" priority="127"/>
    <cfRule type="duplicateValues" dxfId="4458" priority="128"/>
    <cfRule type="duplicateValues" dxfId="4457" priority="129"/>
    <cfRule type="duplicateValues" dxfId="4456" priority="130"/>
    <cfRule type="duplicateValues" dxfId="4455" priority="131"/>
    <cfRule type="duplicateValues" dxfId="4454" priority="132"/>
    <cfRule type="duplicateValues" dxfId="4453" priority="133"/>
    <cfRule type="duplicateValues" dxfId="4452" priority="134"/>
    <cfRule type="duplicateValues" dxfId="4451" priority="135"/>
    <cfRule type="duplicateValues" dxfId="4450" priority="136"/>
    <cfRule type="duplicateValues" dxfId="4449" priority="137"/>
    <cfRule type="duplicateValues" dxfId="4448" priority="138"/>
  </conditionalFormatting>
  <conditionalFormatting sqref="D359:E359 D362:E362 D360:D361 D366:E368 D370:E377 D369 D363:D365 H359:H377">
    <cfRule type="duplicateValues" dxfId="4447" priority="108"/>
    <cfRule type="duplicateValues" dxfId="4446" priority="109"/>
    <cfRule type="duplicateValues" dxfId="4445" priority="110"/>
    <cfRule type="duplicateValues" dxfId="4444" priority="111"/>
    <cfRule type="duplicateValues" dxfId="4443" priority="112"/>
    <cfRule type="duplicateValues" dxfId="4442" priority="113"/>
    <cfRule type="duplicateValues" dxfId="4441" priority="114"/>
    <cfRule type="duplicateValues" dxfId="4440" priority="115"/>
    <cfRule type="duplicateValues" dxfId="4439" priority="116"/>
    <cfRule type="duplicateValues" dxfId="4438" priority="117"/>
  </conditionalFormatting>
  <conditionalFormatting sqref="F382:F385">
    <cfRule type="duplicateValues" dxfId="4437" priority="80"/>
    <cfRule type="duplicateValues" dxfId="4436" priority="81"/>
    <cfRule type="duplicateValues" dxfId="4435" priority="82"/>
    <cfRule type="duplicateValues" dxfId="4434" priority="83"/>
    <cfRule type="duplicateValues" dxfId="4433" priority="84"/>
    <cfRule type="duplicateValues" dxfId="4432" priority="85"/>
    <cfRule type="duplicateValues" dxfId="4431" priority="86"/>
    <cfRule type="duplicateValues" dxfId="4430" priority="87"/>
    <cfRule type="duplicateValues" dxfId="4429" priority="88"/>
    <cfRule type="duplicateValues" dxfId="4428" priority="89"/>
    <cfRule type="duplicateValues" dxfId="4427" priority="90"/>
    <cfRule type="duplicateValues" dxfId="4426" priority="91"/>
    <cfRule type="duplicateValues" dxfId="4425" priority="92"/>
    <cfRule type="duplicateValues" dxfId="4424" priority="93"/>
  </conditionalFormatting>
  <conditionalFormatting sqref="G362 F367:F368 F370:F372 E369 G373 F374:F377 E363 E365 G364 F359 E360:E361 F379:F381">
    <cfRule type="duplicateValues" dxfId="4423" priority="94"/>
    <cfRule type="duplicateValues" dxfId="4422" priority="95"/>
    <cfRule type="duplicateValues" dxfId="4421" priority="96"/>
    <cfRule type="duplicateValues" dxfId="4420" priority="97"/>
    <cfRule type="duplicateValues" dxfId="4419" priority="98"/>
    <cfRule type="duplicateValues" dxfId="4418" priority="99"/>
    <cfRule type="duplicateValues" dxfId="4417" priority="100"/>
    <cfRule type="duplicateValues" dxfId="4416" priority="101"/>
    <cfRule type="duplicateValues" dxfId="4415" priority="102"/>
    <cfRule type="duplicateValues" dxfId="4414" priority="103"/>
    <cfRule type="duplicateValues" dxfId="4413" priority="104"/>
    <cfRule type="duplicateValues" dxfId="4412" priority="105"/>
    <cfRule type="duplicateValues" dxfId="4411" priority="106"/>
    <cfRule type="duplicateValues" dxfId="4410" priority="107"/>
  </conditionalFormatting>
  <conditionalFormatting sqref="F378">
    <cfRule type="duplicateValues" dxfId="4409" priority="70"/>
    <cfRule type="duplicateValues" dxfId="4408" priority="71"/>
    <cfRule type="duplicateValues" dxfId="4407" priority="72"/>
    <cfRule type="duplicateValues" dxfId="4406" priority="73"/>
    <cfRule type="duplicateValues" dxfId="4405" priority="74"/>
    <cfRule type="duplicateValues" dxfId="4404" priority="75"/>
    <cfRule type="duplicateValues" dxfId="4403" priority="76"/>
    <cfRule type="duplicateValues" dxfId="4402" priority="77"/>
    <cfRule type="duplicateValues" dxfId="4401" priority="78"/>
    <cfRule type="duplicateValues" dxfId="4400" priority="79"/>
  </conditionalFormatting>
  <conditionalFormatting sqref="D469:E469 G469:H469 D446:H452 D470:H476 D454:H468 D453:E453 G453:H453">
    <cfRule type="duplicateValues" dxfId="4399" priority="52"/>
    <cfRule type="duplicateValues" dxfId="4398" priority="53"/>
    <cfRule type="duplicateValues" dxfId="4397" priority="54"/>
    <cfRule type="duplicateValues" dxfId="4396" priority="55"/>
    <cfRule type="duplicateValues" dxfId="4395" priority="56"/>
    <cfRule type="duplicateValues" dxfId="4394" priority="57"/>
    <cfRule type="duplicateValues" dxfId="4393" priority="58"/>
    <cfRule type="duplicateValues" dxfId="4392" priority="59"/>
    <cfRule type="duplicateValues" dxfId="4391" priority="60"/>
  </conditionalFormatting>
  <conditionalFormatting sqref="F469">
    <cfRule type="duplicateValues" dxfId="4390" priority="31"/>
    <cfRule type="duplicateValues" dxfId="4389" priority="32"/>
    <cfRule type="duplicateValues" dxfId="4388" priority="33"/>
    <cfRule type="duplicateValues" dxfId="4387" priority="34"/>
    <cfRule type="duplicateValues" dxfId="4386" priority="35"/>
    <cfRule type="duplicateValues" dxfId="4385" priority="36"/>
    <cfRule type="duplicateValues" dxfId="4384" priority="37"/>
    <cfRule type="duplicateValues" dxfId="4383" priority="38"/>
    <cfRule type="duplicateValues" dxfId="4382" priority="39"/>
    <cfRule type="duplicateValues" dxfId="4381" priority="40"/>
    <cfRule type="duplicateValues" dxfId="4380" priority="41"/>
    <cfRule type="duplicateValues" dxfId="4379" priority="42"/>
    <cfRule type="duplicateValues" dxfId="4378" priority="43"/>
    <cfRule type="duplicateValues" dxfId="4377" priority="44"/>
    <cfRule type="duplicateValues" dxfId="4376" priority="45"/>
    <cfRule type="duplicateValues" dxfId="4375" priority="46"/>
    <cfRule type="duplicateValues" dxfId="4374" priority="47"/>
    <cfRule type="duplicateValues" dxfId="4373" priority="48"/>
    <cfRule type="duplicateValues" dxfId="4372" priority="49"/>
    <cfRule type="duplicateValues" dxfId="4371" priority="50"/>
    <cfRule type="duplicateValues" dxfId="4370" priority="51"/>
  </conditionalFormatting>
  <conditionalFormatting sqref="F436">
    <cfRule type="duplicateValues" dxfId="4369" priority="10"/>
    <cfRule type="duplicateValues" dxfId="4368" priority="11"/>
    <cfRule type="duplicateValues" dxfId="4367" priority="12"/>
    <cfRule type="duplicateValues" dxfId="4366" priority="13"/>
    <cfRule type="duplicateValues" dxfId="4365" priority="14"/>
    <cfRule type="duplicateValues" dxfId="4364" priority="15"/>
    <cfRule type="duplicateValues" dxfId="4363" priority="16"/>
    <cfRule type="duplicateValues" dxfId="4362" priority="17"/>
    <cfRule type="duplicateValues" dxfId="4361" priority="18"/>
    <cfRule type="duplicateValues" dxfId="4360" priority="19"/>
    <cfRule type="duplicateValues" dxfId="4359" priority="20"/>
    <cfRule type="duplicateValues" dxfId="4358" priority="21"/>
    <cfRule type="duplicateValues" dxfId="4357" priority="22"/>
    <cfRule type="duplicateValues" dxfId="4356" priority="23"/>
    <cfRule type="duplicateValues" dxfId="4355" priority="24"/>
    <cfRule type="duplicateValues" dxfId="4354" priority="25"/>
    <cfRule type="duplicateValues" dxfId="4353" priority="26"/>
    <cfRule type="duplicateValues" dxfId="4352" priority="27"/>
    <cfRule type="duplicateValues" dxfId="4351" priority="28"/>
    <cfRule type="duplicateValues" dxfId="4350" priority="29"/>
    <cfRule type="duplicateValues" dxfId="4349" priority="30"/>
  </conditionalFormatting>
  <conditionalFormatting sqref="D436:E436 G436:H436 D427:H428 D426:E426 G426:H426 D430:H430 H429 D429:E429 D431:E431 G431:H431 D432:H435 D437:H445">
    <cfRule type="duplicateValues" dxfId="4348" priority="61"/>
    <cfRule type="duplicateValues" dxfId="4347" priority="62"/>
    <cfRule type="duplicateValues" dxfId="4346" priority="63"/>
    <cfRule type="duplicateValues" dxfId="4345" priority="64"/>
    <cfRule type="duplicateValues" dxfId="4344" priority="65"/>
    <cfRule type="duplicateValues" dxfId="4343" priority="66"/>
    <cfRule type="duplicateValues" dxfId="4342" priority="67"/>
    <cfRule type="duplicateValues" dxfId="4341" priority="68"/>
    <cfRule type="duplicateValues" dxfId="4340" priority="69"/>
  </conditionalFormatting>
  <conditionalFormatting sqref="F453">
    <cfRule type="duplicateValues" dxfId="4339" priority="1"/>
    <cfRule type="duplicateValues" dxfId="4338" priority="2"/>
    <cfRule type="duplicateValues" dxfId="4337" priority="3"/>
    <cfRule type="duplicateValues" dxfId="4336" priority="4"/>
    <cfRule type="duplicateValues" dxfId="4335" priority="5"/>
    <cfRule type="duplicateValues" dxfId="4334" priority="6"/>
    <cfRule type="duplicateValues" dxfId="4333" priority="7"/>
    <cfRule type="duplicateValues" dxfId="4332" priority="8"/>
    <cfRule type="duplicateValues" dxfId="4331" priority="9"/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5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 t="shared" ref="E8:H8" si="0">COUNTA(E9:E74)</f>
        <v>2</v>
      </c>
      <c r="F8" s="108">
        <f t="shared" si="0"/>
        <v>13</v>
      </c>
      <c r="G8" s="108">
        <f t="shared" si="0"/>
        <v>22</v>
      </c>
      <c r="H8" s="108">
        <f t="shared" si="0"/>
        <v>1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3"/>
      <c r="E10" s="108"/>
      <c r="F10" s="314" t="s">
        <v>308</v>
      </c>
      <c r="G10" s="108"/>
      <c r="H10" s="312"/>
    </row>
    <row r="11" spans="1:8" ht="15.75" outlineLevel="1" x14ac:dyDescent="0.25">
      <c r="D11" s="313"/>
      <c r="E11" s="108"/>
      <c r="F11" s="314" t="s">
        <v>317</v>
      </c>
      <c r="G11" s="108"/>
      <c r="H11" s="312"/>
    </row>
    <row r="12" spans="1:8" ht="15.75" outlineLevel="1" x14ac:dyDescent="0.25">
      <c r="D12" s="313"/>
      <c r="E12" s="108"/>
      <c r="F12" s="314" t="s">
        <v>309</v>
      </c>
      <c r="G12" s="108"/>
      <c r="H12" s="312"/>
    </row>
    <row r="13" spans="1:8" ht="15.75" outlineLevel="1" x14ac:dyDescent="0.25">
      <c r="D13" s="313"/>
      <c r="E13" s="108"/>
      <c r="F13" s="314" t="s">
        <v>327</v>
      </c>
      <c r="G13" s="108"/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F15" s="314" t="s">
        <v>310</v>
      </c>
      <c r="G15" s="108"/>
      <c r="H15" s="312"/>
    </row>
    <row r="16" spans="1:8" ht="15.75" outlineLevel="1" x14ac:dyDescent="0.25">
      <c r="D16" s="313"/>
      <c r="E16" s="108"/>
      <c r="F16" s="314" t="s">
        <v>319</v>
      </c>
      <c r="G16" s="108"/>
      <c r="H16" s="312"/>
    </row>
    <row r="17" spans="4:8" ht="15.75" outlineLevel="1" x14ac:dyDescent="0.25">
      <c r="D17" s="313"/>
      <c r="E17" s="108"/>
      <c r="G17" s="108"/>
      <c r="H17" s="314" t="s">
        <v>312</v>
      </c>
    </row>
    <row r="18" spans="4:8" ht="15.75" outlineLevel="1" x14ac:dyDescent="0.25">
      <c r="D18" s="313"/>
      <c r="E18" s="108"/>
      <c r="F18" s="314" t="s">
        <v>320</v>
      </c>
      <c r="G18" s="108"/>
      <c r="H18" s="312"/>
    </row>
    <row r="19" spans="4:8" ht="15.75" outlineLevel="1" x14ac:dyDescent="0.25">
      <c r="D19" s="313"/>
      <c r="E19" s="108"/>
      <c r="F19" s="314" t="s">
        <v>313</v>
      </c>
      <c r="G19" s="108"/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108"/>
      <c r="G21" s="314" t="s">
        <v>664</v>
      </c>
      <c r="H21" s="312"/>
    </row>
    <row r="22" spans="4:8" ht="15.75" outlineLevel="1" x14ac:dyDescent="0.25">
      <c r="D22" s="313"/>
      <c r="E22" s="108"/>
      <c r="G22" s="316" t="s">
        <v>270</v>
      </c>
      <c r="H22" s="312"/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285</v>
      </c>
      <c r="H29" s="107"/>
    </row>
    <row r="30" spans="4:8" ht="15.75" outlineLevel="2" x14ac:dyDescent="0.25">
      <c r="D30" s="109"/>
      <c r="E30" s="108"/>
      <c r="G30" s="9" t="s">
        <v>17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 t="shared" ref="E75:H75" si="1">COUNTA(E76:E141)</f>
        <v>0</v>
      </c>
      <c r="F75" s="108">
        <f t="shared" si="1"/>
        <v>10</v>
      </c>
      <c r="G75" s="108">
        <f t="shared" si="1"/>
        <v>1</v>
      </c>
      <c r="H75" s="108">
        <f t="shared" si="1"/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3"/>
      <c r="E77" s="108"/>
      <c r="F77" s="314" t="s">
        <v>308</v>
      </c>
      <c r="G77" s="108"/>
      <c r="H77" s="312"/>
    </row>
    <row r="78" spans="1:8" ht="15.75" outlineLevel="1" x14ac:dyDescent="0.25">
      <c r="D78" s="313"/>
      <c r="E78" s="108"/>
      <c r="F78" s="314" t="s">
        <v>317</v>
      </c>
      <c r="G78" s="108"/>
      <c r="H78" s="312"/>
    </row>
    <row r="79" spans="1:8" ht="15.75" outlineLevel="1" x14ac:dyDescent="0.25">
      <c r="D79" s="313"/>
      <c r="E79" s="108"/>
      <c r="F79" s="314" t="s">
        <v>309</v>
      </c>
      <c r="G79" s="108"/>
      <c r="H79" s="312"/>
    </row>
    <row r="80" spans="1:8" ht="15.75" outlineLevel="1" x14ac:dyDescent="0.25">
      <c r="D80" s="313"/>
      <c r="E80" s="108"/>
      <c r="G80" s="108"/>
      <c r="H80" s="314" t="s">
        <v>327</v>
      </c>
    </row>
    <row r="81" spans="4:8" ht="15.75" outlineLevel="1" x14ac:dyDescent="0.25">
      <c r="D81" s="313"/>
      <c r="E81" s="108"/>
      <c r="G81" s="108"/>
      <c r="H81" s="314" t="s">
        <v>328</v>
      </c>
    </row>
    <row r="82" spans="4:8" ht="15.75" outlineLevel="1" x14ac:dyDescent="0.25">
      <c r="D82" s="313"/>
      <c r="E82" s="108"/>
      <c r="F82" s="314" t="s">
        <v>310</v>
      </c>
      <c r="G82" s="108"/>
      <c r="H82" s="312"/>
    </row>
    <row r="83" spans="4:8" ht="15.75" outlineLevel="1" x14ac:dyDescent="0.25">
      <c r="D83" s="313"/>
      <c r="E83" s="108"/>
      <c r="F83" s="314" t="s">
        <v>319</v>
      </c>
      <c r="G83" s="108"/>
      <c r="H83" s="312"/>
    </row>
    <row r="84" spans="4:8" ht="15.75" outlineLevel="1" x14ac:dyDescent="0.25">
      <c r="D84" s="313"/>
      <c r="E84" s="108"/>
      <c r="F84" s="314" t="s">
        <v>312</v>
      </c>
      <c r="G84" s="108"/>
      <c r="H84" s="312"/>
    </row>
    <row r="85" spans="4:8" ht="15.75" outlineLevel="1" x14ac:dyDescent="0.25">
      <c r="D85" s="313"/>
      <c r="E85" s="108"/>
      <c r="F85" s="314" t="s">
        <v>320</v>
      </c>
      <c r="G85" s="108"/>
      <c r="H85" s="312"/>
    </row>
    <row r="86" spans="4:8" ht="15.75" outlineLevel="1" x14ac:dyDescent="0.25">
      <c r="D86" s="313"/>
      <c r="E86" s="108"/>
      <c r="F86" s="314" t="s">
        <v>313</v>
      </c>
      <c r="G86" s="108"/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108"/>
      <c r="F88" s="314" t="s">
        <v>664</v>
      </c>
      <c r="H88" s="312"/>
    </row>
    <row r="89" spans="4:8" ht="15.75" outlineLevel="1" x14ac:dyDescent="0.25">
      <c r="D89" s="313"/>
      <c r="E89" s="108"/>
      <c r="G89" s="316" t="s">
        <v>270</v>
      </c>
      <c r="H89" s="312"/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285</v>
      </c>
    </row>
    <row r="97" spans="4:8" ht="15.75" outlineLevel="2" x14ac:dyDescent="0.25">
      <c r="D97" s="109"/>
      <c r="E97" s="108"/>
      <c r="F97" s="108"/>
      <c r="H97" s="9" t="s">
        <v>17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39</v>
      </c>
      <c r="D142" s="108">
        <f>COUNTA(D143:D208)</f>
        <v>0</v>
      </c>
      <c r="E142" s="108">
        <f t="shared" ref="E142:H142" si="2">COUNTA(E143:E208)</f>
        <v>2</v>
      </c>
      <c r="F142" s="108">
        <f t="shared" si="2"/>
        <v>7</v>
      </c>
      <c r="G142" s="108">
        <f t="shared" si="2"/>
        <v>26</v>
      </c>
      <c r="H142" s="108">
        <f t="shared" si="2"/>
        <v>4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3"/>
      <c r="E144" s="314" t="s">
        <v>308</v>
      </c>
      <c r="G144" s="108"/>
      <c r="H144" s="312"/>
    </row>
    <row r="145" spans="4:8" ht="15.75" outlineLevel="1" x14ac:dyDescent="0.25">
      <c r="D145" s="313"/>
      <c r="E145" s="108"/>
      <c r="G145" s="314" t="s">
        <v>317</v>
      </c>
      <c r="H145" s="312"/>
    </row>
    <row r="146" spans="4:8" ht="15.75" outlineLevel="1" x14ac:dyDescent="0.25">
      <c r="D146" s="313"/>
      <c r="E146" s="108"/>
      <c r="F146" s="314" t="s">
        <v>309</v>
      </c>
      <c r="G146" s="108"/>
      <c r="H146" s="312"/>
    </row>
    <row r="147" spans="4:8" ht="15.75" outlineLevel="1" x14ac:dyDescent="0.25">
      <c r="D147" s="313"/>
      <c r="E147" s="108"/>
      <c r="G147" s="108"/>
      <c r="H147" s="314" t="s">
        <v>327</v>
      </c>
    </row>
    <row r="148" spans="4:8" ht="15.75" outlineLevel="1" x14ac:dyDescent="0.25">
      <c r="D148" s="313"/>
      <c r="E148" s="108"/>
      <c r="G148" s="314" t="s">
        <v>328</v>
      </c>
      <c r="H148" s="312"/>
    </row>
    <row r="149" spans="4:8" ht="15.75" outlineLevel="1" x14ac:dyDescent="0.25">
      <c r="D149" s="313"/>
      <c r="E149" s="108"/>
      <c r="F149" s="314" t="s">
        <v>310</v>
      </c>
      <c r="G149" s="108"/>
      <c r="H149" s="312"/>
    </row>
    <row r="150" spans="4:8" ht="15.75" outlineLevel="1" x14ac:dyDescent="0.25">
      <c r="D150" s="313"/>
      <c r="E150" s="108"/>
      <c r="G150" s="314" t="s">
        <v>319</v>
      </c>
      <c r="H150" s="312"/>
    </row>
    <row r="151" spans="4:8" ht="15.75" outlineLevel="1" x14ac:dyDescent="0.25">
      <c r="D151" s="313"/>
      <c r="E151" s="108"/>
      <c r="G151" s="314" t="s">
        <v>312</v>
      </c>
      <c r="H151" s="312"/>
    </row>
    <row r="152" spans="4:8" ht="15.75" outlineLevel="1" x14ac:dyDescent="0.25">
      <c r="D152" s="313"/>
      <c r="E152" s="108"/>
      <c r="G152" s="314" t="s">
        <v>320</v>
      </c>
      <c r="H152" s="312"/>
    </row>
    <row r="153" spans="4:8" ht="15.75" outlineLevel="1" x14ac:dyDescent="0.25">
      <c r="D153" s="313"/>
      <c r="E153" s="108"/>
      <c r="G153" s="314" t="s">
        <v>313</v>
      </c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314" t="s">
        <v>664</v>
      </c>
      <c r="G155" s="108"/>
      <c r="H155" s="312"/>
    </row>
    <row r="156" spans="4:8" ht="15.75" outlineLevel="1" x14ac:dyDescent="0.25">
      <c r="D156" s="313"/>
      <c r="E156" s="108"/>
      <c r="H156" s="316" t="s">
        <v>270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G163" s="9" t="s">
        <v>285</v>
      </c>
    </row>
    <row r="164" spans="4:8" ht="15.75" outlineLevel="2" x14ac:dyDescent="0.25">
      <c r="D164" s="109"/>
      <c r="E164" s="108"/>
      <c r="G164" s="108"/>
      <c r="H164" s="9" t="s">
        <v>17</v>
      </c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  <c r="H167" s="107"/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  <c r="H169" s="107"/>
    </row>
    <row r="170" spans="4:8" ht="15.75" outlineLevel="2" x14ac:dyDescent="0.25">
      <c r="D170" s="109"/>
      <c r="E170" s="108"/>
      <c r="G170" s="9" t="s">
        <v>58</v>
      </c>
      <c r="H170" s="107"/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G178" s="108"/>
      <c r="H178" s="9" t="s">
        <v>19</v>
      </c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E180" s="108"/>
      <c r="G180" s="9" t="s">
        <v>10</v>
      </c>
      <c r="H180" s="107"/>
    </row>
    <row r="181" spans="4:8" ht="15.75" outlineLevel="2" x14ac:dyDescent="0.25">
      <c r="D181" s="109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41</v>
      </c>
      <c r="D209" s="108">
        <f>COUNTA(D210:D275)</f>
        <v>2</v>
      </c>
      <c r="E209" s="108">
        <f t="shared" ref="E209:H209" si="3">COUNTA(E210:E275)</f>
        <v>9</v>
      </c>
      <c r="F209" s="108">
        <f t="shared" si="3"/>
        <v>7</v>
      </c>
      <c r="G209" s="108">
        <f t="shared" si="3"/>
        <v>20</v>
      </c>
      <c r="H209" s="108">
        <f t="shared" si="3"/>
        <v>3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3"/>
      <c r="E211" s="314" t="s">
        <v>308</v>
      </c>
      <c r="G211" s="108"/>
      <c r="H211" s="312"/>
    </row>
    <row r="212" spans="1:8" ht="15.75" outlineLevel="1" x14ac:dyDescent="0.25">
      <c r="D212" s="313"/>
      <c r="E212" s="314" t="s">
        <v>317</v>
      </c>
      <c r="G212" s="108"/>
      <c r="H212" s="312"/>
    </row>
    <row r="213" spans="1:8" ht="15.75" outlineLevel="1" x14ac:dyDescent="0.25">
      <c r="D213" s="314" t="s">
        <v>309</v>
      </c>
      <c r="G213" s="108"/>
      <c r="H213" s="312"/>
    </row>
    <row r="214" spans="1:8" ht="15.75" outlineLevel="1" x14ac:dyDescent="0.25">
      <c r="D214" s="313"/>
      <c r="E214" s="314" t="s">
        <v>327</v>
      </c>
      <c r="G214" s="108"/>
      <c r="H214" s="312"/>
    </row>
    <row r="215" spans="1:8" ht="15.75" outlineLevel="1" x14ac:dyDescent="0.25">
      <c r="D215" s="313"/>
      <c r="E215" s="314" t="s">
        <v>328</v>
      </c>
      <c r="G215" s="108"/>
      <c r="H215" s="312"/>
    </row>
    <row r="216" spans="1:8" ht="15.75" outlineLevel="1" x14ac:dyDescent="0.25">
      <c r="D216" s="314" t="s">
        <v>310</v>
      </c>
      <c r="G216" s="108"/>
      <c r="H216" s="312"/>
    </row>
    <row r="217" spans="1:8" ht="15.75" outlineLevel="1" x14ac:dyDescent="0.25">
      <c r="D217" s="313"/>
      <c r="E217" s="314" t="s">
        <v>319</v>
      </c>
      <c r="G217" s="108"/>
      <c r="H217" s="312"/>
    </row>
    <row r="218" spans="1:8" ht="15.75" outlineLevel="1" x14ac:dyDescent="0.25">
      <c r="D218" s="313"/>
      <c r="E218" s="314" t="s">
        <v>312</v>
      </c>
      <c r="G218" s="108"/>
      <c r="H218" s="312"/>
    </row>
    <row r="219" spans="1:8" ht="15.75" outlineLevel="1" x14ac:dyDescent="0.25">
      <c r="D219" s="313"/>
      <c r="E219" s="314" t="s">
        <v>320</v>
      </c>
      <c r="G219" s="108"/>
      <c r="H219" s="312"/>
    </row>
    <row r="220" spans="1:8" ht="15.75" outlineLevel="1" x14ac:dyDescent="0.25">
      <c r="D220" s="313"/>
      <c r="E220" s="314" t="s">
        <v>313</v>
      </c>
      <c r="G220" s="108"/>
      <c r="H220" s="312"/>
    </row>
    <row r="221" spans="1:8" ht="15.75" outlineLevel="1" x14ac:dyDescent="0.25">
      <c r="D221" s="313"/>
      <c r="E221" s="108"/>
      <c r="F221" s="314" t="s">
        <v>329</v>
      </c>
      <c r="G221" s="108"/>
      <c r="H221" s="312"/>
    </row>
    <row r="222" spans="1:8" ht="15.75" outlineLevel="1" x14ac:dyDescent="0.25">
      <c r="D222" s="313"/>
      <c r="E222" s="314" t="s">
        <v>664</v>
      </c>
      <c r="G222" s="108"/>
      <c r="H222" s="312"/>
    </row>
    <row r="223" spans="1:8" ht="15.75" outlineLevel="1" x14ac:dyDescent="0.25">
      <c r="D223" s="313"/>
      <c r="E223" s="108"/>
      <c r="F223" s="316" t="s">
        <v>270</v>
      </c>
      <c r="G223" s="108"/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F230" s="9" t="s">
        <v>285</v>
      </c>
    </row>
    <row r="231" spans="4:8" ht="15.75" outlineLevel="2" x14ac:dyDescent="0.25">
      <c r="D231" s="109"/>
      <c r="E231" s="108"/>
      <c r="G231" s="108"/>
      <c r="H231" s="9" t="s">
        <v>17</v>
      </c>
    </row>
    <row r="232" spans="4:8" ht="15.75" outlineLevel="2" x14ac:dyDescent="0.25">
      <c r="D232" s="109"/>
      <c r="E232" s="108"/>
      <c r="G232" s="108"/>
      <c r="H232" s="9" t="s">
        <v>21</v>
      </c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9" t="s">
        <v>22</v>
      </c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269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41</v>
      </c>
      <c r="D276" s="108">
        <f>COUNTA(D277:D342)</f>
        <v>0</v>
      </c>
      <c r="E276" s="108">
        <f t="shared" ref="E276:H276" si="4">COUNTA(E277:E342)</f>
        <v>0</v>
      </c>
      <c r="F276" s="108">
        <f t="shared" si="4"/>
        <v>5</v>
      </c>
      <c r="G276" s="108">
        <f t="shared" si="4"/>
        <v>7</v>
      </c>
      <c r="H276" s="108">
        <f t="shared" si="4"/>
        <v>29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3"/>
      <c r="E278" s="108"/>
      <c r="G278" s="314" t="s">
        <v>308</v>
      </c>
      <c r="H278" s="312"/>
    </row>
    <row r="279" spans="1:8" ht="15.75" outlineLevel="1" x14ac:dyDescent="0.25">
      <c r="D279" s="313"/>
      <c r="E279" s="108"/>
      <c r="G279" s="314" t="s">
        <v>317</v>
      </c>
      <c r="H279" s="312"/>
    </row>
    <row r="280" spans="1:8" ht="15.75" outlineLevel="1" x14ac:dyDescent="0.25">
      <c r="D280" s="313"/>
      <c r="E280" s="108"/>
      <c r="F280" s="314" t="s">
        <v>309</v>
      </c>
      <c r="G280" s="108"/>
      <c r="H280" s="312"/>
    </row>
    <row r="281" spans="1:8" ht="15.75" outlineLevel="1" x14ac:dyDescent="0.25">
      <c r="D281" s="313"/>
      <c r="E281" s="108"/>
      <c r="G281" s="108"/>
      <c r="H281" s="314" t="s">
        <v>327</v>
      </c>
    </row>
    <row r="282" spans="1:8" ht="15.75" outlineLevel="1" x14ac:dyDescent="0.25">
      <c r="D282" s="313"/>
      <c r="E282" s="108"/>
      <c r="G282" s="108"/>
      <c r="H282" s="314" t="s">
        <v>328</v>
      </c>
    </row>
    <row r="283" spans="1:8" ht="15.75" outlineLevel="1" x14ac:dyDescent="0.25">
      <c r="D283" s="313"/>
      <c r="E283" s="108"/>
      <c r="F283" s="314" t="s">
        <v>310</v>
      </c>
      <c r="G283" s="108"/>
      <c r="H283" s="312"/>
    </row>
    <row r="284" spans="1:8" ht="15.75" outlineLevel="1" x14ac:dyDescent="0.25">
      <c r="D284" s="313"/>
      <c r="E284" s="108"/>
      <c r="G284" s="314" t="s">
        <v>319</v>
      </c>
      <c r="H284" s="312"/>
    </row>
    <row r="285" spans="1:8" ht="15.75" outlineLevel="1" x14ac:dyDescent="0.25">
      <c r="D285" s="313"/>
      <c r="E285" s="108"/>
      <c r="G285" s="314" t="s">
        <v>312</v>
      </c>
      <c r="H285" s="312"/>
    </row>
    <row r="286" spans="1:8" ht="15.75" outlineLevel="1" x14ac:dyDescent="0.25">
      <c r="D286" s="313"/>
      <c r="E286" s="108"/>
      <c r="G286" s="314" t="s">
        <v>320</v>
      </c>
      <c r="H286" s="312"/>
    </row>
    <row r="287" spans="1:8" ht="15.75" outlineLevel="1" x14ac:dyDescent="0.25">
      <c r="D287" s="313"/>
      <c r="E287" s="108"/>
      <c r="F287" s="314" t="s">
        <v>313</v>
      </c>
      <c r="G287" s="108"/>
      <c r="H287" s="312"/>
    </row>
    <row r="288" spans="1:8" ht="15.75" outlineLevel="1" x14ac:dyDescent="0.25">
      <c r="D288" s="313"/>
      <c r="E288" s="108"/>
      <c r="F288" s="314" t="s">
        <v>329</v>
      </c>
      <c r="G288" s="108"/>
      <c r="H288" s="312"/>
    </row>
    <row r="289" spans="4:8" ht="15.75" outlineLevel="1" x14ac:dyDescent="0.25">
      <c r="D289" s="313"/>
      <c r="E289" s="108"/>
      <c r="F289" s="314" t="s">
        <v>664</v>
      </c>
      <c r="G289" s="108"/>
      <c r="H289" s="312"/>
    </row>
    <row r="290" spans="4:8" ht="15.75" outlineLevel="1" x14ac:dyDescent="0.25">
      <c r="D290" s="313"/>
      <c r="E290" s="108"/>
      <c r="G290" s="108"/>
      <c r="H290" s="316" t="s">
        <v>270</v>
      </c>
    </row>
    <row r="291" spans="4:8" ht="15.75" outlineLevel="1" x14ac:dyDescent="0.25">
      <c r="D291" s="313"/>
      <c r="E291" s="108"/>
      <c r="F291" s="311"/>
      <c r="G291" s="108"/>
      <c r="H291" s="312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9" t="s">
        <v>21</v>
      </c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G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  <c r="H311" s="9" t="s">
        <v>22</v>
      </c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2</v>
      </c>
      <c r="E343" s="108">
        <f t="shared" ref="E343:H343" si="5">COUNTA(E344:E409)</f>
        <v>7</v>
      </c>
      <c r="F343" s="108">
        <f t="shared" si="5"/>
        <v>20</v>
      </c>
      <c r="G343" s="108">
        <f t="shared" si="5"/>
        <v>7</v>
      </c>
      <c r="H343" s="108">
        <f t="shared" si="5"/>
        <v>2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3"/>
      <c r="E345" s="314" t="s">
        <v>308</v>
      </c>
      <c r="G345" s="108"/>
      <c r="H345" s="312"/>
    </row>
    <row r="346" spans="1:8" ht="15.75" outlineLevel="1" x14ac:dyDescent="0.25">
      <c r="D346" s="313"/>
      <c r="E346" s="108"/>
      <c r="G346" s="314" t="s">
        <v>317</v>
      </c>
      <c r="H346" s="312"/>
    </row>
    <row r="347" spans="1:8" ht="15.75" outlineLevel="1" x14ac:dyDescent="0.25">
      <c r="D347" s="314" t="s">
        <v>309</v>
      </c>
      <c r="E347" s="108"/>
      <c r="G347" s="108"/>
      <c r="H347" s="312"/>
    </row>
    <row r="348" spans="1:8" ht="15.75" outlineLevel="1" x14ac:dyDescent="0.25">
      <c r="D348" s="313"/>
      <c r="E348" s="108"/>
      <c r="G348" s="108"/>
      <c r="H348" s="314" t="s">
        <v>327</v>
      </c>
    </row>
    <row r="349" spans="1:8" ht="15.75" outlineLevel="1" x14ac:dyDescent="0.25">
      <c r="D349" s="313"/>
      <c r="E349" s="108"/>
      <c r="G349" s="108"/>
      <c r="H349" s="314" t="s">
        <v>328</v>
      </c>
    </row>
    <row r="350" spans="1:8" ht="15.75" outlineLevel="1" x14ac:dyDescent="0.25">
      <c r="D350" s="314" t="s">
        <v>310</v>
      </c>
      <c r="E350" s="108"/>
      <c r="G350" s="108"/>
      <c r="H350" s="312"/>
    </row>
    <row r="351" spans="1:8" ht="15.75" outlineLevel="1" x14ac:dyDescent="0.25">
      <c r="D351" s="313"/>
      <c r="E351" s="108"/>
      <c r="G351" s="314" t="s">
        <v>319</v>
      </c>
      <c r="H351" s="312"/>
    </row>
    <row r="352" spans="1:8" ht="15.75" outlineLevel="1" x14ac:dyDescent="0.25">
      <c r="D352" s="313"/>
      <c r="E352" s="108"/>
      <c r="F352" s="314" t="s">
        <v>312</v>
      </c>
      <c r="G352" s="108"/>
      <c r="H352" s="312"/>
    </row>
    <row r="353" spans="4:8" ht="15.75" outlineLevel="1" x14ac:dyDescent="0.25">
      <c r="D353" s="313"/>
      <c r="E353" s="108"/>
      <c r="G353" s="314" t="s">
        <v>320</v>
      </c>
      <c r="H353" s="312"/>
    </row>
    <row r="354" spans="4:8" ht="15.75" outlineLevel="1" x14ac:dyDescent="0.25">
      <c r="D354" s="313"/>
      <c r="E354" s="314" t="s">
        <v>313</v>
      </c>
      <c r="G354" s="108"/>
      <c r="H354" s="312"/>
    </row>
    <row r="355" spans="4:8" ht="15.75" outlineLevel="1" x14ac:dyDescent="0.25">
      <c r="D355" s="313"/>
      <c r="E355" s="108"/>
      <c r="F355" s="314" t="s">
        <v>329</v>
      </c>
      <c r="G355" s="108"/>
      <c r="H355" s="312"/>
    </row>
    <row r="356" spans="4:8" ht="15.75" outlineLevel="1" x14ac:dyDescent="0.25">
      <c r="D356" s="313"/>
      <c r="E356" s="108"/>
      <c r="F356" s="314" t="s">
        <v>664</v>
      </c>
      <c r="G356" s="108"/>
      <c r="H356" s="312"/>
    </row>
    <row r="357" spans="4:8" ht="15.75" outlineLevel="1" x14ac:dyDescent="0.25">
      <c r="D357" s="313"/>
      <c r="E357" s="108"/>
      <c r="G357" s="316" t="s">
        <v>270</v>
      </c>
      <c r="H357" s="312"/>
    </row>
    <row r="358" spans="4:8" ht="15.75" outlineLevel="1" x14ac:dyDescent="0.25">
      <c r="D358" s="313"/>
      <c r="E358" s="108"/>
      <c r="F358" s="311"/>
      <c r="G358" s="108"/>
      <c r="H358" s="312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 t="shared" ref="E410:H410" si="6">COUNTA(E411:E476)</f>
        <v>7</v>
      </c>
      <c r="F410" s="108">
        <f t="shared" si="6"/>
        <v>28</v>
      </c>
      <c r="G410" s="108">
        <f t="shared" si="6"/>
        <v>1</v>
      </c>
      <c r="H410" s="108">
        <f t="shared" si="6"/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4" t="s">
        <v>308</v>
      </c>
      <c r="G412" s="108"/>
      <c r="H412" s="312"/>
    </row>
    <row r="413" spans="1:8" ht="15.75" outlineLevel="1" x14ac:dyDescent="0.25">
      <c r="D413" s="313"/>
      <c r="E413" s="108"/>
      <c r="F413" s="314" t="s">
        <v>317</v>
      </c>
      <c r="G413" s="108"/>
      <c r="H413" s="312"/>
    </row>
    <row r="414" spans="1:8" ht="15.75" outlineLevel="1" x14ac:dyDescent="0.25">
      <c r="D414" s="313"/>
      <c r="E414" s="314" t="s">
        <v>309</v>
      </c>
      <c r="G414" s="108"/>
      <c r="H414" s="312"/>
    </row>
    <row r="415" spans="1:8" ht="15.75" outlineLevel="1" x14ac:dyDescent="0.25">
      <c r="D415" s="313"/>
      <c r="E415" s="314" t="s">
        <v>327</v>
      </c>
      <c r="G415" s="108"/>
      <c r="H415" s="312"/>
    </row>
    <row r="416" spans="1:8" ht="15.75" outlineLevel="1" x14ac:dyDescent="0.25">
      <c r="D416" s="313"/>
      <c r="E416" s="314" t="s">
        <v>328</v>
      </c>
      <c r="G416" s="108"/>
      <c r="H416" s="312"/>
    </row>
    <row r="417" spans="4:8" ht="15.75" outlineLevel="1" x14ac:dyDescent="0.25">
      <c r="D417" s="313"/>
      <c r="E417" s="314" t="s">
        <v>310</v>
      </c>
      <c r="G417" s="108"/>
      <c r="H417" s="312"/>
    </row>
    <row r="418" spans="4:8" ht="15.75" outlineLevel="1" x14ac:dyDescent="0.25">
      <c r="D418" s="313"/>
      <c r="E418" s="108"/>
      <c r="F418" s="314" t="s">
        <v>319</v>
      </c>
      <c r="G418" s="108"/>
      <c r="H418" s="312"/>
    </row>
    <row r="419" spans="4:8" ht="15.75" outlineLevel="1" x14ac:dyDescent="0.25">
      <c r="D419" s="313"/>
      <c r="E419" s="108"/>
      <c r="F419" s="314" t="s">
        <v>312</v>
      </c>
      <c r="G419" s="108"/>
      <c r="H419" s="312"/>
    </row>
    <row r="420" spans="4:8" ht="15.75" outlineLevel="1" x14ac:dyDescent="0.25">
      <c r="D420" s="313"/>
      <c r="E420" s="108"/>
      <c r="F420" s="314" t="s">
        <v>320</v>
      </c>
      <c r="G420" s="108"/>
      <c r="H420" s="312"/>
    </row>
    <row r="421" spans="4:8" ht="15.75" outlineLevel="1" x14ac:dyDescent="0.25">
      <c r="D421" s="313"/>
      <c r="E421" s="314" t="s">
        <v>313</v>
      </c>
      <c r="G421" s="108"/>
      <c r="H421" s="312"/>
    </row>
    <row r="422" spans="4:8" ht="15.75" outlineLevel="1" x14ac:dyDescent="0.25">
      <c r="D422" s="313"/>
      <c r="E422" s="108"/>
      <c r="F422" s="314" t="s">
        <v>329</v>
      </c>
      <c r="G422" s="108"/>
      <c r="H422" s="312"/>
    </row>
    <row r="423" spans="4:8" ht="15.75" outlineLevel="1" x14ac:dyDescent="0.25">
      <c r="D423" s="313"/>
      <c r="E423" s="314" t="s">
        <v>664</v>
      </c>
      <c r="G423" s="108"/>
      <c r="H423" s="312"/>
    </row>
    <row r="424" spans="4:8" ht="15.75" outlineLevel="1" x14ac:dyDescent="0.25">
      <c r="D424" s="313"/>
      <c r="E424" s="108"/>
      <c r="F424" s="316" t="s">
        <v>270</v>
      </c>
      <c r="G424" s="108"/>
      <c r="H424" s="312"/>
    </row>
    <row r="425" spans="4:8" ht="15.75" outlineLevel="1" x14ac:dyDescent="0.25">
      <c r="D425" s="313"/>
      <c r="E425" s="108"/>
      <c r="F425" s="311"/>
      <c r="G425" s="108"/>
      <c r="H425" s="312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274</v>
      </c>
      <c r="D477" s="105">
        <f>D410+D343+D276+D209+D142+D75+D8</f>
        <v>5</v>
      </c>
      <c r="E477" s="105">
        <f t="shared" ref="E477:H477" si="7">E410+E343+E276+E209+E142+E75+E8</f>
        <v>27</v>
      </c>
      <c r="F477" s="105">
        <f t="shared" si="7"/>
        <v>90</v>
      </c>
      <c r="G477" s="105">
        <f t="shared" si="7"/>
        <v>84</v>
      </c>
      <c r="H477" s="105">
        <f t="shared" si="7"/>
        <v>68</v>
      </c>
    </row>
    <row r="478" spans="3:8" ht="15.75" x14ac:dyDescent="0.25">
      <c r="C478" s="104"/>
      <c r="D478" s="103">
        <f>D477/$C$477</f>
        <v>1.824817518248175E-2</v>
      </c>
      <c r="E478" s="103">
        <f>E477/$C$477</f>
        <v>9.8540145985401464E-2</v>
      </c>
      <c r="F478" s="103">
        <f>F477/$C$477</f>
        <v>0.32846715328467152</v>
      </c>
      <c r="G478" s="103">
        <f>G477/$C$477</f>
        <v>0.30656934306569344</v>
      </c>
      <c r="H478" s="103">
        <f>H477/$C$477</f>
        <v>0.24817518248175183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4330" priority="1047"/>
    <cfRule type="duplicateValues" dxfId="4329" priority="1053"/>
    <cfRule type="duplicateValues" dxfId="4328" priority="1059"/>
    <cfRule type="duplicateValues" dxfId="4327" priority="1065"/>
    <cfRule type="duplicateValues" dxfId="4326" priority="1071"/>
    <cfRule type="duplicateValues" dxfId="4325" priority="1077"/>
    <cfRule type="duplicateValues" dxfId="4324" priority="1083"/>
    <cfRule type="duplicateValues" dxfId="4323" priority="1089"/>
    <cfRule type="duplicateValues" dxfId="4322" priority="1094"/>
    <cfRule type="duplicateValues" dxfId="4321" priority="1098"/>
    <cfRule type="duplicateValues" dxfId="4320" priority="1108"/>
  </conditionalFormatting>
  <conditionalFormatting sqref="D320:H335 D337:H342 D336:G336 D312:E319">
    <cfRule type="duplicateValues" dxfId="4319" priority="1046"/>
    <cfRule type="duplicateValues" dxfId="4318" priority="1052"/>
    <cfRule type="duplicateValues" dxfId="4317" priority="1058"/>
    <cfRule type="duplicateValues" dxfId="4316" priority="1064"/>
    <cfRule type="duplicateValues" dxfId="4315" priority="1070"/>
    <cfRule type="duplicateValues" dxfId="4314" priority="1076"/>
    <cfRule type="duplicateValues" dxfId="4313" priority="1082"/>
    <cfRule type="duplicateValues" dxfId="4312" priority="1088"/>
    <cfRule type="duplicateValues" dxfId="4311" priority="1093"/>
    <cfRule type="duplicateValues" dxfId="4310" priority="1097"/>
    <cfRule type="duplicateValues" dxfId="4309" priority="1107"/>
  </conditionalFormatting>
  <conditionalFormatting sqref="F257">
    <cfRule type="duplicateValues" dxfId="4308" priority="980"/>
    <cfRule type="duplicateValues" dxfId="4307" priority="981"/>
    <cfRule type="duplicateValues" dxfId="4306" priority="982"/>
    <cfRule type="duplicateValues" dxfId="4305" priority="983"/>
    <cfRule type="duplicateValues" dxfId="4304" priority="984"/>
    <cfRule type="duplicateValues" dxfId="4303" priority="985"/>
    <cfRule type="duplicateValues" dxfId="4302" priority="986"/>
    <cfRule type="duplicateValues" dxfId="4301" priority="987"/>
    <cfRule type="duplicateValues" dxfId="4300" priority="988"/>
    <cfRule type="duplicateValues" dxfId="4299" priority="989"/>
    <cfRule type="duplicateValues" dxfId="4298" priority="990"/>
    <cfRule type="duplicateValues" dxfId="4297" priority="991"/>
    <cfRule type="duplicateValues" dxfId="4296" priority="992"/>
    <cfRule type="duplicateValues" dxfId="4295" priority="993"/>
    <cfRule type="duplicateValues" dxfId="4294" priority="994"/>
    <cfRule type="duplicateValues" dxfId="4293" priority="995"/>
    <cfRule type="duplicateValues" dxfId="4292" priority="996"/>
    <cfRule type="duplicateValues" dxfId="4291" priority="997"/>
    <cfRule type="duplicateValues" dxfId="4290" priority="998"/>
    <cfRule type="duplicateValues" dxfId="4289" priority="999"/>
    <cfRule type="duplicateValues" dxfId="4288" priority="1000"/>
  </conditionalFormatting>
  <conditionalFormatting sqref="G266">
    <cfRule type="duplicateValues" dxfId="4287" priority="896"/>
    <cfRule type="duplicateValues" dxfId="4286" priority="897"/>
    <cfRule type="duplicateValues" dxfId="4285" priority="898"/>
    <cfRule type="duplicateValues" dxfId="4284" priority="899"/>
    <cfRule type="duplicateValues" dxfId="4283" priority="900"/>
    <cfRule type="duplicateValues" dxfId="4282" priority="901"/>
    <cfRule type="duplicateValues" dxfId="4281" priority="902"/>
    <cfRule type="duplicateValues" dxfId="4280" priority="903"/>
    <cfRule type="duplicateValues" dxfId="4279" priority="904"/>
    <cfRule type="duplicateValues" dxfId="4278" priority="905"/>
    <cfRule type="duplicateValues" dxfId="4277" priority="906"/>
    <cfRule type="duplicateValues" dxfId="4276" priority="907"/>
    <cfRule type="duplicateValues" dxfId="4275" priority="908"/>
    <cfRule type="duplicateValues" dxfId="4274" priority="909"/>
    <cfRule type="duplicateValues" dxfId="4273" priority="910"/>
    <cfRule type="duplicateValues" dxfId="4272" priority="911"/>
    <cfRule type="duplicateValues" dxfId="4271" priority="912"/>
    <cfRule type="duplicateValues" dxfId="4270" priority="913"/>
    <cfRule type="duplicateValues" dxfId="4269" priority="914"/>
    <cfRule type="duplicateValues" dxfId="4268" priority="915"/>
    <cfRule type="duplicateValues" dxfId="4267" priority="916"/>
  </conditionalFormatting>
  <conditionalFormatting sqref="H336">
    <cfRule type="duplicateValues" dxfId="4266" priority="875"/>
    <cfRule type="duplicateValues" dxfId="4265" priority="876"/>
    <cfRule type="duplicateValues" dxfId="4264" priority="877"/>
    <cfRule type="duplicateValues" dxfId="4263" priority="878"/>
    <cfRule type="duplicateValues" dxfId="4262" priority="879"/>
    <cfRule type="duplicateValues" dxfId="4261" priority="880"/>
    <cfRule type="duplicateValues" dxfId="4260" priority="881"/>
    <cfRule type="duplicateValues" dxfId="4259" priority="882"/>
    <cfRule type="duplicateValues" dxfId="4258" priority="883"/>
    <cfRule type="duplicateValues" dxfId="4257" priority="884"/>
    <cfRule type="duplicateValues" dxfId="4256" priority="885"/>
    <cfRule type="duplicateValues" dxfId="4255" priority="886"/>
    <cfRule type="duplicateValues" dxfId="4254" priority="887"/>
    <cfRule type="duplicateValues" dxfId="4253" priority="888"/>
    <cfRule type="duplicateValues" dxfId="4252" priority="889"/>
    <cfRule type="duplicateValues" dxfId="4251" priority="890"/>
    <cfRule type="duplicateValues" dxfId="4250" priority="891"/>
    <cfRule type="duplicateValues" dxfId="4249" priority="892"/>
    <cfRule type="duplicateValues" dxfId="4248" priority="893"/>
    <cfRule type="duplicateValues" dxfId="4247" priority="894"/>
    <cfRule type="duplicateValues" dxfId="4246" priority="895"/>
  </conditionalFormatting>
  <conditionalFormatting sqref="E78">
    <cfRule type="duplicateValues" dxfId="4245" priority="833"/>
    <cfRule type="duplicateValues" dxfId="4244" priority="834"/>
    <cfRule type="duplicateValues" dxfId="4243" priority="835"/>
    <cfRule type="duplicateValues" dxfId="4242" priority="836"/>
    <cfRule type="duplicateValues" dxfId="4241" priority="837"/>
    <cfRule type="duplicateValues" dxfId="4240" priority="838"/>
    <cfRule type="duplicateValues" dxfId="4239" priority="839"/>
    <cfRule type="duplicateValues" dxfId="4238" priority="840"/>
    <cfRule type="duplicateValues" dxfId="4237" priority="841"/>
    <cfRule type="duplicateValues" dxfId="4236" priority="842"/>
    <cfRule type="duplicateValues" dxfId="4235" priority="843"/>
    <cfRule type="duplicateValues" dxfId="4234" priority="844"/>
    <cfRule type="duplicateValues" dxfId="4233" priority="845"/>
    <cfRule type="duplicateValues" dxfId="4232" priority="846"/>
    <cfRule type="duplicateValues" dxfId="4231" priority="847"/>
    <cfRule type="duplicateValues" dxfId="4230" priority="848"/>
    <cfRule type="duplicateValues" dxfId="4229" priority="849"/>
    <cfRule type="duplicateValues" dxfId="4228" priority="850"/>
    <cfRule type="duplicateValues" dxfId="4227" priority="851"/>
    <cfRule type="duplicateValues" dxfId="4226" priority="852"/>
    <cfRule type="duplicateValues" dxfId="4225" priority="853"/>
  </conditionalFormatting>
  <conditionalFormatting sqref="D210:H210 G213:H214 G212 G216:H216 G218 H217 H215 H211 D221:E221 D223:E244 D222 D211:D212 D214:D215 D217:D220 H225:H229 H233:H244 G222:H222 G224:H224 H223 H219:H221">
    <cfRule type="duplicateValues" dxfId="4224" priority="822"/>
    <cfRule type="duplicateValues" dxfId="4223" priority="823"/>
    <cfRule type="duplicateValues" dxfId="4222" priority="824"/>
    <cfRule type="duplicateValues" dxfId="4221" priority="825"/>
    <cfRule type="duplicateValues" dxfId="4220" priority="826"/>
    <cfRule type="duplicateValues" dxfId="4219" priority="827"/>
    <cfRule type="duplicateValues" dxfId="4218" priority="828"/>
    <cfRule type="duplicateValues" dxfId="4217" priority="829"/>
    <cfRule type="duplicateValues" dxfId="4216" priority="830"/>
    <cfRule type="duplicateValues" dxfId="4215" priority="831"/>
    <cfRule type="duplicateValues" dxfId="4214" priority="832"/>
  </conditionalFormatting>
  <conditionalFormatting sqref="F224">
    <cfRule type="duplicateValues" dxfId="4213" priority="801"/>
    <cfRule type="duplicateValues" dxfId="4212" priority="802"/>
    <cfRule type="duplicateValues" dxfId="4211" priority="803"/>
    <cfRule type="duplicateValues" dxfId="4210" priority="804"/>
    <cfRule type="duplicateValues" dxfId="4209" priority="805"/>
    <cfRule type="duplicateValues" dxfId="4208" priority="806"/>
    <cfRule type="duplicateValues" dxfId="4207" priority="807"/>
    <cfRule type="duplicateValues" dxfId="4206" priority="808"/>
    <cfRule type="duplicateValues" dxfId="4205" priority="809"/>
    <cfRule type="duplicateValues" dxfId="4204" priority="810"/>
    <cfRule type="duplicateValues" dxfId="4203" priority="811"/>
    <cfRule type="duplicateValues" dxfId="4202" priority="812"/>
    <cfRule type="duplicateValues" dxfId="4201" priority="813"/>
    <cfRule type="duplicateValues" dxfId="4200" priority="814"/>
    <cfRule type="duplicateValues" dxfId="4199" priority="815"/>
    <cfRule type="duplicateValues" dxfId="4198" priority="816"/>
    <cfRule type="duplicateValues" dxfId="4197" priority="817"/>
    <cfRule type="duplicateValues" dxfId="4196" priority="818"/>
    <cfRule type="duplicateValues" dxfId="4195" priority="819"/>
    <cfRule type="duplicateValues" dxfId="4194" priority="820"/>
    <cfRule type="duplicateValues" dxfId="4193" priority="821"/>
  </conditionalFormatting>
  <conditionalFormatting sqref="E356">
    <cfRule type="duplicateValues" dxfId="4192" priority="759"/>
    <cfRule type="duplicateValues" dxfId="4191" priority="760"/>
    <cfRule type="duplicateValues" dxfId="4190" priority="761"/>
    <cfRule type="duplicateValues" dxfId="4189" priority="762"/>
    <cfRule type="duplicateValues" dxfId="4188" priority="763"/>
    <cfRule type="duplicateValues" dxfId="4187" priority="764"/>
    <cfRule type="duplicateValues" dxfId="4186" priority="765"/>
    <cfRule type="duplicateValues" dxfId="4185" priority="766"/>
    <cfRule type="duplicateValues" dxfId="4184" priority="767"/>
    <cfRule type="duplicateValues" dxfId="4183" priority="768"/>
    <cfRule type="duplicateValues" dxfId="4182" priority="769"/>
    <cfRule type="duplicateValues" dxfId="4181" priority="770"/>
    <cfRule type="duplicateValues" dxfId="4180" priority="771"/>
    <cfRule type="duplicateValues" dxfId="4179" priority="772"/>
    <cfRule type="duplicateValues" dxfId="4178" priority="773"/>
    <cfRule type="duplicateValues" dxfId="4177" priority="774"/>
    <cfRule type="duplicateValues" dxfId="4176" priority="775"/>
    <cfRule type="duplicateValues" dxfId="4175" priority="776"/>
    <cfRule type="duplicateValues" dxfId="4174" priority="777"/>
    <cfRule type="duplicateValues" dxfId="4173" priority="778"/>
    <cfRule type="duplicateValues" dxfId="4172" priority="779"/>
  </conditionalFormatting>
  <conditionalFormatting sqref="D9:H9 D23:F23 H23 D10:E11 D13:E14 D12 D17:E22 D15:D16 G12:H13 H11 G15:H16 H21 G17:G20 G14 G10">
    <cfRule type="duplicateValues" dxfId="4171" priority="1111"/>
    <cfRule type="duplicateValues" dxfId="4170" priority="1112"/>
    <cfRule type="duplicateValues" dxfId="4169" priority="1113"/>
    <cfRule type="duplicateValues" dxfId="4168" priority="1114"/>
    <cfRule type="duplicateValues" dxfId="4167" priority="1115"/>
    <cfRule type="duplicateValues" dxfId="4166" priority="1116"/>
    <cfRule type="duplicateValues" dxfId="4165" priority="1117"/>
    <cfRule type="duplicateValues" dxfId="4164" priority="1118"/>
    <cfRule type="duplicateValues" dxfId="4163" priority="1119"/>
    <cfRule type="duplicateValues" dxfId="4162" priority="1120"/>
    <cfRule type="duplicateValues" dxfId="4161" priority="1121"/>
    <cfRule type="duplicateValues" dxfId="4160" priority="1122"/>
    <cfRule type="duplicateValues" dxfId="4159" priority="1123"/>
    <cfRule type="duplicateValues" dxfId="4158" priority="1124"/>
  </conditionalFormatting>
  <conditionalFormatting sqref="G23">
    <cfRule type="duplicateValues" dxfId="4157" priority="1125"/>
    <cfRule type="duplicateValues" dxfId="4156" priority="1126"/>
    <cfRule type="duplicateValues" dxfId="4155" priority="1127"/>
    <cfRule type="duplicateValues" dxfId="4154" priority="1128"/>
    <cfRule type="duplicateValues" dxfId="4153" priority="1129"/>
    <cfRule type="duplicateValues" dxfId="4152" priority="1130"/>
    <cfRule type="duplicateValues" dxfId="4151" priority="1131"/>
    <cfRule type="duplicateValues" dxfId="4150" priority="1132"/>
    <cfRule type="duplicateValues" dxfId="4149" priority="1133"/>
    <cfRule type="duplicateValues" dxfId="4148" priority="1134"/>
    <cfRule type="duplicateValues" dxfId="4147" priority="1135"/>
    <cfRule type="duplicateValues" dxfId="4146" priority="1136"/>
    <cfRule type="duplicateValues" dxfId="4145" priority="1137"/>
    <cfRule type="duplicateValues" dxfId="4144" priority="1138"/>
  </conditionalFormatting>
  <conditionalFormatting sqref="G248:G252">
    <cfRule type="duplicateValues" dxfId="4143" priority="668"/>
    <cfRule type="duplicateValues" dxfId="4142" priority="669"/>
    <cfRule type="duplicateValues" dxfId="4141" priority="670"/>
    <cfRule type="duplicateValues" dxfId="4140" priority="671"/>
    <cfRule type="duplicateValues" dxfId="4139" priority="672"/>
    <cfRule type="duplicateValues" dxfId="4138" priority="673"/>
    <cfRule type="duplicateValues" dxfId="4137" priority="674"/>
    <cfRule type="duplicateValues" dxfId="4136" priority="675"/>
    <cfRule type="duplicateValues" dxfId="4135" priority="676"/>
    <cfRule type="duplicateValues" dxfId="4134" priority="677"/>
    <cfRule type="duplicateValues" dxfId="4133" priority="678"/>
    <cfRule type="duplicateValues" dxfId="4132" priority="679"/>
    <cfRule type="duplicateValues" dxfId="4131" priority="680"/>
    <cfRule type="duplicateValues" dxfId="4130" priority="681"/>
  </conditionalFormatting>
  <conditionalFormatting sqref="F226:F227 G225 F239 G233:G238 G240:G244 H245 G246:G247 H231:H232 F229:F230 G228">
    <cfRule type="duplicateValues" dxfId="4129" priority="682"/>
    <cfRule type="duplicateValues" dxfId="4128" priority="683"/>
    <cfRule type="duplicateValues" dxfId="4127" priority="684"/>
    <cfRule type="duplicateValues" dxfId="4126" priority="685"/>
    <cfRule type="duplicateValues" dxfId="4125" priority="686"/>
    <cfRule type="duplicateValues" dxfId="4124" priority="687"/>
    <cfRule type="duplicateValues" dxfId="4123" priority="688"/>
    <cfRule type="duplicateValues" dxfId="4122" priority="689"/>
    <cfRule type="duplicateValues" dxfId="4121" priority="690"/>
    <cfRule type="duplicateValues" dxfId="4120" priority="691"/>
    <cfRule type="duplicateValues" dxfId="4119" priority="692"/>
    <cfRule type="duplicateValues" dxfId="4118" priority="693"/>
    <cfRule type="duplicateValues" dxfId="4117" priority="694"/>
    <cfRule type="duplicateValues" dxfId="4116" priority="695"/>
  </conditionalFormatting>
  <conditionalFormatting sqref="G245">
    <cfRule type="duplicateValues" dxfId="4115" priority="1179"/>
    <cfRule type="duplicateValues" dxfId="4114" priority="1180"/>
    <cfRule type="duplicateValues" dxfId="4113" priority="1181"/>
    <cfRule type="duplicateValues" dxfId="4112" priority="1182"/>
    <cfRule type="duplicateValues" dxfId="4111" priority="1183"/>
    <cfRule type="duplicateValues" dxfId="4110" priority="1184"/>
    <cfRule type="duplicateValues" dxfId="4109" priority="1185"/>
    <cfRule type="duplicateValues" dxfId="4108" priority="1186"/>
    <cfRule type="duplicateValues" dxfId="4107" priority="1187"/>
    <cfRule type="duplicateValues" dxfId="4106" priority="1188"/>
    <cfRule type="duplicateValues" dxfId="4105" priority="1189"/>
    <cfRule type="duplicateValues" dxfId="4104" priority="1190"/>
  </conditionalFormatting>
  <conditionalFormatting sqref="G226:G227 G231:G232 G239 G229">
    <cfRule type="duplicateValues" dxfId="4103" priority="1191"/>
    <cfRule type="duplicateValues" dxfId="4102" priority="1192"/>
    <cfRule type="duplicateValues" dxfId="4101" priority="1193"/>
    <cfRule type="duplicateValues" dxfId="4100" priority="1194"/>
    <cfRule type="duplicateValues" dxfId="4099" priority="1195"/>
    <cfRule type="duplicateValues" dxfId="4098" priority="1196"/>
    <cfRule type="duplicateValues" dxfId="4097" priority="1197"/>
    <cfRule type="duplicateValues" dxfId="4096" priority="1198"/>
    <cfRule type="duplicateValues" dxfId="4095" priority="1199"/>
    <cfRule type="duplicateValues" dxfId="4094" priority="1200"/>
    <cfRule type="duplicateValues" dxfId="4093" priority="1201"/>
    <cfRule type="duplicateValues" dxfId="4092" priority="1202"/>
  </conditionalFormatting>
  <conditionalFormatting sqref="H315:H319">
    <cfRule type="duplicateValues" dxfId="4091" priority="628"/>
    <cfRule type="duplicateValues" dxfId="4090" priority="629"/>
    <cfRule type="duplicateValues" dxfId="4089" priority="630"/>
    <cfRule type="duplicateValues" dxfId="4088" priority="631"/>
    <cfRule type="duplicateValues" dxfId="4087" priority="632"/>
    <cfRule type="duplicateValues" dxfId="4086" priority="633"/>
    <cfRule type="duplicateValues" dxfId="4085" priority="634"/>
    <cfRule type="duplicateValues" dxfId="4084" priority="635"/>
    <cfRule type="duplicateValues" dxfId="4083" priority="636"/>
    <cfRule type="duplicateValues" dxfId="4082" priority="637"/>
    <cfRule type="duplicateValues" dxfId="4081" priority="638"/>
    <cfRule type="duplicateValues" dxfId="4080" priority="639"/>
    <cfRule type="duplicateValues" dxfId="4079" priority="640"/>
    <cfRule type="duplicateValues" dxfId="4078" priority="641"/>
  </conditionalFormatting>
  <conditionalFormatting sqref="H300:H305 H307:H314 G306 G299 H292:H298">
    <cfRule type="duplicateValues" dxfId="4077" priority="642"/>
    <cfRule type="duplicateValues" dxfId="4076" priority="643"/>
    <cfRule type="duplicateValues" dxfId="4075" priority="644"/>
    <cfRule type="duplicateValues" dxfId="4074" priority="645"/>
    <cfRule type="duplicateValues" dxfId="4073" priority="646"/>
    <cfRule type="duplicateValues" dxfId="4072" priority="647"/>
    <cfRule type="duplicateValues" dxfId="4071" priority="648"/>
    <cfRule type="duplicateValues" dxfId="4070" priority="649"/>
    <cfRule type="duplicateValues" dxfId="4069" priority="650"/>
    <cfRule type="duplicateValues" dxfId="4068" priority="651"/>
    <cfRule type="duplicateValues" dxfId="4067" priority="652"/>
    <cfRule type="duplicateValues" dxfId="4066" priority="653"/>
    <cfRule type="duplicateValues" dxfId="4065" priority="654"/>
    <cfRule type="duplicateValues" dxfId="4064" priority="655"/>
  </conditionalFormatting>
  <conditionalFormatting sqref="G312">
    <cfRule type="duplicateValues" dxfId="4063" priority="656"/>
    <cfRule type="duplicateValues" dxfId="4062" priority="657"/>
    <cfRule type="duplicateValues" dxfId="4061" priority="658"/>
    <cfRule type="duplicateValues" dxfId="4060" priority="659"/>
    <cfRule type="duplicateValues" dxfId="4059" priority="660"/>
    <cfRule type="duplicateValues" dxfId="4058" priority="661"/>
    <cfRule type="duplicateValues" dxfId="4057" priority="662"/>
    <cfRule type="duplicateValues" dxfId="4056" priority="663"/>
    <cfRule type="duplicateValues" dxfId="4055" priority="664"/>
    <cfRule type="duplicateValues" dxfId="4054" priority="665"/>
    <cfRule type="duplicateValues" dxfId="4053" priority="666"/>
    <cfRule type="duplicateValues" dxfId="4052" priority="667"/>
  </conditionalFormatting>
  <conditionalFormatting sqref="G293:G294 G298 G296">
    <cfRule type="duplicateValues" dxfId="4051" priority="1203"/>
    <cfRule type="duplicateValues" dxfId="4050" priority="1204"/>
    <cfRule type="duplicateValues" dxfId="4049" priority="1205"/>
    <cfRule type="duplicateValues" dxfId="4048" priority="1206"/>
    <cfRule type="duplicateValues" dxfId="4047" priority="1207"/>
    <cfRule type="duplicateValues" dxfId="4046" priority="1208"/>
    <cfRule type="duplicateValues" dxfId="4045" priority="1209"/>
    <cfRule type="duplicateValues" dxfId="4044" priority="1210"/>
    <cfRule type="duplicateValues" dxfId="4043" priority="1211"/>
    <cfRule type="duplicateValues" dxfId="4042" priority="1212"/>
    <cfRule type="duplicateValues" dxfId="4041" priority="1213"/>
    <cfRule type="duplicateValues" dxfId="4040" priority="1214"/>
  </conditionalFormatting>
  <conditionalFormatting sqref="G21 G11 F13 E12 E15:E16 H18:H20 H14 H10">
    <cfRule type="duplicateValues" dxfId="4039" priority="579"/>
    <cfRule type="duplicateValues" dxfId="4038" priority="580"/>
    <cfRule type="duplicateValues" dxfId="4037" priority="581"/>
    <cfRule type="duplicateValues" dxfId="4036" priority="582"/>
    <cfRule type="duplicateValues" dxfId="4035" priority="583"/>
    <cfRule type="duplicateValues" dxfId="4034" priority="584"/>
    <cfRule type="duplicateValues" dxfId="4033" priority="585"/>
    <cfRule type="duplicateValues" dxfId="4032" priority="586"/>
    <cfRule type="duplicateValues" dxfId="4031" priority="587"/>
    <cfRule type="duplicateValues" dxfId="4030" priority="588"/>
    <cfRule type="duplicateValues" dxfId="4029" priority="589"/>
    <cfRule type="duplicateValues" dxfId="4028" priority="590"/>
    <cfRule type="duplicateValues" dxfId="4027" priority="591"/>
    <cfRule type="duplicateValues" dxfId="4026" priority="592"/>
    <cfRule type="duplicateValues" dxfId="4025" priority="593"/>
    <cfRule type="duplicateValues" dxfId="4024" priority="594"/>
    <cfRule type="duplicateValues" dxfId="4023" priority="595"/>
    <cfRule type="duplicateValues" dxfId="4022" priority="596"/>
    <cfRule type="duplicateValues" dxfId="4021" priority="597"/>
    <cfRule type="duplicateValues" dxfId="4020" priority="598"/>
    <cfRule type="duplicateValues" dxfId="4019" priority="599"/>
  </conditionalFormatting>
  <conditionalFormatting sqref="F86:F88 G83:G85 H81:H82 G80 F79 H78 F77">
    <cfRule type="duplicateValues" dxfId="4018" priority="558"/>
    <cfRule type="duplicateValues" dxfId="4017" priority="559"/>
    <cfRule type="duplicateValues" dxfId="4016" priority="560"/>
    <cfRule type="duplicateValues" dxfId="4015" priority="561"/>
    <cfRule type="duplicateValues" dxfId="4014" priority="562"/>
    <cfRule type="duplicateValues" dxfId="4013" priority="563"/>
    <cfRule type="duplicateValues" dxfId="4012" priority="564"/>
    <cfRule type="duplicateValues" dxfId="4011" priority="565"/>
    <cfRule type="duplicateValues" dxfId="4010" priority="566"/>
    <cfRule type="duplicateValues" dxfId="4009" priority="567"/>
    <cfRule type="duplicateValues" dxfId="4008" priority="568"/>
    <cfRule type="duplicateValues" dxfId="4007" priority="569"/>
    <cfRule type="duplicateValues" dxfId="4006" priority="570"/>
    <cfRule type="duplicateValues" dxfId="4005" priority="571"/>
    <cfRule type="duplicateValues" dxfId="4004" priority="572"/>
    <cfRule type="duplicateValues" dxfId="4003" priority="573"/>
    <cfRule type="duplicateValues" dxfId="4002" priority="574"/>
    <cfRule type="duplicateValues" dxfId="4001" priority="575"/>
    <cfRule type="duplicateValues" dxfId="4000" priority="576"/>
    <cfRule type="duplicateValues" dxfId="3999" priority="577"/>
    <cfRule type="duplicateValues" dxfId="3998" priority="578"/>
  </conditionalFormatting>
  <conditionalFormatting sqref="D216 E222 E214 D213 H212 H218 G217 G219:G221 G215 G211">
    <cfRule type="duplicateValues" dxfId="3997" priority="516"/>
    <cfRule type="duplicateValues" dxfId="3996" priority="517"/>
    <cfRule type="duplicateValues" dxfId="3995" priority="518"/>
    <cfRule type="duplicateValues" dxfId="3994" priority="519"/>
    <cfRule type="duplicateValues" dxfId="3993" priority="520"/>
    <cfRule type="duplicateValues" dxfId="3992" priority="521"/>
    <cfRule type="duplicateValues" dxfId="3991" priority="522"/>
    <cfRule type="duplicateValues" dxfId="3990" priority="523"/>
    <cfRule type="duplicateValues" dxfId="3989" priority="524"/>
    <cfRule type="duplicateValues" dxfId="3988" priority="525"/>
    <cfRule type="duplicateValues" dxfId="3987" priority="526"/>
    <cfRule type="duplicateValues" dxfId="3986" priority="527"/>
    <cfRule type="duplicateValues" dxfId="3985" priority="528"/>
    <cfRule type="duplicateValues" dxfId="3984" priority="529"/>
    <cfRule type="duplicateValues" dxfId="3983" priority="530"/>
    <cfRule type="duplicateValues" dxfId="3982" priority="531"/>
    <cfRule type="duplicateValues" dxfId="3981" priority="532"/>
    <cfRule type="duplicateValues" dxfId="3980" priority="533"/>
    <cfRule type="duplicateValues" dxfId="3979" priority="534"/>
    <cfRule type="duplicateValues" dxfId="3978" priority="535"/>
    <cfRule type="duplicateValues" dxfId="3977" priority="536"/>
  </conditionalFormatting>
  <conditionalFormatting sqref="E423 E417 H419 E414:E415 H413 G416 G412 G420:G422 D418">
    <cfRule type="duplicateValues" dxfId="3976" priority="453"/>
    <cfRule type="duplicateValues" dxfId="3975" priority="454"/>
    <cfRule type="duplicateValues" dxfId="3974" priority="455"/>
    <cfRule type="duplicateValues" dxfId="3973" priority="456"/>
    <cfRule type="duplicateValues" dxfId="3972" priority="457"/>
    <cfRule type="duplicateValues" dxfId="3971" priority="458"/>
    <cfRule type="duplicateValues" dxfId="3970" priority="459"/>
    <cfRule type="duplicateValues" dxfId="3969" priority="460"/>
    <cfRule type="duplicateValues" dxfId="3968" priority="461"/>
    <cfRule type="duplicateValues" dxfId="3967" priority="462"/>
    <cfRule type="duplicateValues" dxfId="3966" priority="463"/>
    <cfRule type="duplicateValues" dxfId="3965" priority="464"/>
    <cfRule type="duplicateValues" dxfId="3964" priority="465"/>
    <cfRule type="duplicateValues" dxfId="3963" priority="466"/>
    <cfRule type="duplicateValues" dxfId="3962" priority="467"/>
    <cfRule type="duplicateValues" dxfId="3961" priority="468"/>
    <cfRule type="duplicateValues" dxfId="3960" priority="469"/>
    <cfRule type="duplicateValues" dxfId="3959" priority="470"/>
    <cfRule type="duplicateValues" dxfId="3958" priority="471"/>
    <cfRule type="duplicateValues" dxfId="3957" priority="472"/>
    <cfRule type="duplicateValues" dxfId="3956" priority="473"/>
  </conditionalFormatting>
  <conditionalFormatting sqref="D143:H143 D157:H157 D145:E154 D156:E156 D155 D144 H146 H149:H152 G155:H155 G154 G147 G144">
    <cfRule type="duplicateValues" dxfId="3955" priority="1224"/>
    <cfRule type="duplicateValues" dxfId="3954" priority="1225"/>
    <cfRule type="duplicateValues" dxfId="3953" priority="1226"/>
    <cfRule type="duplicateValues" dxfId="3952" priority="1227"/>
    <cfRule type="duplicateValues" dxfId="3951" priority="1228"/>
    <cfRule type="duplicateValues" dxfId="3950" priority="1229"/>
    <cfRule type="duplicateValues" dxfId="3949" priority="1230"/>
    <cfRule type="duplicateValues" dxfId="3948" priority="1231"/>
    <cfRule type="duplicateValues" dxfId="3947" priority="1232"/>
    <cfRule type="duplicateValues" dxfId="3946" priority="1233"/>
    <cfRule type="duplicateValues" dxfId="3945" priority="1234"/>
    <cfRule type="duplicateValues" dxfId="3944" priority="1235"/>
  </conditionalFormatting>
  <conditionalFormatting sqref="D76:H76 D79:E90 D78 D77:E77 G77:H77 G79:H79 G86:H87 H88:H89 H83:H85 G81:G82 G78 F90:H90">
    <cfRule type="duplicateValues" dxfId="3943" priority="1257"/>
  </conditionalFormatting>
  <conditionalFormatting sqref="D76:H76 D78 D79:E89 D77:E77 G77:H77 G79:H79 G86:H87 H88:H89 H83:H85 G81:G82 G78 D90:H90">
    <cfRule type="duplicateValues" dxfId="3942" priority="1272"/>
    <cfRule type="duplicateValues" dxfId="3941" priority="1273"/>
    <cfRule type="duplicateValues" dxfId="3940" priority="1274"/>
    <cfRule type="duplicateValues" dxfId="3939" priority="1275"/>
    <cfRule type="duplicateValues" dxfId="3938" priority="1276"/>
    <cfRule type="duplicateValues" dxfId="3937" priority="1277"/>
    <cfRule type="duplicateValues" dxfId="3936" priority="1278"/>
    <cfRule type="duplicateValues" dxfId="3935" priority="1279"/>
    <cfRule type="duplicateValues" dxfId="3934" priority="1280"/>
    <cfRule type="duplicateValues" dxfId="3933" priority="1281"/>
    <cfRule type="duplicateValues" dxfId="3932" priority="1282"/>
    <cfRule type="duplicateValues" dxfId="3931" priority="1283"/>
  </conditionalFormatting>
  <conditionalFormatting sqref="E155 G149 G146 H153:H154 H147:H148 H144:H145">
    <cfRule type="duplicateValues" dxfId="3930" priority="1284"/>
    <cfRule type="duplicateValues" dxfId="3929" priority="1285"/>
    <cfRule type="duplicateValues" dxfId="3928" priority="1286"/>
    <cfRule type="duplicateValues" dxfId="3927" priority="1287"/>
    <cfRule type="duplicateValues" dxfId="3926" priority="1288"/>
    <cfRule type="duplicateValues" dxfId="3925" priority="1289"/>
    <cfRule type="duplicateValues" dxfId="3924" priority="1290"/>
    <cfRule type="duplicateValues" dxfId="3923" priority="1291"/>
    <cfRule type="duplicateValues" dxfId="3922" priority="1292"/>
    <cfRule type="duplicateValues" dxfId="3921" priority="1293"/>
    <cfRule type="duplicateValues" dxfId="3920" priority="1294"/>
    <cfRule type="duplicateValues" dxfId="3919" priority="1295"/>
    <cfRule type="duplicateValues" dxfId="3918" priority="1296"/>
    <cfRule type="duplicateValues" dxfId="3917" priority="1297"/>
    <cfRule type="duplicateValues" dxfId="3916" priority="1298"/>
    <cfRule type="duplicateValues" dxfId="3915" priority="1299"/>
    <cfRule type="duplicateValues" dxfId="3914" priority="1300"/>
    <cfRule type="duplicateValues" dxfId="3913" priority="1301"/>
    <cfRule type="duplicateValues" dxfId="3912" priority="1302"/>
    <cfRule type="duplicateValues" dxfId="3911" priority="1303"/>
    <cfRule type="duplicateValues" dxfId="3910" priority="1304"/>
  </conditionalFormatting>
  <conditionalFormatting sqref="D277:H277 D291:H291 D278:E290 G280:H280 H283:H286 G289:H289 G290 G287:G288 G282 D292:E311 F292:F319">
    <cfRule type="duplicateValues" dxfId="3909" priority="1526"/>
    <cfRule type="duplicateValues" dxfId="3908" priority="1527"/>
    <cfRule type="duplicateValues" dxfId="3907" priority="1528"/>
    <cfRule type="duplicateValues" dxfId="3906" priority="1529"/>
    <cfRule type="duplicateValues" dxfId="3905" priority="1530"/>
    <cfRule type="duplicateValues" dxfId="3904" priority="1531"/>
    <cfRule type="duplicateValues" dxfId="3903" priority="1532"/>
    <cfRule type="duplicateValues" dxfId="3902" priority="1533"/>
    <cfRule type="duplicateValues" dxfId="3901" priority="1534"/>
    <cfRule type="duplicateValues" dxfId="3900" priority="1535"/>
    <cfRule type="duplicateValues" dxfId="3899" priority="1536"/>
  </conditionalFormatting>
  <conditionalFormatting sqref="G286 F280 G281 G283:G284 F289 H287:H288 H278:H279">
    <cfRule type="duplicateValues" dxfId="3898" priority="1537"/>
    <cfRule type="duplicateValues" dxfId="3897" priority="1538"/>
    <cfRule type="duplicateValues" dxfId="3896" priority="1539"/>
    <cfRule type="duplicateValues" dxfId="3895" priority="1540"/>
    <cfRule type="duplicateValues" dxfId="3894" priority="1541"/>
    <cfRule type="duplicateValues" dxfId="3893" priority="1542"/>
    <cfRule type="duplicateValues" dxfId="3892" priority="1543"/>
    <cfRule type="duplicateValues" dxfId="3891" priority="1544"/>
    <cfRule type="duplicateValues" dxfId="3890" priority="1545"/>
    <cfRule type="duplicateValues" dxfId="3889" priority="1546"/>
    <cfRule type="duplicateValues" dxfId="3888" priority="1547"/>
    <cfRule type="duplicateValues" dxfId="3887" priority="1548"/>
    <cfRule type="duplicateValues" dxfId="3886" priority="1549"/>
    <cfRule type="duplicateValues" dxfId="3885" priority="1550"/>
    <cfRule type="duplicateValues" dxfId="3884" priority="1551"/>
    <cfRule type="duplicateValues" dxfId="3883" priority="1552"/>
    <cfRule type="duplicateValues" dxfId="3882" priority="1553"/>
    <cfRule type="duplicateValues" dxfId="3881" priority="1554"/>
    <cfRule type="duplicateValues" dxfId="3880" priority="1555"/>
    <cfRule type="duplicateValues" dxfId="3879" priority="1556"/>
    <cfRule type="duplicateValues" dxfId="3878" priority="1557"/>
  </conditionalFormatting>
  <conditionalFormatting sqref="D344:H344 D358:H358 D356 D357:E357 D346:E346 D348:E349 D351:E353 D355:E355 D354 E350 E347 D345 G347:H347 G350:H350 H351:H353 G356:H356 H357 G354:G355 G349 G345">
    <cfRule type="duplicateValues" dxfId="3877" priority="1558"/>
    <cfRule type="duplicateValues" dxfId="3876" priority="1559"/>
    <cfRule type="duplicateValues" dxfId="3875" priority="1560"/>
    <cfRule type="duplicateValues" dxfId="3874" priority="1561"/>
    <cfRule type="duplicateValues" dxfId="3873" priority="1562"/>
    <cfRule type="duplicateValues" dxfId="3872" priority="1563"/>
    <cfRule type="duplicateValues" dxfId="3871" priority="1564"/>
    <cfRule type="duplicateValues" dxfId="3870" priority="1565"/>
    <cfRule type="duplicateValues" dxfId="3869" priority="1566"/>
    <cfRule type="duplicateValues" dxfId="3868" priority="1567"/>
  </conditionalFormatting>
  <conditionalFormatting sqref="D350 D347 G348 G352:G353 F356 H354:H355 H345:H346">
    <cfRule type="duplicateValues" dxfId="3867" priority="1568"/>
    <cfRule type="duplicateValues" dxfId="3866" priority="1569"/>
    <cfRule type="duplicateValues" dxfId="3865" priority="1570"/>
    <cfRule type="duplicateValues" dxfId="3864" priority="1571"/>
    <cfRule type="duplicateValues" dxfId="3863" priority="1572"/>
    <cfRule type="duplicateValues" dxfId="3862" priority="1573"/>
    <cfRule type="duplicateValues" dxfId="3861" priority="1574"/>
    <cfRule type="duplicateValues" dxfId="3860" priority="1575"/>
    <cfRule type="duplicateValues" dxfId="3859" priority="1576"/>
    <cfRule type="duplicateValues" dxfId="3858" priority="1577"/>
    <cfRule type="duplicateValues" dxfId="3857" priority="1578"/>
    <cfRule type="duplicateValues" dxfId="3856" priority="1579"/>
    <cfRule type="duplicateValues" dxfId="3855" priority="1580"/>
    <cfRule type="duplicateValues" dxfId="3854" priority="1581"/>
    <cfRule type="duplicateValues" dxfId="3853" priority="1582"/>
    <cfRule type="duplicateValues" dxfId="3852" priority="1583"/>
    <cfRule type="duplicateValues" dxfId="3851" priority="1584"/>
    <cfRule type="duplicateValues" dxfId="3850" priority="1585"/>
    <cfRule type="duplicateValues" dxfId="3849" priority="1586"/>
    <cfRule type="duplicateValues" dxfId="3848" priority="1587"/>
    <cfRule type="duplicateValues" dxfId="3847" priority="1588"/>
  </conditionalFormatting>
  <conditionalFormatting sqref="D411:H411 D425:H425 D413:E413 D414:D417 D419:E420 D422:E422 D421 D424:E424 D423 E418 G414:H415 G413 G417:H418 G419 G423:H423 G424 H420:H422 H416 H412">
    <cfRule type="duplicateValues" dxfId="3846" priority="1589"/>
    <cfRule type="duplicateValues" dxfId="3845" priority="1590"/>
    <cfRule type="duplicateValues" dxfId="3844" priority="1591"/>
    <cfRule type="duplicateValues" dxfId="3843" priority="1592"/>
    <cfRule type="duplicateValues" dxfId="3842" priority="1593"/>
    <cfRule type="duplicateValues" dxfId="3841" priority="1594"/>
    <cfRule type="duplicateValues" dxfId="3840" priority="1595"/>
    <cfRule type="duplicateValues" dxfId="3839" priority="1596"/>
    <cfRule type="duplicateValues" dxfId="3838" priority="1597"/>
  </conditionalFormatting>
  <conditionalFormatting sqref="D47:E52 D53:H74 G47:H52">
    <cfRule type="duplicateValues" dxfId="3837" priority="411"/>
    <cfRule type="duplicateValues" dxfId="3836" priority="412"/>
    <cfRule type="duplicateValues" dxfId="3835" priority="413"/>
    <cfRule type="duplicateValues" dxfId="3834" priority="414"/>
    <cfRule type="duplicateValues" dxfId="3833" priority="415"/>
    <cfRule type="duplicateValues" dxfId="3832" priority="416"/>
    <cfRule type="duplicateValues" dxfId="3831" priority="417"/>
    <cfRule type="duplicateValues" dxfId="3830" priority="418"/>
    <cfRule type="duplicateValues" dxfId="3829" priority="419"/>
    <cfRule type="duplicateValues" dxfId="3828" priority="420"/>
    <cfRule type="duplicateValues" dxfId="3827" priority="421"/>
    <cfRule type="duplicateValues" dxfId="3826" priority="422"/>
    <cfRule type="duplicateValues" dxfId="3825" priority="423"/>
    <cfRule type="duplicateValues" dxfId="3824" priority="424"/>
  </conditionalFormatting>
  <conditionalFormatting sqref="F52">
    <cfRule type="duplicateValues" dxfId="3823" priority="390"/>
    <cfRule type="duplicateValues" dxfId="3822" priority="391"/>
    <cfRule type="duplicateValues" dxfId="3821" priority="392"/>
    <cfRule type="duplicateValues" dxfId="3820" priority="393"/>
    <cfRule type="duplicateValues" dxfId="3819" priority="394"/>
    <cfRule type="duplicateValues" dxfId="3818" priority="395"/>
    <cfRule type="duplicateValues" dxfId="3817" priority="396"/>
    <cfRule type="duplicateValues" dxfId="3816" priority="397"/>
    <cfRule type="duplicateValues" dxfId="3815" priority="398"/>
    <cfRule type="duplicateValues" dxfId="3814" priority="399"/>
    <cfRule type="duplicateValues" dxfId="3813" priority="400"/>
    <cfRule type="duplicateValues" dxfId="3812" priority="401"/>
    <cfRule type="duplicateValues" dxfId="3811" priority="402"/>
    <cfRule type="duplicateValues" dxfId="3810" priority="403"/>
    <cfRule type="duplicateValues" dxfId="3809" priority="404"/>
    <cfRule type="duplicateValues" dxfId="3808" priority="405"/>
    <cfRule type="duplicateValues" dxfId="3807" priority="406"/>
    <cfRule type="duplicateValues" dxfId="3806" priority="407"/>
    <cfRule type="duplicateValues" dxfId="3805" priority="408"/>
    <cfRule type="duplicateValues" dxfId="3804" priority="409"/>
    <cfRule type="duplicateValues" dxfId="3803" priority="410"/>
  </conditionalFormatting>
  <conditionalFormatting sqref="G31 G28">
    <cfRule type="duplicateValues" dxfId="3802" priority="425"/>
    <cfRule type="duplicateValues" dxfId="3801" priority="426"/>
    <cfRule type="duplicateValues" dxfId="3800" priority="427"/>
    <cfRule type="duplicateValues" dxfId="3799" priority="428"/>
    <cfRule type="duplicateValues" dxfId="3798" priority="429"/>
    <cfRule type="duplicateValues" dxfId="3797" priority="430"/>
    <cfRule type="duplicateValues" dxfId="3796" priority="431"/>
    <cfRule type="duplicateValues" dxfId="3795" priority="432"/>
    <cfRule type="duplicateValues" dxfId="3794" priority="433"/>
    <cfRule type="duplicateValues" dxfId="3793" priority="434"/>
    <cfRule type="duplicateValues" dxfId="3792" priority="435"/>
    <cfRule type="duplicateValues" dxfId="3791" priority="436"/>
    <cfRule type="duplicateValues" dxfId="3790" priority="437"/>
    <cfRule type="duplicateValues" dxfId="3789" priority="438"/>
  </conditionalFormatting>
  <conditionalFormatting sqref="D28:F28 G32:G33 G29:G30 D24:E27 G24:G27 H24:H33 D36:H37 D29:E35 G34:H35 D38:E46 G38:H46">
    <cfRule type="duplicateValues" dxfId="3788" priority="439"/>
    <cfRule type="duplicateValues" dxfId="3787" priority="440"/>
    <cfRule type="duplicateValues" dxfId="3786" priority="441"/>
    <cfRule type="duplicateValues" dxfId="3785" priority="442"/>
    <cfRule type="duplicateValues" dxfId="3784" priority="443"/>
    <cfRule type="duplicateValues" dxfId="3783" priority="444"/>
    <cfRule type="duplicateValues" dxfId="3782" priority="445"/>
    <cfRule type="duplicateValues" dxfId="3781" priority="446"/>
    <cfRule type="duplicateValues" dxfId="3780" priority="447"/>
    <cfRule type="duplicateValues" dxfId="3779" priority="448"/>
    <cfRule type="duplicateValues" dxfId="3778" priority="449"/>
    <cfRule type="duplicateValues" dxfId="3777" priority="450"/>
    <cfRule type="duplicateValues" dxfId="3776" priority="451"/>
    <cfRule type="duplicateValues" dxfId="3775" priority="452"/>
  </conditionalFormatting>
  <conditionalFormatting sqref="F132">
    <cfRule type="duplicateValues" dxfId="3774" priority="349"/>
  </conditionalFormatting>
  <conditionalFormatting sqref="H114:H117 E114:E118">
    <cfRule type="duplicateValues" dxfId="3773" priority="335"/>
    <cfRule type="duplicateValues" dxfId="3772" priority="336"/>
    <cfRule type="duplicateValues" dxfId="3771" priority="337"/>
    <cfRule type="duplicateValues" dxfId="3770" priority="338"/>
    <cfRule type="duplicateValues" dxfId="3769" priority="339"/>
    <cfRule type="duplicateValues" dxfId="3768" priority="340"/>
    <cfRule type="duplicateValues" dxfId="3767" priority="341"/>
    <cfRule type="duplicateValues" dxfId="3766" priority="342"/>
    <cfRule type="duplicateValues" dxfId="3765" priority="343"/>
    <cfRule type="duplicateValues" dxfId="3764" priority="344"/>
    <cfRule type="duplicateValues" dxfId="3763" priority="345"/>
    <cfRule type="duplicateValues" dxfId="3762" priority="346"/>
    <cfRule type="duplicateValues" dxfId="3761" priority="347"/>
    <cfRule type="duplicateValues" dxfId="3760" priority="348"/>
  </conditionalFormatting>
  <conditionalFormatting sqref="G110:H110 E91:E101 E103:E108 E111:E113 G102:G105 H91:H97 H111:H113 H99:H109">
    <cfRule type="duplicateValues" dxfId="3759" priority="350"/>
    <cfRule type="duplicateValues" dxfId="3758" priority="351"/>
    <cfRule type="duplicateValues" dxfId="3757" priority="352"/>
    <cfRule type="duplicateValues" dxfId="3756" priority="353"/>
    <cfRule type="duplicateValues" dxfId="3755" priority="354"/>
    <cfRule type="duplicateValues" dxfId="3754" priority="355"/>
    <cfRule type="duplicateValues" dxfId="3753" priority="356"/>
    <cfRule type="duplicateValues" dxfId="3752" priority="357"/>
    <cfRule type="duplicateValues" dxfId="3751" priority="358"/>
    <cfRule type="duplicateValues" dxfId="3750" priority="359"/>
    <cfRule type="duplicateValues" dxfId="3749" priority="360"/>
    <cfRule type="duplicateValues" dxfId="3748" priority="361"/>
    <cfRule type="duplicateValues" dxfId="3747" priority="362"/>
    <cfRule type="duplicateValues" dxfId="3746" priority="363"/>
  </conditionalFormatting>
  <conditionalFormatting sqref="D119:E132 G119:H132 D133:H141 F120:F131 D113:D118">
    <cfRule type="duplicateValues" dxfId="3745" priority="364"/>
  </conditionalFormatting>
  <conditionalFormatting sqref="D120:H141 D113:D118 D119:E119 G119:H119">
    <cfRule type="duplicateValues" dxfId="3744" priority="365"/>
    <cfRule type="duplicateValues" dxfId="3743" priority="366"/>
    <cfRule type="duplicateValues" dxfId="3742" priority="367"/>
    <cfRule type="duplicateValues" dxfId="3741" priority="368"/>
    <cfRule type="duplicateValues" dxfId="3740" priority="369"/>
    <cfRule type="duplicateValues" dxfId="3739" priority="370"/>
    <cfRule type="duplicateValues" dxfId="3738" priority="371"/>
    <cfRule type="duplicateValues" dxfId="3737" priority="372"/>
    <cfRule type="duplicateValues" dxfId="3736" priority="373"/>
    <cfRule type="duplicateValues" dxfId="3735" priority="374"/>
    <cfRule type="duplicateValues" dxfId="3734" priority="375"/>
    <cfRule type="duplicateValues" dxfId="3733" priority="376"/>
  </conditionalFormatting>
  <conditionalFormatting sqref="D91:D112 F91:F119">
    <cfRule type="duplicateValues" dxfId="3732" priority="377"/>
  </conditionalFormatting>
  <conditionalFormatting sqref="D91:D112 F91:F119">
    <cfRule type="duplicateValues" dxfId="3731" priority="378"/>
    <cfRule type="duplicateValues" dxfId="3730" priority="379"/>
    <cfRule type="duplicateValues" dxfId="3729" priority="380"/>
    <cfRule type="duplicateValues" dxfId="3728" priority="381"/>
    <cfRule type="duplicateValues" dxfId="3727" priority="382"/>
    <cfRule type="duplicateValues" dxfId="3726" priority="383"/>
    <cfRule type="duplicateValues" dxfId="3725" priority="384"/>
    <cfRule type="duplicateValues" dxfId="3724" priority="385"/>
    <cfRule type="duplicateValues" dxfId="3723" priority="386"/>
    <cfRule type="duplicateValues" dxfId="3722" priority="387"/>
    <cfRule type="duplicateValues" dxfId="3721" priority="388"/>
    <cfRule type="duplicateValues" dxfId="3720" priority="389"/>
  </conditionalFormatting>
  <conditionalFormatting sqref="H118">
    <cfRule type="duplicateValues" dxfId="3719" priority="322"/>
  </conditionalFormatting>
  <conditionalFormatting sqref="H118">
    <cfRule type="duplicateValues" dxfId="3718" priority="323"/>
    <cfRule type="duplicateValues" dxfId="3717" priority="324"/>
    <cfRule type="duplicateValues" dxfId="3716" priority="325"/>
    <cfRule type="duplicateValues" dxfId="3715" priority="326"/>
    <cfRule type="duplicateValues" dxfId="3714" priority="327"/>
    <cfRule type="duplicateValues" dxfId="3713" priority="328"/>
    <cfRule type="duplicateValues" dxfId="3712" priority="329"/>
    <cfRule type="duplicateValues" dxfId="3711" priority="330"/>
    <cfRule type="duplicateValues" dxfId="3710" priority="331"/>
    <cfRule type="duplicateValues" dxfId="3709" priority="332"/>
    <cfRule type="duplicateValues" dxfId="3708" priority="333"/>
    <cfRule type="duplicateValues" dxfId="3707" priority="334"/>
  </conditionalFormatting>
  <conditionalFormatting sqref="H98">
    <cfRule type="duplicateValues" dxfId="3706" priority="309"/>
  </conditionalFormatting>
  <conditionalFormatting sqref="H98">
    <cfRule type="duplicateValues" dxfId="3705" priority="310"/>
    <cfRule type="duplicateValues" dxfId="3704" priority="311"/>
    <cfRule type="duplicateValues" dxfId="3703" priority="312"/>
    <cfRule type="duplicateValues" dxfId="3702" priority="313"/>
    <cfRule type="duplicateValues" dxfId="3701" priority="314"/>
    <cfRule type="duplicateValues" dxfId="3700" priority="315"/>
    <cfRule type="duplicateValues" dxfId="3699" priority="316"/>
    <cfRule type="duplicateValues" dxfId="3698" priority="317"/>
    <cfRule type="duplicateValues" dxfId="3697" priority="318"/>
    <cfRule type="duplicateValues" dxfId="3696" priority="319"/>
    <cfRule type="duplicateValues" dxfId="3695" priority="320"/>
    <cfRule type="duplicateValues" dxfId="3694" priority="321"/>
  </conditionalFormatting>
  <conditionalFormatting sqref="D190:E190 G190:H190 D186:H189 D200:H208 D199:F199 H199 D191:H198 D178:E185 H179:H185">
    <cfRule type="duplicateValues" dxfId="3693" priority="274"/>
    <cfRule type="duplicateValues" dxfId="3692" priority="275"/>
    <cfRule type="duplicateValues" dxfId="3691" priority="276"/>
    <cfRule type="duplicateValues" dxfId="3690" priority="277"/>
    <cfRule type="duplicateValues" dxfId="3689" priority="278"/>
    <cfRule type="duplicateValues" dxfId="3688" priority="279"/>
    <cfRule type="duplicateValues" dxfId="3687" priority="280"/>
    <cfRule type="duplicateValues" dxfId="3686" priority="281"/>
    <cfRule type="duplicateValues" dxfId="3685" priority="282"/>
    <cfRule type="duplicateValues" dxfId="3684" priority="283"/>
    <cfRule type="duplicateValues" dxfId="3683" priority="284"/>
  </conditionalFormatting>
  <conditionalFormatting sqref="F190">
    <cfRule type="duplicateValues" dxfId="3682" priority="253"/>
    <cfRule type="duplicateValues" dxfId="3681" priority="254"/>
    <cfRule type="duplicateValues" dxfId="3680" priority="255"/>
    <cfRule type="duplicateValues" dxfId="3679" priority="256"/>
    <cfRule type="duplicateValues" dxfId="3678" priority="257"/>
    <cfRule type="duplicateValues" dxfId="3677" priority="258"/>
    <cfRule type="duplicateValues" dxfId="3676" priority="259"/>
    <cfRule type="duplicateValues" dxfId="3675" priority="260"/>
    <cfRule type="duplicateValues" dxfId="3674" priority="261"/>
    <cfRule type="duplicateValues" dxfId="3673" priority="262"/>
    <cfRule type="duplicateValues" dxfId="3672" priority="263"/>
    <cfRule type="duplicateValues" dxfId="3671" priority="264"/>
    <cfRule type="duplicateValues" dxfId="3670" priority="265"/>
    <cfRule type="duplicateValues" dxfId="3669" priority="266"/>
    <cfRule type="duplicateValues" dxfId="3668" priority="267"/>
    <cfRule type="duplicateValues" dxfId="3667" priority="268"/>
    <cfRule type="duplicateValues" dxfId="3666" priority="269"/>
    <cfRule type="duplicateValues" dxfId="3665" priority="270"/>
    <cfRule type="duplicateValues" dxfId="3664" priority="271"/>
    <cfRule type="duplicateValues" dxfId="3663" priority="272"/>
    <cfRule type="duplicateValues" dxfId="3662" priority="273"/>
  </conditionalFormatting>
  <conditionalFormatting sqref="G199">
    <cfRule type="duplicateValues" dxfId="3661" priority="232"/>
    <cfRule type="duplicateValues" dxfId="3660" priority="233"/>
    <cfRule type="duplicateValues" dxfId="3659" priority="234"/>
    <cfRule type="duplicateValues" dxfId="3658" priority="235"/>
    <cfRule type="duplicateValues" dxfId="3657" priority="236"/>
    <cfRule type="duplicateValues" dxfId="3656" priority="237"/>
    <cfRule type="duplicateValues" dxfId="3655" priority="238"/>
    <cfRule type="duplicateValues" dxfId="3654" priority="239"/>
    <cfRule type="duplicateValues" dxfId="3653" priority="240"/>
    <cfRule type="duplicateValues" dxfId="3652" priority="241"/>
    <cfRule type="duplicateValues" dxfId="3651" priority="242"/>
    <cfRule type="duplicateValues" dxfId="3650" priority="243"/>
    <cfRule type="duplicateValues" dxfId="3649" priority="244"/>
    <cfRule type="duplicateValues" dxfId="3648" priority="245"/>
    <cfRule type="duplicateValues" dxfId="3647" priority="246"/>
    <cfRule type="duplicateValues" dxfId="3646" priority="247"/>
    <cfRule type="duplicateValues" dxfId="3645" priority="248"/>
    <cfRule type="duplicateValues" dxfId="3644" priority="249"/>
    <cfRule type="duplicateValues" dxfId="3643" priority="250"/>
    <cfRule type="duplicateValues" dxfId="3642" priority="251"/>
    <cfRule type="duplicateValues" dxfId="3641" priority="252"/>
  </conditionalFormatting>
  <conditionalFormatting sqref="D158:E177 H158:H162 H166:H177">
    <cfRule type="duplicateValues" dxfId="3640" priority="221"/>
    <cfRule type="duplicateValues" dxfId="3639" priority="222"/>
    <cfRule type="duplicateValues" dxfId="3638" priority="223"/>
    <cfRule type="duplicateValues" dxfId="3637" priority="224"/>
    <cfRule type="duplicateValues" dxfId="3636" priority="225"/>
    <cfRule type="duplicateValues" dxfId="3635" priority="226"/>
    <cfRule type="duplicateValues" dxfId="3634" priority="227"/>
    <cfRule type="duplicateValues" dxfId="3633" priority="228"/>
    <cfRule type="duplicateValues" dxfId="3632" priority="229"/>
    <cfRule type="duplicateValues" dxfId="3631" priority="230"/>
    <cfRule type="duplicateValues" dxfId="3630" priority="231"/>
  </conditionalFormatting>
  <conditionalFormatting sqref="G181:G185">
    <cfRule type="duplicateValues" dxfId="3629" priority="193"/>
    <cfRule type="duplicateValues" dxfId="3628" priority="194"/>
    <cfRule type="duplicateValues" dxfId="3627" priority="195"/>
    <cfRule type="duplicateValues" dxfId="3626" priority="196"/>
    <cfRule type="duplicateValues" dxfId="3625" priority="197"/>
    <cfRule type="duplicateValues" dxfId="3624" priority="198"/>
    <cfRule type="duplicateValues" dxfId="3623" priority="199"/>
    <cfRule type="duplicateValues" dxfId="3622" priority="200"/>
    <cfRule type="duplicateValues" dxfId="3621" priority="201"/>
    <cfRule type="duplicateValues" dxfId="3620" priority="202"/>
    <cfRule type="duplicateValues" dxfId="3619" priority="203"/>
    <cfRule type="duplicateValues" dxfId="3618" priority="204"/>
    <cfRule type="duplicateValues" dxfId="3617" priority="205"/>
    <cfRule type="duplicateValues" dxfId="3616" priority="206"/>
  </conditionalFormatting>
  <conditionalFormatting sqref="F159:F160 G158 F172 G166:G171 G173:G176 H178 G179:G180 H164 F162 G163 G161">
    <cfRule type="duplicateValues" dxfId="3615" priority="207"/>
    <cfRule type="duplicateValues" dxfId="3614" priority="208"/>
    <cfRule type="duplicateValues" dxfId="3613" priority="209"/>
    <cfRule type="duplicateValues" dxfId="3612" priority="210"/>
    <cfRule type="duplicateValues" dxfId="3611" priority="211"/>
    <cfRule type="duplicateValues" dxfId="3610" priority="212"/>
    <cfRule type="duplicateValues" dxfId="3609" priority="213"/>
    <cfRule type="duplicateValues" dxfId="3608" priority="214"/>
    <cfRule type="duplicateValues" dxfId="3607" priority="215"/>
    <cfRule type="duplicateValues" dxfId="3606" priority="216"/>
    <cfRule type="duplicateValues" dxfId="3605" priority="217"/>
    <cfRule type="duplicateValues" dxfId="3604" priority="218"/>
    <cfRule type="duplicateValues" dxfId="3603" priority="219"/>
    <cfRule type="duplicateValues" dxfId="3602" priority="220"/>
  </conditionalFormatting>
  <conditionalFormatting sqref="G178">
    <cfRule type="duplicateValues" dxfId="3601" priority="285"/>
    <cfRule type="duplicateValues" dxfId="3600" priority="286"/>
    <cfRule type="duplicateValues" dxfId="3599" priority="287"/>
    <cfRule type="duplicateValues" dxfId="3598" priority="288"/>
    <cfRule type="duplicateValues" dxfId="3597" priority="289"/>
    <cfRule type="duplicateValues" dxfId="3596" priority="290"/>
    <cfRule type="duplicateValues" dxfId="3595" priority="291"/>
    <cfRule type="duplicateValues" dxfId="3594" priority="292"/>
    <cfRule type="duplicateValues" dxfId="3593" priority="293"/>
    <cfRule type="duplicateValues" dxfId="3592" priority="294"/>
    <cfRule type="duplicateValues" dxfId="3591" priority="295"/>
    <cfRule type="duplicateValues" dxfId="3590" priority="296"/>
  </conditionalFormatting>
  <conditionalFormatting sqref="G159:G160 G164:G165 G172 G162">
    <cfRule type="duplicateValues" dxfId="3589" priority="297"/>
    <cfRule type="duplicateValues" dxfId="3588" priority="298"/>
    <cfRule type="duplicateValues" dxfId="3587" priority="299"/>
    <cfRule type="duplicateValues" dxfId="3586" priority="300"/>
    <cfRule type="duplicateValues" dxfId="3585" priority="301"/>
    <cfRule type="duplicateValues" dxfId="3584" priority="302"/>
    <cfRule type="duplicateValues" dxfId="3583" priority="303"/>
    <cfRule type="duplicateValues" dxfId="3582" priority="304"/>
    <cfRule type="duplicateValues" dxfId="3581" priority="305"/>
    <cfRule type="duplicateValues" dxfId="3580" priority="306"/>
    <cfRule type="duplicateValues" dxfId="3579" priority="307"/>
    <cfRule type="duplicateValues" dxfId="3578" priority="308"/>
  </conditionalFormatting>
  <conditionalFormatting sqref="H165">
    <cfRule type="duplicateValues" dxfId="3577" priority="182"/>
    <cfRule type="duplicateValues" dxfId="3576" priority="183"/>
    <cfRule type="duplicateValues" dxfId="3575" priority="184"/>
    <cfRule type="duplicateValues" dxfId="3574" priority="185"/>
    <cfRule type="duplicateValues" dxfId="3573" priority="186"/>
    <cfRule type="duplicateValues" dxfId="3572" priority="187"/>
    <cfRule type="duplicateValues" dxfId="3571" priority="188"/>
    <cfRule type="duplicateValues" dxfId="3570" priority="189"/>
    <cfRule type="duplicateValues" dxfId="3569" priority="190"/>
    <cfRule type="duplicateValues" dxfId="3568" priority="191"/>
    <cfRule type="duplicateValues" dxfId="3567" priority="192"/>
  </conditionalFormatting>
  <conditionalFormatting sqref="G177">
    <cfRule type="duplicateValues" dxfId="3566" priority="170"/>
    <cfRule type="duplicateValues" dxfId="3565" priority="171"/>
    <cfRule type="duplicateValues" dxfId="3564" priority="172"/>
    <cfRule type="duplicateValues" dxfId="3563" priority="173"/>
    <cfRule type="duplicateValues" dxfId="3562" priority="174"/>
    <cfRule type="duplicateValues" dxfId="3561" priority="175"/>
    <cfRule type="duplicateValues" dxfId="3560" priority="176"/>
    <cfRule type="duplicateValues" dxfId="3559" priority="177"/>
    <cfRule type="duplicateValues" dxfId="3558" priority="178"/>
    <cfRule type="duplicateValues" dxfId="3557" priority="179"/>
    <cfRule type="duplicateValues" dxfId="3556" priority="180"/>
    <cfRule type="duplicateValues" dxfId="3555" priority="181"/>
  </conditionalFormatting>
  <conditionalFormatting sqref="D387:H388 D396:H409 D395:E395 G395:H395 D390:H394 D389 F389:H389 D378:E386 H378:H386 F386">
    <cfRule type="duplicateValues" dxfId="3554" priority="160"/>
    <cfRule type="duplicateValues" dxfId="3553" priority="161"/>
    <cfRule type="duplicateValues" dxfId="3552" priority="162"/>
    <cfRule type="duplicateValues" dxfId="3551" priority="163"/>
    <cfRule type="duplicateValues" dxfId="3550" priority="164"/>
    <cfRule type="duplicateValues" dxfId="3549" priority="165"/>
    <cfRule type="duplicateValues" dxfId="3548" priority="166"/>
    <cfRule type="duplicateValues" dxfId="3547" priority="167"/>
    <cfRule type="duplicateValues" dxfId="3546" priority="168"/>
    <cfRule type="duplicateValues" dxfId="3545" priority="169"/>
  </conditionalFormatting>
  <conditionalFormatting sqref="F395">
    <cfRule type="duplicateValues" dxfId="3544" priority="139"/>
    <cfRule type="duplicateValues" dxfId="3543" priority="140"/>
    <cfRule type="duplicateValues" dxfId="3542" priority="141"/>
    <cfRule type="duplicateValues" dxfId="3541" priority="142"/>
    <cfRule type="duplicateValues" dxfId="3540" priority="143"/>
    <cfRule type="duplicateValues" dxfId="3539" priority="144"/>
    <cfRule type="duplicateValues" dxfId="3538" priority="145"/>
    <cfRule type="duplicateValues" dxfId="3537" priority="146"/>
    <cfRule type="duplicateValues" dxfId="3536" priority="147"/>
    <cfRule type="duplicateValues" dxfId="3535" priority="148"/>
    <cfRule type="duplicateValues" dxfId="3534" priority="149"/>
    <cfRule type="duplicateValues" dxfId="3533" priority="150"/>
    <cfRule type="duplicateValues" dxfId="3532" priority="151"/>
    <cfRule type="duplicateValues" dxfId="3531" priority="152"/>
    <cfRule type="duplicateValues" dxfId="3530" priority="153"/>
    <cfRule type="duplicateValues" dxfId="3529" priority="154"/>
    <cfRule type="duplicateValues" dxfId="3528" priority="155"/>
    <cfRule type="duplicateValues" dxfId="3527" priority="156"/>
    <cfRule type="duplicateValues" dxfId="3526" priority="157"/>
    <cfRule type="duplicateValues" dxfId="3525" priority="158"/>
    <cfRule type="duplicateValues" dxfId="3524" priority="159"/>
  </conditionalFormatting>
  <conditionalFormatting sqref="E389">
    <cfRule type="duplicateValues" dxfId="3523" priority="118"/>
    <cfRule type="duplicateValues" dxfId="3522" priority="119"/>
    <cfRule type="duplicateValues" dxfId="3521" priority="120"/>
    <cfRule type="duplicateValues" dxfId="3520" priority="121"/>
    <cfRule type="duplicateValues" dxfId="3519" priority="122"/>
    <cfRule type="duplicateValues" dxfId="3518" priority="123"/>
    <cfRule type="duplicateValues" dxfId="3517" priority="124"/>
    <cfRule type="duplicateValues" dxfId="3516" priority="125"/>
    <cfRule type="duplicateValues" dxfId="3515" priority="126"/>
    <cfRule type="duplicateValues" dxfId="3514" priority="127"/>
    <cfRule type="duplicateValues" dxfId="3513" priority="128"/>
    <cfRule type="duplicateValues" dxfId="3512" priority="129"/>
    <cfRule type="duplicateValues" dxfId="3511" priority="130"/>
    <cfRule type="duplicateValues" dxfId="3510" priority="131"/>
    <cfRule type="duplicateValues" dxfId="3509" priority="132"/>
    <cfRule type="duplicateValues" dxfId="3508" priority="133"/>
    <cfRule type="duplicateValues" dxfId="3507" priority="134"/>
    <cfRule type="duplicateValues" dxfId="3506" priority="135"/>
    <cfRule type="duplicateValues" dxfId="3505" priority="136"/>
    <cfRule type="duplicateValues" dxfId="3504" priority="137"/>
    <cfRule type="duplicateValues" dxfId="3503" priority="138"/>
  </conditionalFormatting>
  <conditionalFormatting sqref="D359:E359 D362:E362 D360:D361 D366:E368 D370:E377 D369 D363:D365 H359:H377">
    <cfRule type="duplicateValues" dxfId="3502" priority="108"/>
    <cfRule type="duplicateValues" dxfId="3501" priority="109"/>
    <cfRule type="duplicateValues" dxfId="3500" priority="110"/>
    <cfRule type="duplicateValues" dxfId="3499" priority="111"/>
    <cfRule type="duplicateValues" dxfId="3498" priority="112"/>
    <cfRule type="duplicateValues" dxfId="3497" priority="113"/>
    <cfRule type="duplicateValues" dxfId="3496" priority="114"/>
    <cfRule type="duplicateValues" dxfId="3495" priority="115"/>
    <cfRule type="duplicateValues" dxfId="3494" priority="116"/>
    <cfRule type="duplicateValues" dxfId="3493" priority="117"/>
  </conditionalFormatting>
  <conditionalFormatting sqref="F382:F385">
    <cfRule type="duplicateValues" dxfId="3492" priority="80"/>
    <cfRule type="duplicateValues" dxfId="3491" priority="81"/>
    <cfRule type="duplicateValues" dxfId="3490" priority="82"/>
    <cfRule type="duplicateValues" dxfId="3489" priority="83"/>
    <cfRule type="duplicateValues" dxfId="3488" priority="84"/>
    <cfRule type="duplicateValues" dxfId="3487" priority="85"/>
    <cfRule type="duplicateValues" dxfId="3486" priority="86"/>
    <cfRule type="duplicateValues" dxfId="3485" priority="87"/>
    <cfRule type="duplicateValues" dxfId="3484" priority="88"/>
    <cfRule type="duplicateValues" dxfId="3483" priority="89"/>
    <cfRule type="duplicateValues" dxfId="3482" priority="90"/>
    <cfRule type="duplicateValues" dxfId="3481" priority="91"/>
    <cfRule type="duplicateValues" dxfId="3480" priority="92"/>
    <cfRule type="duplicateValues" dxfId="3479" priority="93"/>
  </conditionalFormatting>
  <conditionalFormatting sqref="G362 F367:F368 F370:F372 E369 G373 F374:F377 E363 E365 G364 F359 E360:E361 F379:F381">
    <cfRule type="duplicateValues" dxfId="3478" priority="94"/>
    <cfRule type="duplicateValues" dxfId="3477" priority="95"/>
    <cfRule type="duplicateValues" dxfId="3476" priority="96"/>
    <cfRule type="duplicateValues" dxfId="3475" priority="97"/>
    <cfRule type="duplicateValues" dxfId="3474" priority="98"/>
    <cfRule type="duplicateValues" dxfId="3473" priority="99"/>
    <cfRule type="duplicateValues" dxfId="3472" priority="100"/>
    <cfRule type="duplicateValues" dxfId="3471" priority="101"/>
    <cfRule type="duplicateValues" dxfId="3470" priority="102"/>
    <cfRule type="duplicateValues" dxfId="3469" priority="103"/>
    <cfRule type="duplicateValues" dxfId="3468" priority="104"/>
    <cfRule type="duplicateValues" dxfId="3467" priority="105"/>
    <cfRule type="duplicateValues" dxfId="3466" priority="106"/>
    <cfRule type="duplicateValues" dxfId="3465" priority="107"/>
  </conditionalFormatting>
  <conditionalFormatting sqref="F378">
    <cfRule type="duplicateValues" dxfId="3464" priority="70"/>
    <cfRule type="duplicateValues" dxfId="3463" priority="71"/>
    <cfRule type="duplicateValues" dxfId="3462" priority="72"/>
    <cfRule type="duplicateValues" dxfId="3461" priority="73"/>
    <cfRule type="duplicateValues" dxfId="3460" priority="74"/>
    <cfRule type="duplicateValues" dxfId="3459" priority="75"/>
    <cfRule type="duplicateValues" dxfId="3458" priority="76"/>
    <cfRule type="duplicateValues" dxfId="3457" priority="77"/>
    <cfRule type="duplicateValues" dxfId="3456" priority="78"/>
    <cfRule type="duplicateValues" dxfId="3455" priority="79"/>
  </conditionalFormatting>
  <conditionalFormatting sqref="D469:E469 G469:H469 D446:H452 D470:H476 D454:H468 D453:E453 G453:H453">
    <cfRule type="duplicateValues" dxfId="3454" priority="52"/>
    <cfRule type="duplicateValues" dxfId="3453" priority="53"/>
    <cfRule type="duplicateValues" dxfId="3452" priority="54"/>
    <cfRule type="duplicateValues" dxfId="3451" priority="55"/>
    <cfRule type="duplicateValues" dxfId="3450" priority="56"/>
    <cfRule type="duplicateValues" dxfId="3449" priority="57"/>
    <cfRule type="duplicateValues" dxfId="3448" priority="58"/>
    <cfRule type="duplicateValues" dxfId="3447" priority="59"/>
    <cfRule type="duplicateValues" dxfId="3446" priority="60"/>
  </conditionalFormatting>
  <conditionalFormatting sqref="F469">
    <cfRule type="duplicateValues" dxfId="3445" priority="31"/>
    <cfRule type="duplicateValues" dxfId="3444" priority="32"/>
    <cfRule type="duplicateValues" dxfId="3443" priority="33"/>
    <cfRule type="duplicateValues" dxfId="3442" priority="34"/>
    <cfRule type="duplicateValues" dxfId="3441" priority="35"/>
    <cfRule type="duplicateValues" dxfId="3440" priority="36"/>
    <cfRule type="duplicateValues" dxfId="3439" priority="37"/>
    <cfRule type="duplicateValues" dxfId="3438" priority="38"/>
    <cfRule type="duplicateValues" dxfId="3437" priority="39"/>
    <cfRule type="duplicateValues" dxfId="3436" priority="40"/>
    <cfRule type="duplicateValues" dxfId="3435" priority="41"/>
    <cfRule type="duplicateValues" dxfId="3434" priority="42"/>
    <cfRule type="duplicateValues" dxfId="3433" priority="43"/>
    <cfRule type="duplicateValues" dxfId="3432" priority="44"/>
    <cfRule type="duplicateValues" dxfId="3431" priority="45"/>
    <cfRule type="duplicateValues" dxfId="3430" priority="46"/>
    <cfRule type="duplicateValues" dxfId="3429" priority="47"/>
    <cfRule type="duplicateValues" dxfId="3428" priority="48"/>
    <cfRule type="duplicateValues" dxfId="3427" priority="49"/>
    <cfRule type="duplicateValues" dxfId="3426" priority="50"/>
    <cfRule type="duplicateValues" dxfId="3425" priority="51"/>
  </conditionalFormatting>
  <conditionalFormatting sqref="F436">
    <cfRule type="duplicateValues" dxfId="3424" priority="10"/>
    <cfRule type="duplicateValues" dxfId="3423" priority="11"/>
    <cfRule type="duplicateValues" dxfId="3422" priority="12"/>
    <cfRule type="duplicateValues" dxfId="3421" priority="13"/>
    <cfRule type="duplicateValues" dxfId="3420" priority="14"/>
    <cfRule type="duplicateValues" dxfId="3419" priority="15"/>
    <cfRule type="duplicateValues" dxfId="3418" priority="16"/>
    <cfRule type="duplicateValues" dxfId="3417" priority="17"/>
    <cfRule type="duplicateValues" dxfId="3416" priority="18"/>
    <cfRule type="duplicateValues" dxfId="3415" priority="19"/>
    <cfRule type="duplicateValues" dxfId="3414" priority="20"/>
    <cfRule type="duplicateValues" dxfId="3413" priority="21"/>
    <cfRule type="duplicateValues" dxfId="3412" priority="22"/>
    <cfRule type="duplicateValues" dxfId="3411" priority="23"/>
    <cfRule type="duplicateValues" dxfId="3410" priority="24"/>
    <cfRule type="duplicateValues" dxfId="3409" priority="25"/>
    <cfRule type="duplicateValues" dxfId="3408" priority="26"/>
    <cfRule type="duplicateValues" dxfId="3407" priority="27"/>
    <cfRule type="duplicateValues" dxfId="3406" priority="28"/>
    <cfRule type="duplicateValues" dxfId="3405" priority="29"/>
    <cfRule type="duplicateValues" dxfId="3404" priority="30"/>
  </conditionalFormatting>
  <conditionalFormatting sqref="D436:E436 G436:H436 D427:H428 D426:E426 G426:H426 D430:H430 H429 D429:E429 D431:E431 G431:H431 D432:H435 D437:H445">
    <cfRule type="duplicateValues" dxfId="3403" priority="61"/>
    <cfRule type="duplicateValues" dxfId="3402" priority="62"/>
    <cfRule type="duplicateValues" dxfId="3401" priority="63"/>
    <cfRule type="duplicateValues" dxfId="3400" priority="64"/>
    <cfRule type="duplicateValues" dxfId="3399" priority="65"/>
    <cfRule type="duplicateValues" dxfId="3398" priority="66"/>
    <cfRule type="duplicateValues" dxfId="3397" priority="67"/>
    <cfRule type="duplicateValues" dxfId="3396" priority="68"/>
    <cfRule type="duplicateValues" dxfId="3395" priority="69"/>
  </conditionalFormatting>
  <conditionalFormatting sqref="F453">
    <cfRule type="duplicateValues" dxfId="3394" priority="1"/>
    <cfRule type="duplicateValues" dxfId="3393" priority="2"/>
    <cfRule type="duplicateValues" dxfId="3392" priority="3"/>
    <cfRule type="duplicateValues" dxfId="3391" priority="4"/>
    <cfRule type="duplicateValues" dxfId="3390" priority="5"/>
    <cfRule type="duplicateValues" dxfId="3389" priority="6"/>
    <cfRule type="duplicateValues" dxfId="3388" priority="7"/>
    <cfRule type="duplicateValues" dxfId="3387" priority="8"/>
    <cfRule type="duplicateValues" dxfId="3386" priority="9"/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outlinePr summaryBelow="0" summaryRight="0"/>
  </sheetPr>
  <dimension ref="A1:H281"/>
  <sheetViews>
    <sheetView workbookViewId="0">
      <selection activeCell="E22" sqref="E22"/>
    </sheetView>
  </sheetViews>
  <sheetFormatPr defaultColWidth="8.7109375" defaultRowHeight="12" outlineLevelRow="1" x14ac:dyDescent="0.2"/>
  <cols>
    <col min="1" max="1" width="3.85546875" style="102" customWidth="1"/>
    <col min="2" max="2" width="100.42578125" style="102" bestFit="1" customWidth="1"/>
    <col min="3" max="3" width="3.8554687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37</v>
      </c>
      <c r="D8" s="108">
        <f>COUNTA(D9:D41)</f>
        <v>0</v>
      </c>
      <c r="E8" s="108">
        <f>COUNTA(E9:E41)</f>
        <v>9</v>
      </c>
      <c r="F8" s="108">
        <f>COUNTA(F9:F41)</f>
        <v>28</v>
      </c>
      <c r="G8" s="108">
        <f>COUNTA(G9:G41)</f>
        <v>0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66</v>
      </c>
      <c r="F10" s="108" t="s">
        <v>26</v>
      </c>
      <c r="G10" s="108"/>
      <c r="H10" s="107"/>
    </row>
    <row r="11" spans="1:8" ht="15.75" outlineLevel="1" x14ac:dyDescent="0.25">
      <c r="D11" s="109"/>
      <c r="E11" s="108" t="s">
        <v>82</v>
      </c>
      <c r="F11" s="108" t="s">
        <v>75</v>
      </c>
      <c r="G11" s="108"/>
      <c r="H11" s="107"/>
    </row>
    <row r="12" spans="1:8" ht="15.75" outlineLevel="1" x14ac:dyDescent="0.25">
      <c r="D12" s="109"/>
      <c r="E12" s="108" t="s">
        <v>78</v>
      </c>
      <c r="F12" s="108" t="s">
        <v>88</v>
      </c>
      <c r="G12" s="108"/>
      <c r="H12" s="107"/>
    </row>
    <row r="13" spans="1:8" ht="15.75" outlineLevel="1" x14ac:dyDescent="0.25">
      <c r="D13" s="109"/>
      <c r="E13" s="108" t="s">
        <v>90</v>
      </c>
      <c r="F13" s="108" t="s">
        <v>51</v>
      </c>
      <c r="G13" s="108"/>
      <c r="H13" s="107"/>
    </row>
    <row r="14" spans="1:8" ht="15.75" outlineLevel="1" x14ac:dyDescent="0.25">
      <c r="D14" s="109"/>
      <c r="E14" s="108" t="s">
        <v>270</v>
      </c>
      <c r="F14" s="108" t="s">
        <v>83</v>
      </c>
      <c r="G14" s="108"/>
      <c r="H14" s="107"/>
    </row>
    <row r="15" spans="1:8" ht="15.75" outlineLevel="1" x14ac:dyDescent="0.25">
      <c r="D15" s="109"/>
      <c r="E15" s="108"/>
      <c r="F15" s="108" t="s">
        <v>21</v>
      </c>
      <c r="G15" s="108"/>
      <c r="H15" s="107"/>
    </row>
    <row r="16" spans="1:8" ht="15.75" outlineLevel="1" x14ac:dyDescent="0.25">
      <c r="D16" s="109"/>
      <c r="E16" s="108" t="s">
        <v>62</v>
      </c>
      <c r="F16" s="108" t="s">
        <v>17</v>
      </c>
      <c r="G16" s="108"/>
      <c r="H16" s="107"/>
    </row>
    <row r="17" spans="4:8" ht="15.75" outlineLevel="1" x14ac:dyDescent="0.25">
      <c r="D17" s="109"/>
      <c r="E17" s="108" t="s">
        <v>68</v>
      </c>
      <c r="F17" s="108" t="s">
        <v>64</v>
      </c>
      <c r="G17" s="108"/>
      <c r="H17" s="107"/>
    </row>
    <row r="18" spans="4:8" ht="15.75" outlineLevel="1" x14ac:dyDescent="0.25">
      <c r="D18" s="109"/>
      <c r="E18" s="108" t="s">
        <v>182</v>
      </c>
      <c r="F18" s="108" t="s">
        <v>23</v>
      </c>
      <c r="G18" s="108"/>
      <c r="H18" s="107"/>
    </row>
    <row r="19" spans="4:8" ht="15.75" outlineLevel="1" x14ac:dyDescent="0.25">
      <c r="D19" s="109"/>
      <c r="E19" s="108" t="s">
        <v>269</v>
      </c>
      <c r="F19" s="108" t="s">
        <v>65</v>
      </c>
      <c r="G19" s="108"/>
      <c r="H19" s="107"/>
    </row>
    <row r="20" spans="4:8" ht="15.75" outlineLevel="1" x14ac:dyDescent="0.25">
      <c r="D20" s="109"/>
      <c r="E20" s="108"/>
      <c r="F20" s="108" t="s">
        <v>54</v>
      </c>
      <c r="G20" s="108"/>
      <c r="H20" s="107"/>
    </row>
    <row r="21" spans="4:8" ht="15.75" outlineLevel="1" x14ac:dyDescent="0.25">
      <c r="D21" s="109"/>
      <c r="E21" s="108"/>
      <c r="F21" s="108" t="s">
        <v>220</v>
      </c>
      <c r="G21" s="108"/>
      <c r="H21" s="107"/>
    </row>
    <row r="22" spans="4:8" ht="15.75" outlineLevel="1" x14ac:dyDescent="0.25">
      <c r="D22" s="109"/>
      <c r="E22" s="108"/>
      <c r="F22" s="110" t="s">
        <v>91</v>
      </c>
      <c r="G22" s="108"/>
      <c r="H22" s="107"/>
    </row>
    <row r="23" spans="4:8" ht="15.75" outlineLevel="1" x14ac:dyDescent="0.25">
      <c r="D23" s="109"/>
      <c r="E23" s="108"/>
      <c r="F23" s="108" t="s">
        <v>33</v>
      </c>
      <c r="G23" s="110"/>
      <c r="H23" s="107"/>
    </row>
    <row r="24" spans="4:8" ht="15.75" outlineLevel="1" x14ac:dyDescent="0.25">
      <c r="D24" s="109"/>
      <c r="E24" s="108"/>
      <c r="F24" s="108" t="s">
        <v>29</v>
      </c>
      <c r="G24" s="110"/>
      <c r="H24" s="107"/>
    </row>
    <row r="25" spans="4:8" ht="15.75" outlineLevel="1" x14ac:dyDescent="0.25">
      <c r="D25" s="109"/>
      <c r="E25" s="108"/>
      <c r="F25" s="108" t="s">
        <v>53</v>
      </c>
      <c r="G25" s="108"/>
      <c r="H25" s="107"/>
    </row>
    <row r="26" spans="4:8" ht="15.75" outlineLevel="1" x14ac:dyDescent="0.25">
      <c r="D26" s="109"/>
      <c r="E26" s="108"/>
      <c r="F26" s="108" t="s">
        <v>63</v>
      </c>
      <c r="G26" s="108"/>
      <c r="H26" s="107"/>
    </row>
    <row r="27" spans="4:8" ht="15.75" outlineLevel="1" x14ac:dyDescent="0.25">
      <c r="D27" s="109"/>
      <c r="E27" s="110"/>
      <c r="F27" s="108" t="s">
        <v>92</v>
      </c>
      <c r="G27" s="108"/>
      <c r="H27" s="107"/>
    </row>
    <row r="28" spans="4:8" ht="15.75" outlineLevel="1" x14ac:dyDescent="0.25">
      <c r="D28" s="109"/>
      <c r="E28" s="108"/>
      <c r="F28" s="108" t="s">
        <v>79</v>
      </c>
      <c r="G28" s="108"/>
      <c r="H28" s="107"/>
    </row>
    <row r="29" spans="4:8" ht="15.75" outlineLevel="1" x14ac:dyDescent="0.25">
      <c r="D29" s="109"/>
      <c r="E29" s="108"/>
      <c r="F29" s="108" t="s">
        <v>73</v>
      </c>
      <c r="G29" s="108"/>
      <c r="H29" s="107"/>
    </row>
    <row r="30" spans="4:8" ht="15.75" outlineLevel="1" x14ac:dyDescent="0.25">
      <c r="D30" s="109"/>
      <c r="E30" s="108"/>
      <c r="F30" s="108" t="s">
        <v>71</v>
      </c>
      <c r="G30" s="108"/>
      <c r="H30" s="107"/>
    </row>
    <row r="31" spans="4:8" ht="15.75" outlineLevel="1" x14ac:dyDescent="0.25">
      <c r="D31" s="109"/>
      <c r="E31" s="108"/>
      <c r="F31" s="108" t="s">
        <v>37</v>
      </c>
      <c r="G31" s="108"/>
      <c r="H31" s="107"/>
    </row>
    <row r="32" spans="4:8" ht="15.75" outlineLevel="1" x14ac:dyDescent="0.25">
      <c r="D32" s="109"/>
      <c r="E32" s="108"/>
      <c r="F32" s="108" t="s">
        <v>69</v>
      </c>
      <c r="G32" s="108"/>
      <c r="H32" s="107"/>
    </row>
    <row r="33" spans="1:8" ht="15.75" outlineLevel="1" x14ac:dyDescent="0.25">
      <c r="D33" s="109"/>
      <c r="E33" s="108"/>
      <c r="F33" s="108" t="s">
        <v>85</v>
      </c>
      <c r="G33" s="108"/>
      <c r="H33" s="107"/>
    </row>
    <row r="34" spans="1:8" ht="15.75" outlineLevel="1" x14ac:dyDescent="0.25">
      <c r="D34" s="109"/>
      <c r="E34" s="108"/>
      <c r="F34" s="108" t="s">
        <v>47</v>
      </c>
      <c r="G34" s="108"/>
      <c r="H34" s="107"/>
    </row>
    <row r="35" spans="1:8" ht="15.75" outlineLevel="1" x14ac:dyDescent="0.25">
      <c r="D35" s="109"/>
      <c r="E35" s="108"/>
      <c r="F35" s="108" t="s">
        <v>181</v>
      </c>
      <c r="G35" s="108"/>
      <c r="H35" s="107"/>
    </row>
    <row r="36" spans="1:8" ht="15.75" outlineLevel="1" x14ac:dyDescent="0.25">
      <c r="D36" s="109"/>
      <c r="E36" s="108"/>
      <c r="F36" s="108" t="s">
        <v>43</v>
      </c>
      <c r="G36" s="108"/>
      <c r="H36" s="107"/>
    </row>
    <row r="37" spans="1:8" ht="15.75" outlineLevel="1" x14ac:dyDescent="0.25">
      <c r="D37" s="109"/>
      <c r="E37" s="108"/>
      <c r="F37" s="108" t="s">
        <v>285</v>
      </c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3">
        <f>A8+1</f>
        <v>2</v>
      </c>
      <c r="B42" s="115" t="s">
        <v>196</v>
      </c>
      <c r="C42" s="114">
        <f>SUM(D42:H42)</f>
        <v>37</v>
      </c>
      <c r="D42" s="108">
        <f>COUNTA(D43:D75)</f>
        <v>1</v>
      </c>
      <c r="E42" s="108">
        <f>COUNTA(E43:E75)</f>
        <v>4</v>
      </c>
      <c r="F42" s="108">
        <f>COUNTA(F43:F75)</f>
        <v>32</v>
      </c>
      <c r="G42" s="108">
        <f>COUNTA(G43:G75)</f>
        <v>0</v>
      </c>
      <c r="H42" s="108">
        <f>COUNTA(H43:H75)</f>
        <v>0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91</v>
      </c>
      <c r="E44" s="108" t="s">
        <v>82</v>
      </c>
      <c r="F44" s="108" t="s">
        <v>66</v>
      </c>
      <c r="G44" s="108"/>
      <c r="H44" s="107"/>
    </row>
    <row r="45" spans="1:8" ht="15.75" outlineLevel="1" x14ac:dyDescent="0.25">
      <c r="D45" s="109"/>
      <c r="E45" s="108" t="s">
        <v>90</v>
      </c>
      <c r="F45" s="108" t="s">
        <v>26</v>
      </c>
      <c r="G45" s="108"/>
      <c r="H45" s="107"/>
    </row>
    <row r="46" spans="1:8" ht="15.75" outlineLevel="1" x14ac:dyDescent="0.25">
      <c r="D46" s="109"/>
      <c r="E46" s="108" t="s">
        <v>83</v>
      </c>
      <c r="F46" s="108" t="s">
        <v>75</v>
      </c>
      <c r="G46" s="108"/>
      <c r="H46" s="107"/>
    </row>
    <row r="47" spans="1:8" ht="15.75" outlineLevel="1" x14ac:dyDescent="0.25">
      <c r="D47" s="109"/>
      <c r="E47" s="108" t="s">
        <v>92</v>
      </c>
      <c r="F47" s="108" t="s">
        <v>78</v>
      </c>
      <c r="G47" s="108"/>
      <c r="H47" s="107"/>
    </row>
    <row r="48" spans="1:8" ht="15.75" outlineLevel="1" x14ac:dyDescent="0.25">
      <c r="D48" s="109"/>
      <c r="E48" s="108"/>
      <c r="F48" s="108" t="s">
        <v>88</v>
      </c>
      <c r="G48" s="108"/>
      <c r="H48" s="107"/>
    </row>
    <row r="49" spans="4:8" ht="15.75" outlineLevel="1" x14ac:dyDescent="0.25">
      <c r="D49" s="109"/>
      <c r="E49" s="108"/>
      <c r="F49" s="108" t="s">
        <v>17</v>
      </c>
      <c r="G49" s="108"/>
      <c r="H49" s="107"/>
    </row>
    <row r="50" spans="4:8" ht="15.75" outlineLevel="1" x14ac:dyDescent="0.25">
      <c r="D50" s="109"/>
      <c r="E50" s="108"/>
      <c r="F50" s="108" t="s">
        <v>270</v>
      </c>
      <c r="G50" s="108"/>
      <c r="H50" s="107"/>
    </row>
    <row r="51" spans="4:8" ht="15.75" outlineLevel="1" x14ac:dyDescent="0.25">
      <c r="D51" s="109"/>
      <c r="E51" s="108"/>
      <c r="F51" s="108" t="s">
        <v>21</v>
      </c>
      <c r="G51" s="108"/>
      <c r="H51" s="107"/>
    </row>
    <row r="52" spans="4:8" ht="15.75" outlineLevel="1" x14ac:dyDescent="0.25">
      <c r="D52" s="109"/>
      <c r="E52" s="108"/>
      <c r="F52" s="108" t="s">
        <v>64</v>
      </c>
      <c r="G52" s="108"/>
      <c r="H52" s="107"/>
    </row>
    <row r="53" spans="4:8" ht="15.75" outlineLevel="1" x14ac:dyDescent="0.25">
      <c r="D53" s="109"/>
      <c r="E53" s="108"/>
      <c r="F53" s="108" t="s">
        <v>23</v>
      </c>
      <c r="G53" s="108"/>
      <c r="H53" s="107"/>
    </row>
    <row r="54" spans="4:8" ht="15.75" outlineLevel="1" x14ac:dyDescent="0.25">
      <c r="D54" s="109"/>
      <c r="E54" s="108"/>
      <c r="F54" s="110" t="s">
        <v>65</v>
      </c>
      <c r="G54" s="108"/>
      <c r="H54" s="107"/>
    </row>
    <row r="55" spans="4:8" ht="15.75" outlineLevel="1" x14ac:dyDescent="0.25">
      <c r="D55" s="109"/>
      <c r="E55" s="108"/>
      <c r="F55" s="108" t="s">
        <v>54</v>
      </c>
      <c r="G55" s="108"/>
      <c r="H55" s="107"/>
    </row>
    <row r="56" spans="4:8" ht="15.75" outlineLevel="1" x14ac:dyDescent="0.25">
      <c r="D56" s="109"/>
      <c r="E56" s="108"/>
      <c r="F56" s="108" t="s">
        <v>33</v>
      </c>
      <c r="G56" s="108"/>
      <c r="H56" s="107"/>
    </row>
    <row r="57" spans="4:8" ht="15.75" outlineLevel="1" x14ac:dyDescent="0.25">
      <c r="D57" s="109"/>
      <c r="E57" s="108"/>
      <c r="F57" s="108" t="s">
        <v>29</v>
      </c>
      <c r="G57" s="110"/>
      <c r="H57" s="107"/>
    </row>
    <row r="58" spans="4:8" ht="15.75" outlineLevel="1" x14ac:dyDescent="0.25">
      <c r="D58" s="109"/>
      <c r="E58" s="108"/>
      <c r="F58" s="108" t="s">
        <v>63</v>
      </c>
      <c r="G58" s="110"/>
      <c r="H58" s="107"/>
    </row>
    <row r="59" spans="4:8" ht="15.75" outlineLevel="1" x14ac:dyDescent="0.25">
      <c r="D59" s="109"/>
      <c r="E59" s="108"/>
      <c r="F59" s="108" t="s">
        <v>79</v>
      </c>
      <c r="G59" s="108"/>
      <c r="H59" s="107"/>
    </row>
    <row r="60" spans="4:8" ht="15.75" outlineLevel="1" x14ac:dyDescent="0.25">
      <c r="D60" s="109"/>
      <c r="E60" s="108"/>
      <c r="F60" s="108" t="s">
        <v>62</v>
      </c>
      <c r="G60" s="108"/>
      <c r="H60" s="107"/>
    </row>
    <row r="61" spans="4:8" ht="15.75" outlineLevel="1" x14ac:dyDescent="0.25">
      <c r="D61" s="109"/>
      <c r="E61" s="110"/>
      <c r="F61" s="108" t="s">
        <v>73</v>
      </c>
      <c r="G61" s="108"/>
      <c r="H61" s="107"/>
    </row>
    <row r="62" spans="4:8" ht="15.75" outlineLevel="1" x14ac:dyDescent="0.25">
      <c r="D62" s="109"/>
      <c r="E62" s="108"/>
      <c r="F62" s="108" t="s">
        <v>71</v>
      </c>
      <c r="G62" s="108"/>
      <c r="H62" s="107"/>
    </row>
    <row r="63" spans="4:8" ht="15.75" outlineLevel="1" x14ac:dyDescent="0.25">
      <c r="D63" s="109"/>
      <c r="E63" s="108"/>
      <c r="F63" s="108" t="s">
        <v>68</v>
      </c>
      <c r="G63" s="108"/>
      <c r="H63" s="107"/>
    </row>
    <row r="64" spans="4:8" ht="15.75" outlineLevel="1" x14ac:dyDescent="0.25">
      <c r="D64" s="109"/>
      <c r="E64" s="108"/>
      <c r="F64" s="108" t="s">
        <v>69</v>
      </c>
      <c r="G64" s="108"/>
      <c r="H64" s="107"/>
    </row>
    <row r="65" spans="1:8" ht="15.75" outlineLevel="1" x14ac:dyDescent="0.25">
      <c r="D65" s="109"/>
      <c r="E65" s="108"/>
      <c r="F65" s="108" t="s">
        <v>85</v>
      </c>
      <c r="G65" s="108"/>
      <c r="H65" s="107"/>
    </row>
    <row r="66" spans="1:8" ht="15.75" outlineLevel="1" x14ac:dyDescent="0.25">
      <c r="D66" s="109"/>
      <c r="E66" s="108"/>
      <c r="F66" s="108" t="s">
        <v>285</v>
      </c>
      <c r="G66" s="108"/>
      <c r="H66" s="107"/>
    </row>
    <row r="67" spans="1:8" ht="15.75" outlineLevel="1" x14ac:dyDescent="0.25">
      <c r="D67" s="109"/>
      <c r="E67" s="108"/>
      <c r="F67" s="108" t="s">
        <v>220</v>
      </c>
      <c r="G67" s="108"/>
      <c r="H67" s="107"/>
    </row>
    <row r="68" spans="1:8" ht="15.75" outlineLevel="1" x14ac:dyDescent="0.25">
      <c r="D68" s="109"/>
      <c r="E68" s="108"/>
      <c r="F68" s="108" t="s">
        <v>53</v>
      </c>
      <c r="G68" s="108"/>
      <c r="H68" s="107"/>
    </row>
    <row r="69" spans="1:8" ht="15.75" outlineLevel="1" x14ac:dyDescent="0.25">
      <c r="D69" s="109"/>
      <c r="E69" s="108"/>
      <c r="F69" s="108" t="s">
        <v>51</v>
      </c>
      <c r="G69" s="108"/>
      <c r="H69" s="107"/>
    </row>
    <row r="70" spans="1:8" ht="15.75" outlineLevel="1" x14ac:dyDescent="0.25">
      <c r="D70" s="109"/>
      <c r="E70" s="108"/>
      <c r="F70" s="108" t="s">
        <v>47</v>
      </c>
      <c r="G70" s="108"/>
      <c r="H70" s="107"/>
    </row>
    <row r="71" spans="1:8" ht="15.75" outlineLevel="1" x14ac:dyDescent="0.25">
      <c r="D71" s="109"/>
      <c r="E71" s="108"/>
      <c r="F71" s="108" t="s">
        <v>37</v>
      </c>
      <c r="G71" s="108"/>
      <c r="H71" s="107"/>
    </row>
    <row r="72" spans="1:8" ht="15.75" outlineLevel="1" x14ac:dyDescent="0.25">
      <c r="D72" s="109"/>
      <c r="E72" s="108"/>
      <c r="F72" s="108" t="s">
        <v>181</v>
      </c>
      <c r="G72" s="108"/>
      <c r="H72" s="107"/>
    </row>
    <row r="73" spans="1:8" ht="15.75" outlineLevel="1" x14ac:dyDescent="0.25">
      <c r="D73" s="109"/>
      <c r="E73" s="108"/>
      <c r="F73" s="108" t="s">
        <v>182</v>
      </c>
      <c r="G73" s="108"/>
      <c r="H73" s="107"/>
    </row>
    <row r="74" spans="1:8" ht="15.75" outlineLevel="1" x14ac:dyDescent="0.25">
      <c r="D74" s="109"/>
      <c r="E74" s="108"/>
      <c r="F74" s="107" t="s">
        <v>269</v>
      </c>
      <c r="G74" s="108"/>
      <c r="H74" s="107"/>
    </row>
    <row r="75" spans="1:8" ht="16.5" outlineLevel="1" thickBot="1" x14ac:dyDescent="0.3">
      <c r="D75" s="119"/>
      <c r="E75" s="118"/>
      <c r="F75" s="118" t="s">
        <v>43</v>
      </c>
      <c r="G75" s="118"/>
      <c r="H75" s="117"/>
    </row>
    <row r="76" spans="1:8" ht="15.6" customHeight="1" thickTop="1" thickBot="1" x14ac:dyDescent="0.3">
      <c r="A76" s="123">
        <f>A42+1</f>
        <v>3</v>
      </c>
      <c r="B76" s="115" t="s">
        <v>195</v>
      </c>
      <c r="C76" s="114">
        <f>SUM(D76:H76)</f>
        <v>37</v>
      </c>
      <c r="D76" s="108">
        <f>COUNTA(D77:D109)</f>
        <v>2</v>
      </c>
      <c r="E76" s="108">
        <f>COUNTA(E77:E109)</f>
        <v>4</v>
      </c>
      <c r="F76" s="108">
        <f>COUNTA(F77:F109)</f>
        <v>31</v>
      </c>
      <c r="G76" s="108">
        <f>COUNTA(G77:G109)</f>
        <v>0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 t="s">
        <v>78</v>
      </c>
      <c r="E78" s="108" t="s">
        <v>82</v>
      </c>
      <c r="F78" s="108" t="s">
        <v>66</v>
      </c>
      <c r="G78" s="108"/>
      <c r="H78" s="107"/>
    </row>
    <row r="79" spans="1:8" ht="15.75" outlineLevel="1" x14ac:dyDescent="0.25">
      <c r="D79" s="109"/>
      <c r="E79" s="108" t="s">
        <v>68</v>
      </c>
      <c r="F79" s="108" t="s">
        <v>26</v>
      </c>
      <c r="G79" s="108"/>
      <c r="H79" s="107"/>
    </row>
    <row r="80" spans="1:8" ht="15.75" outlineLevel="1" x14ac:dyDescent="0.25">
      <c r="D80" s="109" t="s">
        <v>91</v>
      </c>
      <c r="E80" s="108"/>
      <c r="F80" s="108" t="s">
        <v>75</v>
      </c>
      <c r="G80" s="108"/>
      <c r="H80" s="107"/>
    </row>
    <row r="81" spans="4:8" ht="15.75" outlineLevel="1" x14ac:dyDescent="0.25">
      <c r="D81" s="109"/>
      <c r="E81" s="108"/>
      <c r="F81" s="108" t="s">
        <v>88</v>
      </c>
      <c r="G81" s="108"/>
      <c r="H81" s="107"/>
    </row>
    <row r="82" spans="4:8" ht="15.75" outlineLevel="1" x14ac:dyDescent="0.25">
      <c r="D82" s="109"/>
      <c r="F82" s="108" t="s">
        <v>90</v>
      </c>
      <c r="G82" s="108"/>
      <c r="H82" s="107"/>
    </row>
    <row r="83" spans="4:8" ht="15.75" outlineLevel="1" x14ac:dyDescent="0.25">
      <c r="D83" s="109"/>
      <c r="E83" s="108"/>
      <c r="F83" s="108" t="s">
        <v>83</v>
      </c>
      <c r="G83" s="108"/>
      <c r="H83" s="107"/>
    </row>
    <row r="84" spans="4:8" ht="15.75" outlineLevel="1" x14ac:dyDescent="0.25">
      <c r="D84" s="109"/>
      <c r="E84" s="108"/>
      <c r="F84" s="108" t="s">
        <v>17</v>
      </c>
      <c r="G84" s="108"/>
      <c r="H84" s="108"/>
    </row>
    <row r="85" spans="4:8" ht="15.75" outlineLevel="1" x14ac:dyDescent="0.25">
      <c r="D85" s="109"/>
      <c r="E85" s="108" t="s">
        <v>270</v>
      </c>
      <c r="F85" s="108" t="s">
        <v>62</v>
      </c>
      <c r="G85" s="108"/>
      <c r="H85" s="107"/>
    </row>
    <row r="86" spans="4:8" ht="15.75" outlineLevel="1" x14ac:dyDescent="0.25">
      <c r="D86" s="109"/>
      <c r="E86" s="108"/>
      <c r="F86" s="108" t="s">
        <v>285</v>
      </c>
      <c r="G86" s="108"/>
      <c r="H86" s="107"/>
    </row>
    <row r="87" spans="4:8" ht="15.75" outlineLevel="1" x14ac:dyDescent="0.25">
      <c r="D87" s="109"/>
      <c r="E87" s="108"/>
      <c r="F87" s="108" t="s">
        <v>21</v>
      </c>
      <c r="G87" s="108"/>
      <c r="H87" s="107"/>
    </row>
    <row r="88" spans="4:8" ht="15.75" outlineLevel="1" x14ac:dyDescent="0.25">
      <c r="D88" s="109"/>
      <c r="E88" s="108"/>
      <c r="F88" s="110" t="s">
        <v>64</v>
      </c>
      <c r="G88" s="108"/>
      <c r="H88" s="107"/>
    </row>
    <row r="89" spans="4:8" ht="15.75" outlineLevel="1" x14ac:dyDescent="0.25">
      <c r="D89" s="109"/>
      <c r="E89" s="108"/>
      <c r="F89" s="108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65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92</v>
      </c>
      <c r="G95" s="108"/>
      <c r="H95" s="107"/>
    </row>
    <row r="96" spans="4:8" ht="15.75" outlineLevel="1" x14ac:dyDescent="0.25">
      <c r="D96" s="109"/>
      <c r="E96" s="108" t="s">
        <v>79</v>
      </c>
      <c r="F96" s="107" t="s">
        <v>269</v>
      </c>
      <c r="G96" s="108"/>
      <c r="H96" s="107"/>
    </row>
    <row r="97" spans="1:8" ht="15.75" outlineLevel="1" x14ac:dyDescent="0.25">
      <c r="D97" s="109"/>
      <c r="E97" s="108"/>
      <c r="F97" s="108" t="s">
        <v>73</v>
      </c>
      <c r="G97" s="108"/>
      <c r="H97" s="107"/>
    </row>
    <row r="98" spans="1:8" ht="15.75" outlineLevel="1" x14ac:dyDescent="0.25">
      <c r="D98" s="109"/>
      <c r="E98" s="108"/>
      <c r="F98" s="108" t="s">
        <v>71</v>
      </c>
      <c r="G98" s="108"/>
      <c r="H98" s="107"/>
    </row>
    <row r="99" spans="1:8" ht="15.75" outlineLevel="1" x14ac:dyDescent="0.25">
      <c r="D99" s="109"/>
      <c r="E99" s="108"/>
      <c r="F99" s="108" t="s">
        <v>37</v>
      </c>
      <c r="G99" s="108"/>
      <c r="H99" s="107"/>
    </row>
    <row r="100" spans="1:8" ht="15.75" outlineLevel="1" x14ac:dyDescent="0.25">
      <c r="D100" s="109"/>
      <c r="E100" s="108"/>
      <c r="F100" s="108" t="s">
        <v>69</v>
      </c>
      <c r="G100" s="108"/>
      <c r="H100" s="107"/>
    </row>
    <row r="101" spans="1:8" ht="15.75" outlineLevel="1" x14ac:dyDescent="0.25">
      <c r="D101" s="109"/>
      <c r="E101" s="108"/>
      <c r="F101" s="108" t="s">
        <v>85</v>
      </c>
      <c r="G101" s="108"/>
      <c r="H101" s="107"/>
    </row>
    <row r="102" spans="1:8" ht="15.75" outlineLevel="1" x14ac:dyDescent="0.25">
      <c r="D102" s="109"/>
      <c r="E102" s="108"/>
      <c r="F102" s="108" t="s">
        <v>220</v>
      </c>
      <c r="G102" s="108"/>
      <c r="H102" s="107"/>
    </row>
    <row r="103" spans="1:8" ht="15.75" outlineLevel="1" x14ac:dyDescent="0.25">
      <c r="D103" s="109"/>
      <c r="E103" s="108"/>
      <c r="F103" s="108" t="s">
        <v>53</v>
      </c>
      <c r="G103" s="108"/>
      <c r="H103" s="107"/>
    </row>
    <row r="104" spans="1:8" ht="15.75" outlineLevel="1" x14ac:dyDescent="0.25">
      <c r="D104" s="109"/>
      <c r="E104" s="108"/>
      <c r="F104" s="108" t="s">
        <v>51</v>
      </c>
      <c r="G104" s="108"/>
      <c r="H104" s="107"/>
    </row>
    <row r="105" spans="1:8" ht="15.75" outlineLevel="1" x14ac:dyDescent="0.25">
      <c r="D105" s="109"/>
      <c r="E105" s="108"/>
      <c r="F105" s="108" t="s">
        <v>47</v>
      </c>
      <c r="G105" s="108"/>
      <c r="H105" s="107"/>
    </row>
    <row r="106" spans="1:8" ht="15.75" outlineLevel="1" x14ac:dyDescent="0.25">
      <c r="D106" s="109"/>
      <c r="E106" s="108"/>
      <c r="F106" s="108" t="s">
        <v>181</v>
      </c>
      <c r="G106" s="108"/>
      <c r="H106" s="107"/>
    </row>
    <row r="107" spans="1:8" ht="15.75" outlineLevel="1" x14ac:dyDescent="0.25">
      <c r="D107" s="109"/>
      <c r="E107" s="108"/>
      <c r="F107" s="108" t="s">
        <v>182</v>
      </c>
      <c r="G107" s="108"/>
      <c r="H107" s="107"/>
    </row>
    <row r="108" spans="1:8" ht="15.75" outlineLevel="1" x14ac:dyDescent="0.25">
      <c r="D108" s="109"/>
      <c r="E108" s="108"/>
      <c r="F108" s="108" t="s">
        <v>43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23">
        <f>A76+1</f>
        <v>4</v>
      </c>
      <c r="B110" s="115" t="s">
        <v>194</v>
      </c>
      <c r="C110" s="114">
        <f>SUM(D110:H110)</f>
        <v>37</v>
      </c>
      <c r="D110" s="108">
        <f>COUNTA(D111:D143)</f>
        <v>4</v>
      </c>
      <c r="E110" s="108">
        <f>COUNTA(E111:E143)</f>
        <v>2</v>
      </c>
      <c r="F110" s="108">
        <f>COUNTA(F111:F143)</f>
        <v>31</v>
      </c>
      <c r="G110" s="108">
        <f>COUNTA(G111:G143)</f>
        <v>0</v>
      </c>
      <c r="H110" s="108">
        <f>COUNTA(H111:H143)</f>
        <v>0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 t="s">
        <v>82</v>
      </c>
      <c r="E112" s="108" t="s">
        <v>78</v>
      </c>
      <c r="F112" s="108" t="s">
        <v>66</v>
      </c>
      <c r="G112" s="108"/>
      <c r="H112" s="107"/>
    </row>
    <row r="113" spans="4:8" ht="15.75" outlineLevel="1" x14ac:dyDescent="0.25">
      <c r="D113" s="109"/>
      <c r="E113" s="108" t="s">
        <v>68</v>
      </c>
      <c r="F113" s="108" t="s">
        <v>26</v>
      </c>
      <c r="G113" s="108"/>
      <c r="H113" s="107"/>
    </row>
    <row r="114" spans="4:8" ht="15.75" outlineLevel="1" x14ac:dyDescent="0.25">
      <c r="D114" s="109" t="s">
        <v>270</v>
      </c>
      <c r="E114" s="108"/>
      <c r="F114" s="108" t="s">
        <v>75</v>
      </c>
      <c r="G114" s="108"/>
      <c r="H114" s="107"/>
    </row>
    <row r="115" spans="4:8" ht="15.75" outlineLevel="1" x14ac:dyDescent="0.25">
      <c r="D115" s="109"/>
      <c r="E115" s="108"/>
      <c r="F115" s="108" t="s">
        <v>88</v>
      </c>
      <c r="G115" s="108"/>
      <c r="H115" s="107"/>
    </row>
    <row r="116" spans="4:8" ht="15.75" outlineLevel="1" x14ac:dyDescent="0.25">
      <c r="D116" s="109"/>
      <c r="F116" s="108" t="s">
        <v>90</v>
      </c>
      <c r="G116" s="108"/>
      <c r="H116" s="107"/>
    </row>
    <row r="117" spans="4:8" ht="15.75" outlineLevel="1" x14ac:dyDescent="0.25">
      <c r="D117" s="109"/>
      <c r="E117" s="108"/>
      <c r="F117" s="108" t="s">
        <v>83</v>
      </c>
      <c r="G117" s="108"/>
      <c r="H117" s="107"/>
    </row>
    <row r="118" spans="4:8" ht="15.75" outlineLevel="1" x14ac:dyDescent="0.25">
      <c r="D118" s="109"/>
      <c r="E118" s="108"/>
      <c r="F118" s="108" t="s">
        <v>17</v>
      </c>
      <c r="G118" s="108"/>
      <c r="H118" s="107"/>
    </row>
    <row r="119" spans="4:8" ht="15.75" outlineLevel="1" x14ac:dyDescent="0.25">
      <c r="D119" s="109"/>
      <c r="E119" s="108"/>
      <c r="F119" s="108" t="s">
        <v>21</v>
      </c>
      <c r="G119" s="108"/>
      <c r="H119" s="107"/>
    </row>
    <row r="120" spans="4:8" ht="15.75" outlineLevel="1" x14ac:dyDescent="0.25">
      <c r="D120" s="109"/>
      <c r="E120" s="108"/>
      <c r="F120" s="108" t="s">
        <v>64</v>
      </c>
      <c r="G120" s="108"/>
      <c r="H120" s="107"/>
    </row>
    <row r="121" spans="4:8" ht="15.75" outlineLevel="1" x14ac:dyDescent="0.25">
      <c r="D121" s="109"/>
      <c r="E121" s="108"/>
      <c r="F121" s="108" t="s">
        <v>23</v>
      </c>
      <c r="G121" s="108"/>
      <c r="H121" s="107"/>
    </row>
    <row r="122" spans="4:8" ht="15.75" outlineLevel="1" x14ac:dyDescent="0.25">
      <c r="D122" s="109"/>
      <c r="E122" s="108"/>
      <c r="F122" s="108" t="s">
        <v>65</v>
      </c>
      <c r="G122" s="108"/>
      <c r="H122" s="107"/>
    </row>
    <row r="123" spans="4:8" ht="15.75" outlineLevel="1" x14ac:dyDescent="0.25">
      <c r="D123" s="109"/>
      <c r="E123" s="108"/>
      <c r="F123" s="108" t="s">
        <v>54</v>
      </c>
      <c r="G123" s="108"/>
      <c r="H123" s="107"/>
    </row>
    <row r="124" spans="4:8" ht="15.75" outlineLevel="1" x14ac:dyDescent="0.25">
      <c r="D124" s="109"/>
      <c r="E124" s="108"/>
      <c r="F124" s="110" t="s">
        <v>91</v>
      </c>
      <c r="G124" s="108"/>
      <c r="H124" s="107"/>
    </row>
    <row r="125" spans="4:8" ht="15.75" outlineLevel="1" x14ac:dyDescent="0.25">
      <c r="D125" s="109"/>
      <c r="E125" s="108"/>
      <c r="F125" s="108" t="s">
        <v>33</v>
      </c>
      <c r="G125" s="110"/>
      <c r="H125" s="107"/>
    </row>
    <row r="126" spans="4:8" ht="15.75" outlineLevel="1" x14ac:dyDescent="0.25">
      <c r="D126" s="109"/>
      <c r="E126" s="108"/>
      <c r="F126" s="108" t="s">
        <v>29</v>
      </c>
      <c r="G126" s="110"/>
      <c r="H126" s="107"/>
    </row>
    <row r="127" spans="4:8" ht="15.75" outlineLevel="1" x14ac:dyDescent="0.25">
      <c r="D127" s="109"/>
      <c r="E127" s="108"/>
      <c r="F127" s="108" t="s">
        <v>63</v>
      </c>
      <c r="G127" s="108"/>
      <c r="H127" s="107"/>
    </row>
    <row r="128" spans="4:8" ht="15.75" outlineLevel="1" x14ac:dyDescent="0.25">
      <c r="D128" s="109"/>
      <c r="E128" s="108"/>
      <c r="F128" s="108" t="s">
        <v>92</v>
      </c>
      <c r="G128" s="108"/>
      <c r="H128" s="107"/>
    </row>
    <row r="129" spans="1:8" ht="15.75" outlineLevel="1" x14ac:dyDescent="0.25">
      <c r="D129" s="109"/>
      <c r="E129" s="110"/>
      <c r="F129" s="108" t="s">
        <v>79</v>
      </c>
      <c r="G129" s="108"/>
      <c r="H129" s="107"/>
    </row>
    <row r="130" spans="1:8" ht="15.75" outlineLevel="1" x14ac:dyDescent="0.25">
      <c r="D130" s="109"/>
      <c r="E130" s="108"/>
      <c r="F130" s="108" t="s">
        <v>62</v>
      </c>
      <c r="G130" s="108"/>
      <c r="H130" s="107"/>
    </row>
    <row r="131" spans="1:8" ht="15.75" outlineLevel="1" x14ac:dyDescent="0.25">
      <c r="D131" s="109"/>
      <c r="E131" s="108"/>
      <c r="F131" s="108" t="s">
        <v>73</v>
      </c>
      <c r="G131" s="108"/>
      <c r="H131" s="107"/>
    </row>
    <row r="132" spans="1:8" ht="15.75" outlineLevel="1" x14ac:dyDescent="0.25">
      <c r="D132" s="109" t="s">
        <v>71</v>
      </c>
      <c r="E132" s="108"/>
      <c r="F132" s="107" t="s">
        <v>269</v>
      </c>
      <c r="G132" s="108"/>
      <c r="H132" s="107"/>
    </row>
    <row r="133" spans="1:8" ht="15.75" outlineLevel="1" x14ac:dyDescent="0.25">
      <c r="D133" s="109"/>
      <c r="E133" s="108"/>
      <c r="F133" s="108" t="s">
        <v>37</v>
      </c>
      <c r="G133" s="108"/>
      <c r="H133" s="107"/>
    </row>
    <row r="134" spans="1:8" ht="15.75" outlineLevel="1" x14ac:dyDescent="0.25">
      <c r="D134" s="109" t="s">
        <v>69</v>
      </c>
      <c r="E134" s="108"/>
      <c r="F134" s="108" t="s">
        <v>43</v>
      </c>
      <c r="G134" s="108"/>
      <c r="H134" s="107"/>
    </row>
    <row r="135" spans="1:8" ht="15.75" outlineLevel="1" x14ac:dyDescent="0.25">
      <c r="D135" s="109"/>
      <c r="E135" s="108"/>
      <c r="F135" s="108" t="s">
        <v>85</v>
      </c>
      <c r="G135" s="108"/>
      <c r="H135" s="107"/>
    </row>
    <row r="136" spans="1:8" ht="15.75" outlineLevel="1" x14ac:dyDescent="0.25">
      <c r="D136" s="109"/>
      <c r="E136" s="108"/>
      <c r="F136" s="108" t="s">
        <v>220</v>
      </c>
      <c r="G136" s="108"/>
      <c r="H136" s="107"/>
    </row>
    <row r="137" spans="1:8" ht="15.75" outlineLevel="1" x14ac:dyDescent="0.25">
      <c r="D137" s="109"/>
      <c r="E137" s="108"/>
      <c r="F137" s="108" t="s">
        <v>53</v>
      </c>
      <c r="G137" s="108"/>
      <c r="H137" s="107"/>
    </row>
    <row r="138" spans="1:8" ht="15.75" outlineLevel="1" x14ac:dyDescent="0.25">
      <c r="D138" s="109"/>
      <c r="E138" s="108"/>
      <c r="F138" s="108" t="s">
        <v>51</v>
      </c>
      <c r="G138" s="108"/>
      <c r="H138" s="107"/>
    </row>
    <row r="139" spans="1:8" ht="15.75" outlineLevel="1" x14ac:dyDescent="0.25">
      <c r="D139" s="109"/>
      <c r="E139" s="108"/>
      <c r="F139" s="108" t="s">
        <v>47</v>
      </c>
      <c r="G139" s="108"/>
      <c r="H139" s="107"/>
    </row>
    <row r="140" spans="1:8" ht="15.75" outlineLevel="1" x14ac:dyDescent="0.25">
      <c r="D140" s="109"/>
      <c r="E140" s="108"/>
      <c r="F140" s="108" t="s">
        <v>181</v>
      </c>
      <c r="G140" s="108"/>
      <c r="H140" s="107"/>
    </row>
    <row r="141" spans="1:8" ht="15.75" outlineLevel="1" x14ac:dyDescent="0.25">
      <c r="D141" s="109"/>
      <c r="E141" s="108"/>
      <c r="F141" s="108" t="s">
        <v>182</v>
      </c>
      <c r="G141" s="108"/>
      <c r="H141" s="107"/>
    </row>
    <row r="142" spans="1:8" ht="15.75" outlineLevel="1" x14ac:dyDescent="0.25">
      <c r="D142" s="109"/>
      <c r="E142" s="108"/>
      <c r="F142" s="108" t="s">
        <v>285</v>
      </c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23"/>
      <c r="B144" s="115"/>
      <c r="C144" s="114"/>
      <c r="D144" s="108">
        <f>COUNTA(D145:D177)</f>
        <v>0</v>
      </c>
      <c r="E144" s="108">
        <f>COUNTA(E145:E177)</f>
        <v>0</v>
      </c>
      <c r="F144" s="108">
        <f>COUNTA(F145:F177)</f>
        <v>0</v>
      </c>
      <c r="G144" s="108">
        <f>COUNTA(G145:G177)</f>
        <v>0</v>
      </c>
      <c r="H144" s="108">
        <f>COUNTA(H145:H177)</f>
        <v>0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E148" s="108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08"/>
      <c r="G156" s="108"/>
      <c r="H156" s="107"/>
    </row>
    <row r="157" spans="4:8" ht="15.75" outlineLevel="1" x14ac:dyDescent="0.25">
      <c r="D157" s="109"/>
      <c r="E157" s="108"/>
      <c r="F157" s="108"/>
      <c r="G157" s="108"/>
      <c r="H157" s="107"/>
    </row>
    <row r="158" spans="4:8" ht="15.75" outlineLevel="1" x14ac:dyDescent="0.25">
      <c r="D158" s="109"/>
      <c r="E158" s="108"/>
      <c r="F158" s="110"/>
      <c r="G158" s="108"/>
      <c r="H158" s="107"/>
    </row>
    <row r="159" spans="4:8" ht="15.75" outlineLevel="1" x14ac:dyDescent="0.25">
      <c r="D159" s="109"/>
      <c r="E159" s="108"/>
      <c r="F159" s="108"/>
      <c r="G159" s="110"/>
      <c r="H159" s="107"/>
    </row>
    <row r="160" spans="4:8" ht="15.75" outlineLevel="1" x14ac:dyDescent="0.25">
      <c r="D160" s="109"/>
      <c r="E160" s="108"/>
      <c r="F160" s="108"/>
      <c r="G160" s="110"/>
      <c r="H160" s="107"/>
    </row>
    <row r="161" spans="4:8" ht="15.75" outlineLevel="1" x14ac:dyDescent="0.25">
      <c r="D161" s="109"/>
      <c r="E161" s="108"/>
      <c r="F161" s="108"/>
      <c r="G161" s="108"/>
      <c r="H161" s="107"/>
    </row>
    <row r="162" spans="4:8" ht="15.75" outlineLevel="1" x14ac:dyDescent="0.25">
      <c r="D162" s="109"/>
      <c r="E162" s="108"/>
      <c r="F162" s="108"/>
      <c r="G162" s="108"/>
      <c r="H162" s="107"/>
    </row>
    <row r="163" spans="4:8" ht="15.75" outlineLevel="1" x14ac:dyDescent="0.25">
      <c r="D163" s="109"/>
      <c r="E163" s="110"/>
      <c r="F163" s="108"/>
      <c r="G163" s="108"/>
      <c r="H163" s="107"/>
    </row>
    <row r="164" spans="4:8" ht="15.75" outlineLevel="1" x14ac:dyDescent="0.25">
      <c r="D164" s="109"/>
      <c r="E164" s="108"/>
      <c r="F164" s="108"/>
      <c r="G164" s="108"/>
      <c r="H164" s="107"/>
    </row>
    <row r="165" spans="4:8" ht="15.75" outlineLevel="1" x14ac:dyDescent="0.25">
      <c r="D165" s="109"/>
      <c r="E165" s="108"/>
      <c r="F165" s="108"/>
      <c r="G165" s="108"/>
      <c r="H165" s="107"/>
    </row>
    <row r="166" spans="4:8" ht="15.75" outlineLevel="1" x14ac:dyDescent="0.25">
      <c r="D166" s="109"/>
      <c r="E166" s="108"/>
      <c r="F166" s="108"/>
      <c r="G166" s="108"/>
      <c r="H166" s="107"/>
    </row>
    <row r="167" spans="4:8" ht="15.75" outlineLevel="1" x14ac:dyDescent="0.25">
      <c r="D167" s="109"/>
      <c r="E167" s="108"/>
      <c r="F167" s="108"/>
      <c r="G167" s="108"/>
      <c r="H167" s="107"/>
    </row>
    <row r="168" spans="4:8" ht="15.75" outlineLevel="1" x14ac:dyDescent="0.25">
      <c r="D168" s="109"/>
      <c r="E168" s="108"/>
      <c r="F168" s="108"/>
      <c r="G168" s="108"/>
      <c r="H168" s="107"/>
    </row>
    <row r="169" spans="4:8" ht="15.75" outlineLevel="1" x14ac:dyDescent="0.25">
      <c r="D169" s="109"/>
      <c r="E169" s="108"/>
      <c r="F169" s="108"/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3"/>
      <c r="B178" s="115"/>
      <c r="C178" s="114"/>
      <c r="D178" s="108">
        <f>COUNTA(D179:D211)</f>
        <v>0</v>
      </c>
      <c r="E178" s="108">
        <f>COUNTA(E179:E211)</f>
        <v>0</v>
      </c>
      <c r="F178" s="108">
        <f>COUNTA(F179:F211)</f>
        <v>0</v>
      </c>
      <c r="G178" s="108">
        <f>COUNTA(G179:G211)</f>
        <v>0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/>
      <c r="F180" s="108"/>
      <c r="G180" s="108"/>
      <c r="H180" s="107"/>
    </row>
    <row r="181" spans="1:8" ht="15.75" outlineLevel="1" x14ac:dyDescent="0.25">
      <c r="D181" s="109"/>
      <c r="E181" s="108"/>
      <c r="F181" s="108"/>
      <c r="G181" s="108"/>
      <c r="H181" s="107"/>
    </row>
    <row r="182" spans="1:8" ht="15.75" outlineLevel="1" x14ac:dyDescent="0.25">
      <c r="D182" s="109"/>
      <c r="E182" s="108"/>
      <c r="F182" s="108"/>
      <c r="G182" s="108"/>
      <c r="H182" s="107"/>
    </row>
    <row r="183" spans="1:8" ht="15.75" outlineLevel="1" x14ac:dyDescent="0.25">
      <c r="D183" s="109"/>
      <c r="E183" s="108"/>
      <c r="F183" s="108"/>
      <c r="G183" s="108"/>
      <c r="H183" s="107"/>
    </row>
    <row r="184" spans="1:8" ht="15.75" outlineLevel="1" x14ac:dyDescent="0.25">
      <c r="D184" s="109"/>
      <c r="E184" s="108"/>
      <c r="F184" s="108"/>
      <c r="G184" s="108"/>
      <c r="H184" s="107"/>
    </row>
    <row r="185" spans="1:8" ht="15.75" outlineLevel="1" x14ac:dyDescent="0.25">
      <c r="D185" s="109"/>
      <c r="E185" s="108"/>
      <c r="F185" s="108"/>
      <c r="G185" s="108"/>
      <c r="H185" s="107"/>
    </row>
    <row r="186" spans="1:8" ht="15.75" outlineLevel="1" x14ac:dyDescent="0.25">
      <c r="D186" s="109"/>
      <c r="E186" s="108"/>
      <c r="F186" s="108"/>
      <c r="G186" s="108"/>
      <c r="H186" s="107"/>
    </row>
    <row r="187" spans="1:8" ht="15.75" outlineLevel="1" x14ac:dyDescent="0.25">
      <c r="D187" s="109"/>
      <c r="E187" s="108"/>
      <c r="F187" s="108"/>
      <c r="G187" s="108"/>
      <c r="H187" s="107"/>
    </row>
    <row r="188" spans="1:8" ht="15.75" outlineLevel="1" x14ac:dyDescent="0.25">
      <c r="D188" s="109"/>
      <c r="E188" s="108"/>
      <c r="F188" s="108"/>
      <c r="G188" s="108"/>
      <c r="H188" s="107"/>
    </row>
    <row r="189" spans="1:8" ht="15.75" outlineLevel="1" x14ac:dyDescent="0.25">
      <c r="D189" s="109"/>
      <c r="E189" s="108"/>
      <c r="F189" s="108"/>
      <c r="G189" s="108"/>
      <c r="H189" s="107"/>
    </row>
    <row r="190" spans="1:8" ht="15.75" outlineLevel="1" x14ac:dyDescent="0.25">
      <c r="D190" s="109"/>
      <c r="E190" s="108"/>
      <c r="F190" s="108"/>
      <c r="G190" s="108"/>
      <c r="H190" s="107"/>
    </row>
    <row r="191" spans="1:8" ht="15.75" outlineLevel="1" x14ac:dyDescent="0.25">
      <c r="D191" s="109"/>
      <c r="E191" s="108"/>
      <c r="F191" s="110"/>
      <c r="G191" s="108"/>
      <c r="H191" s="107"/>
    </row>
    <row r="192" spans="1:8" ht="15.75" outlineLevel="1" x14ac:dyDescent="0.25">
      <c r="D192" s="109"/>
      <c r="E192" s="108"/>
      <c r="F192" s="108"/>
      <c r="G192" s="108"/>
      <c r="H192" s="107"/>
    </row>
    <row r="193" spans="4:8" ht="15.75" outlineLevel="1" x14ac:dyDescent="0.25">
      <c r="D193" s="109"/>
      <c r="E193" s="108"/>
      <c r="F193" s="108"/>
      <c r="G193" s="110"/>
      <c r="H193" s="107"/>
    </row>
    <row r="194" spans="4:8" ht="15.75" outlineLevel="1" x14ac:dyDescent="0.25">
      <c r="D194" s="109"/>
      <c r="E194" s="108"/>
      <c r="F194" s="108"/>
      <c r="G194" s="110"/>
      <c r="H194" s="107"/>
    </row>
    <row r="195" spans="4:8" ht="15.75" outlineLevel="1" x14ac:dyDescent="0.25">
      <c r="D195" s="109"/>
      <c r="E195" s="108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10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3"/>
      <c r="B212" s="115"/>
      <c r="C212" s="114"/>
      <c r="D212" s="108">
        <f>COUNTA(D213:D245)</f>
        <v>0</v>
      </c>
      <c r="E212" s="108">
        <f>COUNTA(E213:E245)</f>
        <v>0</v>
      </c>
      <c r="F212" s="108">
        <f>COUNTA(F213:F245)</f>
        <v>0</v>
      </c>
      <c r="G212" s="108">
        <f>COUNTA(G213:G245)</f>
        <v>0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08"/>
      <c r="G223" s="108"/>
      <c r="H223" s="107"/>
    </row>
    <row r="224" spans="1:8" ht="15.75" outlineLevel="1" x14ac:dyDescent="0.25">
      <c r="D224" s="109"/>
      <c r="E224" s="108"/>
      <c r="F224" s="110"/>
      <c r="G224" s="108"/>
      <c r="H224" s="107"/>
    </row>
    <row r="225" spans="4:8" ht="15.75" outlineLevel="1" x14ac:dyDescent="0.25">
      <c r="D225" s="109"/>
      <c r="E225" s="108"/>
      <c r="F225" s="108"/>
      <c r="G225" s="108"/>
      <c r="H225" s="107"/>
    </row>
    <row r="226" spans="4:8" ht="15.75" outlineLevel="1" x14ac:dyDescent="0.25">
      <c r="D226" s="109"/>
      <c r="E226" s="108"/>
      <c r="F226" s="108"/>
      <c r="G226" s="108"/>
      <c r="H226" s="107"/>
    </row>
    <row r="227" spans="4:8" ht="15.75" outlineLevel="1" x14ac:dyDescent="0.25">
      <c r="D227" s="109"/>
      <c r="E227" s="108"/>
      <c r="F227" s="108"/>
      <c r="G227" s="110"/>
      <c r="H227" s="107"/>
    </row>
    <row r="228" spans="4:8" ht="15.75" outlineLevel="1" x14ac:dyDescent="0.25">
      <c r="D228" s="109"/>
      <c r="E228" s="108"/>
      <c r="F228" s="108"/>
      <c r="G228" s="110"/>
      <c r="H228" s="107"/>
    </row>
    <row r="229" spans="4:8" ht="15.75" outlineLevel="1" x14ac:dyDescent="0.25">
      <c r="D229" s="109"/>
      <c r="E229" s="108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10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5.75" outlineLevel="1" x14ac:dyDescent="0.25">
      <c r="D243" s="109"/>
      <c r="E243" s="108"/>
      <c r="F243" s="108"/>
      <c r="G243" s="108"/>
      <c r="H243" s="107"/>
    </row>
    <row r="244" spans="1:8" ht="15.75" outlineLevel="1" x14ac:dyDescent="0.25">
      <c r="D244" s="109"/>
      <c r="E244" s="108"/>
      <c r="F244" s="108"/>
      <c r="G244" s="108"/>
      <c r="H244" s="107"/>
    </row>
    <row r="245" spans="1:8" ht="16.5" outlineLevel="1" thickBot="1" x14ac:dyDescent="0.3">
      <c r="D245" s="119"/>
      <c r="E245" s="118"/>
      <c r="F245" s="118"/>
      <c r="G245" s="118"/>
      <c r="H245" s="117"/>
    </row>
    <row r="246" spans="1:8" ht="15.6" customHeight="1" thickTop="1" thickBot="1" x14ac:dyDescent="0.3">
      <c r="A246" s="123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148</v>
      </c>
      <c r="D280" s="105">
        <f>D246+D212+D178+D144+D110+D76+D42+D8</f>
        <v>7</v>
      </c>
      <c r="E280" s="105">
        <f>E246+E212+E178+E144+E110+E76+E42+E8</f>
        <v>19</v>
      </c>
      <c r="F280" s="105">
        <f>F246+F212+F178+F144+F110+F76+F42+F8</f>
        <v>122</v>
      </c>
      <c r="G280" s="105">
        <f>G246+G212+G178+G144+G110+G76+G42+G8</f>
        <v>0</v>
      </c>
      <c r="H280" s="105">
        <f>H246+H212+H178+H144+H110+H76+H42+H8</f>
        <v>0</v>
      </c>
    </row>
    <row r="281" spans="3:8" ht="15.75" x14ac:dyDescent="0.25">
      <c r="C281" s="104"/>
      <c r="D281" s="103">
        <f>D280/$C$280</f>
        <v>4.72972972972973E-2</v>
      </c>
      <c r="E281" s="103">
        <f>E280/$C$280</f>
        <v>0.12837837837837837</v>
      </c>
      <c r="F281" s="103">
        <f>F280/$C$280</f>
        <v>0.82432432432432434</v>
      </c>
      <c r="G281" s="103">
        <f>G280/$C$280</f>
        <v>0</v>
      </c>
      <c r="H281" s="103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9 D96:E96 G96:H96 D77:H95">
    <cfRule type="duplicateValues" dxfId="3385" priority="147"/>
  </conditionalFormatting>
  <conditionalFormatting sqref="D9:H10 D33:H41 D11:E18 G11:H32 F11:F31 D20:E32 D19">
    <cfRule type="duplicateValues" dxfId="3384" priority="146"/>
  </conditionalFormatting>
  <conditionalFormatting sqref="D111:H131 D133:H143 D132:E132 G132:H132">
    <cfRule type="duplicateValues" dxfId="3383" priority="145"/>
  </conditionalFormatting>
  <conditionalFormatting sqref="D145:H177">
    <cfRule type="duplicateValues" dxfId="3382" priority="144"/>
  </conditionalFormatting>
  <conditionalFormatting sqref="D179:H211">
    <cfRule type="duplicateValues" dxfId="3381" priority="143"/>
  </conditionalFormatting>
  <conditionalFormatting sqref="D247:H279">
    <cfRule type="duplicateValues" dxfId="3380" priority="142"/>
  </conditionalFormatting>
  <conditionalFormatting sqref="D213:H245">
    <cfRule type="duplicateValues" dxfId="3379" priority="141"/>
  </conditionalFormatting>
  <conditionalFormatting sqref="F32">
    <cfRule type="duplicateValues" dxfId="3378" priority="140"/>
  </conditionalFormatting>
  <conditionalFormatting sqref="D9:H18 D20:H41 D19 F19:H19">
    <cfRule type="duplicateValues" dxfId="3377" priority="102"/>
    <cfRule type="duplicateValues" dxfId="3376" priority="110"/>
    <cfRule type="duplicateValues" dxfId="3375" priority="117"/>
    <cfRule type="duplicateValues" dxfId="3374" priority="123"/>
    <cfRule type="duplicateValues" dxfId="3373" priority="128"/>
    <cfRule type="duplicateValues" dxfId="3372" priority="131"/>
    <cfRule type="duplicateValues" dxfId="3371" priority="133"/>
    <cfRule type="duplicateValues" dxfId="3370" priority="134"/>
    <cfRule type="duplicateValues" dxfId="3369" priority="139"/>
  </conditionalFormatting>
  <conditionalFormatting sqref="F32">
    <cfRule type="duplicateValues" dxfId="3368" priority="138"/>
  </conditionalFormatting>
  <conditionalFormatting sqref="D43:H45 D67:H73 G46:H66 F46:F65 D46:E66 D75:H75 D74:E74 G74:H74">
    <cfRule type="duplicateValues" dxfId="3367" priority="137"/>
  </conditionalFormatting>
  <conditionalFormatting sqref="D43:H73 D75:H75 D74:E74 G74:H74">
    <cfRule type="duplicateValues" dxfId="3366" priority="136"/>
  </conditionalFormatting>
  <conditionalFormatting sqref="F66">
    <cfRule type="duplicateValues" dxfId="3365" priority="135"/>
  </conditionalFormatting>
  <conditionalFormatting sqref="D43:H73 D75:H75 D74:E74 G74:H74">
    <cfRule type="duplicateValues" dxfId="3364" priority="116"/>
    <cfRule type="duplicateValues" dxfId="3363" priority="132"/>
  </conditionalFormatting>
  <conditionalFormatting sqref="D43:H73 D75:H75 D74:E74 G74:H74">
    <cfRule type="duplicateValues" dxfId="3362" priority="130"/>
  </conditionalFormatting>
  <conditionalFormatting sqref="D97:H109 D96:E96 G96:H96 D77:H95">
    <cfRule type="duplicateValues" dxfId="3361" priority="129"/>
  </conditionalFormatting>
  <conditionalFormatting sqref="D43:H73 D75:H75 D74:E74 G74:H74">
    <cfRule type="duplicateValues" dxfId="3360" priority="127"/>
  </conditionalFormatting>
  <conditionalFormatting sqref="D97:H109 D96:E96 G96:H96 D77:H95">
    <cfRule type="duplicateValues" dxfId="3359" priority="126"/>
  </conditionalFormatting>
  <conditionalFormatting sqref="D111:H131 D133:H143 D132:E132 G132:H132">
    <cfRule type="duplicateValues" dxfId="3358" priority="125"/>
  </conditionalFormatting>
  <conditionalFormatting sqref="D145:H177">
    <cfRule type="duplicateValues" dxfId="3357" priority="124"/>
  </conditionalFormatting>
  <conditionalFormatting sqref="D43:H73 D75:H75 D74:E74 G74:H74">
    <cfRule type="duplicateValues" dxfId="3356" priority="101"/>
    <cfRule type="duplicateValues" dxfId="3355" priority="109"/>
    <cfRule type="duplicateValues" dxfId="3354" priority="122"/>
  </conditionalFormatting>
  <conditionalFormatting sqref="D97:H109 D96:E96 G96:H96 D77:H95">
    <cfRule type="duplicateValues" dxfId="3353" priority="121"/>
  </conditionalFormatting>
  <conditionalFormatting sqref="D111:H131 D133:H143 D132:E132 G132:H132">
    <cfRule type="duplicateValues" dxfId="3352" priority="120"/>
  </conditionalFormatting>
  <conditionalFormatting sqref="D145:H177">
    <cfRule type="duplicateValues" dxfId="3351" priority="119"/>
  </conditionalFormatting>
  <conditionalFormatting sqref="D179:H211">
    <cfRule type="duplicateValues" dxfId="3350" priority="118"/>
  </conditionalFormatting>
  <conditionalFormatting sqref="D97:H109 D96:E96 G96:H96 D77:H95">
    <cfRule type="duplicateValues" dxfId="3349" priority="115"/>
  </conditionalFormatting>
  <conditionalFormatting sqref="D111:H131 D133:H143 D132:E132 G132:H132">
    <cfRule type="duplicateValues" dxfId="3348" priority="114"/>
  </conditionalFormatting>
  <conditionalFormatting sqref="D145:H177">
    <cfRule type="duplicateValues" dxfId="3347" priority="113"/>
  </conditionalFormatting>
  <conditionalFormatting sqref="D179:H211">
    <cfRule type="duplicateValues" dxfId="3346" priority="112"/>
  </conditionalFormatting>
  <conditionalFormatting sqref="D213:H245">
    <cfRule type="duplicateValues" dxfId="3345" priority="111"/>
  </conditionalFormatting>
  <conditionalFormatting sqref="D97:H109 D96:E96 G96:H96 D77:H95">
    <cfRule type="duplicateValues" dxfId="3344" priority="108"/>
  </conditionalFormatting>
  <conditionalFormatting sqref="D111:H131 D133:H143 D132:E132 G132:H132">
    <cfRule type="duplicateValues" dxfId="3343" priority="107"/>
  </conditionalFormatting>
  <conditionalFormatting sqref="D145:H177">
    <cfRule type="duplicateValues" dxfId="3342" priority="106"/>
  </conditionalFormatting>
  <conditionalFormatting sqref="D179:H211">
    <cfRule type="duplicateValues" dxfId="3341" priority="105"/>
  </conditionalFormatting>
  <conditionalFormatting sqref="D213:H245">
    <cfRule type="duplicateValues" dxfId="3340" priority="104"/>
  </conditionalFormatting>
  <conditionalFormatting sqref="D247:H279">
    <cfRule type="duplicateValues" dxfId="3339" priority="103"/>
  </conditionalFormatting>
  <conditionalFormatting sqref="D97:H109 D96:E96 G96:H96 D77:H95">
    <cfRule type="duplicateValues" dxfId="3338" priority="100"/>
  </conditionalFormatting>
  <conditionalFormatting sqref="D111:H131 D133:H143 D132:E132 G132:H132">
    <cfRule type="duplicateValues" dxfId="3337" priority="99"/>
  </conditionalFormatting>
  <conditionalFormatting sqref="D145:H177">
    <cfRule type="duplicateValues" dxfId="3336" priority="98"/>
  </conditionalFormatting>
  <conditionalFormatting sqref="D179:H211">
    <cfRule type="duplicateValues" dxfId="3335" priority="97"/>
  </conditionalFormatting>
  <conditionalFormatting sqref="D213:H245">
    <cfRule type="duplicateValues" dxfId="3334" priority="96"/>
  </conditionalFormatting>
  <conditionalFormatting sqref="D247:H279">
    <cfRule type="duplicateValues" dxfId="3333" priority="95"/>
  </conditionalFormatting>
  <conditionalFormatting sqref="F74">
    <cfRule type="duplicateValues" dxfId="3332" priority="53"/>
    <cfRule type="duplicateValues" dxfId="3331" priority="54"/>
    <cfRule type="duplicateValues" dxfId="3330" priority="55"/>
    <cfRule type="duplicateValues" dxfId="3329" priority="56"/>
    <cfRule type="duplicateValues" dxfId="3328" priority="57"/>
    <cfRule type="duplicateValues" dxfId="3327" priority="58"/>
    <cfRule type="duplicateValues" dxfId="3326" priority="59"/>
    <cfRule type="duplicateValues" dxfId="3325" priority="60"/>
    <cfRule type="duplicateValues" dxfId="3324" priority="61"/>
    <cfRule type="duplicateValues" dxfId="3323" priority="62"/>
    <cfRule type="duplicateValues" dxfId="3322" priority="63"/>
    <cfRule type="duplicateValues" dxfId="3321" priority="64"/>
    <cfRule type="duplicateValues" dxfId="3320" priority="65"/>
    <cfRule type="duplicateValues" dxfId="3319" priority="66"/>
    <cfRule type="duplicateValues" dxfId="3318" priority="67"/>
    <cfRule type="duplicateValues" dxfId="3317" priority="68"/>
    <cfRule type="duplicateValues" dxfId="3316" priority="69"/>
    <cfRule type="duplicateValues" dxfId="3315" priority="70"/>
    <cfRule type="duplicateValues" dxfId="3314" priority="71"/>
    <cfRule type="duplicateValues" dxfId="3313" priority="72"/>
    <cfRule type="duplicateValues" dxfId="3312" priority="73"/>
  </conditionalFormatting>
  <conditionalFormatting sqref="F96">
    <cfRule type="duplicateValues" dxfId="3311" priority="32"/>
    <cfRule type="duplicateValues" dxfId="3310" priority="33"/>
    <cfRule type="duplicateValues" dxfId="3309" priority="34"/>
    <cfRule type="duplicateValues" dxfId="3308" priority="35"/>
    <cfRule type="duplicateValues" dxfId="3307" priority="36"/>
    <cfRule type="duplicateValues" dxfId="3306" priority="37"/>
    <cfRule type="duplicateValues" dxfId="3305" priority="38"/>
    <cfRule type="duplicateValues" dxfId="3304" priority="39"/>
    <cfRule type="duplicateValues" dxfId="3303" priority="40"/>
    <cfRule type="duplicateValues" dxfId="3302" priority="41"/>
    <cfRule type="duplicateValues" dxfId="3301" priority="42"/>
    <cfRule type="duplicateValues" dxfId="3300" priority="43"/>
    <cfRule type="duplicateValues" dxfId="3299" priority="44"/>
    <cfRule type="duplicateValues" dxfId="3298" priority="45"/>
    <cfRule type="duplicateValues" dxfId="3297" priority="46"/>
    <cfRule type="duplicateValues" dxfId="3296" priority="47"/>
    <cfRule type="duplicateValues" dxfId="3295" priority="48"/>
    <cfRule type="duplicateValues" dxfId="3294" priority="49"/>
    <cfRule type="duplicateValues" dxfId="3293" priority="50"/>
    <cfRule type="duplicateValues" dxfId="3292" priority="51"/>
    <cfRule type="duplicateValues" dxfId="3291" priority="52"/>
  </conditionalFormatting>
  <conditionalFormatting sqref="F132">
    <cfRule type="duplicateValues" dxfId="3290" priority="11"/>
    <cfRule type="duplicateValues" dxfId="3289" priority="12"/>
    <cfRule type="duplicateValues" dxfId="3288" priority="13"/>
    <cfRule type="duplicateValues" dxfId="3287" priority="14"/>
    <cfRule type="duplicateValues" dxfId="3286" priority="15"/>
    <cfRule type="duplicateValues" dxfId="3285" priority="16"/>
    <cfRule type="duplicateValues" dxfId="3284" priority="17"/>
    <cfRule type="duplicateValues" dxfId="3283" priority="18"/>
    <cfRule type="duplicateValues" dxfId="3282" priority="19"/>
    <cfRule type="duplicateValues" dxfId="3281" priority="20"/>
    <cfRule type="duplicateValues" dxfId="3280" priority="21"/>
    <cfRule type="duplicateValues" dxfId="3279" priority="22"/>
    <cfRule type="duplicateValues" dxfId="3278" priority="23"/>
    <cfRule type="duplicateValues" dxfId="3277" priority="24"/>
    <cfRule type="duplicateValues" dxfId="3276" priority="25"/>
    <cfRule type="duplicateValues" dxfId="3275" priority="26"/>
    <cfRule type="duplicateValues" dxfId="3274" priority="27"/>
    <cfRule type="duplicateValues" dxfId="3273" priority="28"/>
    <cfRule type="duplicateValues" dxfId="3272" priority="29"/>
    <cfRule type="duplicateValues" dxfId="3271" priority="30"/>
    <cfRule type="duplicateValues" dxfId="3270" priority="31"/>
  </conditionalFormatting>
  <conditionalFormatting sqref="E19">
    <cfRule type="duplicateValues" dxfId="3269" priority="10"/>
  </conditionalFormatting>
  <conditionalFormatting sqref="E19">
    <cfRule type="duplicateValues" dxfId="3268" priority="1"/>
    <cfRule type="duplicateValues" dxfId="3267" priority="2"/>
    <cfRule type="duplicateValues" dxfId="3266" priority="3"/>
    <cfRule type="duplicateValues" dxfId="3265" priority="4"/>
    <cfRule type="duplicateValues" dxfId="3264" priority="5"/>
    <cfRule type="duplicateValues" dxfId="3263" priority="6"/>
    <cfRule type="duplicateValues" dxfId="3262" priority="7"/>
    <cfRule type="duplicateValues" dxfId="3261" priority="8"/>
    <cfRule type="duplicateValues" dxfId="3260" priority="9"/>
  </conditionalFormatting>
  <dataValidations count="1">
    <dataValidation type="list" allowBlank="1" showInputMessage="1" showErrorMessage="1" sqref="F1 D8:H280" xr:uid="{00000000-0002-0000-0C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>
    <outlinePr summaryBelow="0" summaryRight="0"/>
  </sheetPr>
  <dimension ref="A1:H277"/>
  <sheetViews>
    <sheetView topLeftCell="A247" workbookViewId="0">
      <selection activeCell="D225" sqref="D225:H275"/>
    </sheetView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4</v>
      </c>
      <c r="E8" s="108">
        <f t="shared" ref="E8:H8" si="0">COUNTA(E9:E74)</f>
        <v>3</v>
      </c>
      <c r="F8" s="108">
        <f t="shared" si="0"/>
        <v>30</v>
      </c>
      <c r="G8" s="108">
        <f t="shared" si="0"/>
        <v>0</v>
      </c>
      <c r="H8" s="108">
        <f t="shared" si="0"/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4" t="s">
        <v>317</v>
      </c>
      <c r="E10" s="108"/>
      <c r="G10" s="108"/>
      <c r="H10" s="107"/>
    </row>
    <row r="11" spans="1:8" ht="15.75" outlineLevel="1" x14ac:dyDescent="0.25">
      <c r="D11" s="109"/>
      <c r="E11" s="108"/>
      <c r="F11" s="314" t="s">
        <v>308</v>
      </c>
      <c r="G11" s="108"/>
      <c r="H11" s="107"/>
    </row>
    <row r="12" spans="1:8" ht="15.75" outlineLevel="1" x14ac:dyDescent="0.25">
      <c r="D12" s="109"/>
      <c r="E12" s="108"/>
      <c r="F12" s="314" t="s">
        <v>309</v>
      </c>
      <c r="G12" s="108"/>
      <c r="H12" s="107"/>
    </row>
    <row r="13" spans="1:8" ht="15.75" outlineLevel="1" x14ac:dyDescent="0.25">
      <c r="D13" s="109"/>
      <c r="E13" s="108"/>
      <c r="F13" s="314" t="s">
        <v>327</v>
      </c>
      <c r="G13" s="108"/>
      <c r="H13" s="107"/>
    </row>
    <row r="14" spans="1:8" ht="15.75" outlineLevel="1" x14ac:dyDescent="0.25">
      <c r="D14" s="314" t="s">
        <v>318</v>
      </c>
      <c r="E14" s="108"/>
      <c r="G14" s="108"/>
      <c r="H14" s="107"/>
    </row>
    <row r="15" spans="1:8" ht="15.75" outlineLevel="1" x14ac:dyDescent="0.25">
      <c r="D15" s="109"/>
      <c r="E15" s="108"/>
      <c r="F15" s="314" t="s">
        <v>310</v>
      </c>
      <c r="G15" s="108"/>
      <c r="H15" s="107"/>
    </row>
    <row r="16" spans="1:8" ht="15.75" outlineLevel="1" x14ac:dyDescent="0.25">
      <c r="D16" s="109"/>
      <c r="E16" s="108"/>
      <c r="F16" s="314" t="s">
        <v>312</v>
      </c>
      <c r="G16" s="108"/>
      <c r="H16" s="107"/>
    </row>
    <row r="17" spans="4:8" ht="15.75" outlineLevel="1" x14ac:dyDescent="0.25">
      <c r="D17" s="109"/>
      <c r="E17" s="108"/>
      <c r="F17" s="314" t="s">
        <v>321</v>
      </c>
      <c r="G17" s="108"/>
      <c r="H17" s="107"/>
    </row>
    <row r="18" spans="4:8" ht="15.75" outlineLevel="1" x14ac:dyDescent="0.25">
      <c r="D18" s="109"/>
      <c r="E18" s="108"/>
      <c r="F18" s="314" t="s">
        <v>313</v>
      </c>
      <c r="G18" s="108"/>
      <c r="H18" s="107"/>
    </row>
    <row r="19" spans="4:8" ht="15.75" outlineLevel="1" x14ac:dyDescent="0.25">
      <c r="D19" s="314" t="s">
        <v>322</v>
      </c>
      <c r="E19" s="108"/>
      <c r="G19" s="108"/>
      <c r="H19" s="107"/>
    </row>
    <row r="20" spans="4:8" ht="15.75" outlineLevel="1" x14ac:dyDescent="0.25">
      <c r="D20" s="314" t="s">
        <v>323</v>
      </c>
      <c r="E20" s="108"/>
      <c r="G20" s="108"/>
      <c r="H20" s="107"/>
    </row>
    <row r="21" spans="4:8" ht="15.75" outlineLevel="1" x14ac:dyDescent="0.25">
      <c r="D21" s="109"/>
      <c r="E21" s="108"/>
      <c r="F21" s="314" t="s">
        <v>329</v>
      </c>
      <c r="G21" s="108"/>
      <c r="H21" s="107"/>
    </row>
    <row r="22" spans="4:8" ht="15.75" outlineLevel="1" x14ac:dyDescent="0.25">
      <c r="D22" s="109"/>
      <c r="E22" s="108"/>
      <c r="F22" s="108"/>
      <c r="G22" s="108"/>
      <c r="H22" s="9" t="s">
        <v>270</v>
      </c>
    </row>
    <row r="23" spans="4:8" ht="15.75" outlineLevel="1" x14ac:dyDescent="0.25">
      <c r="D23" s="109"/>
      <c r="E23" s="108"/>
      <c r="G23" s="110"/>
      <c r="H23" s="107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 t="shared" ref="E75:H75" si="1">COUNTA(E76:E141)</f>
        <v>2</v>
      </c>
      <c r="F75" s="108">
        <f t="shared" si="1"/>
        <v>36</v>
      </c>
      <c r="G75" s="108">
        <f t="shared" si="1"/>
        <v>0</v>
      </c>
      <c r="H75" s="108">
        <f t="shared" si="1"/>
        <v>0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4" t="s">
        <v>317</v>
      </c>
      <c r="G77" s="108"/>
      <c r="H77" s="107"/>
    </row>
    <row r="78" spans="1:8" ht="15.75" outlineLevel="1" x14ac:dyDescent="0.25">
      <c r="D78" s="109"/>
      <c r="E78" s="108"/>
      <c r="F78" s="314" t="s">
        <v>308</v>
      </c>
      <c r="G78" s="108"/>
      <c r="H78" s="107"/>
    </row>
    <row r="79" spans="1:8" ht="15.75" outlineLevel="1" x14ac:dyDescent="0.25">
      <c r="D79" s="109"/>
      <c r="E79" s="314" t="s">
        <v>309</v>
      </c>
      <c r="G79" s="108"/>
      <c r="H79" s="107"/>
    </row>
    <row r="80" spans="1:8" ht="15.75" outlineLevel="1" x14ac:dyDescent="0.25">
      <c r="D80" s="109"/>
      <c r="E80" s="108"/>
      <c r="F80" s="314" t="s">
        <v>327</v>
      </c>
      <c r="G80" s="108"/>
      <c r="H80" s="107"/>
    </row>
    <row r="81" spans="4:8" ht="15.75" outlineLevel="1" x14ac:dyDescent="0.25">
      <c r="D81" s="109"/>
      <c r="E81" s="108"/>
      <c r="F81" s="314" t="s">
        <v>318</v>
      </c>
      <c r="G81" s="108"/>
      <c r="H81" s="107"/>
    </row>
    <row r="82" spans="4:8" ht="15.75" outlineLevel="1" x14ac:dyDescent="0.25">
      <c r="D82" s="109"/>
      <c r="E82" s="314" t="s">
        <v>310</v>
      </c>
      <c r="G82" s="108"/>
      <c r="H82" s="107"/>
    </row>
    <row r="83" spans="4:8" ht="15.75" outlineLevel="1" x14ac:dyDescent="0.25">
      <c r="D83" s="314" t="s">
        <v>312</v>
      </c>
      <c r="E83" s="108"/>
      <c r="G83" s="108"/>
      <c r="H83" s="107"/>
    </row>
    <row r="84" spans="4:8" ht="15.75" outlineLevel="1" x14ac:dyDescent="0.25">
      <c r="D84" s="109"/>
      <c r="E84" s="108"/>
      <c r="F84" s="314" t="s">
        <v>321</v>
      </c>
      <c r="G84" s="108"/>
      <c r="H84" s="107"/>
    </row>
    <row r="85" spans="4:8" ht="15.75" outlineLevel="1" x14ac:dyDescent="0.25">
      <c r="D85" s="109"/>
      <c r="E85" s="108"/>
      <c r="F85" s="314" t="s">
        <v>313</v>
      </c>
      <c r="G85" s="108"/>
      <c r="H85" s="107"/>
    </row>
    <row r="86" spans="4:8" ht="15.75" outlineLevel="1" x14ac:dyDescent="0.25">
      <c r="D86" s="109"/>
      <c r="E86" s="108"/>
      <c r="F86" s="314" t="s">
        <v>322</v>
      </c>
      <c r="G86" s="108"/>
      <c r="H86" s="107"/>
    </row>
    <row r="87" spans="4:8" ht="15.75" outlineLevel="1" x14ac:dyDescent="0.25">
      <c r="D87" s="109"/>
      <c r="E87" s="108"/>
      <c r="F87" s="314" t="s">
        <v>323</v>
      </c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109"/>
      <c r="F89" s="9" t="s">
        <v>270</v>
      </c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 t="shared" ref="E142:H142" si="2">COUNTA(E143:E208)</f>
        <v>1</v>
      </c>
      <c r="F142" s="108">
        <f t="shared" si="2"/>
        <v>36</v>
      </c>
      <c r="G142" s="108">
        <f t="shared" si="2"/>
        <v>0</v>
      </c>
      <c r="H142" s="108">
        <f t="shared" si="2"/>
        <v>0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314" t="s">
        <v>317</v>
      </c>
      <c r="G144" s="108"/>
      <c r="H144" s="107"/>
    </row>
    <row r="145" spans="4:8" ht="15.75" outlineLevel="1" x14ac:dyDescent="0.25">
      <c r="D145" s="109"/>
      <c r="E145" s="108"/>
      <c r="F145" s="314" t="s">
        <v>308</v>
      </c>
      <c r="G145" s="108"/>
      <c r="H145" s="107"/>
    </row>
    <row r="146" spans="4:8" ht="15.75" outlineLevel="1" x14ac:dyDescent="0.25">
      <c r="D146" s="109"/>
      <c r="E146" s="108"/>
      <c r="F146" s="314" t="s">
        <v>309</v>
      </c>
      <c r="G146" s="108"/>
      <c r="H146" s="107"/>
    </row>
    <row r="147" spans="4:8" ht="15.75" outlineLevel="1" x14ac:dyDescent="0.25">
      <c r="D147" s="109"/>
      <c r="E147" s="108"/>
      <c r="F147" s="314" t="s">
        <v>327</v>
      </c>
      <c r="G147" s="108"/>
      <c r="H147" s="107"/>
    </row>
    <row r="148" spans="4:8" ht="15.75" outlineLevel="1" x14ac:dyDescent="0.25">
      <c r="D148" s="109"/>
      <c r="E148" s="108"/>
      <c r="F148" s="314" t="s">
        <v>318</v>
      </c>
      <c r="G148" s="108"/>
      <c r="H148" s="107"/>
    </row>
    <row r="149" spans="4:8" ht="15.75" outlineLevel="1" x14ac:dyDescent="0.25">
      <c r="D149" s="109"/>
      <c r="E149" s="108"/>
      <c r="F149" s="314" t="s">
        <v>310</v>
      </c>
      <c r="G149" s="108"/>
      <c r="H149" s="107"/>
    </row>
    <row r="150" spans="4:8" ht="15.75" outlineLevel="1" x14ac:dyDescent="0.25">
      <c r="D150" s="109"/>
      <c r="E150" s="108"/>
      <c r="F150" s="314" t="s">
        <v>312</v>
      </c>
      <c r="G150" s="108"/>
      <c r="H150" s="107"/>
    </row>
    <row r="151" spans="4:8" ht="15.75" outlineLevel="1" x14ac:dyDescent="0.25">
      <c r="D151" s="109"/>
      <c r="E151" s="108"/>
      <c r="F151" s="314" t="s">
        <v>321</v>
      </c>
      <c r="G151" s="108"/>
      <c r="H151" s="107"/>
    </row>
    <row r="152" spans="4:8" ht="15.75" outlineLevel="1" x14ac:dyDescent="0.25">
      <c r="D152" s="109"/>
      <c r="E152" s="108"/>
      <c r="F152" s="314" t="s">
        <v>313</v>
      </c>
      <c r="G152" s="108"/>
      <c r="H152" s="107"/>
    </row>
    <row r="153" spans="4:8" ht="15.75" outlineLevel="1" x14ac:dyDescent="0.25">
      <c r="D153" s="109"/>
      <c r="E153" s="108"/>
      <c r="F153" s="314" t="s">
        <v>322</v>
      </c>
      <c r="G153" s="108"/>
      <c r="H153" s="107"/>
    </row>
    <row r="154" spans="4:8" ht="15.75" outlineLevel="1" x14ac:dyDescent="0.25">
      <c r="D154" s="109"/>
      <c r="E154" s="108"/>
      <c r="F154" s="314" t="s">
        <v>323</v>
      </c>
      <c r="G154" s="108"/>
      <c r="H154" s="107"/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109"/>
      <c r="E156" s="9" t="s">
        <v>270</v>
      </c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285</v>
      </c>
      <c r="G163" s="108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2</v>
      </c>
      <c r="E209" s="108">
        <f t="shared" ref="E209:H209" si="3">COUNTA(E210:E275)</f>
        <v>3</v>
      </c>
      <c r="F209" s="108">
        <f t="shared" si="3"/>
        <v>34</v>
      </c>
      <c r="G209" s="108">
        <f t="shared" si="3"/>
        <v>0</v>
      </c>
      <c r="H209" s="108">
        <f t="shared" si="3"/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F211" s="314" t="s">
        <v>317</v>
      </c>
      <c r="G211" s="108"/>
      <c r="H211" s="107"/>
    </row>
    <row r="212" spans="1:8" ht="15.75" outlineLevel="1" x14ac:dyDescent="0.25">
      <c r="D212" s="109"/>
      <c r="E212" s="314" t="s">
        <v>308</v>
      </c>
      <c r="G212" s="108"/>
      <c r="H212" s="107"/>
    </row>
    <row r="213" spans="1:8" ht="15.75" outlineLevel="1" x14ac:dyDescent="0.25">
      <c r="D213" s="109"/>
      <c r="E213" s="108"/>
      <c r="F213" s="314" t="s">
        <v>309</v>
      </c>
      <c r="G213" s="108"/>
      <c r="H213" s="107"/>
    </row>
    <row r="214" spans="1:8" ht="15.75" outlineLevel="1" x14ac:dyDescent="0.25">
      <c r="D214" s="109"/>
      <c r="E214" s="108"/>
      <c r="F214" s="314" t="s">
        <v>327</v>
      </c>
      <c r="G214" s="108"/>
      <c r="H214" s="107"/>
    </row>
    <row r="215" spans="1:8" ht="15.75" outlineLevel="1" x14ac:dyDescent="0.25">
      <c r="D215" s="109"/>
      <c r="E215" s="108"/>
      <c r="F215" s="314" t="s">
        <v>318</v>
      </c>
      <c r="G215" s="108"/>
      <c r="H215" s="107"/>
    </row>
    <row r="216" spans="1:8" ht="15.75" outlineLevel="1" x14ac:dyDescent="0.25">
      <c r="D216" s="109"/>
      <c r="E216" s="108"/>
      <c r="F216" s="314" t="s">
        <v>310</v>
      </c>
      <c r="G216" s="108"/>
      <c r="H216" s="107"/>
    </row>
    <row r="217" spans="1:8" ht="15.75" outlineLevel="1" x14ac:dyDescent="0.25">
      <c r="D217" s="109"/>
      <c r="E217" s="314" t="s">
        <v>312</v>
      </c>
      <c r="G217" s="108"/>
      <c r="H217" s="107"/>
    </row>
    <row r="218" spans="1:8" ht="15.75" outlineLevel="1" x14ac:dyDescent="0.25">
      <c r="D218" s="109"/>
      <c r="E218" s="108"/>
      <c r="F218" s="314" t="s">
        <v>321</v>
      </c>
      <c r="G218" s="108"/>
      <c r="H218" s="107"/>
    </row>
    <row r="219" spans="1:8" ht="15.75" outlineLevel="1" x14ac:dyDescent="0.25">
      <c r="D219" s="109"/>
      <c r="E219" s="108"/>
      <c r="F219" s="314" t="s">
        <v>313</v>
      </c>
      <c r="G219" s="108"/>
      <c r="H219" s="107"/>
    </row>
    <row r="220" spans="1:8" ht="15.75" outlineLevel="1" x14ac:dyDescent="0.25">
      <c r="D220" s="109"/>
      <c r="E220" s="108"/>
      <c r="F220" s="314" t="s">
        <v>322</v>
      </c>
      <c r="G220" s="108"/>
      <c r="H220" s="107"/>
    </row>
    <row r="221" spans="1:8" ht="15.75" outlineLevel="1" x14ac:dyDescent="0.25">
      <c r="D221" s="109"/>
      <c r="E221" s="108"/>
      <c r="F221" s="314" t="s">
        <v>323</v>
      </c>
      <c r="G221" s="108"/>
      <c r="H221" s="107"/>
    </row>
    <row r="222" spans="1:8" ht="15.75" outlineLevel="1" x14ac:dyDescent="0.25">
      <c r="D222" s="109"/>
      <c r="E222" s="108"/>
      <c r="F222" s="314" t="s">
        <v>329</v>
      </c>
      <c r="G222" s="108"/>
      <c r="H222" s="107"/>
    </row>
    <row r="223" spans="1:8" ht="15.75" outlineLevel="1" x14ac:dyDescent="0.25">
      <c r="D223" s="9" t="s">
        <v>270</v>
      </c>
      <c r="E223" s="108"/>
      <c r="G223" s="108"/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8</v>
      </c>
      <c r="E276" s="105">
        <f>E209+E142+E75+E8</f>
        <v>9</v>
      </c>
      <c r="F276" s="105">
        <f>F209+F142+F75+F8</f>
        <v>136</v>
      </c>
      <c r="G276" s="105">
        <f>G209+G142+G75+G8</f>
        <v>0</v>
      </c>
      <c r="H276" s="105">
        <f>H209+H142+H75+H8</f>
        <v>2</v>
      </c>
    </row>
    <row r="277" spans="3:8" ht="15.75" x14ac:dyDescent="0.25">
      <c r="C277" s="104"/>
      <c r="D277" s="103">
        <f>D276/$C$276</f>
        <v>5.1612903225806452E-2</v>
      </c>
      <c r="E277" s="103">
        <f>E276/$C$276</f>
        <v>5.8064516129032261E-2</v>
      </c>
      <c r="F277" s="103">
        <f>F276/$C$276</f>
        <v>0.8774193548387097</v>
      </c>
      <c r="G277" s="103">
        <f>G276/$C$276</f>
        <v>0</v>
      </c>
      <c r="H277" s="103">
        <f>H276/$C$276</f>
        <v>1.2903225806451613E-2</v>
      </c>
    </row>
  </sheetData>
  <mergeCells count="5">
    <mergeCell ref="D2:D7"/>
    <mergeCell ref="E2:E7"/>
    <mergeCell ref="F2:F7"/>
    <mergeCell ref="G2:G7"/>
    <mergeCell ref="H2:H7"/>
  </mergeCells>
  <conditionalFormatting sqref="D179:E185 G179:H185 D186:H208">
    <cfRule type="duplicateValues" dxfId="3259" priority="359"/>
  </conditionalFormatting>
  <conditionalFormatting sqref="D66:H74 G45:H65 D45:F50 F52:F64 E51 D53:E65 D51:D52">
    <cfRule type="duplicateValues" dxfId="3258" priority="358"/>
  </conditionalFormatting>
  <conditionalFormatting sqref="G244:H252 D253:H275">
    <cfRule type="duplicateValues" dxfId="3257" priority="357"/>
  </conditionalFormatting>
  <conditionalFormatting sqref="F65">
    <cfRule type="duplicateValues" dxfId="3256" priority="356"/>
  </conditionalFormatting>
  <conditionalFormatting sqref="D45:H50 G51:H51 E51 D53:H74 D51:D52 F52:H52">
    <cfRule type="duplicateValues" dxfId="3255" priority="328"/>
    <cfRule type="duplicateValues" dxfId="3254" priority="332"/>
    <cfRule type="duplicateValues" dxfId="3253" priority="336"/>
    <cfRule type="duplicateValues" dxfId="3252" priority="340"/>
    <cfRule type="duplicateValues" dxfId="3251" priority="344"/>
    <cfRule type="duplicateValues" dxfId="3250" priority="347"/>
    <cfRule type="duplicateValues" dxfId="3249" priority="349"/>
    <cfRule type="duplicateValues" dxfId="3248" priority="350"/>
    <cfRule type="duplicateValues" dxfId="3247" priority="355"/>
  </conditionalFormatting>
  <conditionalFormatting sqref="F65">
    <cfRule type="duplicateValues" dxfId="3246" priority="354"/>
  </conditionalFormatting>
  <conditionalFormatting sqref="D133:H139 F119:F131 D119:E132 D141:H141 D140:E140 G140:H140 D110:D118 G110:H132">
    <cfRule type="duplicateValues" dxfId="3245" priority="353"/>
  </conditionalFormatting>
  <conditionalFormatting sqref="D119:H139 D141:H141 D140:E140 G140:H140 D110:D118 G110:H118">
    <cfRule type="duplicateValues" dxfId="3244" priority="352"/>
  </conditionalFormatting>
  <conditionalFormatting sqref="F132">
    <cfRule type="duplicateValues" dxfId="3243" priority="351"/>
  </conditionalFormatting>
  <conditionalFormatting sqref="D119:H139 D141:H141 D140:E140 G140:H140 D110:D118 G110:H118">
    <cfRule type="duplicateValues" dxfId="3242" priority="335"/>
    <cfRule type="duplicateValues" dxfId="3241" priority="348"/>
  </conditionalFormatting>
  <conditionalFormatting sqref="D119:H139 D141:H141 D140:E140 G140:H140 D110:D118 G110:H118">
    <cfRule type="duplicateValues" dxfId="3240" priority="346"/>
  </conditionalFormatting>
  <conditionalFormatting sqref="D179:E185 G179:H185 D186:H208">
    <cfRule type="duplicateValues" dxfId="3239" priority="345"/>
  </conditionalFormatting>
  <conditionalFormatting sqref="D119:H139 D110:D118 G110:H118">
    <cfRule type="duplicateValues" dxfId="3238" priority="343"/>
  </conditionalFormatting>
  <conditionalFormatting sqref="D196:H208">
    <cfRule type="duplicateValues" dxfId="3237" priority="342"/>
  </conditionalFormatting>
  <conditionalFormatting sqref="G244:H252 D253:H275">
    <cfRule type="duplicateValues" dxfId="3236" priority="341"/>
  </conditionalFormatting>
  <conditionalFormatting sqref="D119:H139 D141:H141 D140:E140 G140:H140 D110:D118 G110:H118">
    <cfRule type="duplicateValues" dxfId="3235" priority="327"/>
    <cfRule type="duplicateValues" dxfId="3234" priority="331"/>
    <cfRule type="duplicateValues" dxfId="3233" priority="339"/>
  </conditionalFormatting>
  <conditionalFormatting sqref="D196:H208">
    <cfRule type="duplicateValues" dxfId="3232" priority="338"/>
  </conditionalFormatting>
  <conditionalFormatting sqref="D253:H262 G244:H252 D263:E263 G263:H263 F263:F266">
    <cfRule type="duplicateValues" dxfId="3231" priority="337"/>
  </conditionalFormatting>
  <conditionalFormatting sqref="D196:H208">
    <cfRule type="duplicateValues" dxfId="3230" priority="334"/>
  </conditionalFormatting>
  <conditionalFormatting sqref="D253:H262 G244:H252 D263:E263 G263:H263 F263:F266">
    <cfRule type="duplicateValues" dxfId="3229" priority="333"/>
  </conditionalFormatting>
  <conditionalFormatting sqref="D196:H208">
    <cfRule type="duplicateValues" dxfId="3228" priority="330"/>
  </conditionalFormatting>
  <conditionalFormatting sqref="D253:H262 G244:H252 D263:E263 G263:H263 F263:F266">
    <cfRule type="duplicateValues" dxfId="3227" priority="329"/>
  </conditionalFormatting>
  <conditionalFormatting sqref="D196:H208">
    <cfRule type="duplicateValues" dxfId="3226" priority="326"/>
  </conditionalFormatting>
  <conditionalFormatting sqref="D253:H262 G244:H252 D263:E263 G263:H263 F263:F266">
    <cfRule type="duplicateValues" dxfId="3225" priority="325"/>
  </conditionalFormatting>
  <conditionalFormatting sqref="E52">
    <cfRule type="duplicateValues" dxfId="3224" priority="304"/>
    <cfRule type="duplicateValues" dxfId="3223" priority="305"/>
    <cfRule type="duplicateValues" dxfId="3222" priority="306"/>
    <cfRule type="duplicateValues" dxfId="3221" priority="307"/>
    <cfRule type="duplicateValues" dxfId="3220" priority="308"/>
    <cfRule type="duplicateValues" dxfId="3219" priority="309"/>
    <cfRule type="duplicateValues" dxfId="3218" priority="310"/>
    <cfRule type="duplicateValues" dxfId="3217" priority="311"/>
    <cfRule type="duplicateValues" dxfId="3216" priority="312"/>
    <cfRule type="duplicateValues" dxfId="3215" priority="313"/>
    <cfRule type="duplicateValues" dxfId="3214" priority="314"/>
    <cfRule type="duplicateValues" dxfId="3213" priority="315"/>
    <cfRule type="duplicateValues" dxfId="3212" priority="316"/>
    <cfRule type="duplicateValues" dxfId="3211" priority="317"/>
    <cfRule type="duplicateValues" dxfId="3210" priority="318"/>
    <cfRule type="duplicateValues" dxfId="3209" priority="319"/>
    <cfRule type="duplicateValues" dxfId="3208" priority="320"/>
    <cfRule type="duplicateValues" dxfId="3207" priority="321"/>
    <cfRule type="duplicateValues" dxfId="3206" priority="322"/>
    <cfRule type="duplicateValues" dxfId="3205" priority="323"/>
    <cfRule type="duplicateValues" dxfId="3204" priority="324"/>
  </conditionalFormatting>
  <conditionalFormatting sqref="F140">
    <cfRule type="duplicateValues" dxfId="3203" priority="283"/>
    <cfRule type="duplicateValues" dxfId="3202" priority="284"/>
    <cfRule type="duplicateValues" dxfId="3201" priority="285"/>
    <cfRule type="duplicateValues" dxfId="3200" priority="286"/>
    <cfRule type="duplicateValues" dxfId="3199" priority="287"/>
    <cfRule type="duplicateValues" dxfId="3198" priority="288"/>
    <cfRule type="duplicateValues" dxfId="3197" priority="289"/>
    <cfRule type="duplicateValues" dxfId="3196" priority="290"/>
    <cfRule type="duplicateValues" dxfId="3195" priority="291"/>
    <cfRule type="duplicateValues" dxfId="3194" priority="292"/>
    <cfRule type="duplicateValues" dxfId="3193" priority="293"/>
    <cfRule type="duplicateValues" dxfId="3192" priority="294"/>
    <cfRule type="duplicateValues" dxfId="3191" priority="295"/>
    <cfRule type="duplicateValues" dxfId="3190" priority="296"/>
    <cfRule type="duplicateValues" dxfId="3189" priority="297"/>
    <cfRule type="duplicateValues" dxfId="3188" priority="298"/>
    <cfRule type="duplicateValues" dxfId="3187" priority="299"/>
    <cfRule type="duplicateValues" dxfId="3186" priority="300"/>
    <cfRule type="duplicateValues" dxfId="3185" priority="301"/>
    <cfRule type="duplicateValues" dxfId="3184" priority="302"/>
    <cfRule type="duplicateValues" dxfId="3183" priority="303"/>
  </conditionalFormatting>
  <conditionalFormatting sqref="F32">
    <cfRule type="duplicateValues" dxfId="3182" priority="261"/>
  </conditionalFormatting>
  <conditionalFormatting sqref="F32">
    <cfRule type="duplicateValues" dxfId="3181" priority="260"/>
  </conditionalFormatting>
  <conditionalFormatting sqref="D91:D109 G91:H109">
    <cfRule type="duplicateValues" dxfId="3180" priority="259"/>
  </conditionalFormatting>
  <conditionalFormatting sqref="D91:D109 G91:H109">
    <cfRule type="duplicateValues" dxfId="3179" priority="255"/>
    <cfRule type="duplicateValues" dxfId="3178" priority="258"/>
  </conditionalFormatting>
  <conditionalFormatting sqref="D91:D109 G91:H109">
    <cfRule type="duplicateValues" dxfId="3177" priority="257"/>
  </conditionalFormatting>
  <conditionalFormatting sqref="D91:D109 G91:H109">
    <cfRule type="duplicateValues" dxfId="3176" priority="253"/>
    <cfRule type="duplicateValues" dxfId="3175" priority="254"/>
    <cfRule type="duplicateValues" dxfId="3174" priority="256"/>
  </conditionalFormatting>
  <conditionalFormatting sqref="D159:E162 E158 G158:H162 G164:H178 G163 D164:E178 D163">
    <cfRule type="duplicateValues" dxfId="3173" priority="252"/>
  </conditionalFormatting>
  <conditionalFormatting sqref="D159:E162 E158 G158:H162 G164:H178 G163 D164:E178 D163">
    <cfRule type="duplicateValues" dxfId="3172" priority="251"/>
  </conditionalFormatting>
  <conditionalFormatting sqref="D164:E178 G164:H178 G163 D163">
    <cfRule type="duplicateValues" dxfId="3171" priority="250"/>
  </conditionalFormatting>
  <conditionalFormatting sqref="G225:H243">
    <cfRule type="duplicateValues" dxfId="3170" priority="245"/>
  </conditionalFormatting>
  <conditionalFormatting sqref="G225:H243">
    <cfRule type="duplicateValues" dxfId="3169" priority="244"/>
  </conditionalFormatting>
  <conditionalFormatting sqref="G225:H230">
    <cfRule type="duplicateValues" dxfId="3168" priority="243"/>
  </conditionalFormatting>
  <conditionalFormatting sqref="G225:H230">
    <cfRule type="duplicateValues" dxfId="3167" priority="242"/>
  </conditionalFormatting>
  <conditionalFormatting sqref="G225:H230">
    <cfRule type="duplicateValues" dxfId="3166" priority="241"/>
  </conditionalFormatting>
  <conditionalFormatting sqref="G225:H230">
    <cfRule type="duplicateValues" dxfId="3165" priority="240"/>
  </conditionalFormatting>
  <conditionalFormatting sqref="D76:H76 D87:E88 D90:F90 D89 D86 D77:E78 D80:E81 D79 D82 D84:E85 E83 G77:H90">
    <cfRule type="duplicateValues" dxfId="3164" priority="239"/>
  </conditionalFormatting>
  <conditionalFormatting sqref="D76:H76 D86 D87:E88 D89 D77:E78 D80:E81 D79 D82 D84:E85 E83 G77:H89 D90:H90">
    <cfRule type="duplicateValues" dxfId="3163" priority="230"/>
    <cfRule type="duplicateValues" dxfId="3162" priority="231"/>
    <cfRule type="duplicateValues" dxfId="3161" priority="232"/>
    <cfRule type="duplicateValues" dxfId="3160" priority="233"/>
    <cfRule type="duplicateValues" dxfId="3159" priority="234"/>
    <cfRule type="duplicateValues" dxfId="3158" priority="235"/>
    <cfRule type="duplicateValues" dxfId="3157" priority="236"/>
    <cfRule type="duplicateValues" dxfId="3156" priority="237"/>
    <cfRule type="duplicateValues" dxfId="3155" priority="238"/>
  </conditionalFormatting>
  <conditionalFormatting sqref="D143:H143 G144:H157 D144:E155 D157:F157 D156">
    <cfRule type="duplicateValues" dxfId="3154" priority="229"/>
  </conditionalFormatting>
  <conditionalFormatting sqref="D143:H143 G144:H156 D157:H157 D144:E155 D156">
    <cfRule type="duplicateValues" dxfId="3153" priority="220"/>
    <cfRule type="duplicateValues" dxfId="3152" priority="221"/>
    <cfRule type="duplicateValues" dxfId="3151" priority="222"/>
    <cfRule type="duplicateValues" dxfId="3150" priority="223"/>
    <cfRule type="duplicateValues" dxfId="3149" priority="224"/>
    <cfRule type="duplicateValues" dxfId="3148" priority="225"/>
    <cfRule type="duplicateValues" dxfId="3147" priority="226"/>
    <cfRule type="duplicateValues" dxfId="3146" priority="227"/>
    <cfRule type="duplicateValues" dxfId="3145" priority="228"/>
  </conditionalFormatting>
  <conditionalFormatting sqref="D210:H210 G211:H224 D211:E211 D213:E216 D212 D218:E222 D217 D224:F224 E223">
    <cfRule type="duplicateValues" dxfId="3144" priority="219"/>
  </conditionalFormatting>
  <conditionalFormatting sqref="D210:H210 G211:H223 D224:H224 D211:E211 D213:E216 D212 D218:E222 D217 E223">
    <cfRule type="duplicateValues" dxfId="3143" priority="210"/>
    <cfRule type="duplicateValues" dxfId="3142" priority="211"/>
    <cfRule type="duplicateValues" dxfId="3141" priority="212"/>
    <cfRule type="duplicateValues" dxfId="3140" priority="213"/>
    <cfRule type="duplicateValues" dxfId="3139" priority="214"/>
    <cfRule type="duplicateValues" dxfId="3138" priority="215"/>
    <cfRule type="duplicateValues" dxfId="3137" priority="216"/>
    <cfRule type="duplicateValues" dxfId="3136" priority="217"/>
    <cfRule type="duplicateValues" dxfId="3135" priority="218"/>
  </conditionalFormatting>
  <conditionalFormatting sqref="E19">
    <cfRule type="duplicateValues" dxfId="3134" priority="209"/>
  </conditionalFormatting>
  <conditionalFormatting sqref="E19">
    <cfRule type="duplicateValues" dxfId="3133" priority="200"/>
    <cfRule type="duplicateValues" dxfId="3132" priority="201"/>
    <cfRule type="duplicateValues" dxfId="3131" priority="202"/>
    <cfRule type="duplicateValues" dxfId="3130" priority="203"/>
    <cfRule type="duplicateValues" dxfId="3129" priority="204"/>
    <cfRule type="duplicateValues" dxfId="3128" priority="205"/>
    <cfRule type="duplicateValues" dxfId="3127" priority="206"/>
    <cfRule type="duplicateValues" dxfId="3126" priority="207"/>
    <cfRule type="duplicateValues" dxfId="3125" priority="208"/>
  </conditionalFormatting>
  <conditionalFormatting sqref="E86">
    <cfRule type="duplicateValues" dxfId="3124" priority="199"/>
  </conditionalFormatting>
  <conditionalFormatting sqref="E86">
    <cfRule type="duplicateValues" dxfId="3123" priority="190"/>
    <cfRule type="duplicateValues" dxfId="3122" priority="191"/>
    <cfRule type="duplicateValues" dxfId="3121" priority="192"/>
    <cfRule type="duplicateValues" dxfId="3120" priority="193"/>
    <cfRule type="duplicateValues" dxfId="3119" priority="194"/>
    <cfRule type="duplicateValues" dxfId="3118" priority="195"/>
    <cfRule type="duplicateValues" dxfId="3117" priority="196"/>
    <cfRule type="duplicateValues" dxfId="3116" priority="197"/>
    <cfRule type="duplicateValues" dxfId="3115" priority="198"/>
  </conditionalFormatting>
  <conditionalFormatting sqref="E112:F117">
    <cfRule type="duplicateValues" dxfId="3114" priority="189"/>
  </conditionalFormatting>
  <conditionalFormatting sqref="E112:F117">
    <cfRule type="duplicateValues" dxfId="3113" priority="180"/>
    <cfRule type="duplicateValues" dxfId="3112" priority="181"/>
    <cfRule type="duplicateValues" dxfId="3111" priority="182"/>
    <cfRule type="duplicateValues" dxfId="3110" priority="183"/>
    <cfRule type="duplicateValues" dxfId="3109" priority="184"/>
    <cfRule type="duplicateValues" dxfId="3108" priority="185"/>
    <cfRule type="duplicateValues" dxfId="3107" priority="186"/>
    <cfRule type="duplicateValues" dxfId="3106" priority="187"/>
    <cfRule type="duplicateValues" dxfId="3105" priority="188"/>
  </conditionalFormatting>
  <conditionalFormatting sqref="F101 E100:F100 E102:F111 E92:E95 E97:E99 F91:F98">
    <cfRule type="duplicateValues" dxfId="3104" priority="179"/>
  </conditionalFormatting>
  <conditionalFormatting sqref="F99">
    <cfRule type="duplicateValues" dxfId="3103" priority="178"/>
  </conditionalFormatting>
  <conditionalFormatting sqref="F96 F101 F91 E92:F95 E102:F111 E97:F100">
    <cfRule type="duplicateValues" dxfId="3102" priority="168"/>
    <cfRule type="duplicateValues" dxfId="3101" priority="169"/>
    <cfRule type="duplicateValues" dxfId="3100" priority="170"/>
    <cfRule type="duplicateValues" dxfId="3099" priority="171"/>
    <cfRule type="duplicateValues" dxfId="3098" priority="172"/>
    <cfRule type="duplicateValues" dxfId="3097" priority="173"/>
    <cfRule type="duplicateValues" dxfId="3096" priority="174"/>
    <cfRule type="duplicateValues" dxfId="3095" priority="175"/>
    <cfRule type="duplicateValues" dxfId="3094" priority="177"/>
  </conditionalFormatting>
  <conditionalFormatting sqref="F99">
    <cfRule type="duplicateValues" dxfId="3093" priority="176"/>
  </conditionalFormatting>
  <conditionalFormatting sqref="F179:F184">
    <cfRule type="duplicateValues" dxfId="3092" priority="167"/>
  </conditionalFormatting>
  <conditionalFormatting sqref="F179:F184">
    <cfRule type="duplicateValues" dxfId="3091" priority="158"/>
    <cfRule type="duplicateValues" dxfId="3090" priority="159"/>
    <cfRule type="duplicateValues" dxfId="3089" priority="160"/>
    <cfRule type="duplicateValues" dxfId="3088" priority="161"/>
    <cfRule type="duplicateValues" dxfId="3087" priority="162"/>
    <cfRule type="duplicateValues" dxfId="3086" priority="163"/>
    <cfRule type="duplicateValues" dxfId="3085" priority="164"/>
    <cfRule type="duplicateValues" dxfId="3084" priority="165"/>
    <cfRule type="duplicateValues" dxfId="3083" priority="166"/>
  </conditionalFormatting>
  <conditionalFormatting sqref="F159:F164 D158 F167:F176 F178">
    <cfRule type="duplicateValues" dxfId="3082" priority="157"/>
  </conditionalFormatting>
  <conditionalFormatting sqref="F166">
    <cfRule type="duplicateValues" dxfId="3081" priority="156"/>
  </conditionalFormatting>
  <conditionalFormatting sqref="F159:F164 D158 F166:F176 F178">
    <cfRule type="duplicateValues" dxfId="3080" priority="146"/>
    <cfRule type="duplicateValues" dxfId="3079" priority="147"/>
    <cfRule type="duplicateValues" dxfId="3078" priority="148"/>
    <cfRule type="duplicateValues" dxfId="3077" priority="149"/>
    <cfRule type="duplicateValues" dxfId="3076" priority="150"/>
    <cfRule type="duplicateValues" dxfId="3075" priority="151"/>
    <cfRule type="duplicateValues" dxfId="3074" priority="152"/>
    <cfRule type="duplicateValues" dxfId="3073" priority="153"/>
    <cfRule type="duplicateValues" dxfId="3072" priority="155"/>
  </conditionalFormatting>
  <conditionalFormatting sqref="F166">
    <cfRule type="duplicateValues" dxfId="3071" priority="154"/>
  </conditionalFormatting>
  <conditionalFormatting sqref="D246:E252">
    <cfRule type="duplicateValues" dxfId="3070" priority="145"/>
  </conditionalFormatting>
  <conditionalFormatting sqref="D246:E252">
    <cfRule type="duplicateValues" dxfId="3069" priority="144"/>
  </conditionalFormatting>
  <conditionalFormatting sqref="D230:E245">
    <cfRule type="duplicateValues" dxfId="3068" priority="143"/>
  </conditionalFormatting>
  <conditionalFormatting sqref="D230:E245">
    <cfRule type="duplicateValues" dxfId="3067" priority="142"/>
  </conditionalFormatting>
  <conditionalFormatting sqref="D230:E245">
    <cfRule type="duplicateValues" dxfId="3066" priority="141"/>
  </conditionalFormatting>
  <conditionalFormatting sqref="D230:E245">
    <cfRule type="duplicateValues" dxfId="3065" priority="140"/>
  </conditionalFormatting>
  <conditionalFormatting sqref="D230:E245">
    <cfRule type="duplicateValues" dxfId="3064" priority="139"/>
  </conditionalFormatting>
  <conditionalFormatting sqref="F246:F252">
    <cfRule type="duplicateValues" dxfId="3063" priority="138"/>
  </conditionalFormatting>
  <conditionalFormatting sqref="F246:F252">
    <cfRule type="duplicateValues" dxfId="3062" priority="129"/>
    <cfRule type="duplicateValues" dxfId="3061" priority="130"/>
    <cfRule type="duplicateValues" dxfId="3060" priority="131"/>
    <cfRule type="duplicateValues" dxfId="3059" priority="132"/>
    <cfRule type="duplicateValues" dxfId="3058" priority="133"/>
    <cfRule type="duplicateValues" dxfId="3057" priority="134"/>
    <cfRule type="duplicateValues" dxfId="3056" priority="135"/>
    <cfRule type="duplicateValues" dxfId="3055" priority="136"/>
    <cfRule type="duplicateValues" dxfId="3054" priority="137"/>
  </conditionalFormatting>
  <conditionalFormatting sqref="E225 F226:F228 F230:F231 D229 F234:F243 F245">
    <cfRule type="duplicateValues" dxfId="3053" priority="128"/>
  </conditionalFormatting>
  <conditionalFormatting sqref="F233">
    <cfRule type="duplicateValues" dxfId="3052" priority="127"/>
  </conditionalFormatting>
  <conditionalFormatting sqref="E225 F226:F228 F230:F231 D229 F233:F243 F245">
    <cfRule type="duplicateValues" dxfId="3051" priority="117"/>
    <cfRule type="duplicateValues" dxfId="3050" priority="118"/>
    <cfRule type="duplicateValues" dxfId="3049" priority="119"/>
    <cfRule type="duplicateValues" dxfId="3048" priority="120"/>
    <cfRule type="duplicateValues" dxfId="3047" priority="121"/>
    <cfRule type="duplicateValues" dxfId="3046" priority="122"/>
    <cfRule type="duplicateValues" dxfId="3045" priority="123"/>
    <cfRule type="duplicateValues" dxfId="3044" priority="124"/>
    <cfRule type="duplicateValues" dxfId="3043" priority="126"/>
  </conditionalFormatting>
  <conditionalFormatting sqref="F233">
    <cfRule type="duplicateValues" dxfId="3042" priority="125"/>
  </conditionalFormatting>
  <conditionalFormatting sqref="D226:E228 D230:E245 E229">
    <cfRule type="duplicateValues" dxfId="3041" priority="360"/>
  </conditionalFormatting>
  <conditionalFormatting sqref="D226:E228 D230:E245 E229">
    <cfRule type="duplicateValues" dxfId="3040" priority="361"/>
  </conditionalFormatting>
  <conditionalFormatting sqref="F11:F13 F15:F18 F21 D19:D20 D14 D10">
    <cfRule type="duplicateValues" dxfId="3039" priority="96"/>
    <cfRule type="duplicateValues" dxfId="3038" priority="97"/>
    <cfRule type="duplicateValues" dxfId="3037" priority="98"/>
    <cfRule type="duplicateValues" dxfId="3036" priority="99"/>
    <cfRule type="duplicateValues" dxfId="3035" priority="100"/>
    <cfRule type="duplicateValues" dxfId="3034" priority="101"/>
    <cfRule type="duplicateValues" dxfId="3033" priority="102"/>
    <cfRule type="duplicateValues" dxfId="3032" priority="103"/>
    <cfRule type="duplicateValues" dxfId="3031" priority="104"/>
    <cfRule type="duplicateValues" dxfId="3030" priority="105"/>
    <cfRule type="duplicateValues" dxfId="3029" priority="106"/>
    <cfRule type="duplicateValues" dxfId="3028" priority="107"/>
    <cfRule type="duplicateValues" dxfId="3027" priority="108"/>
    <cfRule type="duplicateValues" dxfId="3026" priority="109"/>
    <cfRule type="duplicateValues" dxfId="3025" priority="110"/>
    <cfRule type="duplicateValues" dxfId="3024" priority="111"/>
    <cfRule type="duplicateValues" dxfId="3023" priority="112"/>
    <cfRule type="duplicateValues" dxfId="3022" priority="113"/>
    <cfRule type="duplicateValues" dxfId="3021" priority="114"/>
    <cfRule type="duplicateValues" dxfId="3020" priority="115"/>
    <cfRule type="duplicateValues" dxfId="3019" priority="116"/>
  </conditionalFormatting>
  <conditionalFormatting sqref="F77:F78 F80:F81 E79 E82 F84:F88 D83">
    <cfRule type="duplicateValues" dxfId="3018" priority="75"/>
    <cfRule type="duplicateValues" dxfId="3017" priority="76"/>
    <cfRule type="duplicateValues" dxfId="3016" priority="77"/>
    <cfRule type="duplicateValues" dxfId="3015" priority="78"/>
    <cfRule type="duplicateValues" dxfId="3014" priority="79"/>
    <cfRule type="duplicateValues" dxfId="3013" priority="80"/>
    <cfRule type="duplicateValues" dxfId="3012" priority="81"/>
    <cfRule type="duplicateValues" dxfId="3011" priority="82"/>
    <cfRule type="duplicateValues" dxfId="3010" priority="83"/>
    <cfRule type="duplicateValues" dxfId="3009" priority="84"/>
    <cfRule type="duplicateValues" dxfId="3008" priority="85"/>
    <cfRule type="duplicateValues" dxfId="3007" priority="86"/>
    <cfRule type="duplicateValues" dxfId="3006" priority="87"/>
    <cfRule type="duplicateValues" dxfId="3005" priority="88"/>
    <cfRule type="duplicateValues" dxfId="3004" priority="89"/>
    <cfRule type="duplicateValues" dxfId="3003" priority="90"/>
    <cfRule type="duplicateValues" dxfId="3002" priority="91"/>
    <cfRule type="duplicateValues" dxfId="3001" priority="92"/>
    <cfRule type="duplicateValues" dxfId="3000" priority="93"/>
    <cfRule type="duplicateValues" dxfId="2999" priority="94"/>
    <cfRule type="duplicateValues" dxfId="2998" priority="95"/>
  </conditionalFormatting>
  <conditionalFormatting sqref="F144:F155">
    <cfRule type="duplicateValues" dxfId="2997" priority="54"/>
    <cfRule type="duplicateValues" dxfId="2996" priority="55"/>
    <cfRule type="duplicateValues" dxfId="2995" priority="56"/>
    <cfRule type="duplicateValues" dxfId="2994" priority="57"/>
    <cfRule type="duplicateValues" dxfId="2993" priority="58"/>
    <cfRule type="duplicateValues" dxfId="2992" priority="59"/>
    <cfRule type="duplicateValues" dxfId="2991" priority="60"/>
    <cfRule type="duplicateValues" dxfId="2990" priority="61"/>
    <cfRule type="duplicateValues" dxfId="2989" priority="62"/>
    <cfRule type="duplicateValues" dxfId="2988" priority="63"/>
    <cfRule type="duplicateValues" dxfId="2987" priority="64"/>
    <cfRule type="duplicateValues" dxfId="2986" priority="65"/>
    <cfRule type="duplicateValues" dxfId="2985" priority="66"/>
    <cfRule type="duplicateValues" dxfId="2984" priority="67"/>
    <cfRule type="duplicateValues" dxfId="2983" priority="68"/>
    <cfRule type="duplicateValues" dxfId="2982" priority="69"/>
    <cfRule type="duplicateValues" dxfId="2981" priority="70"/>
    <cfRule type="duplicateValues" dxfId="2980" priority="71"/>
    <cfRule type="duplicateValues" dxfId="2979" priority="72"/>
    <cfRule type="duplicateValues" dxfId="2978" priority="73"/>
    <cfRule type="duplicateValues" dxfId="2977" priority="74"/>
  </conditionalFormatting>
  <conditionalFormatting sqref="F213:F216 E212 F211 F218:F222 E217">
    <cfRule type="duplicateValues" dxfId="2976" priority="33"/>
    <cfRule type="duplicateValues" dxfId="2975" priority="34"/>
    <cfRule type="duplicateValues" dxfId="2974" priority="35"/>
    <cfRule type="duplicateValues" dxfId="2973" priority="36"/>
    <cfRule type="duplicateValues" dxfId="2972" priority="37"/>
    <cfRule type="duplicateValues" dxfId="2971" priority="38"/>
    <cfRule type="duplicateValues" dxfId="2970" priority="39"/>
    <cfRule type="duplicateValues" dxfId="2969" priority="40"/>
    <cfRule type="duplicateValues" dxfId="2968" priority="41"/>
    <cfRule type="duplicateValues" dxfId="2967" priority="42"/>
    <cfRule type="duplicateValues" dxfId="2966" priority="43"/>
    <cfRule type="duplicateValues" dxfId="2965" priority="44"/>
    <cfRule type="duplicateValues" dxfId="2964" priority="45"/>
    <cfRule type="duplicateValues" dxfId="2963" priority="46"/>
    <cfRule type="duplicateValues" dxfId="2962" priority="47"/>
    <cfRule type="duplicateValues" dxfId="2961" priority="48"/>
    <cfRule type="duplicateValues" dxfId="2960" priority="49"/>
    <cfRule type="duplicateValues" dxfId="2959" priority="50"/>
    <cfRule type="duplicateValues" dxfId="2958" priority="51"/>
    <cfRule type="duplicateValues" dxfId="2957" priority="52"/>
    <cfRule type="duplicateValues" dxfId="2956" priority="53"/>
  </conditionalFormatting>
  <conditionalFormatting sqref="D9:H9 F25:F28 F30 D21:E32 E20 D11:E13 D15:E18 E14 E10 G10:H21 D33:H33 D35:H42 G34:H34 D34:E34 F22:G22 G23:H32 D44:H44 D43:E43 G43:H43">
    <cfRule type="duplicateValues" dxfId="2955" priority="362"/>
  </conditionalFormatting>
  <conditionalFormatting sqref="D9:H9 D11:E13 D15:E18 E14 E10 G10:H21 D25:H28 D35:H42 G34:H34 D34:E34 G23:H24 D21:E24 E20 F22:G22 D30:H30 D29:E29 G29:H29 D32:H33 D31:E31 G31:H31 D44:H44 D43:E43 G43:H43">
    <cfRule type="duplicateValues" dxfId="2954" priority="363"/>
    <cfRule type="duplicateValues" dxfId="2953" priority="364"/>
    <cfRule type="duplicateValues" dxfId="2952" priority="365"/>
    <cfRule type="duplicateValues" dxfId="2951" priority="366"/>
    <cfRule type="duplicateValues" dxfId="2950" priority="367"/>
    <cfRule type="duplicateValues" dxfId="2949" priority="368"/>
    <cfRule type="duplicateValues" dxfId="2948" priority="369"/>
    <cfRule type="duplicateValues" dxfId="2947" priority="370"/>
    <cfRule type="duplicateValues" dxfId="2946" priority="371"/>
  </conditionalFormatting>
  <conditionalFormatting sqref="F118">
    <cfRule type="duplicateValues" dxfId="2945" priority="32"/>
  </conditionalFormatting>
  <conditionalFormatting sqref="F118">
    <cfRule type="duplicateValues" dxfId="2944" priority="31"/>
  </conditionalFormatting>
  <conditionalFormatting sqref="F118">
    <cfRule type="duplicateValues" dxfId="2943" priority="26"/>
    <cfRule type="duplicateValues" dxfId="2942" priority="30"/>
  </conditionalFormatting>
  <conditionalFormatting sqref="F118">
    <cfRule type="duplicateValues" dxfId="2941" priority="29"/>
  </conditionalFormatting>
  <conditionalFormatting sqref="F118">
    <cfRule type="duplicateValues" dxfId="2940" priority="28"/>
  </conditionalFormatting>
  <conditionalFormatting sqref="F118">
    <cfRule type="duplicateValues" dxfId="2939" priority="24"/>
    <cfRule type="duplicateValues" dxfId="2938" priority="25"/>
    <cfRule type="duplicateValues" dxfId="2937" priority="27"/>
  </conditionalFormatting>
  <conditionalFormatting sqref="F165">
    <cfRule type="duplicateValues" dxfId="2936" priority="23"/>
  </conditionalFormatting>
  <conditionalFormatting sqref="F165">
    <cfRule type="duplicateValues" dxfId="2935" priority="22"/>
  </conditionalFormatting>
  <conditionalFormatting sqref="F165">
    <cfRule type="duplicateValues" dxfId="2934" priority="21"/>
  </conditionalFormatting>
  <conditionalFormatting sqref="F177">
    <cfRule type="duplicateValues" dxfId="2933" priority="20"/>
  </conditionalFormatting>
  <conditionalFormatting sqref="F177">
    <cfRule type="duplicateValues" dxfId="2932" priority="19"/>
  </conditionalFormatting>
  <conditionalFormatting sqref="F177">
    <cfRule type="duplicateValues" dxfId="2931" priority="18"/>
  </conditionalFormatting>
  <conditionalFormatting sqref="F185">
    <cfRule type="duplicateValues" dxfId="2930" priority="17"/>
  </conditionalFormatting>
  <conditionalFormatting sqref="F185">
    <cfRule type="duplicateValues" dxfId="2929" priority="16"/>
  </conditionalFormatting>
  <conditionalFormatting sqref="F185">
    <cfRule type="duplicateValues" dxfId="2928" priority="15"/>
  </conditionalFormatting>
  <conditionalFormatting sqref="F232">
    <cfRule type="duplicateValues" dxfId="2927" priority="12"/>
  </conditionalFormatting>
  <conditionalFormatting sqref="F232">
    <cfRule type="duplicateValues" dxfId="2926" priority="11"/>
  </conditionalFormatting>
  <conditionalFormatting sqref="F232">
    <cfRule type="duplicateValues" dxfId="2925" priority="10"/>
  </conditionalFormatting>
  <conditionalFormatting sqref="F232">
    <cfRule type="duplicateValues" dxfId="2924" priority="9"/>
  </conditionalFormatting>
  <conditionalFormatting sqref="F232">
    <cfRule type="duplicateValues" dxfId="2923" priority="8"/>
  </conditionalFormatting>
  <conditionalFormatting sqref="F232">
    <cfRule type="duplicateValues" dxfId="2922" priority="13"/>
  </conditionalFormatting>
  <conditionalFormatting sqref="F232">
    <cfRule type="duplicateValues" dxfId="2921" priority="14"/>
  </conditionalFormatting>
  <conditionalFormatting sqref="F244">
    <cfRule type="duplicateValues" dxfId="2920" priority="5"/>
  </conditionalFormatting>
  <conditionalFormatting sqref="F244">
    <cfRule type="duplicateValues" dxfId="2919" priority="4"/>
  </conditionalFormatting>
  <conditionalFormatting sqref="F244">
    <cfRule type="duplicateValues" dxfId="2918" priority="3"/>
  </conditionalFormatting>
  <conditionalFormatting sqref="F244">
    <cfRule type="duplicateValues" dxfId="2917" priority="2"/>
  </conditionalFormatting>
  <conditionalFormatting sqref="F244">
    <cfRule type="duplicateValues" dxfId="2916" priority="1"/>
  </conditionalFormatting>
  <conditionalFormatting sqref="F244">
    <cfRule type="duplicateValues" dxfId="2915" priority="6"/>
  </conditionalFormatting>
  <conditionalFormatting sqref="F244">
    <cfRule type="duplicateValues" dxfId="2914" priority="7"/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ht="12.75" thickBot="1" x14ac:dyDescent="0.25">
      <c r="D7" s="367"/>
      <c r="E7" s="367"/>
      <c r="F7" s="367"/>
      <c r="G7" s="367"/>
      <c r="H7" s="367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0</v>
      </c>
      <c r="E8" s="108">
        <f t="shared" ref="E8:H8" si="0">COUNTA(E9:E74)</f>
        <v>3</v>
      </c>
      <c r="F8" s="108">
        <f t="shared" si="0"/>
        <v>34</v>
      </c>
      <c r="G8" s="108">
        <f t="shared" si="0"/>
        <v>0</v>
      </c>
      <c r="H8" s="108">
        <f t="shared" si="0"/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3"/>
      <c r="E10" s="108"/>
      <c r="F10" s="314" t="s">
        <v>308</v>
      </c>
      <c r="G10" s="108"/>
      <c r="H10" s="312"/>
    </row>
    <row r="11" spans="1:8" ht="15.75" outlineLevel="1" x14ac:dyDescent="0.25">
      <c r="D11" s="313"/>
      <c r="E11" s="108"/>
      <c r="F11" s="314" t="s">
        <v>317</v>
      </c>
      <c r="G11" s="108"/>
      <c r="H11" s="312"/>
    </row>
    <row r="12" spans="1:8" ht="15.75" outlineLevel="1" x14ac:dyDescent="0.25">
      <c r="D12" s="313"/>
      <c r="E12" s="108"/>
      <c r="F12" s="314" t="s">
        <v>309</v>
      </c>
      <c r="G12" s="108"/>
      <c r="H12" s="312"/>
    </row>
    <row r="13" spans="1:8" ht="15.75" outlineLevel="1" x14ac:dyDescent="0.25">
      <c r="D13" s="313"/>
      <c r="E13" s="108"/>
      <c r="F13" s="314" t="s">
        <v>327</v>
      </c>
      <c r="G13" s="108"/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F15" s="314" t="s">
        <v>310</v>
      </c>
      <c r="G15" s="108"/>
      <c r="H15" s="312"/>
    </row>
    <row r="16" spans="1:8" ht="15.75" outlineLevel="1" x14ac:dyDescent="0.25">
      <c r="D16" s="313"/>
      <c r="E16" s="108"/>
      <c r="F16" s="314" t="s">
        <v>319</v>
      </c>
      <c r="G16" s="108"/>
      <c r="H16" s="312"/>
    </row>
    <row r="17" spans="4:8" ht="15.75" outlineLevel="1" x14ac:dyDescent="0.25">
      <c r="D17" s="313"/>
      <c r="E17" s="108"/>
      <c r="F17" s="314" t="s">
        <v>312</v>
      </c>
      <c r="G17" s="108"/>
      <c r="H17" s="312"/>
    </row>
    <row r="18" spans="4:8" ht="15.75" outlineLevel="1" x14ac:dyDescent="0.25">
      <c r="D18" s="313"/>
      <c r="E18" s="108"/>
      <c r="F18" s="314" t="s">
        <v>320</v>
      </c>
      <c r="G18" s="108"/>
      <c r="H18" s="312"/>
    </row>
    <row r="19" spans="4:8" ht="15.75" outlineLevel="1" x14ac:dyDescent="0.25">
      <c r="D19" s="313"/>
      <c r="E19" s="108"/>
      <c r="F19" s="314" t="s">
        <v>313</v>
      </c>
      <c r="G19" s="108"/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108"/>
      <c r="F21" s="314" t="s">
        <v>664</v>
      </c>
      <c r="G21" s="108"/>
      <c r="H21" s="312"/>
    </row>
    <row r="22" spans="4:8" ht="15.75" outlineLevel="1" x14ac:dyDescent="0.25">
      <c r="D22" s="313"/>
      <c r="E22" s="108"/>
      <c r="G22" s="108"/>
      <c r="H22" s="316" t="s">
        <v>270</v>
      </c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 t="shared" ref="E75:H75" si="1">COUNTA(E76:E141)</f>
        <v>4</v>
      </c>
      <c r="F75" s="108">
        <f t="shared" si="1"/>
        <v>33</v>
      </c>
      <c r="G75" s="108">
        <f t="shared" si="1"/>
        <v>0</v>
      </c>
      <c r="H75" s="108">
        <f t="shared" si="1"/>
        <v>1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3"/>
      <c r="E77" s="108"/>
      <c r="F77" s="314" t="s">
        <v>308</v>
      </c>
      <c r="G77" s="108"/>
      <c r="H77" s="312"/>
    </row>
    <row r="78" spans="1:8" ht="15.75" outlineLevel="1" x14ac:dyDescent="0.25">
      <c r="D78" s="313"/>
      <c r="E78" s="314" t="s">
        <v>317</v>
      </c>
      <c r="G78" s="108"/>
      <c r="H78" s="312"/>
    </row>
    <row r="79" spans="1:8" ht="15.75" outlineLevel="1" x14ac:dyDescent="0.25">
      <c r="D79" s="313"/>
      <c r="E79" s="314" t="s">
        <v>309</v>
      </c>
      <c r="G79" s="108"/>
      <c r="H79" s="312"/>
    </row>
    <row r="80" spans="1:8" ht="15.75" outlineLevel="1" x14ac:dyDescent="0.25">
      <c r="D80" s="313"/>
      <c r="E80" s="108"/>
      <c r="F80" s="314" t="s">
        <v>327</v>
      </c>
      <c r="G80" s="108"/>
      <c r="H80" s="312"/>
    </row>
    <row r="81" spans="4:8" ht="15.75" outlineLevel="1" x14ac:dyDescent="0.25">
      <c r="D81" s="313"/>
      <c r="E81" s="108"/>
      <c r="F81" s="314" t="s">
        <v>328</v>
      </c>
      <c r="G81" s="108"/>
      <c r="H81" s="312"/>
    </row>
    <row r="82" spans="4:8" ht="15.75" outlineLevel="1" x14ac:dyDescent="0.25">
      <c r="D82" s="313"/>
      <c r="E82" s="314" t="s">
        <v>310</v>
      </c>
      <c r="G82" s="108"/>
      <c r="H82" s="312"/>
    </row>
    <row r="83" spans="4:8" ht="15.75" outlineLevel="1" x14ac:dyDescent="0.25">
      <c r="D83" s="313"/>
      <c r="E83" s="108"/>
      <c r="F83" s="314" t="s">
        <v>319</v>
      </c>
      <c r="G83" s="108"/>
      <c r="H83" s="312"/>
    </row>
    <row r="84" spans="4:8" ht="15.75" outlineLevel="1" x14ac:dyDescent="0.25">
      <c r="D84" s="314" t="s">
        <v>312</v>
      </c>
      <c r="E84" s="108"/>
      <c r="G84" s="108"/>
      <c r="H84" s="312"/>
    </row>
    <row r="85" spans="4:8" ht="15.75" outlineLevel="1" x14ac:dyDescent="0.25">
      <c r="D85" s="313"/>
      <c r="E85" s="108"/>
      <c r="F85" s="314" t="s">
        <v>320</v>
      </c>
      <c r="G85" s="108"/>
      <c r="H85" s="312"/>
    </row>
    <row r="86" spans="4:8" ht="15.75" outlineLevel="1" x14ac:dyDescent="0.25">
      <c r="D86" s="313"/>
      <c r="E86" s="314" t="s">
        <v>313</v>
      </c>
      <c r="G86" s="108"/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108"/>
      <c r="F88" s="314" t="s">
        <v>664</v>
      </c>
      <c r="G88" s="108"/>
      <c r="H88" s="312"/>
    </row>
    <row r="89" spans="4:8" ht="15.75" outlineLevel="1" x14ac:dyDescent="0.25">
      <c r="D89" s="313"/>
      <c r="E89" s="108"/>
      <c r="G89" s="108"/>
      <c r="H89" s="316" t="s">
        <v>270</v>
      </c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 t="shared" ref="E142:H142" si="2">COUNTA(E143:E208)</f>
        <v>0</v>
      </c>
      <c r="F142" s="108">
        <f t="shared" si="2"/>
        <v>36</v>
      </c>
      <c r="G142" s="108">
        <f t="shared" si="2"/>
        <v>0</v>
      </c>
      <c r="H142" s="108">
        <f t="shared" si="2"/>
        <v>1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3"/>
      <c r="E144" s="108"/>
      <c r="F144" s="314" t="s">
        <v>308</v>
      </c>
      <c r="G144" s="108"/>
      <c r="H144" s="312"/>
    </row>
    <row r="145" spans="4:8" ht="15.75" outlineLevel="1" x14ac:dyDescent="0.25">
      <c r="D145" s="313"/>
      <c r="E145" s="108"/>
      <c r="F145" s="314" t="s">
        <v>317</v>
      </c>
      <c r="G145" s="108"/>
      <c r="H145" s="312"/>
    </row>
    <row r="146" spans="4:8" ht="15.75" outlineLevel="1" x14ac:dyDescent="0.25">
      <c r="D146" s="313"/>
      <c r="E146" s="108"/>
      <c r="F146" s="314" t="s">
        <v>309</v>
      </c>
      <c r="G146" s="108"/>
      <c r="H146" s="312"/>
    </row>
    <row r="147" spans="4:8" ht="15.75" outlineLevel="1" x14ac:dyDescent="0.25">
      <c r="D147" s="313"/>
      <c r="E147" s="108"/>
      <c r="F147" s="314" t="s">
        <v>327</v>
      </c>
      <c r="G147" s="108"/>
      <c r="H147" s="312"/>
    </row>
    <row r="148" spans="4:8" ht="15.75" outlineLevel="1" x14ac:dyDescent="0.25">
      <c r="D148" s="313"/>
      <c r="E148" s="108"/>
      <c r="F148" s="314" t="s">
        <v>328</v>
      </c>
      <c r="G148" s="108"/>
      <c r="H148" s="312"/>
    </row>
    <row r="149" spans="4:8" ht="15.75" outlineLevel="1" x14ac:dyDescent="0.25">
      <c r="D149" s="313"/>
      <c r="E149" s="108"/>
      <c r="F149" s="314" t="s">
        <v>310</v>
      </c>
      <c r="G149" s="108"/>
      <c r="H149" s="312"/>
    </row>
    <row r="150" spans="4:8" ht="15.75" outlineLevel="1" x14ac:dyDescent="0.25">
      <c r="D150" s="313"/>
      <c r="E150" s="108"/>
      <c r="F150" s="314" t="s">
        <v>319</v>
      </c>
      <c r="G150" s="108"/>
      <c r="H150" s="312"/>
    </row>
    <row r="151" spans="4:8" ht="15.75" outlineLevel="1" x14ac:dyDescent="0.25">
      <c r="D151" s="313"/>
      <c r="E151" s="108"/>
      <c r="F151" s="314" t="s">
        <v>312</v>
      </c>
      <c r="G151" s="108"/>
      <c r="H151" s="312"/>
    </row>
    <row r="152" spans="4:8" ht="15.75" outlineLevel="1" x14ac:dyDescent="0.25">
      <c r="D152" s="313"/>
      <c r="E152" s="108"/>
      <c r="F152" s="314" t="s">
        <v>320</v>
      </c>
      <c r="G152" s="108"/>
      <c r="H152" s="312"/>
    </row>
    <row r="153" spans="4:8" ht="15.75" outlineLevel="1" x14ac:dyDescent="0.25">
      <c r="D153" s="313"/>
      <c r="E153" s="108"/>
      <c r="F153" s="314" t="s">
        <v>313</v>
      </c>
      <c r="G153" s="108"/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108"/>
      <c r="F155" s="314" t="s">
        <v>664</v>
      </c>
      <c r="G155" s="108"/>
      <c r="H155" s="312"/>
    </row>
    <row r="156" spans="4:8" ht="15.75" outlineLevel="1" x14ac:dyDescent="0.25">
      <c r="D156" s="313"/>
      <c r="E156" s="108"/>
      <c r="G156" s="108"/>
      <c r="H156" s="316" t="s">
        <v>270</v>
      </c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285</v>
      </c>
      <c r="G163" s="108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3</v>
      </c>
      <c r="E209" s="108">
        <f t="shared" ref="E209:H209" si="3">COUNTA(E210:E275)</f>
        <v>3</v>
      </c>
      <c r="F209" s="108">
        <f t="shared" si="3"/>
        <v>33</v>
      </c>
      <c r="G209" s="108">
        <f t="shared" si="3"/>
        <v>0</v>
      </c>
      <c r="H209" s="108">
        <f t="shared" si="3"/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3"/>
      <c r="E211" s="108"/>
      <c r="F211" s="314" t="s">
        <v>308</v>
      </c>
      <c r="G211" s="108"/>
      <c r="H211" s="312"/>
    </row>
    <row r="212" spans="1:8" ht="15.75" outlineLevel="1" x14ac:dyDescent="0.25">
      <c r="D212" s="313"/>
      <c r="E212" s="108"/>
      <c r="F212" s="314" t="s">
        <v>317</v>
      </c>
      <c r="G212" s="108"/>
      <c r="H212" s="312"/>
    </row>
    <row r="213" spans="1:8" ht="15.75" outlineLevel="1" x14ac:dyDescent="0.25">
      <c r="D213" s="313"/>
      <c r="E213" s="314" t="s">
        <v>309</v>
      </c>
      <c r="G213" s="108"/>
      <c r="H213" s="312"/>
    </row>
    <row r="214" spans="1:8" ht="15.75" outlineLevel="1" x14ac:dyDescent="0.25">
      <c r="D214" s="313"/>
      <c r="E214" s="108"/>
      <c r="F214" s="314" t="s">
        <v>327</v>
      </c>
      <c r="G214" s="108"/>
      <c r="H214" s="312"/>
    </row>
    <row r="215" spans="1:8" ht="15.75" outlineLevel="1" x14ac:dyDescent="0.25">
      <c r="D215" s="313"/>
      <c r="E215" s="108"/>
      <c r="F215" s="314" t="s">
        <v>328</v>
      </c>
      <c r="G215" s="108"/>
      <c r="H215" s="312"/>
    </row>
    <row r="216" spans="1:8" ht="15.75" outlineLevel="1" x14ac:dyDescent="0.25">
      <c r="D216" s="313"/>
      <c r="E216" s="314" t="s">
        <v>310</v>
      </c>
      <c r="G216" s="108"/>
      <c r="H216" s="312"/>
    </row>
    <row r="217" spans="1:8" ht="15.75" outlineLevel="1" x14ac:dyDescent="0.25">
      <c r="D217" s="313"/>
      <c r="E217" s="108"/>
      <c r="F217" s="314" t="s">
        <v>319</v>
      </c>
      <c r="G217" s="108"/>
      <c r="H217" s="312"/>
    </row>
    <row r="218" spans="1:8" ht="15.75" outlineLevel="1" x14ac:dyDescent="0.25">
      <c r="D218" s="314" t="s">
        <v>312</v>
      </c>
      <c r="E218" s="108"/>
      <c r="G218" s="108"/>
      <c r="H218" s="312"/>
    </row>
    <row r="219" spans="1:8" ht="15.75" outlineLevel="1" x14ac:dyDescent="0.25">
      <c r="D219" s="313"/>
      <c r="E219" s="108"/>
      <c r="F219" s="314" t="s">
        <v>320</v>
      </c>
      <c r="G219" s="108"/>
      <c r="H219" s="312"/>
    </row>
    <row r="220" spans="1:8" ht="15.75" outlineLevel="1" x14ac:dyDescent="0.25">
      <c r="D220" s="313"/>
      <c r="E220" s="108"/>
      <c r="F220" s="314" t="s">
        <v>313</v>
      </c>
      <c r="G220" s="108"/>
      <c r="H220" s="312"/>
    </row>
    <row r="221" spans="1:8" ht="15.75" outlineLevel="1" x14ac:dyDescent="0.25">
      <c r="D221" s="313"/>
      <c r="E221" s="108"/>
      <c r="F221" s="314" t="s">
        <v>329</v>
      </c>
      <c r="G221" s="108"/>
      <c r="H221" s="312"/>
    </row>
    <row r="222" spans="1:8" ht="15.75" outlineLevel="1" x14ac:dyDescent="0.25">
      <c r="D222" s="313"/>
      <c r="E222" s="108"/>
      <c r="F222" s="314" t="s">
        <v>664</v>
      </c>
      <c r="G222" s="108"/>
      <c r="H222" s="312"/>
    </row>
    <row r="223" spans="1:8" ht="15.75" outlineLevel="1" x14ac:dyDescent="0.25">
      <c r="D223" s="316" t="s">
        <v>270</v>
      </c>
      <c r="E223" s="108"/>
      <c r="G223" s="108"/>
      <c r="H223" s="312"/>
    </row>
    <row r="224" spans="1:8" ht="15.75" outlineLevel="1" x14ac:dyDescent="0.25">
      <c r="D224" s="313"/>
      <c r="E224" s="108"/>
      <c r="F224" s="311"/>
      <c r="G224" s="108"/>
      <c r="H224" s="312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5</v>
      </c>
      <c r="E276" s="105">
        <f>E209+E142+E75+E8</f>
        <v>10</v>
      </c>
      <c r="F276" s="105">
        <f>F209+F142+F75+F8</f>
        <v>136</v>
      </c>
      <c r="G276" s="105">
        <f>G209+G142+G75+G8</f>
        <v>0</v>
      </c>
      <c r="H276" s="105">
        <f>H209+H142+H75+H8</f>
        <v>4</v>
      </c>
    </row>
    <row r="277" spans="3:8" ht="15.75" x14ac:dyDescent="0.25">
      <c r="C277" s="104"/>
      <c r="D277" s="103">
        <f>D276/$C$276</f>
        <v>3.2258064516129031E-2</v>
      </c>
      <c r="E277" s="103">
        <f>E276/$C$276</f>
        <v>6.4516129032258063E-2</v>
      </c>
      <c r="F277" s="103">
        <f>F276/$C$276</f>
        <v>0.8774193548387097</v>
      </c>
      <c r="G277" s="103">
        <f>G276/$C$276</f>
        <v>0</v>
      </c>
      <c r="H277" s="103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89 D86 D77:E77 D80:E81 D78:D79 D82 D85:E85 E83:E84 G77:H88 D90:H90 G89">
    <cfRule type="duplicateValues" dxfId="2913" priority="419"/>
  </conditionalFormatting>
  <conditionalFormatting sqref="D76:H76 D86 D87:E88 D89 D77:E77 D80:E81 D78:D79 D82 D85:E85 E83:E84 G77:H88 G89 D90:H90">
    <cfRule type="duplicateValues" dxfId="2912" priority="410"/>
    <cfRule type="duplicateValues" dxfId="2911" priority="411"/>
    <cfRule type="duplicateValues" dxfId="2910" priority="412"/>
    <cfRule type="duplicateValues" dxfId="2909" priority="413"/>
    <cfRule type="duplicateValues" dxfId="2908" priority="414"/>
    <cfRule type="duplicateValues" dxfId="2907" priority="415"/>
    <cfRule type="duplicateValues" dxfId="2906" priority="416"/>
    <cfRule type="duplicateValues" dxfId="2905" priority="417"/>
    <cfRule type="duplicateValues" dxfId="2904" priority="418"/>
  </conditionalFormatting>
  <conditionalFormatting sqref="D143:H143 G144:H155 G156 D144:E155 D157:H157 D156">
    <cfRule type="duplicateValues" dxfId="2903" priority="409"/>
  </conditionalFormatting>
  <conditionalFormatting sqref="D143:H143 G144:H155 G156 D157:H157 D144:E155 D156">
    <cfRule type="duplicateValues" dxfId="2902" priority="400"/>
    <cfRule type="duplicateValues" dxfId="2901" priority="401"/>
    <cfRule type="duplicateValues" dxfId="2900" priority="402"/>
    <cfRule type="duplicateValues" dxfId="2899" priority="403"/>
    <cfRule type="duplicateValues" dxfId="2898" priority="404"/>
    <cfRule type="duplicateValues" dxfId="2897" priority="405"/>
    <cfRule type="duplicateValues" dxfId="2896" priority="406"/>
    <cfRule type="duplicateValues" dxfId="2895" priority="407"/>
    <cfRule type="duplicateValues" dxfId="2894" priority="408"/>
  </conditionalFormatting>
  <conditionalFormatting sqref="D210:H210 G211:H224 D211:E211 D214:E215 D212:D213 D219:E222 E218 D216:D217 D224:F224 E223">
    <cfRule type="duplicateValues" dxfId="2893" priority="399"/>
  </conditionalFormatting>
  <conditionalFormatting sqref="D210:H210 G211:H223 D224:H224 D211:E211 D214:E215 D212:D213 D219:E222 E218 D216:D217 E223">
    <cfRule type="duplicateValues" dxfId="2892" priority="390"/>
    <cfRule type="duplicateValues" dxfId="2891" priority="391"/>
    <cfRule type="duplicateValues" dxfId="2890" priority="392"/>
    <cfRule type="duplicateValues" dxfId="2889" priority="393"/>
    <cfRule type="duplicateValues" dxfId="2888" priority="394"/>
    <cfRule type="duplicateValues" dxfId="2887" priority="395"/>
    <cfRule type="duplicateValues" dxfId="2886" priority="396"/>
    <cfRule type="duplicateValues" dxfId="2885" priority="397"/>
    <cfRule type="duplicateValues" dxfId="2884" priority="398"/>
  </conditionalFormatting>
  <conditionalFormatting sqref="E19">
    <cfRule type="duplicateValues" dxfId="2883" priority="389"/>
  </conditionalFormatting>
  <conditionalFormatting sqref="E19">
    <cfRule type="duplicateValues" dxfId="2882" priority="380"/>
    <cfRule type="duplicateValues" dxfId="2881" priority="381"/>
    <cfRule type="duplicateValues" dxfId="2880" priority="382"/>
    <cfRule type="duplicateValues" dxfId="2879" priority="383"/>
    <cfRule type="duplicateValues" dxfId="2878" priority="384"/>
    <cfRule type="duplicateValues" dxfId="2877" priority="385"/>
    <cfRule type="duplicateValues" dxfId="2876" priority="386"/>
    <cfRule type="duplicateValues" dxfId="2875" priority="387"/>
    <cfRule type="duplicateValues" dxfId="2874" priority="388"/>
  </conditionalFormatting>
  <conditionalFormatting sqref="F11:F13 F15:F18 F21 D19:D20 D14 D10">
    <cfRule type="duplicateValues" dxfId="2873" priority="276"/>
    <cfRule type="duplicateValues" dxfId="2872" priority="277"/>
    <cfRule type="duplicateValues" dxfId="2871" priority="278"/>
    <cfRule type="duplicateValues" dxfId="2870" priority="279"/>
    <cfRule type="duplicateValues" dxfId="2869" priority="280"/>
    <cfRule type="duplicateValues" dxfId="2868" priority="281"/>
    <cfRule type="duplicateValues" dxfId="2867" priority="282"/>
    <cfRule type="duplicateValues" dxfId="2866" priority="283"/>
    <cfRule type="duplicateValues" dxfId="2865" priority="284"/>
    <cfRule type="duplicateValues" dxfId="2864" priority="285"/>
    <cfRule type="duplicateValues" dxfId="2863" priority="286"/>
    <cfRule type="duplicateValues" dxfId="2862" priority="287"/>
    <cfRule type="duplicateValues" dxfId="2861" priority="288"/>
    <cfRule type="duplicateValues" dxfId="2860" priority="289"/>
    <cfRule type="duplicateValues" dxfId="2859" priority="290"/>
    <cfRule type="duplicateValues" dxfId="2858" priority="291"/>
    <cfRule type="duplicateValues" dxfId="2857" priority="292"/>
    <cfRule type="duplicateValues" dxfId="2856" priority="293"/>
    <cfRule type="duplicateValues" dxfId="2855" priority="294"/>
    <cfRule type="duplicateValues" dxfId="2854" priority="295"/>
    <cfRule type="duplicateValues" dxfId="2853" priority="296"/>
  </conditionalFormatting>
  <conditionalFormatting sqref="F144:F155">
    <cfRule type="duplicateValues" dxfId="2852" priority="234"/>
    <cfRule type="duplicateValues" dxfId="2851" priority="235"/>
    <cfRule type="duplicateValues" dxfId="2850" priority="236"/>
    <cfRule type="duplicateValues" dxfId="2849" priority="237"/>
    <cfRule type="duplicateValues" dxfId="2848" priority="238"/>
    <cfRule type="duplicateValues" dxfId="2847" priority="239"/>
    <cfRule type="duplicateValues" dxfId="2846" priority="240"/>
    <cfRule type="duplicateValues" dxfId="2845" priority="241"/>
    <cfRule type="duplicateValues" dxfId="2844" priority="242"/>
    <cfRule type="duplicateValues" dxfId="2843" priority="243"/>
    <cfRule type="duplicateValues" dxfId="2842" priority="244"/>
    <cfRule type="duplicateValues" dxfId="2841" priority="245"/>
    <cfRule type="duplicateValues" dxfId="2840" priority="246"/>
    <cfRule type="duplicateValues" dxfId="2839" priority="247"/>
    <cfRule type="duplicateValues" dxfId="2838" priority="248"/>
    <cfRule type="duplicateValues" dxfId="2837" priority="249"/>
    <cfRule type="duplicateValues" dxfId="2836" priority="250"/>
    <cfRule type="duplicateValues" dxfId="2835" priority="251"/>
    <cfRule type="duplicateValues" dxfId="2834" priority="252"/>
    <cfRule type="duplicateValues" dxfId="2833" priority="253"/>
    <cfRule type="duplicateValues" dxfId="2832" priority="254"/>
  </conditionalFormatting>
  <conditionalFormatting sqref="F214:F215 E212:E213 F211 F219:F222 D218 E216:E217">
    <cfRule type="duplicateValues" dxfId="2831" priority="213"/>
    <cfRule type="duplicateValues" dxfId="2830" priority="214"/>
    <cfRule type="duplicateValues" dxfId="2829" priority="215"/>
    <cfRule type="duplicateValues" dxfId="2828" priority="216"/>
    <cfRule type="duplicateValues" dxfId="2827" priority="217"/>
    <cfRule type="duplicateValues" dxfId="2826" priority="218"/>
    <cfRule type="duplicateValues" dxfId="2825" priority="219"/>
    <cfRule type="duplicateValues" dxfId="2824" priority="220"/>
    <cfRule type="duplicateValues" dxfId="2823" priority="221"/>
    <cfRule type="duplicateValues" dxfId="2822" priority="222"/>
    <cfRule type="duplicateValues" dxfId="2821" priority="223"/>
    <cfRule type="duplicateValues" dxfId="2820" priority="224"/>
    <cfRule type="duplicateValues" dxfId="2819" priority="225"/>
    <cfRule type="duplicateValues" dxfId="2818" priority="226"/>
    <cfRule type="duplicateValues" dxfId="2817" priority="227"/>
    <cfRule type="duplicateValues" dxfId="2816" priority="228"/>
    <cfRule type="duplicateValues" dxfId="2815" priority="229"/>
    <cfRule type="duplicateValues" dxfId="2814" priority="230"/>
    <cfRule type="duplicateValues" dxfId="2813" priority="231"/>
    <cfRule type="duplicateValues" dxfId="2812" priority="232"/>
    <cfRule type="duplicateValues" dxfId="2811" priority="233"/>
  </conditionalFormatting>
  <conditionalFormatting sqref="D9:H9 D21:E23 E20 D11:E13 D15:E18 E14 E10 G10:H23">
    <cfRule type="duplicateValues" dxfId="2810" priority="542"/>
  </conditionalFormatting>
  <conditionalFormatting sqref="D9:H9 D11:E13 D15:E18 E14 E10 D21:E23 E20 G10:H23">
    <cfRule type="duplicateValues" dxfId="2809" priority="543"/>
    <cfRule type="duplicateValues" dxfId="2808" priority="544"/>
    <cfRule type="duplicateValues" dxfId="2807" priority="545"/>
    <cfRule type="duplicateValues" dxfId="2806" priority="546"/>
    <cfRule type="duplicateValues" dxfId="2805" priority="547"/>
    <cfRule type="duplicateValues" dxfId="2804" priority="548"/>
    <cfRule type="duplicateValues" dxfId="2803" priority="549"/>
    <cfRule type="duplicateValues" dxfId="2802" priority="550"/>
    <cfRule type="duplicateValues" dxfId="2801" priority="551"/>
  </conditionalFormatting>
  <conditionalFormatting sqref="E78 F77 F80:F81 F87:F88 E86 F85 D83:D84">
    <cfRule type="duplicateValues" dxfId="2800" priority="1619"/>
    <cfRule type="duplicateValues" dxfId="2799" priority="1620"/>
    <cfRule type="duplicateValues" dxfId="2798" priority="1621"/>
    <cfRule type="duplicateValues" dxfId="2797" priority="1622"/>
    <cfRule type="duplicateValues" dxfId="2796" priority="1623"/>
    <cfRule type="duplicateValues" dxfId="2795" priority="1624"/>
    <cfRule type="duplicateValues" dxfId="2794" priority="1625"/>
    <cfRule type="duplicateValues" dxfId="2793" priority="1626"/>
    <cfRule type="duplicateValues" dxfId="2792" priority="1627"/>
    <cfRule type="duplicateValues" dxfId="2791" priority="1628"/>
    <cfRule type="duplicateValues" dxfId="2790" priority="1629"/>
    <cfRule type="duplicateValues" dxfId="2789" priority="1630"/>
    <cfRule type="duplicateValues" dxfId="2788" priority="1631"/>
    <cfRule type="duplicateValues" dxfId="2787" priority="1632"/>
    <cfRule type="duplicateValues" dxfId="2786" priority="1633"/>
    <cfRule type="duplicateValues" dxfId="2785" priority="1634"/>
    <cfRule type="duplicateValues" dxfId="2784" priority="1635"/>
    <cfRule type="duplicateValues" dxfId="2783" priority="1636"/>
    <cfRule type="duplicateValues" dxfId="2782" priority="1637"/>
    <cfRule type="duplicateValues" dxfId="2781" priority="1638"/>
    <cfRule type="duplicateValues" dxfId="2780" priority="1639"/>
  </conditionalFormatting>
  <conditionalFormatting sqref="D66:H74 G45:H65 D45:F50 F52:F64 E51 D53:E65 D51:D52">
    <cfRule type="duplicateValues" dxfId="2779" priority="202"/>
  </conditionalFormatting>
  <conditionalFormatting sqref="F65">
    <cfRule type="duplicateValues" dxfId="2778" priority="201"/>
  </conditionalFormatting>
  <conditionalFormatting sqref="D45:H50 G51:H51 E51 D53:H74 D51:D52 F52:H52">
    <cfRule type="duplicateValues" dxfId="2777" priority="191"/>
    <cfRule type="duplicateValues" dxfId="2776" priority="192"/>
    <cfRule type="duplicateValues" dxfId="2775" priority="193"/>
    <cfRule type="duplicateValues" dxfId="2774" priority="194"/>
    <cfRule type="duplicateValues" dxfId="2773" priority="195"/>
    <cfRule type="duplicateValues" dxfId="2772" priority="196"/>
    <cfRule type="duplicateValues" dxfId="2771" priority="197"/>
    <cfRule type="duplicateValues" dxfId="2770" priority="198"/>
    <cfRule type="duplicateValues" dxfId="2769" priority="200"/>
  </conditionalFormatting>
  <conditionalFormatting sqref="F65">
    <cfRule type="duplicateValues" dxfId="2768" priority="199"/>
  </conditionalFormatting>
  <conditionalFormatting sqref="E52">
    <cfRule type="duplicateValues" dxfId="2767" priority="170"/>
    <cfRule type="duplicateValues" dxfId="2766" priority="171"/>
    <cfRule type="duplicateValues" dxfId="2765" priority="172"/>
    <cfRule type="duplicateValues" dxfId="2764" priority="173"/>
    <cfRule type="duplicateValues" dxfId="2763" priority="174"/>
    <cfRule type="duplicateValues" dxfId="2762" priority="175"/>
    <cfRule type="duplicateValues" dxfId="2761" priority="176"/>
    <cfRule type="duplicateValues" dxfId="2760" priority="177"/>
    <cfRule type="duplicateValues" dxfId="2759" priority="178"/>
    <cfRule type="duplicateValues" dxfId="2758" priority="179"/>
    <cfRule type="duplicateValues" dxfId="2757" priority="180"/>
    <cfRule type="duplicateValues" dxfId="2756" priority="181"/>
    <cfRule type="duplicateValues" dxfId="2755" priority="182"/>
    <cfRule type="duplicateValues" dxfId="2754" priority="183"/>
    <cfRule type="duplicateValues" dxfId="2753" priority="184"/>
    <cfRule type="duplicateValues" dxfId="2752" priority="185"/>
    <cfRule type="duplicateValues" dxfId="2751" priority="186"/>
    <cfRule type="duplicateValues" dxfId="2750" priority="187"/>
    <cfRule type="duplicateValues" dxfId="2749" priority="188"/>
    <cfRule type="duplicateValues" dxfId="2748" priority="189"/>
    <cfRule type="duplicateValues" dxfId="2747" priority="190"/>
  </conditionalFormatting>
  <conditionalFormatting sqref="F32">
    <cfRule type="duplicateValues" dxfId="2746" priority="169"/>
  </conditionalFormatting>
  <conditionalFormatting sqref="F32">
    <cfRule type="duplicateValues" dxfId="2745" priority="168"/>
  </conditionalFormatting>
  <conditionalFormatting sqref="F25:F28 F30 D24:E32 D33:H33 D35:H42 G34:H34 D34:E34 G24:H32 D44:H44 D43:E43 G43:H43">
    <cfRule type="duplicateValues" dxfId="2744" priority="203"/>
  </conditionalFormatting>
  <conditionalFormatting sqref="D25:H28 D35:H42 G34:H34 D34:E34 G24:H24 D24:E24 D30:H30 D29:E29 G29:H29 D32:H33 D31:E31 G31:H31 D44:H44 D43:E43 G43:H43">
    <cfRule type="duplicateValues" dxfId="2743" priority="204"/>
    <cfRule type="duplicateValues" dxfId="2742" priority="205"/>
    <cfRule type="duplicateValues" dxfId="2741" priority="206"/>
    <cfRule type="duplicateValues" dxfId="2740" priority="207"/>
    <cfRule type="duplicateValues" dxfId="2739" priority="208"/>
    <cfRule type="duplicateValues" dxfId="2738" priority="209"/>
    <cfRule type="duplicateValues" dxfId="2737" priority="210"/>
    <cfRule type="duplicateValues" dxfId="2736" priority="211"/>
    <cfRule type="duplicateValues" dxfId="2735" priority="212"/>
  </conditionalFormatting>
  <conditionalFormatting sqref="D133:H139 F119:F131 D119:E132 D141:H141 D140:E140 G140:H140 D110:D118 G110:H132">
    <cfRule type="duplicateValues" dxfId="2734" priority="167"/>
  </conditionalFormatting>
  <conditionalFormatting sqref="D119:H139 D141:H141 D140:E140 G140:H140 D110:D118 G110:H118">
    <cfRule type="duplicateValues" dxfId="2733" priority="166"/>
  </conditionalFormatting>
  <conditionalFormatting sqref="F132">
    <cfRule type="duplicateValues" dxfId="2732" priority="165"/>
  </conditionalFormatting>
  <conditionalFormatting sqref="D119:H139 D141:H141 D140:E140 G140:H140 D110:D118 G110:H118">
    <cfRule type="duplicateValues" dxfId="2731" priority="160"/>
    <cfRule type="duplicateValues" dxfId="2730" priority="164"/>
  </conditionalFormatting>
  <conditionalFormatting sqref="D119:H139 D141:H141 D140:E140 G140:H140 D110:D118 G110:H118">
    <cfRule type="duplicateValues" dxfId="2729" priority="163"/>
  </conditionalFormatting>
  <conditionalFormatting sqref="D119:H139 D110:D118 G110:H118">
    <cfRule type="duplicateValues" dxfId="2728" priority="162"/>
  </conditionalFormatting>
  <conditionalFormatting sqref="D119:H139 D141:H141 D140:E140 G140:H140 D110:D118 G110:H118">
    <cfRule type="duplicateValues" dxfId="2727" priority="158"/>
    <cfRule type="duplicateValues" dxfId="2726" priority="159"/>
    <cfRule type="duplicateValues" dxfId="2725" priority="161"/>
  </conditionalFormatting>
  <conditionalFormatting sqref="F140">
    <cfRule type="duplicateValues" dxfId="2724" priority="137"/>
    <cfRule type="duplicateValues" dxfId="2723" priority="138"/>
    <cfRule type="duplicateValues" dxfId="2722" priority="139"/>
    <cfRule type="duplicateValues" dxfId="2721" priority="140"/>
    <cfRule type="duplicateValues" dxfId="2720" priority="141"/>
    <cfRule type="duplicateValues" dxfId="2719" priority="142"/>
    <cfRule type="duplicateValues" dxfId="2718" priority="143"/>
    <cfRule type="duplicateValues" dxfId="2717" priority="144"/>
    <cfRule type="duplicateValues" dxfId="2716" priority="145"/>
    <cfRule type="duplicateValues" dxfId="2715" priority="146"/>
    <cfRule type="duplicateValues" dxfId="2714" priority="147"/>
    <cfRule type="duplicateValues" dxfId="2713" priority="148"/>
    <cfRule type="duplicateValues" dxfId="2712" priority="149"/>
    <cfRule type="duplicateValues" dxfId="2711" priority="150"/>
    <cfRule type="duplicateValues" dxfId="2710" priority="151"/>
    <cfRule type="duplicateValues" dxfId="2709" priority="152"/>
    <cfRule type="duplicateValues" dxfId="2708" priority="153"/>
    <cfRule type="duplicateValues" dxfId="2707" priority="154"/>
    <cfRule type="duplicateValues" dxfId="2706" priority="155"/>
    <cfRule type="duplicateValues" dxfId="2705" priority="156"/>
    <cfRule type="duplicateValues" dxfId="2704" priority="157"/>
  </conditionalFormatting>
  <conditionalFormatting sqref="D91:D109 G91:H109">
    <cfRule type="duplicateValues" dxfId="2703" priority="136"/>
  </conditionalFormatting>
  <conditionalFormatting sqref="D91:D109 G91:H109">
    <cfRule type="duplicateValues" dxfId="2702" priority="132"/>
    <cfRule type="duplicateValues" dxfId="2701" priority="135"/>
  </conditionalFormatting>
  <conditionalFormatting sqref="D91:D109 G91:H109">
    <cfRule type="duplicateValues" dxfId="2700" priority="134"/>
  </conditionalFormatting>
  <conditionalFormatting sqref="D91:D109 G91:H109">
    <cfRule type="duplicateValues" dxfId="2699" priority="130"/>
    <cfRule type="duplicateValues" dxfId="2698" priority="131"/>
    <cfRule type="duplicateValues" dxfId="2697" priority="133"/>
  </conditionalFormatting>
  <conditionalFormatting sqref="E112:F117">
    <cfRule type="duplicateValues" dxfId="2696" priority="129"/>
  </conditionalFormatting>
  <conditionalFormatting sqref="E112:F117">
    <cfRule type="duplicateValues" dxfId="2695" priority="120"/>
    <cfRule type="duplicateValues" dxfId="2694" priority="121"/>
    <cfRule type="duplicateValues" dxfId="2693" priority="122"/>
    <cfRule type="duplicateValues" dxfId="2692" priority="123"/>
    <cfRule type="duplicateValues" dxfId="2691" priority="124"/>
    <cfRule type="duplicateValues" dxfId="2690" priority="125"/>
    <cfRule type="duplicateValues" dxfId="2689" priority="126"/>
    <cfRule type="duplicateValues" dxfId="2688" priority="127"/>
    <cfRule type="duplicateValues" dxfId="2687" priority="128"/>
  </conditionalFormatting>
  <conditionalFormatting sqref="F101 E100:F100 E102:F111 E92:E95 E97:E99 F91:F98">
    <cfRule type="duplicateValues" dxfId="2686" priority="119"/>
  </conditionalFormatting>
  <conditionalFormatting sqref="F99">
    <cfRule type="duplicateValues" dxfId="2685" priority="118"/>
  </conditionalFormatting>
  <conditionalFormatting sqref="F96 F101 F91 E92:F95 E102:F111 E97:F100">
    <cfRule type="duplicateValues" dxfId="2684" priority="108"/>
    <cfRule type="duplicateValues" dxfId="2683" priority="109"/>
    <cfRule type="duplicateValues" dxfId="2682" priority="110"/>
    <cfRule type="duplicateValues" dxfId="2681" priority="111"/>
    <cfRule type="duplicateValues" dxfId="2680" priority="112"/>
    <cfRule type="duplicateValues" dxfId="2679" priority="113"/>
    <cfRule type="duplicateValues" dxfId="2678" priority="114"/>
    <cfRule type="duplicateValues" dxfId="2677" priority="115"/>
    <cfRule type="duplicateValues" dxfId="2676" priority="117"/>
  </conditionalFormatting>
  <conditionalFormatting sqref="F99">
    <cfRule type="duplicateValues" dxfId="2675" priority="116"/>
  </conditionalFormatting>
  <conditionalFormatting sqref="F118">
    <cfRule type="duplicateValues" dxfId="2674" priority="107"/>
  </conditionalFormatting>
  <conditionalFormatting sqref="F118">
    <cfRule type="duplicateValues" dxfId="2673" priority="106"/>
  </conditionalFormatting>
  <conditionalFormatting sqref="F118">
    <cfRule type="duplicateValues" dxfId="2672" priority="101"/>
    <cfRule type="duplicateValues" dxfId="2671" priority="105"/>
  </conditionalFormatting>
  <conditionalFormatting sqref="F118">
    <cfRule type="duplicateValues" dxfId="2670" priority="104"/>
  </conditionalFormatting>
  <conditionalFormatting sqref="F118">
    <cfRule type="duplicateValues" dxfId="2669" priority="103"/>
  </conditionalFormatting>
  <conditionalFormatting sqref="F118">
    <cfRule type="duplicateValues" dxfId="2668" priority="99"/>
    <cfRule type="duplicateValues" dxfId="2667" priority="100"/>
    <cfRule type="duplicateValues" dxfId="2666" priority="102"/>
  </conditionalFormatting>
  <conditionalFormatting sqref="D179:E185 G179:H185 D186:H208">
    <cfRule type="duplicateValues" dxfId="2665" priority="98"/>
  </conditionalFormatting>
  <conditionalFormatting sqref="D179:E185 G179:H185 D186:H208">
    <cfRule type="duplicateValues" dxfId="2664" priority="97"/>
  </conditionalFormatting>
  <conditionalFormatting sqref="D196:H208">
    <cfRule type="duplicateValues" dxfId="2663" priority="96"/>
  </conditionalFormatting>
  <conditionalFormatting sqref="D196:H208">
    <cfRule type="duplicateValues" dxfId="2662" priority="95"/>
  </conditionalFormatting>
  <conditionalFormatting sqref="D196:H208">
    <cfRule type="duplicateValues" dxfId="2661" priority="94"/>
  </conditionalFormatting>
  <conditionalFormatting sqref="D196:H208">
    <cfRule type="duplicateValues" dxfId="2660" priority="93"/>
  </conditionalFormatting>
  <conditionalFormatting sqref="D196:H208">
    <cfRule type="duplicateValues" dxfId="2659" priority="92"/>
  </conditionalFormatting>
  <conditionalFormatting sqref="D159:E162 E158 G158:H162 G164:H178 G163 D164:E178 D163">
    <cfRule type="duplicateValues" dxfId="2658" priority="91"/>
  </conditionalFormatting>
  <conditionalFormatting sqref="D159:E162 E158 G158:H162 G164:H178 G163 D164:E178 D163">
    <cfRule type="duplicateValues" dxfId="2657" priority="90"/>
  </conditionalFormatting>
  <conditionalFormatting sqref="D164:E178 G164:H178 G163 D163">
    <cfRule type="duplicateValues" dxfId="2656" priority="89"/>
  </conditionalFormatting>
  <conditionalFormatting sqref="F179:F184">
    <cfRule type="duplicateValues" dxfId="2655" priority="88"/>
  </conditionalFormatting>
  <conditionalFormatting sqref="F179:F184">
    <cfRule type="duplicateValues" dxfId="2654" priority="79"/>
    <cfRule type="duplicateValues" dxfId="2653" priority="80"/>
    <cfRule type="duplicateValues" dxfId="2652" priority="81"/>
    <cfRule type="duplicateValues" dxfId="2651" priority="82"/>
    <cfRule type="duplicateValues" dxfId="2650" priority="83"/>
    <cfRule type="duplicateValues" dxfId="2649" priority="84"/>
    <cfRule type="duplicateValues" dxfId="2648" priority="85"/>
    <cfRule type="duplicateValues" dxfId="2647" priority="86"/>
    <cfRule type="duplicateValues" dxfId="2646" priority="87"/>
  </conditionalFormatting>
  <conditionalFormatting sqref="F159:F164 D158 F167:F176 F178">
    <cfRule type="duplicateValues" dxfId="2645" priority="78"/>
  </conditionalFormatting>
  <conditionalFormatting sqref="F166">
    <cfRule type="duplicateValues" dxfId="2644" priority="77"/>
  </conditionalFormatting>
  <conditionalFormatting sqref="F159:F164 D158 F166:F176 F178">
    <cfRule type="duplicateValues" dxfId="2643" priority="67"/>
    <cfRule type="duplicateValues" dxfId="2642" priority="68"/>
    <cfRule type="duplicateValues" dxfId="2641" priority="69"/>
    <cfRule type="duplicateValues" dxfId="2640" priority="70"/>
    <cfRule type="duplicateValues" dxfId="2639" priority="71"/>
    <cfRule type="duplicateValues" dxfId="2638" priority="72"/>
    <cfRule type="duplicateValues" dxfId="2637" priority="73"/>
    <cfRule type="duplicateValues" dxfId="2636" priority="74"/>
    <cfRule type="duplicateValues" dxfId="2635" priority="76"/>
  </conditionalFormatting>
  <conditionalFormatting sqref="F166">
    <cfRule type="duplicateValues" dxfId="2634" priority="75"/>
  </conditionalFormatting>
  <conditionalFormatting sqref="F165">
    <cfRule type="duplicateValues" dxfId="2633" priority="66"/>
  </conditionalFormatting>
  <conditionalFormatting sqref="F165">
    <cfRule type="duplicateValues" dxfId="2632" priority="65"/>
  </conditionalFormatting>
  <conditionalFormatting sqref="F165">
    <cfRule type="duplicateValues" dxfId="2631" priority="64"/>
  </conditionalFormatting>
  <conditionalFormatting sqref="F177">
    <cfRule type="duplicateValues" dxfId="2630" priority="63"/>
  </conditionalFormatting>
  <conditionalFormatting sqref="F177">
    <cfRule type="duplicateValues" dxfId="2629" priority="62"/>
  </conditionalFormatting>
  <conditionalFormatting sqref="F177">
    <cfRule type="duplicateValues" dxfId="2628" priority="61"/>
  </conditionalFormatting>
  <conditionalFormatting sqref="F185">
    <cfRule type="duplicateValues" dxfId="2627" priority="60"/>
  </conditionalFormatting>
  <conditionalFormatting sqref="F185">
    <cfRule type="duplicateValues" dxfId="2626" priority="59"/>
  </conditionalFormatting>
  <conditionalFormatting sqref="F185">
    <cfRule type="duplicateValues" dxfId="2625" priority="58"/>
  </conditionalFormatting>
  <conditionalFormatting sqref="G244:H252 D253:H275">
    <cfRule type="duplicateValues" dxfId="2624" priority="55"/>
  </conditionalFormatting>
  <conditionalFormatting sqref="G244:H252 D253:H275">
    <cfRule type="duplicateValues" dxfId="2623" priority="54"/>
  </conditionalFormatting>
  <conditionalFormatting sqref="D253:H262 G244:H252 D263:E263 G263:H263 F263:F266">
    <cfRule type="duplicateValues" dxfId="2622" priority="53"/>
  </conditionalFormatting>
  <conditionalFormatting sqref="D253:H262 G244:H252 D263:E263 G263:H263 F263:F266">
    <cfRule type="duplicateValues" dxfId="2621" priority="52"/>
  </conditionalFormatting>
  <conditionalFormatting sqref="D253:H262 G244:H252 D263:E263 G263:H263 F263:F266">
    <cfRule type="duplicateValues" dxfId="2620" priority="51"/>
  </conditionalFormatting>
  <conditionalFormatting sqref="D253:H262 G244:H252 D263:E263 G263:H263 F263:F266">
    <cfRule type="duplicateValues" dxfId="2619" priority="50"/>
  </conditionalFormatting>
  <conditionalFormatting sqref="G225:H243">
    <cfRule type="duplicateValues" dxfId="2618" priority="49"/>
  </conditionalFormatting>
  <conditionalFormatting sqref="G225:H243">
    <cfRule type="duplicateValues" dxfId="2617" priority="48"/>
  </conditionalFormatting>
  <conditionalFormatting sqref="G225:H230">
    <cfRule type="duplicateValues" dxfId="2616" priority="47"/>
  </conditionalFormatting>
  <conditionalFormatting sqref="G225:H230">
    <cfRule type="duplicateValues" dxfId="2615" priority="46"/>
  </conditionalFormatting>
  <conditionalFormatting sqref="G225:H230">
    <cfRule type="duplicateValues" dxfId="2614" priority="45"/>
  </conditionalFormatting>
  <conditionalFormatting sqref="G225:H230">
    <cfRule type="duplicateValues" dxfId="2613" priority="44"/>
  </conditionalFormatting>
  <conditionalFormatting sqref="D246:E252">
    <cfRule type="duplicateValues" dxfId="2612" priority="43"/>
  </conditionalFormatting>
  <conditionalFormatting sqref="D246:E252">
    <cfRule type="duplicateValues" dxfId="2611" priority="42"/>
  </conditionalFormatting>
  <conditionalFormatting sqref="D230:E245">
    <cfRule type="duplicateValues" dxfId="2610" priority="41"/>
  </conditionalFormatting>
  <conditionalFormatting sqref="D230:E245">
    <cfRule type="duplicateValues" dxfId="2609" priority="40"/>
  </conditionalFormatting>
  <conditionalFormatting sqref="D230:E245">
    <cfRule type="duplicateValues" dxfId="2608" priority="39"/>
  </conditionalFormatting>
  <conditionalFormatting sqref="D230:E245">
    <cfRule type="duplicateValues" dxfId="2607" priority="38"/>
  </conditionalFormatting>
  <conditionalFormatting sqref="D230:E245">
    <cfRule type="duplicateValues" dxfId="2606" priority="37"/>
  </conditionalFormatting>
  <conditionalFormatting sqref="F246:F252">
    <cfRule type="duplicateValues" dxfId="2605" priority="36"/>
  </conditionalFormatting>
  <conditionalFormatting sqref="F246:F252">
    <cfRule type="duplicateValues" dxfId="2604" priority="27"/>
    <cfRule type="duplicateValues" dxfId="2603" priority="28"/>
    <cfRule type="duplicateValues" dxfId="2602" priority="29"/>
    <cfRule type="duplicateValues" dxfId="2601" priority="30"/>
    <cfRule type="duplicateValues" dxfId="2600" priority="31"/>
    <cfRule type="duplicateValues" dxfId="2599" priority="32"/>
    <cfRule type="duplicateValues" dxfId="2598" priority="33"/>
    <cfRule type="duplicateValues" dxfId="2597" priority="34"/>
    <cfRule type="duplicateValues" dxfId="2596" priority="35"/>
  </conditionalFormatting>
  <conditionalFormatting sqref="E225 F226:F228 F230:F231 D229 F234:F243 F245">
    <cfRule type="duplicateValues" dxfId="2595" priority="26"/>
  </conditionalFormatting>
  <conditionalFormatting sqref="F233">
    <cfRule type="duplicateValues" dxfId="2594" priority="25"/>
  </conditionalFormatting>
  <conditionalFormatting sqref="E225 F226:F228 F230:F231 D229 F233:F243 F245">
    <cfRule type="duplicateValues" dxfId="2593" priority="15"/>
    <cfRule type="duplicateValues" dxfId="2592" priority="16"/>
    <cfRule type="duplicateValues" dxfId="2591" priority="17"/>
    <cfRule type="duplicateValues" dxfId="2590" priority="18"/>
    <cfRule type="duplicateValues" dxfId="2589" priority="19"/>
    <cfRule type="duplicateValues" dxfId="2588" priority="20"/>
    <cfRule type="duplicateValues" dxfId="2587" priority="21"/>
    <cfRule type="duplicateValues" dxfId="2586" priority="22"/>
    <cfRule type="duplicateValues" dxfId="2585" priority="24"/>
  </conditionalFormatting>
  <conditionalFormatting sqref="F233">
    <cfRule type="duplicateValues" dxfId="2584" priority="23"/>
  </conditionalFormatting>
  <conditionalFormatting sqref="D226:E228 D230:E245 E229">
    <cfRule type="duplicateValues" dxfId="2583" priority="56"/>
  </conditionalFormatting>
  <conditionalFormatting sqref="D226:E228 D230:E245 E229">
    <cfRule type="duplicateValues" dxfId="2582" priority="57"/>
  </conditionalFormatting>
  <conditionalFormatting sqref="F232">
    <cfRule type="duplicateValues" dxfId="2581" priority="12"/>
  </conditionalFormatting>
  <conditionalFormatting sqref="F232">
    <cfRule type="duplicateValues" dxfId="2580" priority="11"/>
  </conditionalFormatting>
  <conditionalFormatting sqref="F232">
    <cfRule type="duplicateValues" dxfId="2579" priority="10"/>
  </conditionalFormatting>
  <conditionalFormatting sqref="F232">
    <cfRule type="duplicateValues" dxfId="2578" priority="9"/>
  </conditionalFormatting>
  <conditionalFormatting sqref="F232">
    <cfRule type="duplicateValues" dxfId="2577" priority="8"/>
  </conditionalFormatting>
  <conditionalFormatting sqref="F232">
    <cfRule type="duplicateValues" dxfId="2576" priority="13"/>
  </conditionalFormatting>
  <conditionalFormatting sqref="F232">
    <cfRule type="duplicateValues" dxfId="2575" priority="14"/>
  </conditionalFormatting>
  <conditionalFormatting sqref="F244">
    <cfRule type="duplicateValues" dxfId="2574" priority="5"/>
  </conditionalFormatting>
  <conditionalFormatting sqref="F244">
    <cfRule type="duplicateValues" dxfId="2573" priority="4"/>
  </conditionalFormatting>
  <conditionalFormatting sqref="F244">
    <cfRule type="duplicateValues" dxfId="2572" priority="3"/>
  </conditionalFormatting>
  <conditionalFormatting sqref="F244">
    <cfRule type="duplicateValues" dxfId="2571" priority="2"/>
  </conditionalFormatting>
  <conditionalFormatting sqref="F244">
    <cfRule type="duplicateValues" dxfId="2570" priority="1"/>
  </conditionalFormatting>
  <conditionalFormatting sqref="F244">
    <cfRule type="duplicateValues" dxfId="2569" priority="6"/>
  </conditionalFormatting>
  <conditionalFormatting sqref="F244">
    <cfRule type="duplicateValues" dxfId="2568" priority="7"/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0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32</v>
      </c>
      <c r="D8" s="263">
        <f>COUNTA(D9:D74)</f>
        <v>0</v>
      </c>
      <c r="E8" s="263">
        <f t="shared" ref="E8:H8" si="0">COUNTA(E9:E74)</f>
        <v>3</v>
      </c>
      <c r="F8" s="263">
        <f t="shared" si="0"/>
        <v>27</v>
      </c>
      <c r="G8" s="263">
        <f t="shared" si="0"/>
        <v>0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F10" s="268" t="s">
        <v>309</v>
      </c>
      <c r="G10" s="263"/>
      <c r="H10" s="269"/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F12" s="268" t="s">
        <v>313</v>
      </c>
      <c r="G12" s="263"/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E14" s="263"/>
      <c r="F14" s="268" t="s">
        <v>664</v>
      </c>
      <c r="G14" s="263"/>
      <c r="H14" s="269"/>
    </row>
    <row r="15" spans="1:8" ht="15.75" outlineLevel="1" x14ac:dyDescent="0.25">
      <c r="D15" s="267"/>
      <c r="E15" s="263"/>
      <c r="G15" s="263"/>
      <c r="H15" s="271" t="s">
        <v>270</v>
      </c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32</v>
      </c>
      <c r="D75" s="263">
        <f>COUNTA(D76:D141)</f>
        <v>0</v>
      </c>
      <c r="E75" s="263">
        <f t="shared" ref="E75:H75" si="1">COUNTA(E76:E141)</f>
        <v>2</v>
      </c>
      <c r="F75" s="263">
        <f t="shared" si="1"/>
        <v>29</v>
      </c>
      <c r="G75" s="263">
        <f t="shared" si="1"/>
        <v>1</v>
      </c>
      <c r="H75" s="263">
        <f t="shared" si="1"/>
        <v>0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8" t="s">
        <v>309</v>
      </c>
      <c r="G77" s="263"/>
      <c r="H77" s="269"/>
    </row>
    <row r="78" spans="1:8" ht="15.75" outlineLevel="1" x14ac:dyDescent="0.25">
      <c r="D78" s="267"/>
      <c r="E78" s="263"/>
      <c r="F78" s="268" t="s">
        <v>327</v>
      </c>
      <c r="G78" s="263"/>
      <c r="H78" s="269"/>
    </row>
    <row r="79" spans="1:8" ht="15.75" outlineLevel="1" x14ac:dyDescent="0.25">
      <c r="D79" s="267"/>
      <c r="E79" s="268" t="s">
        <v>313</v>
      </c>
      <c r="G79" s="263"/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G81" s="263"/>
      <c r="H81" s="269"/>
    </row>
    <row r="82" spans="4:8" ht="15.75" outlineLevel="1" x14ac:dyDescent="0.25">
      <c r="D82" s="267"/>
      <c r="E82" s="263"/>
      <c r="G82" s="271" t="s">
        <v>270</v>
      </c>
      <c r="H82" s="269"/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31</v>
      </c>
      <c r="D142" s="263">
        <f>COUNTA(D143:D208)</f>
        <v>1</v>
      </c>
      <c r="E142" s="263">
        <f t="shared" ref="E142:H142" si="2">COUNTA(E143:E208)</f>
        <v>0</v>
      </c>
      <c r="F142" s="263">
        <f t="shared" si="2"/>
        <v>30</v>
      </c>
      <c r="G142" s="263">
        <f t="shared" si="2"/>
        <v>0</v>
      </c>
      <c r="H142" s="263">
        <f t="shared" si="2"/>
        <v>0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309</v>
      </c>
      <c r="G144" s="263"/>
      <c r="H144" s="269"/>
    </row>
    <row r="145" spans="4:8" ht="15.75" outlineLevel="1" x14ac:dyDescent="0.25">
      <c r="D145" s="267"/>
      <c r="E145" s="263"/>
      <c r="F145" s="268" t="s">
        <v>327</v>
      </c>
      <c r="G145" s="263"/>
      <c r="H145" s="269"/>
    </row>
    <row r="146" spans="4:8" ht="15.75" outlineLevel="1" x14ac:dyDescent="0.25">
      <c r="D146" s="267"/>
      <c r="E146" s="263"/>
      <c r="F146" s="268" t="s">
        <v>313</v>
      </c>
      <c r="G146" s="263"/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G148" s="263"/>
      <c r="H148" s="269"/>
    </row>
    <row r="149" spans="4:8" ht="15.75" outlineLevel="1" x14ac:dyDescent="0.25">
      <c r="D149" s="267"/>
      <c r="E149" s="263"/>
      <c r="F149" s="271" t="s">
        <v>270</v>
      </c>
      <c r="G149" s="263"/>
      <c r="H149" s="269"/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32</v>
      </c>
      <c r="D209" s="263">
        <f>COUNTA(D210:D275)</f>
        <v>2</v>
      </c>
      <c r="E209" s="263">
        <f t="shared" ref="E209:H209" si="3">COUNTA(E210:E275)</f>
        <v>1</v>
      </c>
      <c r="F209" s="263">
        <f t="shared" si="3"/>
        <v>29</v>
      </c>
      <c r="G209" s="263">
        <f t="shared" si="3"/>
        <v>0</v>
      </c>
      <c r="H209" s="263">
        <f t="shared" si="3"/>
        <v>0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3"/>
      <c r="F211" s="268" t="s">
        <v>309</v>
      </c>
      <c r="G211" s="263"/>
      <c r="H211" s="269"/>
    </row>
    <row r="212" spans="1:8" ht="15.75" outlineLevel="1" x14ac:dyDescent="0.25">
      <c r="D212" s="267"/>
      <c r="E212" s="263"/>
      <c r="F212" s="268" t="s">
        <v>327</v>
      </c>
      <c r="G212" s="263"/>
      <c r="H212" s="269"/>
    </row>
    <row r="213" spans="1:8" ht="15.75" outlineLevel="1" x14ac:dyDescent="0.25">
      <c r="D213" s="267"/>
      <c r="E213" s="263"/>
      <c r="F213" s="268" t="s">
        <v>313</v>
      </c>
      <c r="G213" s="263"/>
      <c r="H213" s="269"/>
    </row>
    <row r="214" spans="1:8" ht="15.75" outlineLevel="1" x14ac:dyDescent="0.25">
      <c r="D214" s="267"/>
      <c r="E214" s="263"/>
      <c r="F214" s="268" t="s">
        <v>329</v>
      </c>
      <c r="G214" s="263"/>
      <c r="H214" s="269"/>
    </row>
    <row r="215" spans="1:8" ht="15.75" outlineLevel="1" x14ac:dyDescent="0.25">
      <c r="D215" s="267"/>
      <c r="E215" s="263"/>
      <c r="F215" s="268" t="s">
        <v>664</v>
      </c>
      <c r="G215" s="263"/>
      <c r="H215" s="269"/>
    </row>
    <row r="216" spans="1:8" ht="15.75" outlineLevel="1" x14ac:dyDescent="0.25">
      <c r="D216" s="271" t="s">
        <v>270</v>
      </c>
      <c r="E216" s="263"/>
      <c r="G216" s="263"/>
      <c r="H216" s="269"/>
    </row>
    <row r="217" spans="1:8" ht="15.75" outlineLevel="1" x14ac:dyDescent="0.25">
      <c r="D217" s="267"/>
      <c r="E217" s="263"/>
      <c r="F217" s="272"/>
      <c r="G217" s="263"/>
      <c r="H217" s="269"/>
    </row>
    <row r="218" spans="1:8" ht="15.75" outlineLevel="1" x14ac:dyDescent="0.25">
      <c r="D218" s="267"/>
      <c r="E218" s="263"/>
      <c r="F218" s="272"/>
      <c r="G218" s="263"/>
      <c r="H218" s="269"/>
    </row>
    <row r="219" spans="1:8" ht="15.75" outlineLevel="1" x14ac:dyDescent="0.25">
      <c r="D219" s="267"/>
      <c r="E219" s="263"/>
      <c r="F219" s="272"/>
      <c r="G219" s="263"/>
      <c r="H219" s="269"/>
    </row>
    <row r="220" spans="1:8" ht="15.75" outlineLevel="1" x14ac:dyDescent="0.25">
      <c r="D220" s="267"/>
      <c r="E220" s="263"/>
      <c r="F220" s="272"/>
      <c r="G220" s="263"/>
      <c r="H220" s="269"/>
    </row>
    <row r="221" spans="1:8" ht="15.75" outlineLevel="1" x14ac:dyDescent="0.25">
      <c r="D221" s="267"/>
      <c r="E221" s="263"/>
      <c r="F221" s="272"/>
      <c r="G221" s="263"/>
      <c r="H221" s="269"/>
    </row>
    <row r="222" spans="1:8" ht="15.75" outlineLevel="1" x14ac:dyDescent="0.25">
      <c r="D222" s="267"/>
      <c r="E222" s="263"/>
      <c r="F222" s="272"/>
      <c r="G222" s="263"/>
      <c r="H222" s="269"/>
    </row>
    <row r="223" spans="1:8" ht="15.75" outlineLevel="1" x14ac:dyDescent="0.25">
      <c r="D223" s="267"/>
      <c r="E223" s="263"/>
      <c r="F223" s="272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127</v>
      </c>
      <c r="D276" s="287">
        <f>D209+D142+D75+D8</f>
        <v>3</v>
      </c>
      <c r="E276" s="287">
        <f>E209+E142+E75+E8</f>
        <v>6</v>
      </c>
      <c r="F276" s="287">
        <f>F209+F142+F75+F8</f>
        <v>115</v>
      </c>
      <c r="G276" s="287">
        <f>G209+G142+G75+G8</f>
        <v>1</v>
      </c>
      <c r="H276" s="287">
        <f>H209+H142+H75+H8</f>
        <v>2</v>
      </c>
    </row>
    <row r="277" spans="3:8" ht="15.75" x14ac:dyDescent="0.25">
      <c r="C277" s="288"/>
      <c r="D277" s="289">
        <f>D276/$C$276</f>
        <v>2.3622047244094488E-2</v>
      </c>
      <c r="E277" s="289">
        <f>E276/$C$276</f>
        <v>4.7244094488188976E-2</v>
      </c>
      <c r="F277" s="289">
        <f>F276/$C$276</f>
        <v>0.90551181102362199</v>
      </c>
      <c r="G277" s="289">
        <f>G276/$C$276</f>
        <v>7.874015748031496E-3</v>
      </c>
      <c r="H277" s="289">
        <f>H276/$C$276</f>
        <v>1.5748031496062992E-2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90:E90 D89 D86 D78:E78 D77 D80:E81 D79 D82 D84:E85 E83 G77:H81 G83:H90 H82">
    <cfRule type="duplicateValues" dxfId="2567" priority="538"/>
  </conditionalFormatting>
  <conditionalFormatting sqref="D76:H76 D86 D87:E88 D89 D78:E78 D77 D80:E81 D79 D82 D84:E85 E83 D90:E90 G77:H81 G83:H90 H82">
    <cfRule type="duplicateValues" dxfId="2566" priority="529"/>
    <cfRule type="duplicateValues" dxfId="2565" priority="530"/>
    <cfRule type="duplicateValues" dxfId="2564" priority="531"/>
    <cfRule type="duplicateValues" dxfId="2563" priority="532"/>
    <cfRule type="duplicateValues" dxfId="2562" priority="533"/>
    <cfRule type="duplicateValues" dxfId="2561" priority="534"/>
    <cfRule type="duplicateValues" dxfId="2560" priority="535"/>
    <cfRule type="duplicateValues" dxfId="2559" priority="536"/>
    <cfRule type="duplicateValues" dxfId="2558" priority="537"/>
  </conditionalFormatting>
  <conditionalFormatting sqref="D143:H143 G144:H157 D144:E155 D157:E157 D156">
    <cfRule type="duplicateValues" dxfId="2557" priority="528"/>
  </conditionalFormatting>
  <conditionalFormatting sqref="D143:H143 D157:E157 D144:E155 D156 G144:H157">
    <cfRule type="duplicateValues" dxfId="2556" priority="519"/>
    <cfRule type="duplicateValues" dxfId="2555" priority="520"/>
    <cfRule type="duplicateValues" dxfId="2554" priority="521"/>
    <cfRule type="duplicateValues" dxfId="2553" priority="522"/>
    <cfRule type="duplicateValues" dxfId="2552" priority="523"/>
    <cfRule type="duplicateValues" dxfId="2551" priority="524"/>
    <cfRule type="duplicateValues" dxfId="2550" priority="525"/>
    <cfRule type="duplicateValues" dxfId="2549" priority="526"/>
    <cfRule type="duplicateValues" dxfId="2548" priority="527"/>
  </conditionalFormatting>
  <conditionalFormatting sqref="D210:H210 G211:H224 D211:E211 D213:E215 E216 D212 D218:E222 D217 D224:E224 E223">
    <cfRule type="duplicateValues" dxfId="2547" priority="518"/>
  </conditionalFormatting>
  <conditionalFormatting sqref="D210:H210 D224:E224 D211:E211 D213:E215 E216 D212 D218:E222 D217 E223 G211:H224">
    <cfRule type="duplicateValues" dxfId="2546" priority="509"/>
    <cfRule type="duplicateValues" dxfId="2545" priority="510"/>
    <cfRule type="duplicateValues" dxfId="2544" priority="511"/>
    <cfRule type="duplicateValues" dxfId="2543" priority="512"/>
    <cfRule type="duplicateValues" dxfId="2542" priority="513"/>
    <cfRule type="duplicateValues" dxfId="2541" priority="514"/>
    <cfRule type="duplicateValues" dxfId="2540" priority="515"/>
    <cfRule type="duplicateValues" dxfId="2539" priority="516"/>
    <cfRule type="duplicateValues" dxfId="2538" priority="517"/>
  </conditionalFormatting>
  <conditionalFormatting sqref="E19">
    <cfRule type="duplicateValues" dxfId="2537" priority="508"/>
  </conditionalFormatting>
  <conditionalFormatting sqref="E19">
    <cfRule type="duplicateValues" dxfId="2536" priority="499"/>
    <cfRule type="duplicateValues" dxfId="2535" priority="500"/>
    <cfRule type="duplicateValues" dxfId="2534" priority="501"/>
    <cfRule type="duplicateValues" dxfId="2533" priority="502"/>
    <cfRule type="duplicateValues" dxfId="2532" priority="503"/>
    <cfRule type="duplicateValues" dxfId="2531" priority="504"/>
    <cfRule type="duplicateValues" dxfId="2530" priority="505"/>
    <cfRule type="duplicateValues" dxfId="2529" priority="506"/>
    <cfRule type="duplicateValues" dxfId="2528" priority="507"/>
  </conditionalFormatting>
  <conditionalFormatting sqref="E86">
    <cfRule type="duplicateValues" dxfId="2527" priority="498"/>
  </conditionalFormatting>
  <conditionalFormatting sqref="E86">
    <cfRule type="duplicateValues" dxfId="2526" priority="489"/>
    <cfRule type="duplicateValues" dxfId="2525" priority="490"/>
    <cfRule type="duplicateValues" dxfId="2524" priority="491"/>
    <cfRule type="duplicateValues" dxfId="2523" priority="492"/>
    <cfRule type="duplicateValues" dxfId="2522" priority="493"/>
    <cfRule type="duplicateValues" dxfId="2521" priority="494"/>
    <cfRule type="duplicateValues" dxfId="2520" priority="495"/>
    <cfRule type="duplicateValues" dxfId="2519" priority="496"/>
    <cfRule type="duplicateValues" dxfId="2518" priority="497"/>
  </conditionalFormatting>
  <conditionalFormatting sqref="D19:D20 D14 D10">
    <cfRule type="duplicateValues" dxfId="2517" priority="395"/>
    <cfRule type="duplicateValues" dxfId="2516" priority="396"/>
    <cfRule type="duplicateValues" dxfId="2515" priority="397"/>
    <cfRule type="duplicateValues" dxfId="2514" priority="398"/>
    <cfRule type="duplicateValues" dxfId="2513" priority="399"/>
    <cfRule type="duplicateValues" dxfId="2512" priority="400"/>
    <cfRule type="duplicateValues" dxfId="2511" priority="401"/>
    <cfRule type="duplicateValues" dxfId="2510" priority="402"/>
    <cfRule type="duplicateValues" dxfId="2509" priority="403"/>
    <cfRule type="duplicateValues" dxfId="2508" priority="404"/>
    <cfRule type="duplicateValues" dxfId="2507" priority="405"/>
    <cfRule type="duplicateValues" dxfId="2506" priority="406"/>
    <cfRule type="duplicateValues" dxfId="2505" priority="407"/>
    <cfRule type="duplicateValues" dxfId="2504" priority="408"/>
    <cfRule type="duplicateValues" dxfId="2503" priority="409"/>
    <cfRule type="duplicateValues" dxfId="2502" priority="410"/>
    <cfRule type="duplicateValues" dxfId="2501" priority="411"/>
    <cfRule type="duplicateValues" dxfId="2500" priority="412"/>
    <cfRule type="duplicateValues" dxfId="2499" priority="413"/>
    <cfRule type="duplicateValues" dxfId="2498" priority="414"/>
    <cfRule type="duplicateValues" dxfId="2497" priority="415"/>
  </conditionalFormatting>
  <conditionalFormatting sqref="E212 E217">
    <cfRule type="duplicateValues" dxfId="2496" priority="353"/>
    <cfRule type="duplicateValues" dxfId="2495" priority="354"/>
    <cfRule type="duplicateValues" dxfId="2494" priority="355"/>
    <cfRule type="duplicateValues" dxfId="2493" priority="356"/>
    <cfRule type="duplicateValues" dxfId="2492" priority="357"/>
    <cfRule type="duplicateValues" dxfId="2491" priority="358"/>
    <cfRule type="duplicateValues" dxfId="2490" priority="359"/>
    <cfRule type="duplicateValues" dxfId="2489" priority="360"/>
    <cfRule type="duplicateValues" dxfId="2488" priority="361"/>
    <cfRule type="duplicateValues" dxfId="2487" priority="362"/>
    <cfRule type="duplicateValues" dxfId="2486" priority="363"/>
    <cfRule type="duplicateValues" dxfId="2485" priority="364"/>
    <cfRule type="duplicateValues" dxfId="2484" priority="365"/>
    <cfRule type="duplicateValues" dxfId="2483" priority="366"/>
    <cfRule type="duplicateValues" dxfId="2482" priority="367"/>
    <cfRule type="duplicateValues" dxfId="2481" priority="368"/>
    <cfRule type="duplicateValues" dxfId="2480" priority="369"/>
    <cfRule type="duplicateValues" dxfId="2479" priority="370"/>
    <cfRule type="duplicateValues" dxfId="2478" priority="371"/>
    <cfRule type="duplicateValues" dxfId="2477" priority="372"/>
    <cfRule type="duplicateValues" dxfId="2476" priority="373"/>
  </conditionalFormatting>
  <conditionalFormatting sqref="D9:H9 D21:E23 E20 D11:E13 D15:E18 E14 E10 G10:H14 G16:H21 G15 G23:H23 G22">
    <cfRule type="duplicateValues" dxfId="2475" priority="661"/>
  </conditionalFormatting>
  <conditionalFormatting sqref="D9:H9 D11:E13 D15:E18 E14 E10 G10:H14 G16:H21 G15 G23:H23 D21:E23 E20 G22">
    <cfRule type="duplicateValues" dxfId="2474" priority="662"/>
    <cfRule type="duplicateValues" dxfId="2473" priority="663"/>
    <cfRule type="duplicateValues" dxfId="2472" priority="664"/>
    <cfRule type="duplicateValues" dxfId="2471" priority="665"/>
    <cfRule type="duplicateValues" dxfId="2470" priority="666"/>
    <cfRule type="duplicateValues" dxfId="2469" priority="667"/>
    <cfRule type="duplicateValues" dxfId="2468" priority="668"/>
    <cfRule type="duplicateValues" dxfId="2467" priority="669"/>
    <cfRule type="duplicateValues" dxfId="2466" priority="670"/>
  </conditionalFormatting>
  <conditionalFormatting sqref="F23">
    <cfRule type="duplicateValues" dxfId="2465" priority="339"/>
    <cfRule type="duplicateValues" dxfId="2464" priority="340"/>
    <cfRule type="duplicateValues" dxfId="2463" priority="341"/>
    <cfRule type="duplicateValues" dxfId="2462" priority="342"/>
    <cfRule type="duplicateValues" dxfId="2461" priority="343"/>
    <cfRule type="duplicateValues" dxfId="2460" priority="344"/>
    <cfRule type="duplicateValues" dxfId="2459" priority="345"/>
    <cfRule type="duplicateValues" dxfId="2458" priority="346"/>
    <cfRule type="duplicateValues" dxfId="2457" priority="347"/>
    <cfRule type="duplicateValues" dxfId="2456" priority="348"/>
    <cfRule type="duplicateValues" dxfId="2455" priority="349"/>
    <cfRule type="duplicateValues" dxfId="2454" priority="350"/>
    <cfRule type="duplicateValues" dxfId="2453" priority="351"/>
    <cfRule type="duplicateValues" dxfId="2452" priority="352"/>
  </conditionalFormatting>
  <conditionalFormatting sqref="F13 F21">
    <cfRule type="duplicateValues" dxfId="2451" priority="318"/>
    <cfRule type="duplicateValues" dxfId="2450" priority="319"/>
    <cfRule type="duplicateValues" dxfId="2449" priority="320"/>
    <cfRule type="duplicateValues" dxfId="2448" priority="321"/>
    <cfRule type="duplicateValues" dxfId="2447" priority="322"/>
    <cfRule type="duplicateValues" dxfId="2446" priority="323"/>
    <cfRule type="duplicateValues" dxfId="2445" priority="324"/>
    <cfRule type="duplicateValues" dxfId="2444" priority="325"/>
    <cfRule type="duplicateValues" dxfId="2443" priority="326"/>
    <cfRule type="duplicateValues" dxfId="2442" priority="327"/>
    <cfRule type="duplicateValues" dxfId="2441" priority="328"/>
    <cfRule type="duplicateValues" dxfId="2440" priority="329"/>
    <cfRule type="duplicateValues" dxfId="2439" priority="330"/>
    <cfRule type="duplicateValues" dxfId="2438" priority="331"/>
    <cfRule type="duplicateValues" dxfId="2437" priority="332"/>
    <cfRule type="duplicateValues" dxfId="2436" priority="333"/>
    <cfRule type="duplicateValues" dxfId="2435" priority="334"/>
    <cfRule type="duplicateValues" dxfId="2434" priority="335"/>
    <cfRule type="duplicateValues" dxfId="2433" priority="336"/>
    <cfRule type="duplicateValues" dxfId="2432" priority="337"/>
    <cfRule type="duplicateValues" dxfId="2431" priority="338"/>
  </conditionalFormatting>
  <conditionalFormatting sqref="F90">
    <cfRule type="duplicateValues" dxfId="2430" priority="304"/>
    <cfRule type="duplicateValues" dxfId="2429" priority="305"/>
    <cfRule type="duplicateValues" dxfId="2428" priority="306"/>
    <cfRule type="duplicateValues" dxfId="2427" priority="307"/>
    <cfRule type="duplicateValues" dxfId="2426" priority="308"/>
    <cfRule type="duplicateValues" dxfId="2425" priority="309"/>
    <cfRule type="duplicateValues" dxfId="2424" priority="310"/>
    <cfRule type="duplicateValues" dxfId="2423" priority="311"/>
    <cfRule type="duplicateValues" dxfId="2422" priority="312"/>
    <cfRule type="duplicateValues" dxfId="2421" priority="313"/>
    <cfRule type="duplicateValues" dxfId="2420" priority="314"/>
    <cfRule type="duplicateValues" dxfId="2419" priority="315"/>
    <cfRule type="duplicateValues" dxfId="2418" priority="316"/>
    <cfRule type="duplicateValues" dxfId="2417" priority="317"/>
  </conditionalFormatting>
  <conditionalFormatting sqref="F80 F88">
    <cfRule type="duplicateValues" dxfId="2416" priority="283"/>
    <cfRule type="duplicateValues" dxfId="2415" priority="284"/>
    <cfRule type="duplicateValues" dxfId="2414" priority="285"/>
    <cfRule type="duplicateValues" dxfId="2413" priority="286"/>
    <cfRule type="duplicateValues" dxfId="2412" priority="287"/>
    <cfRule type="duplicateValues" dxfId="2411" priority="288"/>
    <cfRule type="duplicateValues" dxfId="2410" priority="289"/>
    <cfRule type="duplicateValues" dxfId="2409" priority="290"/>
    <cfRule type="duplicateValues" dxfId="2408" priority="291"/>
    <cfRule type="duplicateValues" dxfId="2407" priority="292"/>
    <cfRule type="duplicateValues" dxfId="2406" priority="293"/>
    <cfRule type="duplicateValues" dxfId="2405" priority="294"/>
    <cfRule type="duplicateValues" dxfId="2404" priority="295"/>
    <cfRule type="duplicateValues" dxfId="2403" priority="296"/>
    <cfRule type="duplicateValues" dxfId="2402" priority="297"/>
    <cfRule type="duplicateValues" dxfId="2401" priority="298"/>
    <cfRule type="duplicateValues" dxfId="2400" priority="299"/>
    <cfRule type="duplicateValues" dxfId="2399" priority="300"/>
    <cfRule type="duplicateValues" dxfId="2398" priority="301"/>
    <cfRule type="duplicateValues" dxfId="2397" priority="302"/>
    <cfRule type="duplicateValues" dxfId="2396" priority="303"/>
  </conditionalFormatting>
  <conditionalFormatting sqref="F157">
    <cfRule type="duplicateValues" dxfId="2395" priority="269"/>
    <cfRule type="duplicateValues" dxfId="2394" priority="270"/>
    <cfRule type="duplicateValues" dxfId="2393" priority="271"/>
    <cfRule type="duplicateValues" dxfId="2392" priority="272"/>
    <cfRule type="duplicateValues" dxfId="2391" priority="273"/>
    <cfRule type="duplicateValues" dxfId="2390" priority="274"/>
    <cfRule type="duplicateValues" dxfId="2389" priority="275"/>
    <cfRule type="duplicateValues" dxfId="2388" priority="276"/>
    <cfRule type="duplicateValues" dxfId="2387" priority="277"/>
    <cfRule type="duplicateValues" dxfId="2386" priority="278"/>
    <cfRule type="duplicateValues" dxfId="2385" priority="279"/>
    <cfRule type="duplicateValues" dxfId="2384" priority="280"/>
    <cfRule type="duplicateValues" dxfId="2383" priority="281"/>
    <cfRule type="duplicateValues" dxfId="2382" priority="282"/>
  </conditionalFormatting>
  <conditionalFormatting sqref="F147 F155">
    <cfRule type="duplicateValues" dxfId="2381" priority="248"/>
    <cfRule type="duplicateValues" dxfId="2380" priority="249"/>
    <cfRule type="duplicateValues" dxfId="2379" priority="250"/>
    <cfRule type="duplicateValues" dxfId="2378" priority="251"/>
    <cfRule type="duplicateValues" dxfId="2377" priority="252"/>
    <cfRule type="duplicateValues" dxfId="2376" priority="253"/>
    <cfRule type="duplicateValues" dxfId="2375" priority="254"/>
    <cfRule type="duplicateValues" dxfId="2374" priority="255"/>
    <cfRule type="duplicateValues" dxfId="2373" priority="256"/>
    <cfRule type="duplicateValues" dxfId="2372" priority="257"/>
    <cfRule type="duplicateValues" dxfId="2371" priority="258"/>
    <cfRule type="duplicateValues" dxfId="2370" priority="259"/>
    <cfRule type="duplicateValues" dxfId="2369" priority="260"/>
    <cfRule type="duplicateValues" dxfId="2368" priority="261"/>
    <cfRule type="duplicateValues" dxfId="2367" priority="262"/>
    <cfRule type="duplicateValues" dxfId="2366" priority="263"/>
    <cfRule type="duplicateValues" dxfId="2365" priority="264"/>
    <cfRule type="duplicateValues" dxfId="2364" priority="265"/>
    <cfRule type="duplicateValues" dxfId="2363" priority="266"/>
    <cfRule type="duplicateValues" dxfId="2362" priority="267"/>
    <cfRule type="duplicateValues" dxfId="2361" priority="268"/>
  </conditionalFormatting>
  <conditionalFormatting sqref="F224">
    <cfRule type="duplicateValues" dxfId="2360" priority="234"/>
    <cfRule type="duplicateValues" dxfId="2359" priority="235"/>
    <cfRule type="duplicateValues" dxfId="2358" priority="236"/>
    <cfRule type="duplicateValues" dxfId="2357" priority="237"/>
    <cfRule type="duplicateValues" dxfId="2356" priority="238"/>
    <cfRule type="duplicateValues" dxfId="2355" priority="239"/>
    <cfRule type="duplicateValues" dxfId="2354" priority="240"/>
    <cfRule type="duplicateValues" dxfId="2353" priority="241"/>
    <cfRule type="duplicateValues" dxfId="2352" priority="242"/>
    <cfRule type="duplicateValues" dxfId="2351" priority="243"/>
    <cfRule type="duplicateValues" dxfId="2350" priority="244"/>
    <cfRule type="duplicateValues" dxfId="2349" priority="245"/>
    <cfRule type="duplicateValues" dxfId="2348" priority="246"/>
    <cfRule type="duplicateValues" dxfId="2347" priority="247"/>
  </conditionalFormatting>
  <conditionalFormatting sqref="F214 F222">
    <cfRule type="duplicateValues" dxfId="2346" priority="213"/>
    <cfRule type="duplicateValues" dxfId="2345" priority="214"/>
    <cfRule type="duplicateValues" dxfId="2344" priority="215"/>
    <cfRule type="duplicateValues" dxfId="2343" priority="216"/>
    <cfRule type="duplicateValues" dxfId="2342" priority="217"/>
    <cfRule type="duplicateValues" dxfId="2341" priority="218"/>
    <cfRule type="duplicateValues" dxfId="2340" priority="219"/>
    <cfRule type="duplicateValues" dxfId="2339" priority="220"/>
    <cfRule type="duplicateValues" dxfId="2338" priority="221"/>
    <cfRule type="duplicateValues" dxfId="2337" priority="222"/>
    <cfRule type="duplicateValues" dxfId="2336" priority="223"/>
    <cfRule type="duplicateValues" dxfId="2335" priority="224"/>
    <cfRule type="duplicateValues" dxfId="2334" priority="225"/>
    <cfRule type="duplicateValues" dxfId="2333" priority="226"/>
    <cfRule type="duplicateValues" dxfId="2332" priority="227"/>
    <cfRule type="duplicateValues" dxfId="2331" priority="228"/>
    <cfRule type="duplicateValues" dxfId="2330" priority="229"/>
    <cfRule type="duplicateValues" dxfId="2329" priority="230"/>
    <cfRule type="duplicateValues" dxfId="2328" priority="231"/>
    <cfRule type="duplicateValues" dxfId="2327" priority="232"/>
    <cfRule type="duplicateValues" dxfId="2326" priority="233"/>
  </conditionalFormatting>
  <conditionalFormatting sqref="E82 D83">
    <cfRule type="duplicateValues" dxfId="2325" priority="2726"/>
    <cfRule type="duplicateValues" dxfId="2324" priority="2727"/>
    <cfRule type="duplicateValues" dxfId="2323" priority="2728"/>
    <cfRule type="duplicateValues" dxfId="2322" priority="2729"/>
    <cfRule type="duplicateValues" dxfId="2321" priority="2730"/>
    <cfRule type="duplicateValues" dxfId="2320" priority="2731"/>
    <cfRule type="duplicateValues" dxfId="2319" priority="2732"/>
    <cfRule type="duplicateValues" dxfId="2318" priority="2733"/>
    <cfRule type="duplicateValues" dxfId="2317" priority="2734"/>
    <cfRule type="duplicateValues" dxfId="2316" priority="2735"/>
    <cfRule type="duplicateValues" dxfId="2315" priority="2736"/>
    <cfRule type="duplicateValues" dxfId="2314" priority="2737"/>
    <cfRule type="duplicateValues" dxfId="2313" priority="2738"/>
    <cfRule type="duplicateValues" dxfId="2312" priority="2739"/>
    <cfRule type="duplicateValues" dxfId="2311" priority="2740"/>
    <cfRule type="duplicateValues" dxfId="2310" priority="2741"/>
    <cfRule type="duplicateValues" dxfId="2309" priority="2742"/>
    <cfRule type="duplicateValues" dxfId="2308" priority="2743"/>
    <cfRule type="duplicateValues" dxfId="2307" priority="2744"/>
    <cfRule type="duplicateValues" dxfId="2306" priority="2745"/>
    <cfRule type="duplicateValues" dxfId="2305" priority="2746"/>
  </conditionalFormatting>
  <conditionalFormatting sqref="D66:H74 G45:H65 D45:F50 F52:F64 E51 D53:E65 D51:D52">
    <cfRule type="duplicateValues" dxfId="2304" priority="202"/>
  </conditionalFormatting>
  <conditionalFormatting sqref="F65">
    <cfRule type="duplicateValues" dxfId="2303" priority="201"/>
  </conditionalFormatting>
  <conditionalFormatting sqref="D45:H50 G51:H51 E51 D53:H74 D51:D52 F52:H52">
    <cfRule type="duplicateValues" dxfId="2302" priority="191"/>
    <cfRule type="duplicateValues" dxfId="2301" priority="192"/>
    <cfRule type="duplicateValues" dxfId="2300" priority="193"/>
    <cfRule type="duplicateValues" dxfId="2299" priority="194"/>
    <cfRule type="duplicateValues" dxfId="2298" priority="195"/>
    <cfRule type="duplicateValues" dxfId="2297" priority="196"/>
    <cfRule type="duplicateValues" dxfId="2296" priority="197"/>
    <cfRule type="duplicateValues" dxfId="2295" priority="198"/>
    <cfRule type="duplicateValues" dxfId="2294" priority="200"/>
  </conditionalFormatting>
  <conditionalFormatting sqref="F65">
    <cfRule type="duplicateValues" dxfId="2293" priority="199"/>
  </conditionalFormatting>
  <conditionalFormatting sqref="E52">
    <cfRule type="duplicateValues" dxfId="2292" priority="170"/>
    <cfRule type="duplicateValues" dxfId="2291" priority="171"/>
    <cfRule type="duplicateValues" dxfId="2290" priority="172"/>
    <cfRule type="duplicateValues" dxfId="2289" priority="173"/>
    <cfRule type="duplicateValues" dxfId="2288" priority="174"/>
    <cfRule type="duplicateValues" dxfId="2287" priority="175"/>
    <cfRule type="duplicateValues" dxfId="2286" priority="176"/>
    <cfRule type="duplicateValues" dxfId="2285" priority="177"/>
    <cfRule type="duplicateValues" dxfId="2284" priority="178"/>
    <cfRule type="duplicateValues" dxfId="2283" priority="179"/>
    <cfRule type="duplicateValues" dxfId="2282" priority="180"/>
    <cfRule type="duplicateValues" dxfId="2281" priority="181"/>
    <cfRule type="duplicateValues" dxfId="2280" priority="182"/>
    <cfRule type="duplicateValues" dxfId="2279" priority="183"/>
    <cfRule type="duplicateValues" dxfId="2278" priority="184"/>
    <cfRule type="duplicateValues" dxfId="2277" priority="185"/>
    <cfRule type="duplicateValues" dxfId="2276" priority="186"/>
    <cfRule type="duplicateValues" dxfId="2275" priority="187"/>
    <cfRule type="duplicateValues" dxfId="2274" priority="188"/>
    <cfRule type="duplicateValues" dxfId="2273" priority="189"/>
    <cfRule type="duplicateValues" dxfId="2272" priority="190"/>
  </conditionalFormatting>
  <conditionalFormatting sqref="F32">
    <cfRule type="duplicateValues" dxfId="2271" priority="169"/>
  </conditionalFormatting>
  <conditionalFormatting sqref="F32">
    <cfRule type="duplicateValues" dxfId="2270" priority="168"/>
  </conditionalFormatting>
  <conditionalFormatting sqref="F25:F28 F30 D24:E32 D33:H33 D35:H42 G34:H34 D34:E34 G24:H32 D44:H44 D43:E43 G43:H43">
    <cfRule type="duplicateValues" dxfId="2269" priority="203"/>
  </conditionalFormatting>
  <conditionalFormatting sqref="D25:H28 D35:H42 G34:H34 D34:E34 G24:H24 D24:E24 D30:H30 D29:E29 G29:H29 D32:H33 D31:E31 G31:H31 D44:H44 D43:E43 G43:H43">
    <cfRule type="duplicateValues" dxfId="2268" priority="204"/>
    <cfRule type="duplicateValues" dxfId="2267" priority="205"/>
    <cfRule type="duplicateValues" dxfId="2266" priority="206"/>
    <cfRule type="duplicateValues" dxfId="2265" priority="207"/>
    <cfRule type="duplicateValues" dxfId="2264" priority="208"/>
    <cfRule type="duplicateValues" dxfId="2263" priority="209"/>
    <cfRule type="duplicateValues" dxfId="2262" priority="210"/>
    <cfRule type="duplicateValues" dxfId="2261" priority="211"/>
    <cfRule type="duplicateValues" dxfId="2260" priority="212"/>
  </conditionalFormatting>
  <conditionalFormatting sqref="D133:H139 F119:F131 D119:E132 D141:H141 D140:E140 G140:H140 D110:D118 G110:H132">
    <cfRule type="duplicateValues" dxfId="2259" priority="167"/>
  </conditionalFormatting>
  <conditionalFormatting sqref="D119:H139 D141:H141 D140:E140 G140:H140 D110:D118 G110:H118">
    <cfRule type="duplicateValues" dxfId="2258" priority="166"/>
  </conditionalFormatting>
  <conditionalFormatting sqref="F132">
    <cfRule type="duplicateValues" dxfId="2257" priority="165"/>
  </conditionalFormatting>
  <conditionalFormatting sqref="D119:H139 D141:H141 D140:E140 G140:H140 D110:D118 G110:H118">
    <cfRule type="duplicateValues" dxfId="2256" priority="160"/>
    <cfRule type="duplicateValues" dxfId="2255" priority="164"/>
  </conditionalFormatting>
  <conditionalFormatting sqref="D119:H139 D141:H141 D140:E140 G140:H140 D110:D118 G110:H118">
    <cfRule type="duplicateValues" dxfId="2254" priority="163"/>
  </conditionalFormatting>
  <conditionalFormatting sqref="D119:H139 D110:D118 G110:H118">
    <cfRule type="duplicateValues" dxfId="2253" priority="162"/>
  </conditionalFormatting>
  <conditionalFormatting sqref="D119:H139 D141:H141 D140:E140 G140:H140 D110:D118 G110:H118">
    <cfRule type="duplicateValues" dxfId="2252" priority="158"/>
    <cfRule type="duplicateValues" dxfId="2251" priority="159"/>
    <cfRule type="duplicateValues" dxfId="2250" priority="161"/>
  </conditionalFormatting>
  <conditionalFormatting sqref="F140">
    <cfRule type="duplicateValues" dxfId="2249" priority="137"/>
    <cfRule type="duplicateValues" dxfId="2248" priority="138"/>
    <cfRule type="duplicateValues" dxfId="2247" priority="139"/>
    <cfRule type="duplicateValues" dxfId="2246" priority="140"/>
    <cfRule type="duplicateValues" dxfId="2245" priority="141"/>
    <cfRule type="duplicateValues" dxfId="2244" priority="142"/>
    <cfRule type="duplicateValues" dxfId="2243" priority="143"/>
    <cfRule type="duplicateValues" dxfId="2242" priority="144"/>
    <cfRule type="duplicateValues" dxfId="2241" priority="145"/>
    <cfRule type="duplicateValues" dxfId="2240" priority="146"/>
    <cfRule type="duplicateValues" dxfId="2239" priority="147"/>
    <cfRule type="duplicateValues" dxfId="2238" priority="148"/>
    <cfRule type="duplicateValues" dxfId="2237" priority="149"/>
    <cfRule type="duplicateValues" dxfId="2236" priority="150"/>
    <cfRule type="duplicateValues" dxfId="2235" priority="151"/>
    <cfRule type="duplicateValues" dxfId="2234" priority="152"/>
    <cfRule type="duplicateValues" dxfId="2233" priority="153"/>
    <cfRule type="duplicateValues" dxfId="2232" priority="154"/>
    <cfRule type="duplicateValues" dxfId="2231" priority="155"/>
    <cfRule type="duplicateValues" dxfId="2230" priority="156"/>
    <cfRule type="duplicateValues" dxfId="2229" priority="157"/>
  </conditionalFormatting>
  <conditionalFormatting sqref="D91:D109 G91:H109">
    <cfRule type="duplicateValues" dxfId="2228" priority="136"/>
  </conditionalFormatting>
  <conditionalFormatting sqref="D91:D109 G91:H109">
    <cfRule type="duplicateValues" dxfId="2227" priority="132"/>
    <cfRule type="duplicateValues" dxfId="2226" priority="135"/>
  </conditionalFormatting>
  <conditionalFormatting sqref="D91:D109 G91:H109">
    <cfRule type="duplicateValues" dxfId="2225" priority="134"/>
  </conditionalFormatting>
  <conditionalFormatting sqref="D91:D109 G91:H109">
    <cfRule type="duplicateValues" dxfId="2224" priority="130"/>
    <cfRule type="duplicateValues" dxfId="2223" priority="131"/>
    <cfRule type="duplicateValues" dxfId="2222" priority="133"/>
  </conditionalFormatting>
  <conditionalFormatting sqref="E112:F117">
    <cfRule type="duplicateValues" dxfId="2221" priority="129"/>
  </conditionalFormatting>
  <conditionalFormatting sqref="E112:F117">
    <cfRule type="duplicateValues" dxfId="2220" priority="120"/>
    <cfRule type="duplicateValues" dxfId="2219" priority="121"/>
    <cfRule type="duplicateValues" dxfId="2218" priority="122"/>
    <cfRule type="duplicateValues" dxfId="2217" priority="123"/>
    <cfRule type="duplicateValues" dxfId="2216" priority="124"/>
    <cfRule type="duplicateValues" dxfId="2215" priority="125"/>
    <cfRule type="duplicateValues" dxfId="2214" priority="126"/>
    <cfRule type="duplicateValues" dxfId="2213" priority="127"/>
    <cfRule type="duplicateValues" dxfId="2212" priority="128"/>
  </conditionalFormatting>
  <conditionalFormatting sqref="F101 E100:F100 E102:F111 E92:E95 E97:E99 F91:F98">
    <cfRule type="duplicateValues" dxfId="2211" priority="119"/>
  </conditionalFormatting>
  <conditionalFormatting sqref="F99">
    <cfRule type="duplicateValues" dxfId="2210" priority="118"/>
  </conditionalFormatting>
  <conditionalFormatting sqref="F96 F101 F91 E92:F95 E102:F111 E97:F100">
    <cfRule type="duplicateValues" dxfId="2209" priority="108"/>
    <cfRule type="duplicateValues" dxfId="2208" priority="109"/>
    <cfRule type="duplicateValues" dxfId="2207" priority="110"/>
    <cfRule type="duplicateValues" dxfId="2206" priority="111"/>
    <cfRule type="duplicateValues" dxfId="2205" priority="112"/>
    <cfRule type="duplicateValues" dxfId="2204" priority="113"/>
    <cfRule type="duplicateValues" dxfId="2203" priority="114"/>
    <cfRule type="duplicateValues" dxfId="2202" priority="115"/>
    <cfRule type="duplicateValues" dxfId="2201" priority="117"/>
  </conditionalFormatting>
  <conditionalFormatting sqref="F99">
    <cfRule type="duplicateValues" dxfId="2200" priority="116"/>
  </conditionalFormatting>
  <conditionalFormatting sqref="F118">
    <cfRule type="duplicateValues" dxfId="2199" priority="107"/>
  </conditionalFormatting>
  <conditionalFormatting sqref="F118">
    <cfRule type="duplicateValues" dxfId="2198" priority="106"/>
  </conditionalFormatting>
  <conditionalFormatting sqref="F118">
    <cfRule type="duplicateValues" dxfId="2197" priority="101"/>
    <cfRule type="duplicateValues" dxfId="2196" priority="105"/>
  </conditionalFormatting>
  <conditionalFormatting sqref="F118">
    <cfRule type="duplicateValues" dxfId="2195" priority="104"/>
  </conditionalFormatting>
  <conditionalFormatting sqref="F118">
    <cfRule type="duplicateValues" dxfId="2194" priority="103"/>
  </conditionalFormatting>
  <conditionalFormatting sqref="F118">
    <cfRule type="duplicateValues" dxfId="2193" priority="99"/>
    <cfRule type="duplicateValues" dxfId="2192" priority="100"/>
    <cfRule type="duplicateValues" dxfId="2191" priority="102"/>
  </conditionalFormatting>
  <conditionalFormatting sqref="D179:E185 G179:H185 D186:H208">
    <cfRule type="duplicateValues" dxfId="2190" priority="98"/>
  </conditionalFormatting>
  <conditionalFormatting sqref="D179:E185 G179:H185 D186:H208">
    <cfRule type="duplicateValues" dxfId="2189" priority="97"/>
  </conditionalFormatting>
  <conditionalFormatting sqref="D196:H208">
    <cfRule type="duplicateValues" dxfId="2188" priority="96"/>
  </conditionalFormatting>
  <conditionalFormatting sqref="D196:H208">
    <cfRule type="duplicateValues" dxfId="2187" priority="95"/>
  </conditionalFormatting>
  <conditionalFormatting sqref="D196:H208">
    <cfRule type="duplicateValues" dxfId="2186" priority="94"/>
  </conditionalFormatting>
  <conditionalFormatting sqref="D196:H208">
    <cfRule type="duplicateValues" dxfId="2185" priority="93"/>
  </conditionalFormatting>
  <conditionalFormatting sqref="D196:H208">
    <cfRule type="duplicateValues" dxfId="2184" priority="92"/>
  </conditionalFormatting>
  <conditionalFormatting sqref="D159:E162 E158 G158:H162 G164:H178 G163 D164:E178 D163">
    <cfRule type="duplicateValues" dxfId="2183" priority="91"/>
  </conditionalFormatting>
  <conditionalFormatting sqref="D159:E162 E158 G158:H162 G164:H178 G163 D164:E178 D163">
    <cfRule type="duplicateValues" dxfId="2182" priority="90"/>
  </conditionalFormatting>
  <conditionalFormatting sqref="D164:E178 G164:H178 G163 D163">
    <cfRule type="duplicateValues" dxfId="2181" priority="89"/>
  </conditionalFormatting>
  <conditionalFormatting sqref="F179:F184">
    <cfRule type="duplicateValues" dxfId="2180" priority="88"/>
  </conditionalFormatting>
  <conditionalFormatting sqref="F179:F184">
    <cfRule type="duplicateValues" dxfId="2179" priority="79"/>
    <cfRule type="duplicateValues" dxfId="2178" priority="80"/>
    <cfRule type="duplicateValues" dxfId="2177" priority="81"/>
    <cfRule type="duplicateValues" dxfId="2176" priority="82"/>
    <cfRule type="duplicateValues" dxfId="2175" priority="83"/>
    <cfRule type="duplicateValues" dxfId="2174" priority="84"/>
    <cfRule type="duplicateValues" dxfId="2173" priority="85"/>
    <cfRule type="duplicateValues" dxfId="2172" priority="86"/>
    <cfRule type="duplicateValues" dxfId="2171" priority="87"/>
  </conditionalFormatting>
  <conditionalFormatting sqref="F159:F164 D158 F167:F176 F178">
    <cfRule type="duplicateValues" dxfId="2170" priority="78"/>
  </conditionalFormatting>
  <conditionalFormatting sqref="F166">
    <cfRule type="duplicateValues" dxfId="2169" priority="77"/>
  </conditionalFormatting>
  <conditionalFormatting sqref="F159:F164 D158 F166:F176 F178">
    <cfRule type="duplicateValues" dxfId="2168" priority="67"/>
    <cfRule type="duplicateValues" dxfId="2167" priority="68"/>
    <cfRule type="duplicateValues" dxfId="2166" priority="69"/>
    <cfRule type="duplicateValues" dxfId="2165" priority="70"/>
    <cfRule type="duplicateValues" dxfId="2164" priority="71"/>
    <cfRule type="duplicateValues" dxfId="2163" priority="72"/>
    <cfRule type="duplicateValues" dxfId="2162" priority="73"/>
    <cfRule type="duplicateValues" dxfId="2161" priority="74"/>
    <cfRule type="duplicateValues" dxfId="2160" priority="76"/>
  </conditionalFormatting>
  <conditionalFormatting sqref="F166">
    <cfRule type="duplicateValues" dxfId="2159" priority="75"/>
  </conditionalFormatting>
  <conditionalFormatting sqref="F165">
    <cfRule type="duplicateValues" dxfId="2158" priority="66"/>
  </conditionalFormatting>
  <conditionalFormatting sqref="F165">
    <cfRule type="duplicateValues" dxfId="2157" priority="65"/>
  </conditionalFormatting>
  <conditionalFormatting sqref="F165">
    <cfRule type="duplicateValues" dxfId="2156" priority="64"/>
  </conditionalFormatting>
  <conditionalFormatting sqref="F177">
    <cfRule type="duplicateValues" dxfId="2155" priority="63"/>
  </conditionalFormatting>
  <conditionalFormatting sqref="F177">
    <cfRule type="duplicateValues" dxfId="2154" priority="62"/>
  </conditionalFormatting>
  <conditionalFormatting sqref="F177">
    <cfRule type="duplicateValues" dxfId="2153" priority="61"/>
  </conditionalFormatting>
  <conditionalFormatting sqref="F185">
    <cfRule type="duplicateValues" dxfId="2152" priority="60"/>
  </conditionalFormatting>
  <conditionalFormatting sqref="F185">
    <cfRule type="duplicateValues" dxfId="2151" priority="59"/>
  </conditionalFormatting>
  <conditionalFormatting sqref="F185">
    <cfRule type="duplicateValues" dxfId="2150" priority="58"/>
  </conditionalFormatting>
  <conditionalFormatting sqref="G244:H252 D253:H275">
    <cfRule type="duplicateValues" dxfId="2149" priority="55"/>
  </conditionalFormatting>
  <conditionalFormatting sqref="G244:H252 D253:H275">
    <cfRule type="duplicateValues" dxfId="2148" priority="54"/>
  </conditionalFormatting>
  <conditionalFormatting sqref="D253:H262 G244:H252 D263:E263 G263:H263 F263:F266">
    <cfRule type="duplicateValues" dxfId="2147" priority="53"/>
  </conditionalFormatting>
  <conditionalFormatting sqref="D253:H262 G244:H252 D263:E263 G263:H263 F263:F266">
    <cfRule type="duplicateValues" dxfId="2146" priority="52"/>
  </conditionalFormatting>
  <conditionalFormatting sqref="D253:H262 G244:H252 D263:E263 G263:H263 F263:F266">
    <cfRule type="duplicateValues" dxfId="2145" priority="51"/>
  </conditionalFormatting>
  <conditionalFormatting sqref="D253:H262 G244:H252 D263:E263 G263:H263 F263:F266">
    <cfRule type="duplicateValues" dxfId="2144" priority="50"/>
  </conditionalFormatting>
  <conditionalFormatting sqref="G225:H243">
    <cfRule type="duplicateValues" dxfId="2143" priority="49"/>
  </conditionalFormatting>
  <conditionalFormatting sqref="G225:H243">
    <cfRule type="duplicateValues" dxfId="2142" priority="48"/>
  </conditionalFormatting>
  <conditionalFormatting sqref="G225:H230">
    <cfRule type="duplicateValues" dxfId="2141" priority="47"/>
  </conditionalFormatting>
  <conditionalFormatting sqref="G225:H230">
    <cfRule type="duplicateValues" dxfId="2140" priority="46"/>
  </conditionalFormatting>
  <conditionalFormatting sqref="G225:H230">
    <cfRule type="duplicateValues" dxfId="2139" priority="45"/>
  </conditionalFormatting>
  <conditionalFormatting sqref="G225:H230">
    <cfRule type="duplicateValues" dxfId="2138" priority="44"/>
  </conditionalFormatting>
  <conditionalFormatting sqref="D246:E252">
    <cfRule type="duplicateValues" dxfId="2137" priority="43"/>
  </conditionalFormatting>
  <conditionalFormatting sqref="D246:E252">
    <cfRule type="duplicateValues" dxfId="2136" priority="42"/>
  </conditionalFormatting>
  <conditionalFormatting sqref="D230:E245">
    <cfRule type="duplicateValues" dxfId="2135" priority="41"/>
  </conditionalFormatting>
  <conditionalFormatting sqref="D230:E245">
    <cfRule type="duplicateValues" dxfId="2134" priority="40"/>
  </conditionalFormatting>
  <conditionalFormatting sqref="D230:E245">
    <cfRule type="duplicateValues" dxfId="2133" priority="39"/>
  </conditionalFormatting>
  <conditionalFormatting sqref="D230:E245">
    <cfRule type="duplicateValues" dxfId="2132" priority="38"/>
  </conditionalFormatting>
  <conditionalFormatting sqref="D230:E245">
    <cfRule type="duplicateValues" dxfId="2131" priority="37"/>
  </conditionalFormatting>
  <conditionalFormatting sqref="F246:F252">
    <cfRule type="duplicateValues" dxfId="2130" priority="36"/>
  </conditionalFormatting>
  <conditionalFormatting sqref="F246:F252">
    <cfRule type="duplicateValues" dxfId="2129" priority="27"/>
    <cfRule type="duplicateValues" dxfId="2128" priority="28"/>
    <cfRule type="duplicateValues" dxfId="2127" priority="29"/>
    <cfRule type="duplicateValues" dxfId="2126" priority="30"/>
    <cfRule type="duplicateValues" dxfId="2125" priority="31"/>
    <cfRule type="duplicateValues" dxfId="2124" priority="32"/>
    <cfRule type="duplicateValues" dxfId="2123" priority="33"/>
    <cfRule type="duplicateValues" dxfId="2122" priority="34"/>
    <cfRule type="duplicateValues" dxfId="2121" priority="35"/>
  </conditionalFormatting>
  <conditionalFormatting sqref="E225 F226:F228 F230:F231 D229 F234:F243 F245">
    <cfRule type="duplicateValues" dxfId="2120" priority="26"/>
  </conditionalFormatting>
  <conditionalFormatting sqref="F233">
    <cfRule type="duplicateValues" dxfId="2119" priority="25"/>
  </conditionalFormatting>
  <conditionalFormatting sqref="E225 F226:F228 F230:F231 D229 F233:F243 F245">
    <cfRule type="duplicateValues" dxfId="2118" priority="15"/>
    <cfRule type="duplicateValues" dxfId="2117" priority="16"/>
    <cfRule type="duplicateValues" dxfId="2116" priority="17"/>
    <cfRule type="duplicateValues" dxfId="2115" priority="18"/>
    <cfRule type="duplicateValues" dxfId="2114" priority="19"/>
    <cfRule type="duplicateValues" dxfId="2113" priority="20"/>
    <cfRule type="duplicateValues" dxfId="2112" priority="21"/>
    <cfRule type="duplicateValues" dxfId="2111" priority="22"/>
    <cfRule type="duplicateValues" dxfId="2110" priority="24"/>
  </conditionalFormatting>
  <conditionalFormatting sqref="F233">
    <cfRule type="duplicateValues" dxfId="2109" priority="23"/>
  </conditionalFormatting>
  <conditionalFormatting sqref="D226:E228 D230:E245 E229">
    <cfRule type="duplicateValues" dxfId="2108" priority="56"/>
  </conditionalFormatting>
  <conditionalFormatting sqref="D226:E228 D230:E245 E229">
    <cfRule type="duplicateValues" dxfId="2107" priority="57"/>
  </conditionalFormatting>
  <conditionalFormatting sqref="F232">
    <cfRule type="duplicateValues" dxfId="2106" priority="12"/>
  </conditionalFormatting>
  <conditionalFormatting sqref="F232">
    <cfRule type="duplicateValues" dxfId="2105" priority="11"/>
  </conditionalFormatting>
  <conditionalFormatting sqref="F232">
    <cfRule type="duplicateValues" dxfId="2104" priority="10"/>
  </conditionalFormatting>
  <conditionalFormatting sqref="F232">
    <cfRule type="duplicateValues" dxfId="2103" priority="9"/>
  </conditionalFormatting>
  <conditionalFormatting sqref="F232">
    <cfRule type="duplicateValues" dxfId="2102" priority="8"/>
  </conditionalFormatting>
  <conditionalFormatting sqref="F232">
    <cfRule type="duplicateValues" dxfId="2101" priority="13"/>
  </conditionalFormatting>
  <conditionalFormatting sqref="F232">
    <cfRule type="duplicateValues" dxfId="2100" priority="14"/>
  </conditionalFormatting>
  <conditionalFormatting sqref="F244">
    <cfRule type="duplicateValues" dxfId="2099" priority="5"/>
  </conditionalFormatting>
  <conditionalFormatting sqref="F244">
    <cfRule type="duplicateValues" dxfId="2098" priority="4"/>
  </conditionalFormatting>
  <conditionalFormatting sqref="F244">
    <cfRule type="duplicateValues" dxfId="2097" priority="3"/>
  </conditionalFormatting>
  <conditionalFormatting sqref="F244">
    <cfRule type="duplicateValues" dxfId="2096" priority="2"/>
  </conditionalFormatting>
  <conditionalFormatting sqref="F244">
    <cfRule type="duplicateValues" dxfId="2095" priority="1"/>
  </conditionalFormatting>
  <conditionalFormatting sqref="F244">
    <cfRule type="duplicateValues" dxfId="2094" priority="6"/>
  </conditionalFormatting>
  <conditionalFormatting sqref="F244">
    <cfRule type="duplicateValues" dxfId="2093" priority="7"/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39</v>
      </c>
      <c r="D8" s="263">
        <f>COUNTA(D9:D74)</f>
        <v>0</v>
      </c>
      <c r="E8" s="263">
        <f t="shared" ref="E8:H8" si="0">COUNTA(E9:E74)</f>
        <v>7</v>
      </c>
      <c r="F8" s="263">
        <f t="shared" si="0"/>
        <v>30</v>
      </c>
      <c r="G8" s="263">
        <f t="shared" si="0"/>
        <v>0</v>
      </c>
      <c r="H8" s="263">
        <f t="shared" si="0"/>
        <v>2</v>
      </c>
    </row>
    <row r="9" spans="1:8" ht="15.6" customHeight="1" outlineLevel="1" thickTop="1" x14ac:dyDescent="0.25">
      <c r="D9" s="283"/>
      <c r="E9" s="284"/>
      <c r="F9" s="284"/>
      <c r="G9" s="284"/>
      <c r="H9" s="285"/>
    </row>
    <row r="10" spans="1:8" ht="15.6" customHeight="1" outlineLevel="1" x14ac:dyDescent="0.25">
      <c r="D10" s="267"/>
      <c r="E10" s="263"/>
      <c r="F10" s="268" t="s">
        <v>308</v>
      </c>
      <c r="G10" s="263"/>
      <c r="H10" s="269"/>
    </row>
    <row r="11" spans="1:8" ht="15.75" outlineLevel="1" x14ac:dyDescent="0.25">
      <c r="D11" s="267"/>
      <c r="E11" s="263"/>
      <c r="F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268" t="s">
        <v>328</v>
      </c>
      <c r="G13" s="263"/>
      <c r="H13" s="269"/>
    </row>
    <row r="14" spans="1:8" ht="15.75" outlineLevel="1" x14ac:dyDescent="0.25">
      <c r="D14" s="267"/>
      <c r="E14" s="263"/>
      <c r="F14" s="268" t="s">
        <v>310</v>
      </c>
      <c r="G14" s="263"/>
      <c r="H14" s="269"/>
    </row>
    <row r="15" spans="1:8" ht="15.75" outlineLevel="1" x14ac:dyDescent="0.25">
      <c r="D15" s="267"/>
      <c r="E15" s="268" t="s">
        <v>311</v>
      </c>
      <c r="G15" s="263"/>
      <c r="H15" s="269"/>
    </row>
    <row r="16" spans="1:8" ht="15.75" outlineLevel="1" x14ac:dyDescent="0.25">
      <c r="D16" s="267"/>
      <c r="E16" s="268" t="s">
        <v>312</v>
      </c>
      <c r="G16" s="263"/>
      <c r="H16" s="269"/>
    </row>
    <row r="17" spans="4:8" ht="15.75" outlineLevel="1" x14ac:dyDescent="0.25">
      <c r="D17" s="267"/>
      <c r="E17" s="263"/>
      <c r="F17" s="268" t="s">
        <v>313</v>
      </c>
      <c r="G17" s="263"/>
      <c r="H17" s="269"/>
    </row>
    <row r="18" spans="4:8" ht="15.75" outlineLevel="1" x14ac:dyDescent="0.25">
      <c r="D18" s="267"/>
      <c r="E18" s="268" t="s">
        <v>314</v>
      </c>
      <c r="G18" s="263"/>
      <c r="H18" s="269"/>
    </row>
    <row r="19" spans="4:8" ht="15.75" outlineLevel="1" x14ac:dyDescent="0.25">
      <c r="D19" s="267"/>
      <c r="E19" s="268" t="s">
        <v>315</v>
      </c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3"/>
      <c r="F21" s="268" t="s">
        <v>316</v>
      </c>
      <c r="G21" s="263"/>
      <c r="H21" s="269"/>
    </row>
    <row r="22" spans="4:8" ht="15.75" outlineLevel="1" x14ac:dyDescent="0.25">
      <c r="D22" s="267"/>
      <c r="E22" s="263"/>
      <c r="G22" s="263"/>
      <c r="H22" s="271" t="s">
        <v>270</v>
      </c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39</v>
      </c>
      <c r="D75" s="263">
        <f>COUNTA(D76:D141)</f>
        <v>1</v>
      </c>
      <c r="E75" s="263">
        <f t="shared" ref="E75:H75" si="1">COUNTA(E76:E141)</f>
        <v>7</v>
      </c>
      <c r="F75" s="263">
        <f t="shared" si="1"/>
        <v>29</v>
      </c>
      <c r="G75" s="263">
        <f t="shared" si="1"/>
        <v>0</v>
      </c>
      <c r="H75" s="263">
        <f t="shared" si="1"/>
        <v>2</v>
      </c>
    </row>
    <row r="76" spans="1:8" ht="15.6" customHeight="1" outlineLevel="1" thickTop="1" x14ac:dyDescent="0.25">
      <c r="D76" s="283"/>
      <c r="E76" s="284"/>
      <c r="F76" s="284"/>
      <c r="G76" s="284"/>
      <c r="H76" s="285"/>
    </row>
    <row r="77" spans="1:8" ht="15.6" customHeight="1" outlineLevel="1" x14ac:dyDescent="0.25">
      <c r="D77" s="267"/>
      <c r="E77" s="263"/>
      <c r="G77" s="263"/>
      <c r="H77" s="268" t="s">
        <v>308</v>
      </c>
    </row>
    <row r="78" spans="1:8" ht="15.75" outlineLevel="1" x14ac:dyDescent="0.25">
      <c r="D78" s="267"/>
      <c r="E78" s="268" t="s">
        <v>309</v>
      </c>
      <c r="G78" s="263"/>
      <c r="H78" s="269"/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G80" s="263"/>
      <c r="H80" s="268" t="s">
        <v>328</v>
      </c>
    </row>
    <row r="81" spans="4:8" ht="15.75" outlineLevel="1" x14ac:dyDescent="0.25">
      <c r="D81" s="267"/>
      <c r="E81" s="268" t="s">
        <v>310</v>
      </c>
      <c r="G81" s="263"/>
      <c r="H81" s="269"/>
    </row>
    <row r="82" spans="4:8" ht="15.75" outlineLevel="1" x14ac:dyDescent="0.25">
      <c r="D82" s="267"/>
      <c r="E82" s="268" t="s">
        <v>311</v>
      </c>
      <c r="G82" s="263"/>
      <c r="H82" s="269"/>
    </row>
    <row r="83" spans="4:8" ht="15.75" outlineLevel="1" x14ac:dyDescent="0.25">
      <c r="D83" s="268" t="s">
        <v>312</v>
      </c>
      <c r="E83" s="263"/>
      <c r="G83" s="263"/>
      <c r="H83" s="269"/>
    </row>
    <row r="84" spans="4:8" ht="15.75" outlineLevel="1" x14ac:dyDescent="0.25">
      <c r="D84" s="267"/>
      <c r="E84" s="268" t="s">
        <v>313</v>
      </c>
      <c r="G84" s="263"/>
      <c r="H84" s="269"/>
    </row>
    <row r="85" spans="4:8" ht="15.75" outlineLevel="1" x14ac:dyDescent="0.25">
      <c r="D85" s="267"/>
      <c r="E85" s="268" t="s">
        <v>314</v>
      </c>
      <c r="G85" s="263"/>
      <c r="H85" s="269"/>
    </row>
    <row r="86" spans="4:8" ht="15.75" outlineLevel="1" x14ac:dyDescent="0.25">
      <c r="D86" s="267"/>
      <c r="E86" s="263"/>
      <c r="F86" s="268" t="s">
        <v>315</v>
      </c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8" t="s">
        <v>316</v>
      </c>
      <c r="G88" s="263"/>
      <c r="H88" s="269"/>
    </row>
    <row r="89" spans="4:8" ht="15.75" outlineLevel="1" x14ac:dyDescent="0.25">
      <c r="D89" s="267"/>
      <c r="E89" s="271" t="s">
        <v>270</v>
      </c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38</v>
      </c>
      <c r="D142" s="263">
        <f>COUNTA(D143:D208)</f>
        <v>1</v>
      </c>
      <c r="E142" s="263">
        <f t="shared" ref="E142:H142" si="2">COUNTA(E143:E208)</f>
        <v>1</v>
      </c>
      <c r="F142" s="263">
        <f t="shared" si="2"/>
        <v>36</v>
      </c>
      <c r="G142" s="263">
        <f t="shared" si="2"/>
        <v>0</v>
      </c>
      <c r="H142" s="263">
        <f t="shared" si="2"/>
        <v>0</v>
      </c>
    </row>
    <row r="143" spans="1:8" ht="15.6" customHeight="1" outlineLevel="1" thickTop="1" x14ac:dyDescent="0.25">
      <c r="D143" s="283"/>
      <c r="E143" s="284"/>
      <c r="F143" s="284"/>
      <c r="G143" s="284"/>
      <c r="H143" s="285"/>
    </row>
    <row r="144" spans="1:8" ht="15.6" customHeight="1" outlineLevel="1" x14ac:dyDescent="0.25">
      <c r="D144" s="267"/>
      <c r="E144" s="263"/>
      <c r="F144" s="268" t="s">
        <v>308</v>
      </c>
      <c r="G144" s="263"/>
      <c r="H144" s="269"/>
    </row>
    <row r="145" spans="4:8" ht="15.75" outlineLevel="1" x14ac:dyDescent="0.25">
      <c r="D145" s="267"/>
      <c r="E145" s="263"/>
      <c r="F145" s="268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268" t="s">
        <v>328</v>
      </c>
      <c r="G147" s="263"/>
      <c r="H147" s="269"/>
    </row>
    <row r="148" spans="4:8" ht="15.75" outlineLevel="1" x14ac:dyDescent="0.25">
      <c r="D148" s="267"/>
      <c r="E148" s="263"/>
      <c r="F148" s="268" t="s">
        <v>310</v>
      </c>
      <c r="G148" s="263"/>
      <c r="H148" s="269"/>
    </row>
    <row r="149" spans="4:8" ht="15.75" outlineLevel="1" x14ac:dyDescent="0.25">
      <c r="D149" s="267"/>
      <c r="E149" s="263"/>
      <c r="F149" s="268" t="s">
        <v>311</v>
      </c>
      <c r="G149" s="263"/>
      <c r="H149" s="269"/>
    </row>
    <row r="150" spans="4:8" ht="15.75" outlineLevel="1" x14ac:dyDescent="0.25">
      <c r="D150" s="267"/>
      <c r="E150" s="263"/>
      <c r="F150" s="268" t="s">
        <v>312</v>
      </c>
      <c r="G150" s="263"/>
      <c r="H150" s="269"/>
    </row>
    <row r="151" spans="4:8" ht="15.75" outlineLevel="1" x14ac:dyDescent="0.25">
      <c r="D151" s="267"/>
      <c r="E151" s="263"/>
      <c r="F151" s="268" t="s">
        <v>313</v>
      </c>
      <c r="G151" s="263"/>
      <c r="H151" s="269"/>
    </row>
    <row r="152" spans="4:8" ht="15.75" outlineLevel="1" x14ac:dyDescent="0.25">
      <c r="D152" s="267"/>
      <c r="E152" s="263"/>
      <c r="F152" s="268" t="s">
        <v>314</v>
      </c>
      <c r="G152" s="263"/>
      <c r="H152" s="269"/>
    </row>
    <row r="153" spans="4:8" ht="15.75" outlineLevel="1" x14ac:dyDescent="0.25">
      <c r="D153" s="267"/>
      <c r="E153" s="263"/>
      <c r="F153" s="268" t="s">
        <v>315</v>
      </c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3"/>
      <c r="F155" s="268" t="s">
        <v>316</v>
      </c>
      <c r="G155" s="263"/>
      <c r="H155" s="269"/>
    </row>
    <row r="156" spans="4:8" ht="15.75" outlineLevel="1" x14ac:dyDescent="0.25">
      <c r="D156" s="267"/>
      <c r="E156" s="271" t="s">
        <v>270</v>
      </c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39</v>
      </c>
      <c r="D209" s="263">
        <f>COUNTA(D210:D275)</f>
        <v>3</v>
      </c>
      <c r="E209" s="263">
        <f t="shared" ref="E209:H209" si="3">COUNTA(E210:E275)</f>
        <v>2</v>
      </c>
      <c r="F209" s="263">
        <f t="shared" si="3"/>
        <v>34</v>
      </c>
      <c r="G209" s="263">
        <f t="shared" si="3"/>
        <v>0</v>
      </c>
      <c r="H209" s="263">
        <f t="shared" si="3"/>
        <v>0</v>
      </c>
    </row>
    <row r="210" spans="1:8" ht="15.6" customHeight="1" outlineLevel="1" thickTop="1" x14ac:dyDescent="0.25">
      <c r="D210" s="283"/>
      <c r="E210" s="284"/>
      <c r="F210" s="284"/>
      <c r="G210" s="284"/>
      <c r="H210" s="285"/>
    </row>
    <row r="211" spans="1:8" ht="15.6" customHeight="1" outlineLevel="1" x14ac:dyDescent="0.25">
      <c r="D211" s="267"/>
      <c r="E211" s="268" t="s">
        <v>308</v>
      </c>
      <c r="G211" s="263"/>
      <c r="H211" s="269"/>
    </row>
    <row r="212" spans="1:8" ht="15.75" outlineLevel="1" x14ac:dyDescent="0.25">
      <c r="D212" s="267"/>
      <c r="E212" s="263"/>
      <c r="F212" s="268" t="s">
        <v>309</v>
      </c>
      <c r="G212" s="263"/>
      <c r="H212" s="269"/>
    </row>
    <row r="213" spans="1:8" ht="15.75" outlineLevel="1" x14ac:dyDescent="0.25">
      <c r="D213" s="267"/>
      <c r="E213" s="263"/>
      <c r="F213" s="268" t="s">
        <v>327</v>
      </c>
      <c r="G213" s="263"/>
      <c r="H213" s="269"/>
    </row>
    <row r="214" spans="1:8" ht="15.75" outlineLevel="1" x14ac:dyDescent="0.25">
      <c r="D214" s="267"/>
      <c r="E214" s="263"/>
      <c r="F214" s="268" t="s">
        <v>328</v>
      </c>
      <c r="G214" s="263"/>
      <c r="H214" s="269"/>
    </row>
    <row r="215" spans="1:8" ht="15.75" outlineLevel="1" x14ac:dyDescent="0.25">
      <c r="D215" s="267"/>
      <c r="E215" s="263"/>
      <c r="F215" s="268" t="s">
        <v>310</v>
      </c>
      <c r="G215" s="263"/>
      <c r="H215" s="269"/>
    </row>
    <row r="216" spans="1:8" ht="15.75" outlineLevel="1" x14ac:dyDescent="0.25">
      <c r="D216" s="267"/>
      <c r="E216" s="263"/>
      <c r="F216" s="268" t="s">
        <v>311</v>
      </c>
      <c r="G216" s="263"/>
      <c r="H216" s="269"/>
    </row>
    <row r="217" spans="1:8" ht="15.75" outlineLevel="1" x14ac:dyDescent="0.25">
      <c r="D217" s="268" t="s">
        <v>312</v>
      </c>
      <c r="E217" s="263"/>
      <c r="G217" s="263"/>
      <c r="H217" s="269"/>
    </row>
    <row r="218" spans="1:8" ht="15.75" outlineLevel="1" x14ac:dyDescent="0.25">
      <c r="D218" s="267"/>
      <c r="E218" s="263"/>
      <c r="F218" s="268" t="s">
        <v>313</v>
      </c>
      <c r="G218" s="263"/>
      <c r="H218" s="269"/>
    </row>
    <row r="219" spans="1:8" ht="15.75" outlineLevel="1" x14ac:dyDescent="0.25">
      <c r="D219" s="267"/>
      <c r="E219" s="263"/>
      <c r="F219" s="268" t="s">
        <v>314</v>
      </c>
      <c r="G219" s="263"/>
      <c r="H219" s="269"/>
    </row>
    <row r="220" spans="1:8" ht="15.75" outlineLevel="1" x14ac:dyDescent="0.25">
      <c r="D220" s="267"/>
      <c r="E220" s="263"/>
      <c r="F220" s="268" t="s">
        <v>315</v>
      </c>
      <c r="G220" s="263"/>
      <c r="H220" s="269"/>
    </row>
    <row r="221" spans="1:8" ht="15.75" outlineLevel="1" x14ac:dyDescent="0.25">
      <c r="D221" s="267"/>
      <c r="E221" s="263"/>
      <c r="F221" s="268" t="s">
        <v>329</v>
      </c>
      <c r="G221" s="263"/>
      <c r="H221" s="269"/>
    </row>
    <row r="222" spans="1:8" ht="15.75" outlineLevel="1" x14ac:dyDescent="0.25">
      <c r="D222" s="267"/>
      <c r="E222" s="263"/>
      <c r="F222" s="268" t="s">
        <v>316</v>
      </c>
      <c r="G222" s="263"/>
      <c r="H222" s="269"/>
    </row>
    <row r="223" spans="1:8" ht="15.75" outlineLevel="1" x14ac:dyDescent="0.25">
      <c r="D223" s="271" t="s">
        <v>270</v>
      </c>
      <c r="E223" s="263"/>
      <c r="G223" s="263"/>
      <c r="H223" s="269"/>
    </row>
    <row r="224" spans="1:8" ht="15.75" outlineLevel="1" x14ac:dyDescent="0.25">
      <c r="D224" s="267"/>
      <c r="E224" s="263"/>
      <c r="F224" s="272"/>
      <c r="G224" s="263"/>
      <c r="H224" s="269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155</v>
      </c>
      <c r="D276" s="287">
        <f>D209+D142+D75+D8</f>
        <v>5</v>
      </c>
      <c r="E276" s="287">
        <f>E209+E142+E75+E8</f>
        <v>17</v>
      </c>
      <c r="F276" s="287">
        <f>F209+F142+F75+F8</f>
        <v>129</v>
      </c>
      <c r="G276" s="287">
        <f>G209+G142+G75+G8</f>
        <v>0</v>
      </c>
      <c r="H276" s="287">
        <f>H209+H142+H75+H8</f>
        <v>4</v>
      </c>
    </row>
    <row r="277" spans="3:8" ht="15.75" x14ac:dyDescent="0.25">
      <c r="C277" s="288"/>
      <c r="D277" s="289">
        <f>D276/$C$276</f>
        <v>3.2258064516129031E-2</v>
      </c>
      <c r="E277" s="289">
        <f>E276/$C$276</f>
        <v>0.10967741935483871</v>
      </c>
      <c r="F277" s="289">
        <f>F276/$C$276</f>
        <v>0.83225806451612905</v>
      </c>
      <c r="G277" s="289">
        <f>G276/$C$276</f>
        <v>0</v>
      </c>
      <c r="H277" s="289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7 D90:F90 D88:D89 D77:E77 D80:E80 D78:D79 D81:D82 D84:D86 E83 G78:H79 G81:H90 G80 G77">
    <cfRule type="duplicateValues" dxfId="2092" priority="378"/>
  </conditionalFormatting>
  <conditionalFormatting sqref="D76:H76 D87:E87 D88:D89 D77:E77 D80:E80 D78:D79 D81:D82 D84:D86 E83 G78:H79 G81:H89 G80 G77 D90:H90">
    <cfRule type="duplicateValues" dxfId="2091" priority="369"/>
    <cfRule type="duplicateValues" dxfId="2090" priority="370"/>
    <cfRule type="duplicateValues" dxfId="2089" priority="371"/>
    <cfRule type="duplicateValues" dxfId="2088" priority="372"/>
    <cfRule type="duplicateValues" dxfId="2087" priority="373"/>
    <cfRule type="duplicateValues" dxfId="2086" priority="374"/>
    <cfRule type="duplicateValues" dxfId="2085" priority="375"/>
    <cfRule type="duplicateValues" dxfId="2084" priority="376"/>
    <cfRule type="duplicateValues" dxfId="2083" priority="377"/>
  </conditionalFormatting>
  <conditionalFormatting sqref="D143:H143 G144:H157 D144:E155 D157:F157 D156">
    <cfRule type="duplicateValues" dxfId="2082" priority="368"/>
  </conditionalFormatting>
  <conditionalFormatting sqref="D143:H143 G144:H156 D157:H157 D144:E155 D156">
    <cfRule type="duplicateValues" dxfId="2081" priority="359"/>
    <cfRule type="duplicateValues" dxfId="2080" priority="360"/>
    <cfRule type="duplicateValues" dxfId="2079" priority="361"/>
    <cfRule type="duplicateValues" dxfId="2078" priority="362"/>
    <cfRule type="duplicateValues" dxfId="2077" priority="363"/>
    <cfRule type="duplicateValues" dxfId="2076" priority="364"/>
    <cfRule type="duplicateValues" dxfId="2075" priority="365"/>
    <cfRule type="duplicateValues" dxfId="2074" priority="366"/>
    <cfRule type="duplicateValues" dxfId="2073" priority="367"/>
  </conditionalFormatting>
  <conditionalFormatting sqref="E86">
    <cfRule type="duplicateValues" dxfId="2072" priority="358"/>
  </conditionalFormatting>
  <conditionalFormatting sqref="E86">
    <cfRule type="duplicateValues" dxfId="2071" priority="349"/>
    <cfRule type="duplicateValues" dxfId="2070" priority="350"/>
    <cfRule type="duplicateValues" dxfId="2069" priority="351"/>
    <cfRule type="duplicateValues" dxfId="2068" priority="352"/>
    <cfRule type="duplicateValues" dxfId="2067" priority="353"/>
    <cfRule type="duplicateValues" dxfId="2066" priority="354"/>
    <cfRule type="duplicateValues" dxfId="2065" priority="355"/>
    <cfRule type="duplicateValues" dxfId="2064" priority="356"/>
    <cfRule type="duplicateValues" dxfId="2063" priority="357"/>
  </conditionalFormatting>
  <conditionalFormatting sqref="F11:F13 F17 E15:E16 E18 F21 D19:D20 D14 D10">
    <cfRule type="duplicateValues" dxfId="2062" priority="255"/>
    <cfRule type="duplicateValues" dxfId="2061" priority="256"/>
    <cfRule type="duplicateValues" dxfId="2060" priority="257"/>
    <cfRule type="duplicateValues" dxfId="2059" priority="258"/>
    <cfRule type="duplicateValues" dxfId="2058" priority="259"/>
    <cfRule type="duplicateValues" dxfId="2057" priority="260"/>
    <cfRule type="duplicateValues" dxfId="2056" priority="261"/>
    <cfRule type="duplicateValues" dxfId="2055" priority="262"/>
    <cfRule type="duplicateValues" dxfId="2054" priority="263"/>
    <cfRule type="duplicateValues" dxfId="2053" priority="264"/>
    <cfRule type="duplicateValues" dxfId="2052" priority="265"/>
    <cfRule type="duplicateValues" dxfId="2051" priority="266"/>
    <cfRule type="duplicateValues" dxfId="2050" priority="267"/>
    <cfRule type="duplicateValues" dxfId="2049" priority="268"/>
    <cfRule type="duplicateValues" dxfId="2048" priority="269"/>
    <cfRule type="duplicateValues" dxfId="2047" priority="270"/>
    <cfRule type="duplicateValues" dxfId="2046" priority="271"/>
    <cfRule type="duplicateValues" dxfId="2045" priority="272"/>
    <cfRule type="duplicateValues" dxfId="2044" priority="273"/>
    <cfRule type="duplicateValues" dxfId="2043" priority="274"/>
    <cfRule type="duplicateValues" dxfId="2042" priority="275"/>
  </conditionalFormatting>
  <conditionalFormatting sqref="F144:F155">
    <cfRule type="duplicateValues" dxfId="2041" priority="234"/>
    <cfRule type="duplicateValues" dxfId="2040" priority="235"/>
    <cfRule type="duplicateValues" dxfId="2039" priority="236"/>
    <cfRule type="duplicateValues" dxfId="2038" priority="237"/>
    <cfRule type="duplicateValues" dxfId="2037" priority="238"/>
    <cfRule type="duplicateValues" dxfId="2036" priority="239"/>
    <cfRule type="duplicateValues" dxfId="2035" priority="240"/>
    <cfRule type="duplicateValues" dxfId="2034" priority="241"/>
    <cfRule type="duplicateValues" dxfId="2033" priority="242"/>
    <cfRule type="duplicateValues" dxfId="2032" priority="243"/>
    <cfRule type="duplicateValues" dxfId="2031" priority="244"/>
    <cfRule type="duplicateValues" dxfId="2030" priority="245"/>
    <cfRule type="duplicateValues" dxfId="2029" priority="246"/>
    <cfRule type="duplicateValues" dxfId="2028" priority="247"/>
    <cfRule type="duplicateValues" dxfId="2027" priority="248"/>
    <cfRule type="duplicateValues" dxfId="2026" priority="249"/>
    <cfRule type="duplicateValues" dxfId="2025" priority="250"/>
    <cfRule type="duplicateValues" dxfId="2024" priority="251"/>
    <cfRule type="duplicateValues" dxfId="2023" priority="252"/>
    <cfRule type="duplicateValues" dxfId="2022" priority="253"/>
    <cfRule type="duplicateValues" dxfId="2021" priority="254"/>
  </conditionalFormatting>
  <conditionalFormatting sqref="F213:F216 E211:E212 F218:F222 E217">
    <cfRule type="duplicateValues" dxfId="2020" priority="213"/>
    <cfRule type="duplicateValues" dxfId="2019" priority="214"/>
    <cfRule type="duplicateValues" dxfId="2018" priority="215"/>
    <cfRule type="duplicateValues" dxfId="2017" priority="216"/>
    <cfRule type="duplicateValues" dxfId="2016" priority="217"/>
    <cfRule type="duplicateValues" dxfId="2015" priority="218"/>
    <cfRule type="duplicateValues" dxfId="2014" priority="219"/>
    <cfRule type="duplicateValues" dxfId="2013" priority="220"/>
    <cfRule type="duplicateValues" dxfId="2012" priority="221"/>
    <cfRule type="duplicateValues" dxfId="2011" priority="222"/>
    <cfRule type="duplicateValues" dxfId="2010" priority="223"/>
    <cfRule type="duplicateValues" dxfId="2009" priority="224"/>
    <cfRule type="duplicateValues" dxfId="2008" priority="225"/>
    <cfRule type="duplicateValues" dxfId="2007" priority="226"/>
    <cfRule type="duplicateValues" dxfId="2006" priority="227"/>
    <cfRule type="duplicateValues" dxfId="2005" priority="228"/>
    <cfRule type="duplicateValues" dxfId="2004" priority="229"/>
    <cfRule type="duplicateValues" dxfId="2003" priority="230"/>
    <cfRule type="duplicateValues" dxfId="2002" priority="231"/>
    <cfRule type="duplicateValues" dxfId="2001" priority="232"/>
    <cfRule type="duplicateValues" dxfId="2000" priority="233"/>
  </conditionalFormatting>
  <conditionalFormatting sqref="D9:H9 D21:E23 E20 D11:E13 D17:E17 D15:D16 D18 E14 E10 G10:H23">
    <cfRule type="duplicateValues" dxfId="1999" priority="501"/>
  </conditionalFormatting>
  <conditionalFormatting sqref="D9:H9 D11:E13 D17:E17 D15:D16 D18 E14 E10 D21:E23 E20 G10:H23">
    <cfRule type="duplicateValues" dxfId="1998" priority="502"/>
    <cfRule type="duplicateValues" dxfId="1997" priority="503"/>
    <cfRule type="duplicateValues" dxfId="1996" priority="504"/>
    <cfRule type="duplicateValues" dxfId="1995" priority="505"/>
    <cfRule type="duplicateValues" dxfId="1994" priority="506"/>
    <cfRule type="duplicateValues" dxfId="1993" priority="507"/>
    <cfRule type="duplicateValues" dxfId="1992" priority="508"/>
    <cfRule type="duplicateValues" dxfId="1991" priority="509"/>
    <cfRule type="duplicateValues" dxfId="1990" priority="510"/>
  </conditionalFormatting>
  <conditionalFormatting sqref="H77 H80 E78:E79 E81 F86:F87 E84:E85 E88">
    <cfRule type="duplicateValues" dxfId="1989" priority="511"/>
    <cfRule type="duplicateValues" dxfId="1988" priority="512"/>
    <cfRule type="duplicateValues" dxfId="1987" priority="513"/>
    <cfRule type="duplicateValues" dxfId="1986" priority="514"/>
    <cfRule type="duplicateValues" dxfId="1985" priority="515"/>
    <cfRule type="duplicateValues" dxfId="1984" priority="516"/>
    <cfRule type="duplicateValues" dxfId="1983" priority="517"/>
    <cfRule type="duplicateValues" dxfId="1982" priority="518"/>
    <cfRule type="duplicateValues" dxfId="1981" priority="519"/>
    <cfRule type="duplicateValues" dxfId="1980" priority="520"/>
    <cfRule type="duplicateValues" dxfId="1979" priority="521"/>
    <cfRule type="duplicateValues" dxfId="1978" priority="522"/>
    <cfRule type="duplicateValues" dxfId="1977" priority="523"/>
    <cfRule type="duplicateValues" dxfId="1976" priority="524"/>
    <cfRule type="duplicateValues" dxfId="1975" priority="525"/>
    <cfRule type="duplicateValues" dxfId="1974" priority="526"/>
    <cfRule type="duplicateValues" dxfId="1973" priority="527"/>
    <cfRule type="duplicateValues" dxfId="1972" priority="528"/>
    <cfRule type="duplicateValues" dxfId="1971" priority="529"/>
    <cfRule type="duplicateValues" dxfId="1970" priority="530"/>
    <cfRule type="duplicateValues" dxfId="1969" priority="531"/>
  </conditionalFormatting>
  <conditionalFormatting sqref="D210:H210 G211:H224 D213:E216 D211:D212 D218:E222 D224:F224 E223">
    <cfRule type="duplicateValues" dxfId="1968" priority="532"/>
  </conditionalFormatting>
  <conditionalFormatting sqref="D210:H210 G211:H223 D224:H224 D213:E216 D211:D212 D218:E222 E223">
    <cfRule type="duplicateValues" dxfId="1967" priority="533"/>
    <cfRule type="duplicateValues" dxfId="1966" priority="534"/>
    <cfRule type="duplicateValues" dxfId="1965" priority="535"/>
    <cfRule type="duplicateValues" dxfId="1964" priority="536"/>
    <cfRule type="duplicateValues" dxfId="1963" priority="537"/>
    <cfRule type="duplicateValues" dxfId="1962" priority="538"/>
    <cfRule type="duplicateValues" dxfId="1961" priority="539"/>
    <cfRule type="duplicateValues" dxfId="1960" priority="540"/>
    <cfRule type="duplicateValues" dxfId="1959" priority="541"/>
  </conditionalFormatting>
  <conditionalFormatting sqref="D66:H74 G45:H65 D45:F50 F52:F64 E51 D53:E65 D51:D52">
    <cfRule type="duplicateValues" dxfId="1958" priority="202"/>
  </conditionalFormatting>
  <conditionalFormatting sqref="F65">
    <cfRule type="duplicateValues" dxfId="1957" priority="201"/>
  </conditionalFormatting>
  <conditionalFormatting sqref="D45:H50 G51:H51 E51 D53:H74 D51:D52 F52:H52">
    <cfRule type="duplicateValues" dxfId="1956" priority="191"/>
    <cfRule type="duplicateValues" dxfId="1955" priority="192"/>
    <cfRule type="duplicateValues" dxfId="1954" priority="193"/>
    <cfRule type="duplicateValues" dxfId="1953" priority="194"/>
    <cfRule type="duplicateValues" dxfId="1952" priority="195"/>
    <cfRule type="duplicateValues" dxfId="1951" priority="196"/>
    <cfRule type="duplicateValues" dxfId="1950" priority="197"/>
    <cfRule type="duplicateValues" dxfId="1949" priority="198"/>
    <cfRule type="duplicateValues" dxfId="1948" priority="200"/>
  </conditionalFormatting>
  <conditionalFormatting sqref="F65">
    <cfRule type="duplicateValues" dxfId="1947" priority="199"/>
  </conditionalFormatting>
  <conditionalFormatting sqref="E52">
    <cfRule type="duplicateValues" dxfId="1946" priority="170"/>
    <cfRule type="duplicateValues" dxfId="1945" priority="171"/>
    <cfRule type="duplicateValues" dxfId="1944" priority="172"/>
    <cfRule type="duplicateValues" dxfId="1943" priority="173"/>
    <cfRule type="duplicateValues" dxfId="1942" priority="174"/>
    <cfRule type="duplicateValues" dxfId="1941" priority="175"/>
    <cfRule type="duplicateValues" dxfId="1940" priority="176"/>
    <cfRule type="duplicateValues" dxfId="1939" priority="177"/>
    <cfRule type="duplicateValues" dxfId="1938" priority="178"/>
    <cfRule type="duplicateValues" dxfId="1937" priority="179"/>
    <cfRule type="duplicateValues" dxfId="1936" priority="180"/>
    <cfRule type="duplicateValues" dxfId="1935" priority="181"/>
    <cfRule type="duplicateValues" dxfId="1934" priority="182"/>
    <cfRule type="duplicateValues" dxfId="1933" priority="183"/>
    <cfRule type="duplicateValues" dxfId="1932" priority="184"/>
    <cfRule type="duplicateValues" dxfId="1931" priority="185"/>
    <cfRule type="duplicateValues" dxfId="1930" priority="186"/>
    <cfRule type="duplicateValues" dxfId="1929" priority="187"/>
    <cfRule type="duplicateValues" dxfId="1928" priority="188"/>
    <cfRule type="duplicateValues" dxfId="1927" priority="189"/>
    <cfRule type="duplicateValues" dxfId="1926" priority="190"/>
  </conditionalFormatting>
  <conditionalFormatting sqref="F32">
    <cfRule type="duplicateValues" dxfId="1925" priority="169"/>
  </conditionalFormatting>
  <conditionalFormatting sqref="F32">
    <cfRule type="duplicateValues" dxfId="1924" priority="168"/>
  </conditionalFormatting>
  <conditionalFormatting sqref="F25:F28 F30 D24:E32 D33:H33 D35:H42 G34:H34 D34:E34 G24:H32 D44:H44 D43:E43 G43:H43">
    <cfRule type="duplicateValues" dxfId="1923" priority="203"/>
  </conditionalFormatting>
  <conditionalFormatting sqref="D25:H28 D35:H42 G34:H34 D34:E34 G24:H24 D24:E24 D30:H30 D29:E29 G29:H29 D32:H33 D31:E31 G31:H31 D44:H44 D43:E43 G43:H43">
    <cfRule type="duplicateValues" dxfId="1922" priority="204"/>
    <cfRule type="duplicateValues" dxfId="1921" priority="205"/>
    <cfRule type="duplicateValues" dxfId="1920" priority="206"/>
    <cfRule type="duplicateValues" dxfId="1919" priority="207"/>
    <cfRule type="duplicateValues" dxfId="1918" priority="208"/>
    <cfRule type="duplicateValues" dxfId="1917" priority="209"/>
    <cfRule type="duplicateValues" dxfId="1916" priority="210"/>
    <cfRule type="duplicateValues" dxfId="1915" priority="211"/>
    <cfRule type="duplicateValues" dxfId="1914" priority="212"/>
  </conditionalFormatting>
  <conditionalFormatting sqref="D133:H139 F119:F131 D119:E132 D141:H141 D140:E140 G140:H140 D110:D118 G110:H132">
    <cfRule type="duplicateValues" dxfId="1913" priority="167"/>
  </conditionalFormatting>
  <conditionalFormatting sqref="D119:H139 D141:H141 D140:E140 G140:H140 D110:D118 G110:H118">
    <cfRule type="duplicateValues" dxfId="1912" priority="166"/>
  </conditionalFormatting>
  <conditionalFormatting sqref="F132">
    <cfRule type="duplicateValues" dxfId="1911" priority="165"/>
  </conditionalFormatting>
  <conditionalFormatting sqref="D119:H139 D141:H141 D140:E140 G140:H140 D110:D118 G110:H118">
    <cfRule type="duplicateValues" dxfId="1910" priority="160"/>
    <cfRule type="duplicateValues" dxfId="1909" priority="164"/>
  </conditionalFormatting>
  <conditionalFormatting sqref="D119:H139 D141:H141 D140:E140 G140:H140 D110:D118 G110:H118">
    <cfRule type="duplicateValues" dxfId="1908" priority="163"/>
  </conditionalFormatting>
  <conditionalFormatting sqref="D119:H139 D110:D118 G110:H118">
    <cfRule type="duplicateValues" dxfId="1907" priority="162"/>
  </conditionalFormatting>
  <conditionalFormatting sqref="D119:H139 D141:H141 D140:E140 G140:H140 D110:D118 G110:H118">
    <cfRule type="duplicateValues" dxfId="1906" priority="158"/>
    <cfRule type="duplicateValues" dxfId="1905" priority="159"/>
    <cfRule type="duplicateValues" dxfId="1904" priority="161"/>
  </conditionalFormatting>
  <conditionalFormatting sqref="F140">
    <cfRule type="duplicateValues" dxfId="1903" priority="137"/>
    <cfRule type="duplicateValues" dxfId="1902" priority="138"/>
    <cfRule type="duplicateValues" dxfId="1901" priority="139"/>
    <cfRule type="duplicateValues" dxfId="1900" priority="140"/>
    <cfRule type="duplicateValues" dxfId="1899" priority="141"/>
    <cfRule type="duplicateValues" dxfId="1898" priority="142"/>
    <cfRule type="duplicateValues" dxfId="1897" priority="143"/>
    <cfRule type="duplicateValues" dxfId="1896" priority="144"/>
    <cfRule type="duplicateValues" dxfId="1895" priority="145"/>
    <cfRule type="duplicateValues" dxfId="1894" priority="146"/>
    <cfRule type="duplicateValues" dxfId="1893" priority="147"/>
    <cfRule type="duplicateValues" dxfId="1892" priority="148"/>
    <cfRule type="duplicateValues" dxfId="1891" priority="149"/>
    <cfRule type="duplicateValues" dxfId="1890" priority="150"/>
    <cfRule type="duplicateValues" dxfId="1889" priority="151"/>
    <cfRule type="duplicateValues" dxfId="1888" priority="152"/>
    <cfRule type="duplicateValues" dxfId="1887" priority="153"/>
    <cfRule type="duplicateValues" dxfId="1886" priority="154"/>
    <cfRule type="duplicateValues" dxfId="1885" priority="155"/>
    <cfRule type="duplicateValues" dxfId="1884" priority="156"/>
    <cfRule type="duplicateValues" dxfId="1883" priority="157"/>
  </conditionalFormatting>
  <conditionalFormatting sqref="D91:D109 G91:H109">
    <cfRule type="duplicateValues" dxfId="1882" priority="136"/>
  </conditionalFormatting>
  <conditionalFormatting sqref="D91:D109 G91:H109">
    <cfRule type="duplicateValues" dxfId="1881" priority="132"/>
    <cfRule type="duplicateValues" dxfId="1880" priority="135"/>
  </conditionalFormatting>
  <conditionalFormatting sqref="D91:D109 G91:H109">
    <cfRule type="duplicateValues" dxfId="1879" priority="134"/>
  </conditionalFormatting>
  <conditionalFormatting sqref="D91:D109 G91:H109">
    <cfRule type="duplicateValues" dxfId="1878" priority="130"/>
    <cfRule type="duplicateValues" dxfId="1877" priority="131"/>
    <cfRule type="duplicateValues" dxfId="1876" priority="133"/>
  </conditionalFormatting>
  <conditionalFormatting sqref="E112:F117">
    <cfRule type="duplicateValues" dxfId="1875" priority="129"/>
  </conditionalFormatting>
  <conditionalFormatting sqref="E112:F117">
    <cfRule type="duplicateValues" dxfId="1874" priority="120"/>
    <cfRule type="duplicateValues" dxfId="1873" priority="121"/>
    <cfRule type="duplicateValues" dxfId="1872" priority="122"/>
    <cfRule type="duplicateValues" dxfId="1871" priority="123"/>
    <cfRule type="duplicateValues" dxfId="1870" priority="124"/>
    <cfRule type="duplicateValues" dxfId="1869" priority="125"/>
    <cfRule type="duplicateValues" dxfId="1868" priority="126"/>
    <cfRule type="duplicateValues" dxfId="1867" priority="127"/>
    <cfRule type="duplicateValues" dxfId="1866" priority="128"/>
  </conditionalFormatting>
  <conditionalFormatting sqref="F101 E100:F100 E102:F111 E92:E95 E97:E99 F91:F98">
    <cfRule type="duplicateValues" dxfId="1865" priority="119"/>
  </conditionalFormatting>
  <conditionalFormatting sqref="F99">
    <cfRule type="duplicateValues" dxfId="1864" priority="118"/>
  </conditionalFormatting>
  <conditionalFormatting sqref="F96 F101 F91 E92:F95 E102:F111 E97:F100">
    <cfRule type="duplicateValues" dxfId="1863" priority="108"/>
    <cfRule type="duplicateValues" dxfId="1862" priority="109"/>
    <cfRule type="duplicateValues" dxfId="1861" priority="110"/>
    <cfRule type="duplicateValues" dxfId="1860" priority="111"/>
    <cfRule type="duplicateValues" dxfId="1859" priority="112"/>
    <cfRule type="duplicateValues" dxfId="1858" priority="113"/>
    <cfRule type="duplicateValues" dxfId="1857" priority="114"/>
    <cfRule type="duplicateValues" dxfId="1856" priority="115"/>
    <cfRule type="duplicateValues" dxfId="1855" priority="117"/>
  </conditionalFormatting>
  <conditionalFormatting sqref="F99">
    <cfRule type="duplicateValues" dxfId="1854" priority="116"/>
  </conditionalFormatting>
  <conditionalFormatting sqref="F118">
    <cfRule type="duplicateValues" dxfId="1853" priority="107"/>
  </conditionalFormatting>
  <conditionalFormatting sqref="F118">
    <cfRule type="duplicateValues" dxfId="1852" priority="106"/>
  </conditionalFormatting>
  <conditionalFormatting sqref="F118">
    <cfRule type="duplicateValues" dxfId="1851" priority="101"/>
    <cfRule type="duplicateValues" dxfId="1850" priority="105"/>
  </conditionalFormatting>
  <conditionalFormatting sqref="F118">
    <cfRule type="duplicateValues" dxfId="1849" priority="104"/>
  </conditionalFormatting>
  <conditionalFormatting sqref="F118">
    <cfRule type="duplicateValues" dxfId="1848" priority="103"/>
  </conditionalFormatting>
  <conditionalFormatting sqref="F118">
    <cfRule type="duplicateValues" dxfId="1847" priority="99"/>
    <cfRule type="duplicateValues" dxfId="1846" priority="100"/>
    <cfRule type="duplicateValues" dxfId="1845" priority="102"/>
  </conditionalFormatting>
  <conditionalFormatting sqref="D179:E185 G179:H185 D186:H208">
    <cfRule type="duplicateValues" dxfId="1844" priority="98"/>
  </conditionalFormatting>
  <conditionalFormatting sqref="D179:E185 G179:H185 D186:H208">
    <cfRule type="duplicateValues" dxfId="1843" priority="97"/>
  </conditionalFormatting>
  <conditionalFormatting sqref="D196:H208">
    <cfRule type="duplicateValues" dxfId="1842" priority="96"/>
  </conditionalFormatting>
  <conditionalFormatting sqref="D196:H208">
    <cfRule type="duplicateValues" dxfId="1841" priority="95"/>
  </conditionalFormatting>
  <conditionalFormatting sqref="D196:H208">
    <cfRule type="duplicateValues" dxfId="1840" priority="94"/>
  </conditionalFormatting>
  <conditionalFormatting sqref="D196:H208">
    <cfRule type="duplicateValues" dxfId="1839" priority="93"/>
  </conditionalFormatting>
  <conditionalFormatting sqref="D196:H208">
    <cfRule type="duplicateValues" dxfId="1838" priority="92"/>
  </conditionalFormatting>
  <conditionalFormatting sqref="D159:E162 E158 G158:H162 G164:H178 G163 D164:E178 D163">
    <cfRule type="duplicateValues" dxfId="1837" priority="91"/>
  </conditionalFormatting>
  <conditionalFormatting sqref="D159:E162 E158 G158:H162 G164:H178 G163 D164:E178 D163">
    <cfRule type="duplicateValues" dxfId="1836" priority="90"/>
  </conditionalFormatting>
  <conditionalFormatting sqref="D164:E178 G164:H178 G163 D163">
    <cfRule type="duplicateValues" dxfId="1835" priority="89"/>
  </conditionalFormatting>
  <conditionalFormatting sqref="F179:F184">
    <cfRule type="duplicateValues" dxfId="1834" priority="88"/>
  </conditionalFormatting>
  <conditionalFormatting sqref="F179:F184">
    <cfRule type="duplicateValues" dxfId="1833" priority="79"/>
    <cfRule type="duplicateValues" dxfId="1832" priority="80"/>
    <cfRule type="duplicateValues" dxfId="1831" priority="81"/>
    <cfRule type="duplicateValues" dxfId="1830" priority="82"/>
    <cfRule type="duplicateValues" dxfId="1829" priority="83"/>
    <cfRule type="duplicateValues" dxfId="1828" priority="84"/>
    <cfRule type="duplicateValues" dxfId="1827" priority="85"/>
    <cfRule type="duplicateValues" dxfId="1826" priority="86"/>
    <cfRule type="duplicateValues" dxfId="1825" priority="87"/>
  </conditionalFormatting>
  <conditionalFormatting sqref="F159:F164 D158 F167:F176 F178">
    <cfRule type="duplicateValues" dxfId="1824" priority="78"/>
  </conditionalFormatting>
  <conditionalFormatting sqref="F166">
    <cfRule type="duplicateValues" dxfId="1823" priority="77"/>
  </conditionalFormatting>
  <conditionalFormatting sqref="F159:F164 D158 F166:F176 F178">
    <cfRule type="duplicateValues" dxfId="1822" priority="67"/>
    <cfRule type="duplicateValues" dxfId="1821" priority="68"/>
    <cfRule type="duplicateValues" dxfId="1820" priority="69"/>
    <cfRule type="duplicateValues" dxfId="1819" priority="70"/>
    <cfRule type="duplicateValues" dxfId="1818" priority="71"/>
    <cfRule type="duplicateValues" dxfId="1817" priority="72"/>
    <cfRule type="duplicateValues" dxfId="1816" priority="73"/>
    <cfRule type="duplicateValues" dxfId="1815" priority="74"/>
    <cfRule type="duplicateValues" dxfId="1814" priority="76"/>
  </conditionalFormatting>
  <conditionalFormatting sqref="F166">
    <cfRule type="duplicateValues" dxfId="1813" priority="75"/>
  </conditionalFormatting>
  <conditionalFormatting sqref="F165">
    <cfRule type="duplicateValues" dxfId="1812" priority="66"/>
  </conditionalFormatting>
  <conditionalFormatting sqref="F165">
    <cfRule type="duplicateValues" dxfId="1811" priority="65"/>
  </conditionalFormatting>
  <conditionalFormatting sqref="F165">
    <cfRule type="duplicateValues" dxfId="1810" priority="64"/>
  </conditionalFormatting>
  <conditionalFormatting sqref="F177">
    <cfRule type="duplicateValues" dxfId="1809" priority="63"/>
  </conditionalFormatting>
  <conditionalFormatting sqref="F177">
    <cfRule type="duplicateValues" dxfId="1808" priority="62"/>
  </conditionalFormatting>
  <conditionalFormatting sqref="F177">
    <cfRule type="duplicateValues" dxfId="1807" priority="61"/>
  </conditionalFormatting>
  <conditionalFormatting sqref="F185">
    <cfRule type="duplicateValues" dxfId="1806" priority="60"/>
  </conditionalFormatting>
  <conditionalFormatting sqref="F185">
    <cfRule type="duplicateValues" dxfId="1805" priority="59"/>
  </conditionalFormatting>
  <conditionalFormatting sqref="F185">
    <cfRule type="duplicateValues" dxfId="1804" priority="58"/>
  </conditionalFormatting>
  <conditionalFormatting sqref="G244:H252 D253:H275">
    <cfRule type="duplicateValues" dxfId="1803" priority="55"/>
  </conditionalFormatting>
  <conditionalFormatting sqref="G244:H252 D253:H275">
    <cfRule type="duplicateValues" dxfId="1802" priority="54"/>
  </conditionalFormatting>
  <conditionalFormatting sqref="D253:H262 G244:H252 D263:E263 G263:H263 F263:F266">
    <cfRule type="duplicateValues" dxfId="1801" priority="53"/>
  </conditionalFormatting>
  <conditionalFormatting sqref="D253:H262 G244:H252 D263:E263 G263:H263 F263:F266">
    <cfRule type="duplicateValues" dxfId="1800" priority="52"/>
  </conditionalFormatting>
  <conditionalFormatting sqref="D253:H262 G244:H252 D263:E263 G263:H263 F263:F266">
    <cfRule type="duplicateValues" dxfId="1799" priority="51"/>
  </conditionalFormatting>
  <conditionalFormatting sqref="D253:H262 G244:H252 D263:E263 G263:H263 F263:F266">
    <cfRule type="duplicateValues" dxfId="1798" priority="50"/>
  </conditionalFormatting>
  <conditionalFormatting sqref="G225:H243">
    <cfRule type="duplicateValues" dxfId="1797" priority="49"/>
  </conditionalFormatting>
  <conditionalFormatting sqref="G225:H243">
    <cfRule type="duplicateValues" dxfId="1796" priority="48"/>
  </conditionalFormatting>
  <conditionalFormatting sqref="G225:H230">
    <cfRule type="duplicateValues" dxfId="1795" priority="47"/>
  </conditionalFormatting>
  <conditionalFormatting sqref="G225:H230">
    <cfRule type="duplicateValues" dxfId="1794" priority="46"/>
  </conditionalFormatting>
  <conditionalFormatting sqref="G225:H230">
    <cfRule type="duplicateValues" dxfId="1793" priority="45"/>
  </conditionalFormatting>
  <conditionalFormatting sqref="G225:H230">
    <cfRule type="duplicateValues" dxfId="1792" priority="44"/>
  </conditionalFormatting>
  <conditionalFormatting sqref="D246:E252">
    <cfRule type="duplicateValues" dxfId="1791" priority="43"/>
  </conditionalFormatting>
  <conditionalFormatting sqref="D246:E252">
    <cfRule type="duplicateValues" dxfId="1790" priority="42"/>
  </conditionalFormatting>
  <conditionalFormatting sqref="D230:E245">
    <cfRule type="duplicateValues" dxfId="1789" priority="41"/>
  </conditionalFormatting>
  <conditionalFormatting sqref="D230:E245">
    <cfRule type="duplicateValues" dxfId="1788" priority="40"/>
  </conditionalFormatting>
  <conditionalFormatting sqref="D230:E245">
    <cfRule type="duplicateValues" dxfId="1787" priority="39"/>
  </conditionalFormatting>
  <conditionalFormatting sqref="D230:E245">
    <cfRule type="duplicateValues" dxfId="1786" priority="38"/>
  </conditionalFormatting>
  <conditionalFormatting sqref="D230:E245">
    <cfRule type="duplicateValues" dxfId="1785" priority="37"/>
  </conditionalFormatting>
  <conditionalFormatting sqref="F246:F252">
    <cfRule type="duplicateValues" dxfId="1784" priority="36"/>
  </conditionalFormatting>
  <conditionalFormatting sqref="F246:F252">
    <cfRule type="duplicateValues" dxfId="1783" priority="27"/>
    <cfRule type="duplicateValues" dxfId="1782" priority="28"/>
    <cfRule type="duplicateValues" dxfId="1781" priority="29"/>
    <cfRule type="duplicateValues" dxfId="1780" priority="30"/>
    <cfRule type="duplicateValues" dxfId="1779" priority="31"/>
    <cfRule type="duplicateValues" dxfId="1778" priority="32"/>
    <cfRule type="duplicateValues" dxfId="1777" priority="33"/>
    <cfRule type="duplicateValues" dxfId="1776" priority="34"/>
    <cfRule type="duplicateValues" dxfId="1775" priority="35"/>
  </conditionalFormatting>
  <conditionalFormatting sqref="E225 F226:F228 F230:F231 D229 F234:F243 F245">
    <cfRule type="duplicateValues" dxfId="1774" priority="26"/>
  </conditionalFormatting>
  <conditionalFormatting sqref="F233">
    <cfRule type="duplicateValues" dxfId="1773" priority="25"/>
  </conditionalFormatting>
  <conditionalFormatting sqref="E225 F226:F228 F230:F231 D229 F233:F243 F245">
    <cfRule type="duplicateValues" dxfId="1772" priority="15"/>
    <cfRule type="duplicateValues" dxfId="1771" priority="16"/>
    <cfRule type="duplicateValues" dxfId="1770" priority="17"/>
    <cfRule type="duplicateValues" dxfId="1769" priority="18"/>
    <cfRule type="duplicateValues" dxfId="1768" priority="19"/>
    <cfRule type="duplicateValues" dxfId="1767" priority="20"/>
    <cfRule type="duplicateValues" dxfId="1766" priority="21"/>
    <cfRule type="duplicateValues" dxfId="1765" priority="22"/>
    <cfRule type="duplicateValues" dxfId="1764" priority="24"/>
  </conditionalFormatting>
  <conditionalFormatting sqref="F233">
    <cfRule type="duplicateValues" dxfId="1763" priority="23"/>
  </conditionalFormatting>
  <conditionalFormatting sqref="D226:E228 D230:E245 E229">
    <cfRule type="duplicateValues" dxfId="1762" priority="56"/>
  </conditionalFormatting>
  <conditionalFormatting sqref="D226:E228 D230:E245 E229">
    <cfRule type="duplicateValues" dxfId="1761" priority="57"/>
  </conditionalFormatting>
  <conditionalFormatting sqref="F232">
    <cfRule type="duplicateValues" dxfId="1760" priority="12"/>
  </conditionalFormatting>
  <conditionalFormatting sqref="F232">
    <cfRule type="duplicateValues" dxfId="1759" priority="11"/>
  </conditionalFormatting>
  <conditionalFormatting sqref="F232">
    <cfRule type="duplicateValues" dxfId="1758" priority="10"/>
  </conditionalFormatting>
  <conditionalFormatting sqref="F232">
    <cfRule type="duplicateValues" dxfId="1757" priority="9"/>
  </conditionalFormatting>
  <conditionalFormatting sqref="F232">
    <cfRule type="duplicateValues" dxfId="1756" priority="8"/>
  </conditionalFormatting>
  <conditionalFormatting sqref="F232">
    <cfRule type="duplicateValues" dxfId="1755" priority="13"/>
  </conditionalFormatting>
  <conditionalFormatting sqref="F232">
    <cfRule type="duplicateValues" dxfId="1754" priority="14"/>
  </conditionalFormatting>
  <conditionalFormatting sqref="F244">
    <cfRule type="duplicateValues" dxfId="1753" priority="5"/>
  </conditionalFormatting>
  <conditionalFormatting sqref="F244">
    <cfRule type="duplicateValues" dxfId="1752" priority="4"/>
  </conditionalFormatting>
  <conditionalFormatting sqref="F244">
    <cfRule type="duplicateValues" dxfId="1751" priority="3"/>
  </conditionalFormatting>
  <conditionalFormatting sqref="F244">
    <cfRule type="duplicateValues" dxfId="1750" priority="2"/>
  </conditionalFormatting>
  <conditionalFormatting sqref="F244">
    <cfRule type="duplicateValues" dxfId="1749" priority="1"/>
  </conditionalFormatting>
  <conditionalFormatting sqref="F244">
    <cfRule type="duplicateValues" dxfId="1748" priority="6"/>
  </conditionalFormatting>
  <conditionalFormatting sqref="F244">
    <cfRule type="duplicateValues" dxfId="1747" priority="7"/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1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3.85546875" style="257" customWidth="1"/>
    <col min="3" max="3" width="4.42578125" style="257" bestFit="1" customWidth="1"/>
    <col min="4" max="8" width="23" style="257" customWidth="1"/>
    <col min="9" max="16384" width="8.7109375" style="257"/>
  </cols>
  <sheetData>
    <row r="1" spans="1:8" ht="21" x14ac:dyDescent="0.35">
      <c r="D1" s="258">
        <v>1</v>
      </c>
      <c r="E1" s="258">
        <v>2</v>
      </c>
      <c r="F1" s="259" t="s">
        <v>92</v>
      </c>
      <c r="G1" s="258">
        <v>4</v>
      </c>
      <c r="H1" s="258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ht="12.75" thickBot="1" x14ac:dyDescent="0.25">
      <c r="D7" s="370"/>
      <c r="E7" s="370"/>
      <c r="F7" s="370"/>
      <c r="G7" s="370"/>
      <c r="H7" s="370"/>
    </row>
    <row r="8" spans="1:8" ht="15.6" customHeight="1" thickBot="1" x14ac:dyDescent="0.3">
      <c r="A8" s="291">
        <v>1</v>
      </c>
      <c r="B8" s="261" t="s">
        <v>197</v>
      </c>
      <c r="C8" s="262">
        <f>SUM(D8:H8)</f>
        <v>42</v>
      </c>
      <c r="D8" s="263">
        <f>COUNTA(D9:D74)</f>
        <v>1</v>
      </c>
      <c r="E8" s="263">
        <f>COUNTA(E9:E74)</f>
        <v>10</v>
      </c>
      <c r="F8" s="263">
        <f t="shared" ref="F8:H8" si="0">COUNTA(F9:F74)</f>
        <v>29</v>
      </c>
      <c r="G8" s="263">
        <f t="shared" si="0"/>
        <v>0</v>
      </c>
      <c r="H8" s="263">
        <f t="shared" si="0"/>
        <v>2</v>
      </c>
    </row>
    <row r="9" spans="1:8" ht="15.6" customHeight="1" outlineLevel="1" x14ac:dyDescent="0.25">
      <c r="D9" s="264"/>
      <c r="E9" s="329" t="s">
        <v>684</v>
      </c>
      <c r="H9" s="266"/>
    </row>
    <row r="10" spans="1:8" ht="15.6" customHeight="1" outlineLevel="1" x14ac:dyDescent="0.25">
      <c r="D10" s="331" t="s">
        <v>317</v>
      </c>
      <c r="H10" s="269"/>
    </row>
    <row r="11" spans="1:8" ht="15.75" outlineLevel="1" x14ac:dyDescent="0.25">
      <c r="F11" s="268" t="s">
        <v>675</v>
      </c>
      <c r="H11" s="334"/>
    </row>
    <row r="12" spans="1:8" ht="15.75" outlineLevel="1" x14ac:dyDescent="0.25">
      <c r="D12" s="267"/>
      <c r="F12" s="268" t="s">
        <v>327</v>
      </c>
      <c r="H12" s="269"/>
    </row>
    <row r="13" spans="1:8" ht="15.75" outlineLevel="1" x14ac:dyDescent="0.25">
      <c r="D13" s="267"/>
      <c r="E13" s="268" t="s">
        <v>328</v>
      </c>
    </row>
    <row r="14" spans="1:8" ht="15.75" outlineLevel="1" x14ac:dyDescent="0.25">
      <c r="E14" s="339" t="s">
        <v>309</v>
      </c>
      <c r="H14" s="334"/>
    </row>
    <row r="15" spans="1:8" ht="15.75" outlineLevel="1" x14ac:dyDescent="0.25">
      <c r="E15" s="339" t="s">
        <v>310</v>
      </c>
      <c r="H15" s="334"/>
    </row>
    <row r="16" spans="1:8" ht="15.75" outlineLevel="1" x14ac:dyDescent="0.25">
      <c r="D16" s="337"/>
      <c r="E16" s="331" t="s">
        <v>734</v>
      </c>
      <c r="H16" s="269"/>
    </row>
    <row r="17" spans="4:8" ht="15.75" outlineLevel="1" x14ac:dyDescent="0.25">
      <c r="D17" s="267"/>
      <c r="E17" s="268" t="s">
        <v>313</v>
      </c>
      <c r="H17" s="269"/>
    </row>
    <row r="18" spans="4:8" ht="15.75" outlineLevel="1" x14ac:dyDescent="0.25">
      <c r="D18" s="267"/>
      <c r="E18" s="263"/>
      <c r="F18" s="268" t="s">
        <v>329</v>
      </c>
      <c r="H18" s="269"/>
    </row>
    <row r="19" spans="4:8" ht="15.75" outlineLevel="1" x14ac:dyDescent="0.25">
      <c r="D19" s="267"/>
      <c r="F19" s="268" t="s">
        <v>664</v>
      </c>
      <c r="H19" s="269"/>
    </row>
    <row r="20" spans="4:8" ht="15.75" outlineLevel="1" x14ac:dyDescent="0.25">
      <c r="D20" s="267"/>
      <c r="F20" s="333" t="s">
        <v>312</v>
      </c>
      <c r="H20" s="271" t="s">
        <v>270</v>
      </c>
    </row>
    <row r="21" spans="4:8" ht="15.75" outlineLevel="1" x14ac:dyDescent="0.25">
      <c r="D21" s="337"/>
      <c r="E21" s="268" t="s">
        <v>676</v>
      </c>
      <c r="H21" s="269"/>
    </row>
    <row r="22" spans="4:8" ht="15.75" outlineLevel="1" x14ac:dyDescent="0.25">
      <c r="D22" s="337"/>
      <c r="F22" s="268" t="s">
        <v>666</v>
      </c>
      <c r="H22" s="269"/>
    </row>
    <row r="23" spans="4:8" ht="16.5" outlineLevel="1" thickBot="1" x14ac:dyDescent="0.3">
      <c r="D23" s="340"/>
      <c r="F23" s="335" t="s">
        <v>735</v>
      </c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1">
        <f>A8+1</f>
        <v>2</v>
      </c>
      <c r="B75" s="261" t="s">
        <v>196</v>
      </c>
      <c r="C75" s="262">
        <f>SUM(D75:H75)</f>
        <v>42</v>
      </c>
      <c r="D75" s="263">
        <f>COUNTA(D76:D141)</f>
        <v>1</v>
      </c>
      <c r="E75" s="263">
        <f t="shared" ref="E75:H75" si="1">COUNTA(E76:E141)</f>
        <v>8</v>
      </c>
      <c r="F75" s="263">
        <f t="shared" si="1"/>
        <v>32</v>
      </c>
      <c r="G75" s="263">
        <f t="shared" si="1"/>
        <v>0</v>
      </c>
      <c r="H75" s="263">
        <f t="shared" si="1"/>
        <v>1</v>
      </c>
    </row>
    <row r="76" spans="1:8" ht="15.6" customHeight="1" outlineLevel="1" x14ac:dyDescent="0.25">
      <c r="D76" s="264"/>
      <c r="E76" s="329" t="s">
        <v>684</v>
      </c>
      <c r="H76" s="266"/>
    </row>
    <row r="77" spans="1:8" ht="15.6" customHeight="1" outlineLevel="1" x14ac:dyDescent="0.25">
      <c r="F77" s="331" t="s">
        <v>317</v>
      </c>
      <c r="H77" s="269"/>
    </row>
    <row r="78" spans="1:8" ht="15.75" outlineLevel="1" x14ac:dyDescent="0.25">
      <c r="E78" s="268" t="s">
        <v>675</v>
      </c>
      <c r="H78" s="334"/>
    </row>
    <row r="79" spans="1:8" ht="15.75" outlineLevel="1" x14ac:dyDescent="0.25">
      <c r="D79" s="267"/>
      <c r="F79" s="268" t="s">
        <v>327</v>
      </c>
      <c r="H79" s="269"/>
    </row>
    <row r="80" spans="1:8" ht="15.75" outlineLevel="1" x14ac:dyDescent="0.25">
      <c r="D80" s="267"/>
      <c r="F80" s="268" t="s">
        <v>328</v>
      </c>
    </row>
    <row r="81" spans="4:8" ht="15.75" outlineLevel="1" x14ac:dyDescent="0.25">
      <c r="E81" s="339" t="s">
        <v>309</v>
      </c>
      <c r="H81" s="334"/>
    </row>
    <row r="82" spans="4:8" ht="15.75" outlineLevel="1" x14ac:dyDescent="0.25">
      <c r="E82" s="339" t="s">
        <v>310</v>
      </c>
      <c r="H82" s="334"/>
    </row>
    <row r="83" spans="4:8" ht="15.75" outlineLevel="1" x14ac:dyDescent="0.25">
      <c r="D83" s="337"/>
      <c r="F83" s="331" t="s">
        <v>734</v>
      </c>
      <c r="H83" s="269"/>
    </row>
    <row r="84" spans="4:8" ht="15.75" outlineLevel="1" x14ac:dyDescent="0.25">
      <c r="D84" s="267"/>
      <c r="E84" s="268" t="s">
        <v>313</v>
      </c>
      <c r="H84" s="269"/>
    </row>
    <row r="85" spans="4:8" ht="15.75" outlineLevel="1" x14ac:dyDescent="0.25">
      <c r="D85" s="267"/>
      <c r="E85" s="263"/>
      <c r="F85" s="268" t="s">
        <v>329</v>
      </c>
      <c r="H85" s="269"/>
    </row>
    <row r="86" spans="4:8" ht="15.75" outlineLevel="1" x14ac:dyDescent="0.25">
      <c r="D86" s="267"/>
      <c r="F86" s="268" t="s">
        <v>664</v>
      </c>
      <c r="H86" s="269"/>
    </row>
    <row r="87" spans="4:8" ht="15.75" outlineLevel="1" x14ac:dyDescent="0.25">
      <c r="D87" s="333" t="s">
        <v>312</v>
      </c>
      <c r="H87" s="271" t="s">
        <v>270</v>
      </c>
    </row>
    <row r="88" spans="4:8" ht="15.75" outlineLevel="1" x14ac:dyDescent="0.25">
      <c r="D88" s="337"/>
      <c r="E88" s="268" t="s">
        <v>676</v>
      </c>
      <c r="H88" s="269"/>
    </row>
    <row r="89" spans="4:8" ht="15.75" outlineLevel="1" x14ac:dyDescent="0.25">
      <c r="D89" s="337"/>
      <c r="E89" s="268" t="s">
        <v>666</v>
      </c>
      <c r="H89" s="269"/>
    </row>
    <row r="90" spans="4:8" ht="16.5" outlineLevel="1" thickBot="1" x14ac:dyDescent="0.3">
      <c r="D90" s="340"/>
      <c r="E90" s="335" t="s">
        <v>735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1">
        <f>A75+1</f>
        <v>3</v>
      </c>
      <c r="B142" s="261" t="s">
        <v>195</v>
      </c>
      <c r="C142" s="262">
        <f>SUM(D142:H142)</f>
        <v>41</v>
      </c>
      <c r="D142" s="263">
        <f>COUNTA(D143:D208)</f>
        <v>1</v>
      </c>
      <c r="E142" s="263">
        <f t="shared" ref="E142" si="2">COUNTA(E143:E208)</f>
        <v>0</v>
      </c>
      <c r="F142" s="263">
        <f>COUNTA(F143:F208)</f>
        <v>39</v>
      </c>
      <c r="G142" s="263">
        <f t="shared" ref="G142:H142" si="3">COUNTA(G143:G208)</f>
        <v>1</v>
      </c>
      <c r="H142" s="263">
        <f t="shared" si="3"/>
        <v>0</v>
      </c>
    </row>
    <row r="143" spans="1:8" ht="15.6" customHeight="1" outlineLevel="1" x14ac:dyDescent="0.25">
      <c r="D143" s="264"/>
      <c r="F143" s="329" t="s">
        <v>684</v>
      </c>
      <c r="H143" s="266"/>
    </row>
    <row r="144" spans="1:8" ht="15.6" customHeight="1" outlineLevel="1" x14ac:dyDescent="0.25">
      <c r="F144" s="331" t="s">
        <v>317</v>
      </c>
      <c r="H144" s="269"/>
    </row>
    <row r="145" spans="4:8" ht="15.75" outlineLevel="1" x14ac:dyDescent="0.25">
      <c r="F145" s="268" t="s">
        <v>675</v>
      </c>
      <c r="H145" s="334"/>
    </row>
    <row r="146" spans="4:8" ht="15.75" outlineLevel="1" x14ac:dyDescent="0.25">
      <c r="D146" s="267"/>
      <c r="F146" s="268" t="s">
        <v>327</v>
      </c>
      <c r="H146" s="269"/>
    </row>
    <row r="147" spans="4:8" ht="15.75" outlineLevel="1" x14ac:dyDescent="0.25">
      <c r="D147" s="267"/>
      <c r="F147" s="268" t="s">
        <v>328</v>
      </c>
    </row>
    <row r="148" spans="4:8" ht="15.75" outlineLevel="1" x14ac:dyDescent="0.25">
      <c r="F148" s="339" t="s">
        <v>309</v>
      </c>
      <c r="H148" s="334"/>
    </row>
    <row r="149" spans="4:8" ht="15.75" outlineLevel="1" x14ac:dyDescent="0.25">
      <c r="F149" s="339" t="s">
        <v>310</v>
      </c>
      <c r="H149" s="334"/>
    </row>
    <row r="150" spans="4:8" ht="15.75" outlineLevel="1" x14ac:dyDescent="0.25">
      <c r="D150" s="337"/>
      <c r="F150" s="331" t="s">
        <v>734</v>
      </c>
      <c r="H150" s="269"/>
    </row>
    <row r="151" spans="4:8" ht="15.75" outlineLevel="1" x14ac:dyDescent="0.25">
      <c r="D151" s="267"/>
      <c r="F151" s="268" t="s">
        <v>313</v>
      </c>
      <c r="H151" s="269"/>
    </row>
    <row r="152" spans="4:8" ht="15.75" outlineLevel="1" x14ac:dyDescent="0.25">
      <c r="D152" s="267"/>
      <c r="E152" s="263"/>
      <c r="F152" s="268" t="s">
        <v>329</v>
      </c>
      <c r="H152" s="269"/>
    </row>
    <row r="153" spans="4:8" ht="15.75" outlineLevel="1" x14ac:dyDescent="0.25">
      <c r="D153" s="267"/>
      <c r="F153" s="268" t="s">
        <v>664</v>
      </c>
      <c r="H153" s="269"/>
    </row>
    <row r="154" spans="4:8" ht="15.75" outlineLevel="1" x14ac:dyDescent="0.25">
      <c r="F154" s="333" t="s">
        <v>312</v>
      </c>
      <c r="G154" s="271" t="s">
        <v>270</v>
      </c>
    </row>
    <row r="155" spans="4:8" ht="15.75" outlineLevel="1" x14ac:dyDescent="0.25">
      <c r="D155" s="337"/>
      <c r="F155" s="268" t="s">
        <v>676</v>
      </c>
      <c r="H155" s="269"/>
    </row>
    <row r="156" spans="4:8" ht="15.75" outlineLevel="1" x14ac:dyDescent="0.25">
      <c r="D156" s="337"/>
      <c r="F156" s="268" t="s">
        <v>666</v>
      </c>
      <c r="H156" s="269"/>
    </row>
    <row r="157" spans="4:8" ht="16.5" outlineLevel="1" thickBot="1" x14ac:dyDescent="0.3">
      <c r="D157" s="340"/>
      <c r="F157" s="335" t="s">
        <v>735</v>
      </c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1">
        <f>A142+1</f>
        <v>4</v>
      </c>
      <c r="B209" s="261" t="s">
        <v>194</v>
      </c>
      <c r="C209" s="262">
        <f>SUM(D209:H209)</f>
        <v>42</v>
      </c>
      <c r="D209" s="263">
        <f>COUNTA(D210:D275)</f>
        <v>3</v>
      </c>
      <c r="E209" s="263">
        <f t="shared" ref="E209:H209" si="4">COUNTA(E210:E275)</f>
        <v>1</v>
      </c>
      <c r="F209" s="263">
        <f t="shared" si="4"/>
        <v>38</v>
      </c>
      <c r="G209" s="263">
        <f t="shared" si="4"/>
        <v>0</v>
      </c>
      <c r="H209" s="263">
        <f t="shared" si="4"/>
        <v>0</v>
      </c>
    </row>
    <row r="210" spans="1:8" ht="15.6" customHeight="1" outlineLevel="1" x14ac:dyDescent="0.25">
      <c r="D210" s="264"/>
      <c r="F210" s="329" t="s">
        <v>684</v>
      </c>
      <c r="H210" s="266"/>
    </row>
    <row r="211" spans="1:8" ht="15.6" customHeight="1" outlineLevel="1" x14ac:dyDescent="0.25">
      <c r="F211" s="331" t="s">
        <v>317</v>
      </c>
      <c r="H211" s="269"/>
    </row>
    <row r="212" spans="1:8" ht="15.75" outlineLevel="1" x14ac:dyDescent="0.25">
      <c r="F212" s="268" t="s">
        <v>675</v>
      </c>
      <c r="H212" s="334"/>
    </row>
    <row r="213" spans="1:8" ht="15.75" outlineLevel="1" x14ac:dyDescent="0.25">
      <c r="D213" s="267"/>
      <c r="F213" s="268" t="s">
        <v>327</v>
      </c>
      <c r="H213" s="269"/>
    </row>
    <row r="214" spans="1:8" ht="15.75" outlineLevel="1" x14ac:dyDescent="0.25">
      <c r="D214" s="267"/>
      <c r="F214" s="268" t="s">
        <v>328</v>
      </c>
    </row>
    <row r="215" spans="1:8" ht="15.75" outlineLevel="1" x14ac:dyDescent="0.25">
      <c r="F215" s="339" t="s">
        <v>309</v>
      </c>
      <c r="H215" s="334"/>
    </row>
    <row r="216" spans="1:8" ht="15.75" outlineLevel="1" x14ac:dyDescent="0.25">
      <c r="F216" s="339" t="s">
        <v>310</v>
      </c>
      <c r="H216" s="334"/>
    </row>
    <row r="217" spans="1:8" ht="15.75" outlineLevel="1" x14ac:dyDescent="0.25">
      <c r="D217" s="337"/>
      <c r="F217" s="331" t="s">
        <v>734</v>
      </c>
      <c r="H217" s="269"/>
    </row>
    <row r="218" spans="1:8" ht="15.75" outlineLevel="1" x14ac:dyDescent="0.25">
      <c r="D218" s="267"/>
      <c r="F218" s="268" t="s">
        <v>313</v>
      </c>
      <c r="H218" s="269"/>
    </row>
    <row r="219" spans="1:8" ht="15.75" outlineLevel="1" x14ac:dyDescent="0.25">
      <c r="D219" s="267"/>
      <c r="E219" s="263"/>
      <c r="F219" s="268" t="s">
        <v>329</v>
      </c>
      <c r="H219" s="269"/>
    </row>
    <row r="220" spans="1:8" ht="15.75" outlineLevel="1" x14ac:dyDescent="0.25">
      <c r="D220" s="271" t="s">
        <v>270</v>
      </c>
      <c r="F220" s="268" t="s">
        <v>664</v>
      </c>
      <c r="H220" s="269"/>
    </row>
    <row r="221" spans="1:8" ht="15.75" outlineLevel="1" x14ac:dyDescent="0.25">
      <c r="D221" s="333" t="s">
        <v>312</v>
      </c>
    </row>
    <row r="222" spans="1:8" ht="15.75" outlineLevel="1" x14ac:dyDescent="0.25">
      <c r="D222" s="337"/>
      <c r="F222" s="268" t="s">
        <v>676</v>
      </c>
      <c r="H222" s="269"/>
    </row>
    <row r="223" spans="1:8" ht="15.75" outlineLevel="1" x14ac:dyDescent="0.25">
      <c r="D223" s="337"/>
      <c r="F223" s="268" t="s">
        <v>666</v>
      </c>
      <c r="H223" s="269"/>
    </row>
    <row r="224" spans="1:8" ht="16.5" outlineLevel="1" thickBot="1" x14ac:dyDescent="0.3">
      <c r="D224" s="340"/>
      <c r="F224" s="335" t="s">
        <v>735</v>
      </c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6">
        <f>SUM(D276:H276)</f>
        <v>167</v>
      </c>
      <c r="D276" s="287">
        <f>D209+D142+D75+D8</f>
        <v>6</v>
      </c>
      <c r="E276" s="287">
        <f>E209+E142+E75+E8</f>
        <v>19</v>
      </c>
      <c r="F276" s="287">
        <f>F209+F142+F75+F8</f>
        <v>138</v>
      </c>
      <c r="G276" s="287">
        <f>G209+G142+G75+G8</f>
        <v>1</v>
      </c>
      <c r="H276" s="287">
        <f>H209+H142+H75+H8</f>
        <v>3</v>
      </c>
    </row>
    <row r="277" spans="3:8" ht="15.75" x14ac:dyDescent="0.25">
      <c r="C277" s="288"/>
      <c r="D277" s="289">
        <f>D276/$C$276</f>
        <v>3.5928143712574849E-2</v>
      </c>
      <c r="E277" s="289">
        <f>E276/$C$276</f>
        <v>0.11377245508982035</v>
      </c>
      <c r="F277" s="289">
        <f>F276/$C$276</f>
        <v>0.82634730538922152</v>
      </c>
      <c r="G277" s="289">
        <f>G276/$C$276</f>
        <v>5.9880239520958087E-3</v>
      </c>
      <c r="H277" s="289">
        <f>H276/$C$276</f>
        <v>1.7964071856287425E-2</v>
      </c>
    </row>
  </sheetData>
  <mergeCells count="5">
    <mergeCell ref="D2:D7"/>
    <mergeCell ref="E2:E7"/>
    <mergeCell ref="F2:F7"/>
    <mergeCell ref="G2:G7"/>
    <mergeCell ref="H2:H7"/>
  </mergeCells>
  <conditionalFormatting sqref="E13 H17:H20 H14 H10">
    <cfRule type="duplicateValues" dxfId="1746" priority="509"/>
    <cfRule type="duplicateValues" dxfId="1745" priority="510"/>
    <cfRule type="duplicateValues" dxfId="1744" priority="511"/>
    <cfRule type="duplicateValues" dxfId="1743" priority="512"/>
    <cfRule type="duplicateValues" dxfId="1742" priority="513"/>
    <cfRule type="duplicateValues" dxfId="1741" priority="514"/>
    <cfRule type="duplicateValues" dxfId="1740" priority="515"/>
    <cfRule type="duplicateValues" dxfId="1739" priority="516"/>
    <cfRule type="duplicateValues" dxfId="1738" priority="517"/>
    <cfRule type="duplicateValues" dxfId="1737" priority="518"/>
    <cfRule type="duplicateValues" dxfId="1736" priority="519"/>
    <cfRule type="duplicateValues" dxfId="1735" priority="520"/>
    <cfRule type="duplicateValues" dxfId="1734" priority="521"/>
    <cfRule type="duplicateValues" dxfId="1733" priority="522"/>
    <cfRule type="duplicateValues" dxfId="1732" priority="523"/>
    <cfRule type="duplicateValues" dxfId="1731" priority="524"/>
    <cfRule type="duplicateValues" dxfId="1730" priority="525"/>
    <cfRule type="duplicateValues" dxfId="1729" priority="526"/>
    <cfRule type="duplicateValues" dxfId="1728" priority="527"/>
    <cfRule type="duplicateValues" dxfId="1727" priority="528"/>
    <cfRule type="duplicateValues" dxfId="1726" priority="529"/>
  </conditionalFormatting>
  <conditionalFormatting sqref="E16 F11 H9 E9 D9:D10 D12:D13 D18:E18 D19:D20 D16:D17 H11:H12 H15:H16 H21 E21 F20 F22:F23">
    <cfRule type="duplicateValues" dxfId="1725" priority="530"/>
    <cfRule type="duplicateValues" dxfId="1724" priority="531"/>
    <cfRule type="duplicateValues" dxfId="1723" priority="532"/>
    <cfRule type="duplicateValues" dxfId="1722" priority="533"/>
    <cfRule type="duplicateValues" dxfId="1721" priority="534"/>
    <cfRule type="duplicateValues" dxfId="1720" priority="535"/>
    <cfRule type="duplicateValues" dxfId="1719" priority="536"/>
    <cfRule type="duplicateValues" dxfId="1718" priority="537"/>
    <cfRule type="duplicateValues" dxfId="1717" priority="538"/>
    <cfRule type="duplicateValues" dxfId="1716" priority="539"/>
    <cfRule type="duplicateValues" dxfId="1715" priority="540"/>
    <cfRule type="duplicateValues" dxfId="1714" priority="541"/>
    <cfRule type="duplicateValues" dxfId="1713" priority="542"/>
    <cfRule type="duplicateValues" dxfId="1712" priority="543"/>
  </conditionalFormatting>
  <conditionalFormatting sqref="F80 H84:H87 H81 H77">
    <cfRule type="duplicateValues" dxfId="1711" priority="269"/>
    <cfRule type="duplicateValues" dxfId="1710" priority="270"/>
    <cfRule type="duplicateValues" dxfId="1709" priority="271"/>
    <cfRule type="duplicateValues" dxfId="1708" priority="272"/>
    <cfRule type="duplicateValues" dxfId="1707" priority="273"/>
    <cfRule type="duplicateValues" dxfId="1706" priority="274"/>
    <cfRule type="duplicateValues" dxfId="1705" priority="275"/>
    <cfRule type="duplicateValues" dxfId="1704" priority="276"/>
    <cfRule type="duplicateValues" dxfId="1703" priority="277"/>
    <cfRule type="duplicateValues" dxfId="1702" priority="278"/>
    <cfRule type="duplicateValues" dxfId="1701" priority="279"/>
    <cfRule type="duplicateValues" dxfId="1700" priority="280"/>
    <cfRule type="duplicateValues" dxfId="1699" priority="281"/>
    <cfRule type="duplicateValues" dxfId="1698" priority="282"/>
    <cfRule type="duplicateValues" dxfId="1697" priority="283"/>
    <cfRule type="duplicateValues" dxfId="1696" priority="284"/>
    <cfRule type="duplicateValues" dxfId="1695" priority="285"/>
    <cfRule type="duplicateValues" dxfId="1694" priority="286"/>
    <cfRule type="duplicateValues" dxfId="1693" priority="287"/>
    <cfRule type="duplicateValues" dxfId="1692" priority="288"/>
    <cfRule type="duplicateValues" dxfId="1691" priority="289"/>
  </conditionalFormatting>
  <conditionalFormatting sqref="F83 E78 H76 D76:E76 F77 D79:D80 D85:E85 D86:D87 D83:D84 H78:H79 H82:H83 H88 E88:E90">
    <cfRule type="duplicateValues" dxfId="1690" priority="290"/>
    <cfRule type="duplicateValues" dxfId="1689" priority="291"/>
    <cfRule type="duplicateValues" dxfId="1688" priority="292"/>
    <cfRule type="duplicateValues" dxfId="1687" priority="293"/>
    <cfRule type="duplicateValues" dxfId="1686" priority="294"/>
    <cfRule type="duplicateValues" dxfId="1685" priority="295"/>
    <cfRule type="duplicateValues" dxfId="1684" priority="296"/>
    <cfRule type="duplicateValues" dxfId="1683" priority="297"/>
    <cfRule type="duplicateValues" dxfId="1682" priority="298"/>
    <cfRule type="duplicateValues" dxfId="1681" priority="299"/>
    <cfRule type="duplicateValues" dxfId="1680" priority="300"/>
    <cfRule type="duplicateValues" dxfId="1679" priority="301"/>
    <cfRule type="duplicateValues" dxfId="1678" priority="302"/>
    <cfRule type="duplicateValues" dxfId="1677" priority="303"/>
  </conditionalFormatting>
  <conditionalFormatting sqref="G154 F147 H151:H153 H148 H144">
    <cfRule type="duplicateValues" dxfId="1676" priority="248"/>
    <cfRule type="duplicateValues" dxfId="1675" priority="249"/>
    <cfRule type="duplicateValues" dxfId="1674" priority="250"/>
    <cfRule type="duplicateValues" dxfId="1673" priority="251"/>
    <cfRule type="duplicateValues" dxfId="1672" priority="252"/>
    <cfRule type="duplicateValues" dxfId="1671" priority="253"/>
    <cfRule type="duplicateValues" dxfId="1670" priority="254"/>
    <cfRule type="duplicateValues" dxfId="1669" priority="255"/>
    <cfRule type="duplicateValues" dxfId="1668" priority="256"/>
    <cfRule type="duplicateValues" dxfId="1667" priority="257"/>
    <cfRule type="duplicateValues" dxfId="1666" priority="258"/>
    <cfRule type="duplicateValues" dxfId="1665" priority="259"/>
    <cfRule type="duplicateValues" dxfId="1664" priority="260"/>
    <cfRule type="duplicateValues" dxfId="1663" priority="261"/>
    <cfRule type="duplicateValues" dxfId="1662" priority="262"/>
    <cfRule type="duplicateValues" dxfId="1661" priority="263"/>
    <cfRule type="duplicateValues" dxfId="1660" priority="264"/>
    <cfRule type="duplicateValues" dxfId="1659" priority="265"/>
    <cfRule type="duplicateValues" dxfId="1658" priority="266"/>
    <cfRule type="duplicateValues" dxfId="1657" priority="267"/>
    <cfRule type="duplicateValues" dxfId="1656" priority="268"/>
  </conditionalFormatting>
  <conditionalFormatting sqref="F150 H143 D143 F143:F145 D146:D147 D152:E152 D153 F154:F157 D150:D151 H145:H146 H149:H150 H155">
    <cfRule type="duplicateValues" dxfId="1655" priority="544"/>
    <cfRule type="duplicateValues" dxfId="1654" priority="545"/>
    <cfRule type="duplicateValues" dxfId="1653" priority="546"/>
    <cfRule type="duplicateValues" dxfId="1652" priority="547"/>
    <cfRule type="duplicateValues" dxfId="1651" priority="548"/>
    <cfRule type="duplicateValues" dxfId="1650" priority="549"/>
    <cfRule type="duplicateValues" dxfId="1649" priority="550"/>
    <cfRule type="duplicateValues" dxfId="1648" priority="551"/>
    <cfRule type="duplicateValues" dxfId="1647" priority="552"/>
    <cfRule type="duplicateValues" dxfId="1646" priority="553"/>
    <cfRule type="duplicateValues" dxfId="1645" priority="554"/>
    <cfRule type="duplicateValues" dxfId="1644" priority="555"/>
    <cfRule type="duplicateValues" dxfId="1643" priority="556"/>
    <cfRule type="duplicateValues" dxfId="1642" priority="557"/>
  </conditionalFormatting>
  <conditionalFormatting sqref="D220 F214 H218:H220 H215 H211">
    <cfRule type="duplicateValues" dxfId="1641" priority="213"/>
    <cfRule type="duplicateValues" dxfId="1640" priority="214"/>
    <cfRule type="duplicateValues" dxfId="1639" priority="215"/>
    <cfRule type="duplicateValues" dxfId="1638" priority="216"/>
    <cfRule type="duplicateValues" dxfId="1637" priority="217"/>
    <cfRule type="duplicateValues" dxfId="1636" priority="218"/>
    <cfRule type="duplicateValues" dxfId="1635" priority="219"/>
    <cfRule type="duplicateValues" dxfId="1634" priority="220"/>
    <cfRule type="duplicateValues" dxfId="1633" priority="221"/>
    <cfRule type="duplicateValues" dxfId="1632" priority="222"/>
    <cfRule type="duplicateValues" dxfId="1631" priority="223"/>
    <cfRule type="duplicateValues" dxfId="1630" priority="224"/>
    <cfRule type="duplicateValues" dxfId="1629" priority="225"/>
    <cfRule type="duplicateValues" dxfId="1628" priority="226"/>
    <cfRule type="duplicateValues" dxfId="1627" priority="227"/>
    <cfRule type="duplicateValues" dxfId="1626" priority="228"/>
    <cfRule type="duplicateValues" dxfId="1625" priority="229"/>
    <cfRule type="duplicateValues" dxfId="1624" priority="230"/>
    <cfRule type="duplicateValues" dxfId="1623" priority="231"/>
    <cfRule type="duplicateValues" dxfId="1622" priority="232"/>
    <cfRule type="duplicateValues" dxfId="1621" priority="233"/>
  </conditionalFormatting>
  <conditionalFormatting sqref="F217 H210 D210 F210:F212 D213:D214 D219:E219 F222:F224 D221 D217:D218 H212:H213 H216:H217 H222">
    <cfRule type="duplicateValues" dxfId="1620" priority="234"/>
    <cfRule type="duplicateValues" dxfId="1619" priority="235"/>
    <cfRule type="duplicateValues" dxfId="1618" priority="236"/>
    <cfRule type="duplicateValues" dxfId="1617" priority="237"/>
    <cfRule type="duplicateValues" dxfId="1616" priority="238"/>
    <cfRule type="duplicateValues" dxfId="1615" priority="239"/>
    <cfRule type="duplicateValues" dxfId="1614" priority="240"/>
    <cfRule type="duplicateValues" dxfId="1613" priority="241"/>
    <cfRule type="duplicateValues" dxfId="1612" priority="242"/>
    <cfRule type="duplicateValues" dxfId="1611" priority="243"/>
    <cfRule type="duplicateValues" dxfId="1610" priority="244"/>
    <cfRule type="duplicateValues" dxfId="1609" priority="245"/>
    <cfRule type="duplicateValues" dxfId="1608" priority="246"/>
    <cfRule type="duplicateValues" dxfId="1607" priority="247"/>
  </conditionalFormatting>
  <conditionalFormatting sqref="D66:H74 G45:H65 D45:F50 F52:F64 E51 D53:E65 D51:D52">
    <cfRule type="duplicateValues" dxfId="1606" priority="202"/>
  </conditionalFormatting>
  <conditionalFormatting sqref="F65">
    <cfRule type="duplicateValues" dxfId="1605" priority="201"/>
  </conditionalFormatting>
  <conditionalFormatting sqref="D45:H50 G51:H51 E51 D53:H74 D51:D52 F52:H52">
    <cfRule type="duplicateValues" dxfId="1604" priority="191"/>
    <cfRule type="duplicateValues" dxfId="1603" priority="192"/>
    <cfRule type="duplicateValues" dxfId="1602" priority="193"/>
    <cfRule type="duplicateValues" dxfId="1601" priority="194"/>
    <cfRule type="duplicateValues" dxfId="1600" priority="195"/>
    <cfRule type="duplicateValues" dxfId="1599" priority="196"/>
    <cfRule type="duplicateValues" dxfId="1598" priority="197"/>
    <cfRule type="duplicateValues" dxfId="1597" priority="198"/>
    <cfRule type="duplicateValues" dxfId="1596" priority="200"/>
  </conditionalFormatting>
  <conditionalFormatting sqref="F65">
    <cfRule type="duplicateValues" dxfId="1595" priority="199"/>
  </conditionalFormatting>
  <conditionalFormatting sqref="E52">
    <cfRule type="duplicateValues" dxfId="1594" priority="170"/>
    <cfRule type="duplicateValues" dxfId="1593" priority="171"/>
    <cfRule type="duplicateValues" dxfId="1592" priority="172"/>
    <cfRule type="duplicateValues" dxfId="1591" priority="173"/>
    <cfRule type="duplicateValues" dxfId="1590" priority="174"/>
    <cfRule type="duplicateValues" dxfId="1589" priority="175"/>
    <cfRule type="duplicateValues" dxfId="1588" priority="176"/>
    <cfRule type="duplicateValues" dxfId="1587" priority="177"/>
    <cfRule type="duplicateValues" dxfId="1586" priority="178"/>
    <cfRule type="duplicateValues" dxfId="1585" priority="179"/>
    <cfRule type="duplicateValues" dxfId="1584" priority="180"/>
    <cfRule type="duplicateValues" dxfId="1583" priority="181"/>
    <cfRule type="duplicateValues" dxfId="1582" priority="182"/>
    <cfRule type="duplicateValues" dxfId="1581" priority="183"/>
    <cfRule type="duplicateValues" dxfId="1580" priority="184"/>
    <cfRule type="duplicateValues" dxfId="1579" priority="185"/>
    <cfRule type="duplicateValues" dxfId="1578" priority="186"/>
    <cfRule type="duplicateValues" dxfId="1577" priority="187"/>
    <cfRule type="duplicateValues" dxfId="1576" priority="188"/>
    <cfRule type="duplicateValues" dxfId="1575" priority="189"/>
    <cfRule type="duplicateValues" dxfId="1574" priority="190"/>
  </conditionalFormatting>
  <conditionalFormatting sqref="F32">
    <cfRule type="duplicateValues" dxfId="1573" priority="169"/>
  </conditionalFormatting>
  <conditionalFormatting sqref="F32">
    <cfRule type="duplicateValues" dxfId="1572" priority="168"/>
  </conditionalFormatting>
  <conditionalFormatting sqref="F25:F28 F30 D24:E32 D33:H33 D35:H42 G34:H34 D34:E34 G24:H32 D44:H44 D43:E43 G43:H43">
    <cfRule type="duplicateValues" dxfId="1571" priority="203"/>
  </conditionalFormatting>
  <conditionalFormatting sqref="D25:H28 D35:H42 G34:H34 D34:E34 G24:H24 D24:E24 D30:H30 D29:E29 G29:H29 D32:H33 D31:E31 G31:H31 D44:H44 D43:E43 G43:H43">
    <cfRule type="duplicateValues" dxfId="1570" priority="204"/>
    <cfRule type="duplicateValues" dxfId="1569" priority="205"/>
    <cfRule type="duplicateValues" dxfId="1568" priority="206"/>
    <cfRule type="duplicateValues" dxfId="1567" priority="207"/>
    <cfRule type="duplicateValues" dxfId="1566" priority="208"/>
    <cfRule type="duplicateValues" dxfId="1565" priority="209"/>
    <cfRule type="duplicateValues" dxfId="1564" priority="210"/>
    <cfRule type="duplicateValues" dxfId="1563" priority="211"/>
    <cfRule type="duplicateValues" dxfId="1562" priority="212"/>
  </conditionalFormatting>
  <conditionalFormatting sqref="D133:H139 F119:F131 D119:E132 D141:H141 D140:E140 G140:H140 D110:D118 G110:H132">
    <cfRule type="duplicateValues" dxfId="1561" priority="167"/>
  </conditionalFormatting>
  <conditionalFormatting sqref="D119:H139 D141:H141 D140:E140 G140:H140 D110:D118 G110:H118">
    <cfRule type="duplicateValues" dxfId="1560" priority="166"/>
  </conditionalFormatting>
  <conditionalFormatting sqref="F132">
    <cfRule type="duplicateValues" dxfId="1559" priority="165"/>
  </conditionalFormatting>
  <conditionalFormatting sqref="D119:H139 D141:H141 D140:E140 G140:H140 D110:D118 G110:H118">
    <cfRule type="duplicateValues" dxfId="1558" priority="160"/>
    <cfRule type="duplicateValues" dxfId="1557" priority="164"/>
  </conditionalFormatting>
  <conditionalFormatting sqref="D119:H139 D141:H141 D140:E140 G140:H140 D110:D118 G110:H118">
    <cfRule type="duplicateValues" dxfId="1556" priority="163"/>
  </conditionalFormatting>
  <conditionalFormatting sqref="D119:H139 D110:D118 G110:H118">
    <cfRule type="duplicateValues" dxfId="1555" priority="162"/>
  </conditionalFormatting>
  <conditionalFormatting sqref="D119:H139 D141:H141 D140:E140 G140:H140 D110:D118 G110:H118">
    <cfRule type="duplicateValues" dxfId="1554" priority="158"/>
    <cfRule type="duplicateValues" dxfId="1553" priority="159"/>
    <cfRule type="duplicateValues" dxfId="1552" priority="161"/>
  </conditionalFormatting>
  <conditionalFormatting sqref="F140">
    <cfRule type="duplicateValues" dxfId="1551" priority="137"/>
    <cfRule type="duplicateValues" dxfId="1550" priority="138"/>
    <cfRule type="duplicateValues" dxfId="1549" priority="139"/>
    <cfRule type="duplicateValues" dxfId="1548" priority="140"/>
    <cfRule type="duplicateValues" dxfId="1547" priority="141"/>
    <cfRule type="duplicateValues" dxfId="1546" priority="142"/>
    <cfRule type="duplicateValues" dxfId="1545" priority="143"/>
    <cfRule type="duplicateValues" dxfId="1544" priority="144"/>
    <cfRule type="duplicateValues" dxfId="1543" priority="145"/>
    <cfRule type="duplicateValues" dxfId="1542" priority="146"/>
    <cfRule type="duplicateValues" dxfId="1541" priority="147"/>
    <cfRule type="duplicateValues" dxfId="1540" priority="148"/>
    <cfRule type="duplicateValues" dxfId="1539" priority="149"/>
    <cfRule type="duplicateValues" dxfId="1538" priority="150"/>
    <cfRule type="duplicateValues" dxfId="1537" priority="151"/>
    <cfRule type="duplicateValues" dxfId="1536" priority="152"/>
    <cfRule type="duplicateValues" dxfId="1535" priority="153"/>
    <cfRule type="duplicateValues" dxfId="1534" priority="154"/>
    <cfRule type="duplicateValues" dxfId="1533" priority="155"/>
    <cfRule type="duplicateValues" dxfId="1532" priority="156"/>
    <cfRule type="duplicateValues" dxfId="1531" priority="157"/>
  </conditionalFormatting>
  <conditionalFormatting sqref="D91:D109 G91:H109">
    <cfRule type="duplicateValues" dxfId="1530" priority="136"/>
  </conditionalFormatting>
  <conditionalFormatting sqref="D91:D109 G91:H109">
    <cfRule type="duplicateValues" dxfId="1529" priority="132"/>
    <cfRule type="duplicateValues" dxfId="1528" priority="135"/>
  </conditionalFormatting>
  <conditionalFormatting sqref="D91:D109 G91:H109">
    <cfRule type="duplicateValues" dxfId="1527" priority="134"/>
  </conditionalFormatting>
  <conditionalFormatting sqref="D91:D109 G91:H109">
    <cfRule type="duplicateValues" dxfId="1526" priority="130"/>
    <cfRule type="duplicateValues" dxfId="1525" priority="131"/>
    <cfRule type="duplicateValues" dxfId="1524" priority="133"/>
  </conditionalFormatting>
  <conditionalFormatting sqref="E112:F117">
    <cfRule type="duplicateValues" dxfId="1523" priority="129"/>
  </conditionalFormatting>
  <conditionalFormatting sqref="E112:F117">
    <cfRule type="duplicateValues" dxfId="1522" priority="120"/>
    <cfRule type="duplicateValues" dxfId="1521" priority="121"/>
    <cfRule type="duplicateValues" dxfId="1520" priority="122"/>
    <cfRule type="duplicateValues" dxfId="1519" priority="123"/>
    <cfRule type="duplicateValues" dxfId="1518" priority="124"/>
    <cfRule type="duplicateValues" dxfId="1517" priority="125"/>
    <cfRule type="duplicateValues" dxfId="1516" priority="126"/>
    <cfRule type="duplicateValues" dxfId="1515" priority="127"/>
    <cfRule type="duplicateValues" dxfId="1514" priority="128"/>
  </conditionalFormatting>
  <conditionalFormatting sqref="F101 E100:F100 E102:F111 E92:E95 E97:E99 F91:F98">
    <cfRule type="duplicateValues" dxfId="1513" priority="119"/>
  </conditionalFormatting>
  <conditionalFormatting sqref="F99">
    <cfRule type="duplicateValues" dxfId="1512" priority="118"/>
  </conditionalFormatting>
  <conditionalFormatting sqref="F96 F101 F91 E92:F95 E102:F111 E97:F100">
    <cfRule type="duplicateValues" dxfId="1511" priority="108"/>
    <cfRule type="duplicateValues" dxfId="1510" priority="109"/>
    <cfRule type="duplicateValues" dxfId="1509" priority="110"/>
    <cfRule type="duplicateValues" dxfId="1508" priority="111"/>
    <cfRule type="duplicateValues" dxfId="1507" priority="112"/>
    <cfRule type="duplicateValues" dxfId="1506" priority="113"/>
    <cfRule type="duplicateValues" dxfId="1505" priority="114"/>
    <cfRule type="duplicateValues" dxfId="1504" priority="115"/>
    <cfRule type="duplicateValues" dxfId="1503" priority="117"/>
  </conditionalFormatting>
  <conditionalFormatting sqref="F99">
    <cfRule type="duplicateValues" dxfId="1502" priority="116"/>
  </conditionalFormatting>
  <conditionalFormatting sqref="F118">
    <cfRule type="duplicateValues" dxfId="1501" priority="107"/>
  </conditionalFormatting>
  <conditionalFormatting sqref="F118">
    <cfRule type="duplicateValues" dxfId="1500" priority="106"/>
  </conditionalFormatting>
  <conditionalFormatting sqref="F118">
    <cfRule type="duplicateValues" dxfId="1499" priority="101"/>
    <cfRule type="duplicateValues" dxfId="1498" priority="105"/>
  </conditionalFormatting>
  <conditionalFormatting sqref="F118">
    <cfRule type="duplicateValues" dxfId="1497" priority="104"/>
  </conditionalFormatting>
  <conditionalFormatting sqref="F118">
    <cfRule type="duplicateValues" dxfId="1496" priority="103"/>
  </conditionalFormatting>
  <conditionalFormatting sqref="F118">
    <cfRule type="duplicateValues" dxfId="1495" priority="99"/>
    <cfRule type="duplicateValues" dxfId="1494" priority="100"/>
    <cfRule type="duplicateValues" dxfId="1493" priority="102"/>
  </conditionalFormatting>
  <conditionalFormatting sqref="D179:E185 G179:H185 D186:H208">
    <cfRule type="duplicateValues" dxfId="1492" priority="98"/>
  </conditionalFormatting>
  <conditionalFormatting sqref="D179:E185 G179:H185 D186:H208">
    <cfRule type="duplicateValues" dxfId="1491" priority="97"/>
  </conditionalFormatting>
  <conditionalFormatting sqref="D196:H208">
    <cfRule type="duplicateValues" dxfId="1490" priority="96"/>
  </conditionalFormatting>
  <conditionalFormatting sqref="D196:H208">
    <cfRule type="duplicateValues" dxfId="1489" priority="95"/>
  </conditionalFormatting>
  <conditionalFormatting sqref="D196:H208">
    <cfRule type="duplicateValues" dxfId="1488" priority="94"/>
  </conditionalFormatting>
  <conditionalFormatting sqref="D196:H208">
    <cfRule type="duplicateValues" dxfId="1487" priority="93"/>
  </conditionalFormatting>
  <conditionalFormatting sqref="D196:H208">
    <cfRule type="duplicateValues" dxfId="1486" priority="92"/>
  </conditionalFormatting>
  <conditionalFormatting sqref="D159:E162 E158 G158:H162 G164:H178 G163 D164:E178 D163">
    <cfRule type="duplicateValues" dxfId="1485" priority="91"/>
  </conditionalFormatting>
  <conditionalFormatting sqref="D159:E162 E158 G158:H162 G164:H178 G163 D164:E178 D163">
    <cfRule type="duplicateValues" dxfId="1484" priority="90"/>
  </conditionalFormatting>
  <conditionalFormatting sqref="D164:E178 G164:H178 G163 D163">
    <cfRule type="duplicateValues" dxfId="1483" priority="89"/>
  </conditionalFormatting>
  <conditionalFormatting sqref="F179:F184">
    <cfRule type="duplicateValues" dxfId="1482" priority="88"/>
  </conditionalFormatting>
  <conditionalFormatting sqref="F179:F184">
    <cfRule type="duplicateValues" dxfId="1481" priority="79"/>
    <cfRule type="duplicateValues" dxfId="1480" priority="80"/>
    <cfRule type="duplicateValues" dxfId="1479" priority="81"/>
    <cfRule type="duplicateValues" dxfId="1478" priority="82"/>
    <cfRule type="duplicateValues" dxfId="1477" priority="83"/>
    <cfRule type="duplicateValues" dxfId="1476" priority="84"/>
    <cfRule type="duplicateValues" dxfId="1475" priority="85"/>
    <cfRule type="duplicateValues" dxfId="1474" priority="86"/>
    <cfRule type="duplicateValues" dxfId="1473" priority="87"/>
  </conditionalFormatting>
  <conditionalFormatting sqref="F159:F164 D158 F167:F176 F178">
    <cfRule type="duplicateValues" dxfId="1472" priority="78"/>
  </conditionalFormatting>
  <conditionalFormatting sqref="F166">
    <cfRule type="duplicateValues" dxfId="1471" priority="77"/>
  </conditionalFormatting>
  <conditionalFormatting sqref="F159:F164 D158 F166:F176 F178">
    <cfRule type="duplicateValues" dxfId="1470" priority="67"/>
    <cfRule type="duplicateValues" dxfId="1469" priority="68"/>
    <cfRule type="duplicateValues" dxfId="1468" priority="69"/>
    <cfRule type="duplicateValues" dxfId="1467" priority="70"/>
    <cfRule type="duplicateValues" dxfId="1466" priority="71"/>
    <cfRule type="duplicateValues" dxfId="1465" priority="72"/>
    <cfRule type="duplicateValues" dxfId="1464" priority="73"/>
    <cfRule type="duplicateValues" dxfId="1463" priority="74"/>
    <cfRule type="duplicateValues" dxfId="1462" priority="76"/>
  </conditionalFormatting>
  <conditionalFormatting sqref="F166">
    <cfRule type="duplicateValues" dxfId="1461" priority="75"/>
  </conditionalFormatting>
  <conditionalFormatting sqref="F165">
    <cfRule type="duplicateValues" dxfId="1460" priority="66"/>
  </conditionalFormatting>
  <conditionalFormatting sqref="F165">
    <cfRule type="duplicateValues" dxfId="1459" priority="65"/>
  </conditionalFormatting>
  <conditionalFormatting sqref="F165">
    <cfRule type="duplicateValues" dxfId="1458" priority="64"/>
  </conditionalFormatting>
  <conditionalFormatting sqref="F177">
    <cfRule type="duplicateValues" dxfId="1457" priority="63"/>
  </conditionalFormatting>
  <conditionalFormatting sqref="F177">
    <cfRule type="duplicateValues" dxfId="1456" priority="62"/>
  </conditionalFormatting>
  <conditionalFormatting sqref="F177">
    <cfRule type="duplicateValues" dxfId="1455" priority="61"/>
  </conditionalFormatting>
  <conditionalFormatting sqref="F185">
    <cfRule type="duplicateValues" dxfId="1454" priority="60"/>
  </conditionalFormatting>
  <conditionalFormatting sqref="F185">
    <cfRule type="duplicateValues" dxfId="1453" priority="59"/>
  </conditionalFormatting>
  <conditionalFormatting sqref="F185">
    <cfRule type="duplicateValues" dxfId="1452" priority="58"/>
  </conditionalFormatting>
  <conditionalFormatting sqref="G244:H252 D253:H275">
    <cfRule type="duplicateValues" dxfId="1451" priority="55"/>
  </conditionalFormatting>
  <conditionalFormatting sqref="G244:H252 D253:H275">
    <cfRule type="duplicateValues" dxfId="1450" priority="54"/>
  </conditionalFormatting>
  <conditionalFormatting sqref="D253:H262 G244:H252 D263:E263 G263:H263 F263:F266">
    <cfRule type="duplicateValues" dxfId="1449" priority="53"/>
  </conditionalFormatting>
  <conditionalFormatting sqref="D253:H262 G244:H252 D263:E263 G263:H263 F263:F266">
    <cfRule type="duplicateValues" dxfId="1448" priority="52"/>
  </conditionalFormatting>
  <conditionalFormatting sqref="D253:H262 G244:H252 D263:E263 G263:H263 F263:F266">
    <cfRule type="duplicateValues" dxfId="1447" priority="51"/>
  </conditionalFormatting>
  <conditionalFormatting sqref="D253:H262 G244:H252 D263:E263 G263:H263 F263:F266">
    <cfRule type="duplicateValues" dxfId="1446" priority="50"/>
  </conditionalFormatting>
  <conditionalFormatting sqref="G225:H243">
    <cfRule type="duplicateValues" dxfId="1445" priority="49"/>
  </conditionalFormatting>
  <conditionalFormatting sqref="G225:H243">
    <cfRule type="duplicateValues" dxfId="1444" priority="48"/>
  </conditionalFormatting>
  <conditionalFormatting sqref="G225:H230">
    <cfRule type="duplicateValues" dxfId="1443" priority="47"/>
  </conditionalFormatting>
  <conditionalFormatting sqref="G225:H230">
    <cfRule type="duplicateValues" dxfId="1442" priority="46"/>
  </conditionalFormatting>
  <conditionalFormatting sqref="G225:H230">
    <cfRule type="duplicateValues" dxfId="1441" priority="45"/>
  </conditionalFormatting>
  <conditionalFormatting sqref="G225:H230">
    <cfRule type="duplicateValues" dxfId="1440" priority="44"/>
  </conditionalFormatting>
  <conditionalFormatting sqref="D246:E252">
    <cfRule type="duplicateValues" dxfId="1439" priority="43"/>
  </conditionalFormatting>
  <conditionalFormatting sqref="D246:E252">
    <cfRule type="duplicateValues" dxfId="1438" priority="42"/>
  </conditionalFormatting>
  <conditionalFormatting sqref="D230:E245">
    <cfRule type="duplicateValues" dxfId="1437" priority="41"/>
  </conditionalFormatting>
  <conditionalFormatting sqref="D230:E245">
    <cfRule type="duplicateValues" dxfId="1436" priority="40"/>
  </conditionalFormatting>
  <conditionalFormatting sqref="D230:E245">
    <cfRule type="duplicateValues" dxfId="1435" priority="39"/>
  </conditionalFormatting>
  <conditionalFormatting sqref="D230:E245">
    <cfRule type="duplicateValues" dxfId="1434" priority="38"/>
  </conditionalFormatting>
  <conditionalFormatting sqref="D230:E245">
    <cfRule type="duplicateValues" dxfId="1433" priority="37"/>
  </conditionalFormatting>
  <conditionalFormatting sqref="F246:F252">
    <cfRule type="duplicateValues" dxfId="1432" priority="36"/>
  </conditionalFormatting>
  <conditionalFormatting sqref="F246:F252">
    <cfRule type="duplicateValues" dxfId="1431" priority="27"/>
    <cfRule type="duplicateValues" dxfId="1430" priority="28"/>
    <cfRule type="duplicateValues" dxfId="1429" priority="29"/>
    <cfRule type="duplicateValues" dxfId="1428" priority="30"/>
    <cfRule type="duplicateValues" dxfId="1427" priority="31"/>
    <cfRule type="duplicateValues" dxfId="1426" priority="32"/>
    <cfRule type="duplicateValues" dxfId="1425" priority="33"/>
    <cfRule type="duplicateValues" dxfId="1424" priority="34"/>
    <cfRule type="duplicateValues" dxfId="1423" priority="35"/>
  </conditionalFormatting>
  <conditionalFormatting sqref="E225 F226:F228 F230:F231 D229 F234:F243 F245">
    <cfRule type="duplicateValues" dxfId="1422" priority="26"/>
  </conditionalFormatting>
  <conditionalFormatting sqref="F233">
    <cfRule type="duplicateValues" dxfId="1421" priority="25"/>
  </conditionalFormatting>
  <conditionalFormatting sqref="E225 F226:F228 F230:F231 D229 F233:F243 F245">
    <cfRule type="duplicateValues" dxfId="1420" priority="15"/>
    <cfRule type="duplicateValues" dxfId="1419" priority="16"/>
    <cfRule type="duplicateValues" dxfId="1418" priority="17"/>
    <cfRule type="duplicateValues" dxfId="1417" priority="18"/>
    <cfRule type="duplicateValues" dxfId="1416" priority="19"/>
    <cfRule type="duplicateValues" dxfId="1415" priority="20"/>
    <cfRule type="duplicateValues" dxfId="1414" priority="21"/>
    <cfRule type="duplicateValues" dxfId="1413" priority="22"/>
    <cfRule type="duplicateValues" dxfId="1412" priority="24"/>
  </conditionalFormatting>
  <conditionalFormatting sqref="F233">
    <cfRule type="duplicateValues" dxfId="1411" priority="23"/>
  </conditionalFormatting>
  <conditionalFormatting sqref="D226:E228 D230:E245 E229">
    <cfRule type="duplicateValues" dxfId="1410" priority="56"/>
  </conditionalFormatting>
  <conditionalFormatting sqref="D226:E228 D230:E245 E229">
    <cfRule type="duplicateValues" dxfId="1409" priority="57"/>
  </conditionalFormatting>
  <conditionalFormatting sqref="F232">
    <cfRule type="duplicateValues" dxfId="1408" priority="12"/>
  </conditionalFormatting>
  <conditionalFormatting sqref="F232">
    <cfRule type="duplicateValues" dxfId="1407" priority="11"/>
  </conditionalFormatting>
  <conditionalFormatting sqref="F232">
    <cfRule type="duplicateValues" dxfId="1406" priority="10"/>
  </conditionalFormatting>
  <conditionalFormatting sqref="F232">
    <cfRule type="duplicateValues" dxfId="1405" priority="9"/>
  </conditionalFormatting>
  <conditionalFormatting sqref="F232">
    <cfRule type="duplicateValues" dxfId="1404" priority="8"/>
  </conditionalFormatting>
  <conditionalFormatting sqref="F232">
    <cfRule type="duplicateValues" dxfId="1403" priority="13"/>
  </conditionalFormatting>
  <conditionalFormatting sqref="F232">
    <cfRule type="duplicateValues" dxfId="1402" priority="14"/>
  </conditionalFormatting>
  <conditionalFormatting sqref="F244">
    <cfRule type="duplicateValues" dxfId="1401" priority="5"/>
  </conditionalFormatting>
  <conditionalFormatting sqref="F244">
    <cfRule type="duplicateValues" dxfId="1400" priority="4"/>
  </conditionalFormatting>
  <conditionalFormatting sqref="F244">
    <cfRule type="duplicateValues" dxfId="1399" priority="3"/>
  </conditionalFormatting>
  <conditionalFormatting sqref="F244">
    <cfRule type="duplicateValues" dxfId="1398" priority="2"/>
  </conditionalFormatting>
  <conditionalFormatting sqref="F244">
    <cfRule type="duplicateValues" dxfId="1397" priority="1"/>
  </conditionalFormatting>
  <conditionalFormatting sqref="F244">
    <cfRule type="duplicateValues" dxfId="1396" priority="6"/>
  </conditionalFormatting>
  <conditionalFormatting sqref="F244">
    <cfRule type="duplicateValues" dxfId="1395" priority="7"/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outlinePr summaryBelow="0" summaryRight="0"/>
  </sheetPr>
  <dimension ref="A1:N313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7.7109375" style="102" customWidth="1"/>
    <col min="3" max="3" width="3.85546875" style="102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14" ht="29.25" thickBot="1" x14ac:dyDescent="0.5">
      <c r="D1" s="371" t="s">
        <v>233</v>
      </c>
      <c r="E1" s="372"/>
      <c r="F1" s="372"/>
      <c r="G1" s="372"/>
      <c r="H1" s="373"/>
      <c r="J1" s="371" t="s">
        <v>232</v>
      </c>
      <c r="K1" s="372"/>
      <c r="L1" s="372"/>
      <c r="M1" s="372"/>
      <c r="N1" s="373"/>
    </row>
    <row r="2" spans="1:14" ht="21" x14ac:dyDescent="0.35">
      <c r="D2" s="125">
        <v>1</v>
      </c>
      <c r="E2" s="125">
        <v>2</v>
      </c>
      <c r="F2" s="121" t="s">
        <v>88</v>
      </c>
      <c r="G2" s="125">
        <v>4</v>
      </c>
      <c r="H2" s="125">
        <v>5</v>
      </c>
      <c r="J2" s="125">
        <v>1</v>
      </c>
      <c r="K2" s="125">
        <v>2</v>
      </c>
      <c r="L2" s="121" t="s">
        <v>92</v>
      </c>
      <c r="M2" s="125">
        <v>4</v>
      </c>
      <c r="N2" s="125">
        <v>5</v>
      </c>
    </row>
    <row r="3" spans="1:14" x14ac:dyDescent="0.2">
      <c r="D3" s="365" t="s">
        <v>231</v>
      </c>
      <c r="E3" s="365" t="s">
        <v>230</v>
      </c>
      <c r="F3" s="365" t="s">
        <v>229</v>
      </c>
      <c r="G3" s="365" t="s">
        <v>228</v>
      </c>
      <c r="H3" s="365" t="s">
        <v>227</v>
      </c>
      <c r="J3" s="365" t="s">
        <v>231</v>
      </c>
      <c r="K3" s="365" t="s">
        <v>230</v>
      </c>
      <c r="L3" s="365" t="s">
        <v>229</v>
      </c>
      <c r="M3" s="365" t="s">
        <v>228</v>
      </c>
      <c r="N3" s="365" t="s">
        <v>227</v>
      </c>
    </row>
    <row r="4" spans="1:14" x14ac:dyDescent="0.2">
      <c r="D4" s="366"/>
      <c r="E4" s="366"/>
      <c r="F4" s="366"/>
      <c r="G4" s="366"/>
      <c r="H4" s="366"/>
      <c r="J4" s="366"/>
      <c r="K4" s="366"/>
      <c r="L4" s="366"/>
      <c r="M4" s="366"/>
      <c r="N4" s="366"/>
    </row>
    <row r="5" spans="1:14" x14ac:dyDescent="0.2">
      <c r="D5" s="366"/>
      <c r="E5" s="366"/>
      <c r="F5" s="366"/>
      <c r="G5" s="366"/>
      <c r="H5" s="366"/>
      <c r="J5" s="366"/>
      <c r="K5" s="366"/>
      <c r="L5" s="366"/>
      <c r="M5" s="366"/>
      <c r="N5" s="366"/>
    </row>
    <row r="6" spans="1:14" x14ac:dyDescent="0.2">
      <c r="D6" s="366"/>
      <c r="E6" s="366"/>
      <c r="F6" s="366"/>
      <c r="G6" s="366"/>
      <c r="H6" s="366"/>
      <c r="J6" s="366"/>
      <c r="K6" s="366"/>
      <c r="L6" s="366"/>
      <c r="M6" s="366"/>
      <c r="N6" s="366"/>
    </row>
    <row r="7" spans="1:14" x14ac:dyDescent="0.2">
      <c r="D7" s="366"/>
      <c r="E7" s="366"/>
      <c r="F7" s="366"/>
      <c r="G7" s="366"/>
      <c r="H7" s="366"/>
      <c r="J7" s="366"/>
      <c r="K7" s="366"/>
      <c r="L7" s="366"/>
      <c r="M7" s="366"/>
      <c r="N7" s="366"/>
    </row>
    <row r="8" spans="1:14" ht="12.75" thickBot="1" x14ac:dyDescent="0.25">
      <c r="D8" s="367"/>
      <c r="E8" s="367"/>
      <c r="F8" s="367"/>
      <c r="G8" s="367"/>
      <c r="H8" s="367"/>
      <c r="J8" s="367"/>
      <c r="K8" s="367"/>
      <c r="L8" s="367"/>
      <c r="M8" s="367"/>
      <c r="N8" s="367"/>
    </row>
    <row r="9" spans="1:14" ht="15.6" customHeight="1" thickBot="1" x14ac:dyDescent="0.3">
      <c r="A9" s="124">
        <v>1</v>
      </c>
      <c r="B9" s="115" t="s">
        <v>193</v>
      </c>
      <c r="C9" s="114">
        <f>SUM(D9:H9)</f>
        <v>49</v>
      </c>
      <c r="D9" s="108">
        <f>COUNTA(D10:D51)</f>
        <v>1</v>
      </c>
      <c r="E9" s="108">
        <f>COUNTA(E10:E51)</f>
        <v>5</v>
      </c>
      <c r="F9" s="108">
        <f>COUNTA(F10:F51)</f>
        <v>36</v>
      </c>
      <c r="G9" s="108">
        <f>COUNTA(G10:G51)</f>
        <v>0</v>
      </c>
      <c r="H9" s="108">
        <f>COUNTA(H10:H51)</f>
        <v>7</v>
      </c>
      <c r="I9" s="114">
        <f>SUM(J9:N9)</f>
        <v>49</v>
      </c>
      <c r="J9" s="108">
        <f>COUNTA(J10:J51)</f>
        <v>6</v>
      </c>
      <c r="K9" s="108">
        <f>COUNTA(K10:K51)</f>
        <v>36</v>
      </c>
      <c r="L9" s="108">
        <f>COUNTA(L10:L51)</f>
        <v>7</v>
      </c>
      <c r="M9" s="108">
        <f>COUNTA(M10:M51)</f>
        <v>0</v>
      </c>
      <c r="N9" s="108">
        <f>COUNTA(N10:N51)</f>
        <v>0</v>
      </c>
    </row>
    <row r="10" spans="1:14" ht="15.6" customHeight="1" outlineLevel="1" thickTop="1" x14ac:dyDescent="0.25">
      <c r="D10" s="113"/>
      <c r="E10" s="112"/>
      <c r="F10" s="112"/>
      <c r="G10" s="112"/>
      <c r="H10" s="111"/>
      <c r="J10" s="113"/>
      <c r="K10" s="112"/>
      <c r="L10" s="112"/>
      <c r="M10" s="112"/>
      <c r="N10" s="111"/>
    </row>
    <row r="11" spans="1:14" ht="15.6" customHeight="1" outlineLevel="1" x14ac:dyDescent="0.25">
      <c r="D11" s="109"/>
      <c r="E11" s="109" t="s">
        <v>270</v>
      </c>
      <c r="F11" s="108" t="s">
        <v>66</v>
      </c>
      <c r="G11" s="108"/>
      <c r="H11" s="107" t="s">
        <v>93</v>
      </c>
      <c r="J11" s="109" t="s">
        <v>270</v>
      </c>
      <c r="K11" s="108" t="s">
        <v>21</v>
      </c>
      <c r="L11" s="108"/>
      <c r="M11" s="108"/>
      <c r="N11" s="107"/>
    </row>
    <row r="12" spans="1:14" ht="15.75" outlineLevel="1" x14ac:dyDescent="0.25">
      <c r="D12" s="109"/>
      <c r="E12" s="109" t="s">
        <v>285</v>
      </c>
      <c r="F12" s="108" t="s">
        <v>82</v>
      </c>
      <c r="G12" s="108"/>
      <c r="H12" s="107" t="s">
        <v>90</v>
      </c>
      <c r="J12" s="109" t="s">
        <v>285</v>
      </c>
      <c r="K12" s="108" t="s">
        <v>33</v>
      </c>
      <c r="L12" s="108"/>
      <c r="M12" s="108"/>
      <c r="N12" s="107"/>
    </row>
    <row r="13" spans="1:14" ht="15.75" outlineLevel="1" x14ac:dyDescent="0.25">
      <c r="D13" s="109"/>
      <c r="E13" s="109" t="s">
        <v>79</v>
      </c>
      <c r="F13" s="108" t="s">
        <v>26</v>
      </c>
      <c r="G13" s="108"/>
      <c r="H13" s="107" t="s">
        <v>92</v>
      </c>
      <c r="J13" s="109" t="s">
        <v>269</v>
      </c>
      <c r="K13" s="108" t="s">
        <v>29</v>
      </c>
      <c r="L13" s="108" t="s">
        <v>181</v>
      </c>
      <c r="M13" s="108"/>
      <c r="N13" s="107"/>
    </row>
    <row r="14" spans="1:14" ht="15.75" outlineLevel="1" x14ac:dyDescent="0.25">
      <c r="D14" s="109"/>
      <c r="E14" s="109" t="s">
        <v>62</v>
      </c>
      <c r="F14" s="108" t="s">
        <v>75</v>
      </c>
      <c r="G14" s="108"/>
      <c r="H14" s="107" t="s">
        <v>85</v>
      </c>
      <c r="J14" s="109" t="s">
        <v>79</v>
      </c>
      <c r="K14" s="108" t="s">
        <v>37</v>
      </c>
      <c r="L14" s="108" t="s">
        <v>93</v>
      </c>
      <c r="M14" s="108"/>
      <c r="N14" s="107"/>
    </row>
    <row r="15" spans="1:14" ht="15.75" outlineLevel="1" x14ac:dyDescent="0.25">
      <c r="D15" s="107"/>
      <c r="E15" s="107" t="s">
        <v>269</v>
      </c>
      <c r="F15" s="108" t="s">
        <v>78</v>
      </c>
      <c r="G15" s="108"/>
      <c r="H15" s="107" t="s">
        <v>91</v>
      </c>
      <c r="J15" s="109" t="s">
        <v>62</v>
      </c>
      <c r="K15" s="108" t="s">
        <v>17</v>
      </c>
      <c r="L15" s="108" t="s">
        <v>90</v>
      </c>
      <c r="M15" s="108"/>
      <c r="N15" s="107"/>
    </row>
    <row r="16" spans="1:14" ht="15.75" outlineLevel="1" x14ac:dyDescent="0.25">
      <c r="D16" s="108" t="s">
        <v>43</v>
      </c>
      <c r="E16" s="108"/>
      <c r="F16" s="108" t="s">
        <v>83</v>
      </c>
      <c r="G16" s="108"/>
      <c r="H16" s="107" t="s">
        <v>181</v>
      </c>
      <c r="J16" s="109" t="s">
        <v>43</v>
      </c>
      <c r="K16" s="108" t="s">
        <v>73</v>
      </c>
      <c r="L16" s="108" t="s">
        <v>91</v>
      </c>
      <c r="M16" s="108"/>
      <c r="N16" s="107"/>
    </row>
    <row r="17" spans="4:14" ht="15.75" outlineLevel="1" x14ac:dyDescent="0.25">
      <c r="D17" s="109"/>
      <c r="E17" s="108"/>
      <c r="F17" s="108" t="s">
        <v>21</v>
      </c>
      <c r="G17" s="108"/>
      <c r="H17" s="107" t="s">
        <v>182</v>
      </c>
      <c r="J17" s="109"/>
      <c r="K17" s="108" t="s">
        <v>83</v>
      </c>
      <c r="L17" s="108" t="s">
        <v>47</v>
      </c>
      <c r="M17" s="108"/>
      <c r="N17" s="107"/>
    </row>
    <row r="18" spans="4:14" ht="15.75" outlineLevel="1" x14ac:dyDescent="0.25">
      <c r="D18" s="109"/>
      <c r="E18" s="108"/>
      <c r="F18" s="108" t="s">
        <v>17</v>
      </c>
      <c r="G18" s="108"/>
      <c r="H18" s="107"/>
      <c r="J18" s="109"/>
      <c r="K18" s="108" t="s">
        <v>78</v>
      </c>
      <c r="L18" s="108" t="s">
        <v>85</v>
      </c>
      <c r="M18" s="108"/>
      <c r="N18" s="107"/>
    </row>
    <row r="19" spans="4:14" ht="15.75" outlineLevel="1" x14ac:dyDescent="0.25">
      <c r="D19" s="109"/>
      <c r="E19" s="108"/>
      <c r="F19" s="108" t="s">
        <v>64</v>
      </c>
      <c r="G19" s="108"/>
      <c r="H19" s="107"/>
      <c r="J19" s="109"/>
      <c r="K19" s="108" t="s">
        <v>75</v>
      </c>
      <c r="L19" s="108" t="s">
        <v>182</v>
      </c>
      <c r="M19" s="108"/>
      <c r="N19" s="107"/>
    </row>
    <row r="20" spans="4:14" ht="15.75" outlineLevel="1" x14ac:dyDescent="0.25">
      <c r="D20" s="109"/>
      <c r="E20" s="108"/>
      <c r="F20" s="108" t="s">
        <v>23</v>
      </c>
      <c r="G20" s="108"/>
      <c r="H20" s="107"/>
      <c r="J20" s="109"/>
      <c r="K20" s="108" t="s">
        <v>26</v>
      </c>
      <c r="L20" s="108"/>
      <c r="M20" s="108"/>
      <c r="N20" s="107"/>
    </row>
    <row r="21" spans="4:14" ht="15.75" outlineLevel="1" x14ac:dyDescent="0.25">
      <c r="D21" s="109"/>
      <c r="E21" s="108"/>
      <c r="F21" s="108" t="s">
        <v>65</v>
      </c>
      <c r="G21" s="108"/>
      <c r="H21" s="107"/>
      <c r="J21" s="109"/>
      <c r="K21" s="108" t="s">
        <v>66</v>
      </c>
      <c r="L21" s="108"/>
      <c r="M21" s="108"/>
      <c r="N21" s="107"/>
    </row>
    <row r="22" spans="4:14" ht="15.75" outlineLevel="1" x14ac:dyDescent="0.25">
      <c r="D22" s="109"/>
      <c r="E22" s="108"/>
      <c r="F22" s="108" t="s">
        <v>54</v>
      </c>
      <c r="G22" s="108"/>
      <c r="H22" s="107"/>
      <c r="J22" s="109"/>
      <c r="K22" s="108" t="s">
        <v>82</v>
      </c>
      <c r="L22" s="108"/>
      <c r="M22" s="108"/>
      <c r="N22" s="107"/>
    </row>
    <row r="23" spans="4:14" ht="15.75" outlineLevel="1" x14ac:dyDescent="0.25">
      <c r="D23" s="109"/>
      <c r="E23" s="108"/>
      <c r="F23" s="110" t="s">
        <v>220</v>
      </c>
      <c r="G23" s="108"/>
      <c r="H23" s="107"/>
      <c r="J23" s="109"/>
      <c r="K23" s="108" t="s">
        <v>64</v>
      </c>
      <c r="L23" s="110"/>
      <c r="M23" s="108"/>
      <c r="N23" s="107"/>
    </row>
    <row r="24" spans="4:14" ht="15.75" outlineLevel="1" x14ac:dyDescent="0.25">
      <c r="D24" s="109"/>
      <c r="E24" s="108"/>
      <c r="F24" s="108" t="s">
        <v>33</v>
      </c>
      <c r="G24" s="110"/>
      <c r="H24" s="107"/>
      <c r="J24" s="109"/>
      <c r="K24" s="108" t="s">
        <v>23</v>
      </c>
      <c r="L24" s="108"/>
      <c r="M24" s="110"/>
      <c r="N24" s="107"/>
    </row>
    <row r="25" spans="4:14" ht="15.75" outlineLevel="1" x14ac:dyDescent="0.25">
      <c r="D25" s="109"/>
      <c r="E25" s="108"/>
      <c r="F25" s="108" t="s">
        <v>29</v>
      </c>
      <c r="G25" s="110"/>
      <c r="H25" s="107"/>
      <c r="J25" s="109"/>
      <c r="K25" s="108" t="s">
        <v>65</v>
      </c>
      <c r="L25" s="108"/>
      <c r="M25" s="110"/>
      <c r="N25" s="107"/>
    </row>
    <row r="26" spans="4:14" ht="15.75" outlineLevel="1" x14ac:dyDescent="0.25">
      <c r="D26" s="109"/>
      <c r="E26" s="108"/>
      <c r="F26" s="108" t="s">
        <v>53</v>
      </c>
      <c r="G26" s="108"/>
      <c r="H26" s="107"/>
      <c r="J26" s="109"/>
      <c r="K26" s="108" t="s">
        <v>54</v>
      </c>
      <c r="L26" s="108"/>
      <c r="M26" s="108"/>
      <c r="N26" s="107"/>
    </row>
    <row r="27" spans="4:14" ht="15.75" outlineLevel="1" x14ac:dyDescent="0.25">
      <c r="D27" s="109"/>
      <c r="E27" s="108"/>
      <c r="F27" s="108" t="s">
        <v>63</v>
      </c>
      <c r="G27" s="108"/>
      <c r="H27" s="107"/>
      <c r="J27" s="109"/>
      <c r="K27" s="108" t="s">
        <v>220</v>
      </c>
      <c r="L27" s="108"/>
      <c r="M27" s="108"/>
      <c r="N27" s="107"/>
    </row>
    <row r="28" spans="4:14" ht="15.75" outlineLevel="1" x14ac:dyDescent="0.25">
      <c r="D28" s="109"/>
      <c r="E28" s="110"/>
      <c r="F28" s="108" t="s">
        <v>73</v>
      </c>
      <c r="G28" s="108"/>
      <c r="H28" s="107"/>
      <c r="J28" s="109"/>
      <c r="K28" s="110" t="s">
        <v>53</v>
      </c>
      <c r="L28" s="108"/>
      <c r="M28" s="108"/>
      <c r="N28" s="107"/>
    </row>
    <row r="29" spans="4:14" ht="15.75" outlineLevel="1" x14ac:dyDescent="0.25">
      <c r="D29" s="109"/>
      <c r="E29" s="108"/>
      <c r="F29" s="108" t="s">
        <v>71</v>
      </c>
      <c r="G29" s="108"/>
      <c r="H29" s="107"/>
      <c r="J29" s="109"/>
      <c r="K29" s="108" t="s">
        <v>63</v>
      </c>
      <c r="L29" s="108"/>
      <c r="M29" s="108"/>
      <c r="N29" s="107"/>
    </row>
    <row r="30" spans="4:14" ht="15.75" outlineLevel="1" x14ac:dyDescent="0.25">
      <c r="D30" s="109"/>
      <c r="E30" s="108"/>
      <c r="F30" s="108" t="s">
        <v>37</v>
      </c>
      <c r="G30" s="108"/>
      <c r="H30" s="107"/>
      <c r="J30" s="109"/>
      <c r="K30" s="108" t="s">
        <v>71</v>
      </c>
      <c r="L30" s="108"/>
      <c r="M30" s="108"/>
      <c r="N30" s="107"/>
    </row>
    <row r="31" spans="4:14" ht="15.75" outlineLevel="1" x14ac:dyDescent="0.25">
      <c r="D31" s="109"/>
      <c r="E31" s="108"/>
      <c r="F31" s="108" t="s">
        <v>69</v>
      </c>
      <c r="G31" s="108"/>
      <c r="H31" s="107"/>
      <c r="J31" s="109"/>
      <c r="K31" s="108" t="s">
        <v>13</v>
      </c>
      <c r="L31" s="108"/>
      <c r="M31" s="108"/>
      <c r="N31" s="107"/>
    </row>
    <row r="32" spans="4:14" ht="15.75" outlineLevel="1" x14ac:dyDescent="0.25">
      <c r="D32" s="109"/>
      <c r="E32" s="108"/>
      <c r="F32" s="108" t="s">
        <v>51</v>
      </c>
      <c r="G32" s="108"/>
      <c r="H32" s="107"/>
      <c r="J32" s="109"/>
      <c r="K32" s="108" t="s">
        <v>10</v>
      </c>
      <c r="L32" s="108"/>
      <c r="M32" s="108"/>
      <c r="N32" s="107"/>
    </row>
    <row r="33" spans="4:14" ht="15.75" outlineLevel="1" x14ac:dyDescent="0.25">
      <c r="D33" s="109"/>
      <c r="E33" s="108"/>
      <c r="F33" s="108" t="s">
        <v>47</v>
      </c>
      <c r="G33" s="108"/>
      <c r="H33" s="107"/>
      <c r="J33" s="109"/>
      <c r="K33" s="108" t="s">
        <v>7</v>
      </c>
      <c r="L33" s="108"/>
      <c r="M33" s="108"/>
      <c r="N33" s="107"/>
    </row>
    <row r="34" spans="4:14" ht="15.75" outlineLevel="1" x14ac:dyDescent="0.25">
      <c r="D34" s="109"/>
      <c r="E34" s="108"/>
      <c r="F34" s="108" t="s">
        <v>39</v>
      </c>
      <c r="G34" s="108"/>
      <c r="H34" s="107"/>
      <c r="J34" s="109"/>
      <c r="K34" s="108" t="s">
        <v>15</v>
      </c>
      <c r="L34" s="108"/>
      <c r="M34" s="108"/>
      <c r="N34" s="107"/>
    </row>
    <row r="35" spans="4:14" ht="15.75" outlineLevel="1" x14ac:dyDescent="0.25">
      <c r="D35" s="109"/>
      <c r="E35" s="108"/>
      <c r="F35" s="108" t="s">
        <v>35</v>
      </c>
      <c r="G35" s="108"/>
      <c r="H35" s="107"/>
      <c r="J35" s="109"/>
      <c r="K35" s="108" t="s">
        <v>12</v>
      </c>
      <c r="L35" s="108"/>
      <c r="M35" s="108"/>
      <c r="N35" s="107"/>
    </row>
    <row r="36" spans="4:14" ht="15.75" outlineLevel="1" x14ac:dyDescent="0.25">
      <c r="D36" s="109"/>
      <c r="E36" s="108"/>
      <c r="F36" s="108" t="s">
        <v>31</v>
      </c>
      <c r="G36" s="108"/>
      <c r="H36" s="107"/>
      <c r="J36" s="109"/>
      <c r="K36" s="108" t="s">
        <v>9</v>
      </c>
      <c r="L36" s="108"/>
      <c r="M36" s="108"/>
      <c r="N36" s="107"/>
    </row>
    <row r="37" spans="4:14" ht="15.75" outlineLevel="1" x14ac:dyDescent="0.25">
      <c r="D37" s="109"/>
      <c r="E37" s="108"/>
      <c r="F37" s="108" t="s">
        <v>24</v>
      </c>
      <c r="G37" s="108"/>
      <c r="H37" s="107"/>
      <c r="J37" s="109"/>
      <c r="K37" s="108" t="s">
        <v>35</v>
      </c>
      <c r="L37" s="108"/>
      <c r="M37" s="108"/>
      <c r="N37" s="107"/>
    </row>
    <row r="38" spans="4:14" ht="15.75" outlineLevel="1" x14ac:dyDescent="0.25">
      <c r="D38" s="109"/>
      <c r="E38" s="108"/>
      <c r="F38" s="108" t="s">
        <v>19</v>
      </c>
      <c r="G38" s="108"/>
      <c r="H38" s="107"/>
      <c r="J38" s="109"/>
      <c r="K38" s="108" t="s">
        <v>39</v>
      </c>
      <c r="L38" s="108"/>
      <c r="M38" s="108"/>
      <c r="N38" s="107"/>
    </row>
    <row r="39" spans="4:14" ht="15.75" outlineLevel="1" x14ac:dyDescent="0.25">
      <c r="D39" s="109"/>
      <c r="E39" s="108"/>
      <c r="F39" s="108" t="s">
        <v>22</v>
      </c>
      <c r="G39" s="108"/>
      <c r="H39" s="107"/>
      <c r="J39" s="109"/>
      <c r="K39" s="108" t="s">
        <v>31</v>
      </c>
      <c r="L39" s="108"/>
      <c r="M39" s="108"/>
      <c r="N39" s="107"/>
    </row>
    <row r="40" spans="4:14" ht="15.75" outlineLevel="1" x14ac:dyDescent="0.25">
      <c r="D40" s="109"/>
      <c r="E40" s="108"/>
      <c r="F40" s="108" t="s">
        <v>28</v>
      </c>
      <c r="G40" s="108"/>
      <c r="H40" s="107"/>
      <c r="J40" s="109"/>
      <c r="K40" s="108" t="s">
        <v>69</v>
      </c>
      <c r="L40" s="108"/>
      <c r="M40" s="108"/>
      <c r="N40" s="107"/>
    </row>
    <row r="41" spans="4:14" ht="15.75" outlineLevel="1" x14ac:dyDescent="0.25">
      <c r="D41" s="109"/>
      <c r="E41" s="108"/>
      <c r="F41" s="108" t="s">
        <v>13</v>
      </c>
      <c r="G41" s="108"/>
      <c r="H41" s="107"/>
      <c r="J41" s="109"/>
      <c r="K41" s="108" t="s">
        <v>51</v>
      </c>
      <c r="L41" s="108"/>
      <c r="M41" s="108"/>
      <c r="N41" s="107"/>
    </row>
    <row r="42" spans="4:14" ht="15.75" outlineLevel="1" x14ac:dyDescent="0.25">
      <c r="D42" s="109"/>
      <c r="E42" s="108"/>
      <c r="F42" s="108" t="s">
        <v>10</v>
      </c>
      <c r="G42" s="108"/>
      <c r="H42" s="107"/>
      <c r="J42" s="109"/>
      <c r="K42" s="108" t="s">
        <v>88</v>
      </c>
      <c r="L42" s="108"/>
      <c r="M42" s="108"/>
      <c r="N42" s="107"/>
    </row>
    <row r="43" spans="4:14" ht="15.75" outlineLevel="1" x14ac:dyDescent="0.25">
      <c r="D43" s="109"/>
      <c r="E43" s="108"/>
      <c r="F43" s="108" t="s">
        <v>7</v>
      </c>
      <c r="G43" s="108"/>
      <c r="H43" s="107"/>
      <c r="J43" s="109"/>
      <c r="K43" s="108" t="s">
        <v>24</v>
      </c>
      <c r="L43" s="108"/>
      <c r="M43" s="108"/>
      <c r="N43" s="107"/>
    </row>
    <row r="44" spans="4:14" ht="15.75" outlineLevel="1" x14ac:dyDescent="0.25">
      <c r="D44" s="109"/>
      <c r="E44" s="108"/>
      <c r="F44" s="108" t="s">
        <v>15</v>
      </c>
      <c r="G44" s="108"/>
      <c r="H44" s="107"/>
      <c r="J44" s="109"/>
      <c r="K44" s="108" t="s">
        <v>19</v>
      </c>
      <c r="L44" s="108"/>
      <c r="M44" s="108"/>
      <c r="N44" s="107"/>
    </row>
    <row r="45" spans="4:14" ht="15.75" outlineLevel="1" x14ac:dyDescent="0.25">
      <c r="D45" s="109"/>
      <c r="E45" s="108"/>
      <c r="F45" s="108" t="s">
        <v>12</v>
      </c>
      <c r="G45" s="108"/>
      <c r="H45" s="107"/>
      <c r="J45" s="109"/>
      <c r="K45" s="108" t="s">
        <v>22</v>
      </c>
      <c r="L45" s="108"/>
      <c r="M45" s="108"/>
      <c r="N45" s="107"/>
    </row>
    <row r="46" spans="4:14" ht="15.75" outlineLevel="1" x14ac:dyDescent="0.25">
      <c r="D46" s="109"/>
      <c r="E46" s="108"/>
      <c r="F46" s="108" t="s">
        <v>9</v>
      </c>
      <c r="G46" s="108"/>
      <c r="H46" s="107"/>
      <c r="J46" s="109"/>
      <c r="K46" s="108" t="s">
        <v>28</v>
      </c>
      <c r="L46" s="108"/>
      <c r="M46" s="108"/>
      <c r="N46" s="107"/>
    </row>
    <row r="47" spans="4:14" ht="15.75" outlineLevel="1" x14ac:dyDescent="0.25">
      <c r="D47" s="109"/>
      <c r="E47" s="108"/>
      <c r="F47" s="108"/>
      <c r="G47" s="108"/>
      <c r="H47" s="107"/>
      <c r="J47" s="109"/>
      <c r="K47" s="108"/>
      <c r="L47" s="108"/>
      <c r="M47" s="108"/>
      <c r="N47" s="107"/>
    </row>
    <row r="48" spans="4:14" ht="15.75" outlineLevel="1" x14ac:dyDescent="0.25">
      <c r="D48" s="109"/>
      <c r="E48" s="108"/>
      <c r="F48" s="108"/>
      <c r="G48" s="108"/>
      <c r="H48" s="107"/>
      <c r="J48" s="109"/>
      <c r="K48" s="108"/>
      <c r="L48" s="108"/>
      <c r="M48" s="108"/>
      <c r="N48" s="107"/>
    </row>
    <row r="49" spans="1:14" ht="15.75" outlineLevel="1" x14ac:dyDescent="0.25">
      <c r="D49" s="109"/>
      <c r="E49" s="108"/>
      <c r="F49" s="108"/>
      <c r="G49" s="108"/>
      <c r="H49" s="107"/>
      <c r="J49" s="109"/>
      <c r="K49" s="108"/>
      <c r="L49" s="108"/>
      <c r="M49" s="108"/>
      <c r="N49" s="107"/>
    </row>
    <row r="50" spans="1:14" ht="15.75" outlineLevel="1" x14ac:dyDescent="0.25">
      <c r="D50" s="109"/>
      <c r="E50" s="108"/>
      <c r="F50" s="108"/>
      <c r="G50" s="108"/>
      <c r="H50" s="107"/>
      <c r="J50" s="109"/>
      <c r="K50" s="108"/>
      <c r="L50" s="108"/>
      <c r="M50" s="108"/>
      <c r="N50" s="107"/>
    </row>
    <row r="51" spans="1:14" ht="16.5" outlineLevel="1" thickBot="1" x14ac:dyDescent="0.3">
      <c r="D51" s="119"/>
      <c r="E51" s="118"/>
      <c r="F51" s="118"/>
      <c r="G51" s="118"/>
      <c r="H51" s="117"/>
      <c r="J51" s="119"/>
      <c r="K51" s="118"/>
      <c r="L51" s="118"/>
      <c r="M51" s="118"/>
      <c r="N51" s="117"/>
    </row>
    <row r="52" spans="1:14" ht="15.6" customHeight="1" thickTop="1" thickBot="1" x14ac:dyDescent="0.3">
      <c r="A52" s="124">
        <f>A9+1</f>
        <v>2</v>
      </c>
      <c r="B52" s="115" t="s">
        <v>192</v>
      </c>
      <c r="C52" s="114">
        <f>SUM(D52:H52)</f>
        <v>47</v>
      </c>
      <c r="D52" s="108">
        <f>COUNTA(D53:D97)</f>
        <v>4</v>
      </c>
      <c r="E52" s="108">
        <f>COUNTA(E53:E97)</f>
        <v>1</v>
      </c>
      <c r="F52" s="108">
        <f>COUNTA(F53:F97)</f>
        <v>42</v>
      </c>
      <c r="G52" s="108">
        <f>COUNTA(G53:G97)</f>
        <v>0</v>
      </c>
      <c r="H52" s="108">
        <f>COUNTA(H53:H97)</f>
        <v>0</v>
      </c>
    </row>
    <row r="53" spans="1:14" ht="15.6" customHeight="1" outlineLevel="1" thickTop="1" x14ac:dyDescent="0.25">
      <c r="D53" s="113"/>
      <c r="E53" s="112"/>
      <c r="F53" s="112"/>
      <c r="G53" s="112"/>
      <c r="H53" s="111"/>
    </row>
    <row r="54" spans="1:14" ht="15.6" customHeight="1" outlineLevel="1" x14ac:dyDescent="0.25">
      <c r="D54" s="109"/>
      <c r="E54" s="108"/>
      <c r="F54" s="108" t="s">
        <v>181</v>
      </c>
      <c r="G54" s="108"/>
      <c r="H54" s="107"/>
    </row>
    <row r="55" spans="1:14" ht="15.75" outlineLevel="1" x14ac:dyDescent="0.25">
      <c r="D55" s="109" t="s">
        <v>270</v>
      </c>
      <c r="E55" s="109"/>
      <c r="F55" s="108" t="s">
        <v>66</v>
      </c>
      <c r="G55" s="108"/>
      <c r="H55" s="107"/>
    </row>
    <row r="56" spans="1:14" ht="15.75" outlineLevel="1" x14ac:dyDescent="0.25">
      <c r="D56" s="109"/>
      <c r="E56" s="108"/>
      <c r="F56" s="108" t="s">
        <v>26</v>
      </c>
      <c r="G56" s="108"/>
      <c r="H56" s="107"/>
    </row>
    <row r="57" spans="1:14" ht="15.75" outlineLevel="1" x14ac:dyDescent="0.25">
      <c r="D57" s="109" t="s">
        <v>82</v>
      </c>
      <c r="E57" s="108"/>
      <c r="F57" s="108" t="s">
        <v>93</v>
      </c>
      <c r="G57" s="108"/>
      <c r="H57" s="107"/>
    </row>
    <row r="58" spans="1:14" ht="15.75" outlineLevel="1" x14ac:dyDescent="0.25">
      <c r="D58" s="109" t="s">
        <v>79</v>
      </c>
      <c r="E58" s="109"/>
      <c r="F58" s="108" t="s">
        <v>75</v>
      </c>
      <c r="G58" s="108"/>
      <c r="H58" s="107"/>
    </row>
    <row r="59" spans="1:14" ht="15.75" outlineLevel="1" x14ac:dyDescent="0.25">
      <c r="D59" s="109" t="s">
        <v>62</v>
      </c>
      <c r="E59" s="109"/>
      <c r="F59" s="108" t="s">
        <v>78</v>
      </c>
      <c r="G59" s="108"/>
      <c r="H59" s="107"/>
    </row>
    <row r="60" spans="1:14" ht="15.75" outlineLevel="1" x14ac:dyDescent="0.25">
      <c r="D60" s="109"/>
      <c r="E60" s="108"/>
      <c r="F60" s="108" t="s">
        <v>90</v>
      </c>
      <c r="G60" s="108"/>
      <c r="H60" s="107"/>
    </row>
    <row r="61" spans="1:14" ht="15.75" outlineLevel="1" x14ac:dyDescent="0.25">
      <c r="D61" s="109"/>
      <c r="E61" s="108"/>
      <c r="F61" s="108" t="s">
        <v>83</v>
      </c>
      <c r="G61" s="108"/>
      <c r="H61" s="107"/>
    </row>
    <row r="62" spans="1:14" ht="15.75" outlineLevel="1" x14ac:dyDescent="0.25">
      <c r="D62" s="109"/>
      <c r="E62" s="108"/>
      <c r="F62" s="108" t="s">
        <v>21</v>
      </c>
      <c r="G62" s="108"/>
      <c r="H62" s="107"/>
    </row>
    <row r="63" spans="1:14" ht="15.75" outlineLevel="1" x14ac:dyDescent="0.25">
      <c r="D63" s="109"/>
      <c r="E63" s="108"/>
      <c r="F63" s="108" t="s">
        <v>17</v>
      </c>
      <c r="G63" s="108"/>
      <c r="H63" s="107"/>
    </row>
    <row r="64" spans="1:14" ht="15.75" outlineLevel="1" x14ac:dyDescent="0.25">
      <c r="D64" s="109"/>
      <c r="E64" s="108"/>
      <c r="F64" s="110" t="s">
        <v>64</v>
      </c>
      <c r="G64" s="108"/>
      <c r="H64" s="107"/>
    </row>
    <row r="65" spans="4:8" ht="15.75" outlineLevel="1" x14ac:dyDescent="0.25">
      <c r="D65" s="109"/>
      <c r="E65" s="108"/>
      <c r="F65" s="108"/>
      <c r="G65" s="108"/>
      <c r="H65" s="107"/>
    </row>
    <row r="66" spans="4:8" ht="15.75" outlineLevel="1" x14ac:dyDescent="0.25">
      <c r="D66" s="109"/>
      <c r="E66" s="108"/>
      <c r="F66" s="108" t="s">
        <v>65</v>
      </c>
      <c r="G66" s="108"/>
      <c r="H66" s="107"/>
    </row>
    <row r="67" spans="4:8" ht="15.75" outlineLevel="1" x14ac:dyDescent="0.25">
      <c r="D67" s="109"/>
      <c r="E67" s="108"/>
      <c r="F67" s="108" t="s">
        <v>54</v>
      </c>
      <c r="G67" s="110"/>
      <c r="H67" s="107"/>
    </row>
    <row r="68" spans="4:8" ht="15.75" outlineLevel="1" x14ac:dyDescent="0.25">
      <c r="D68" s="109"/>
      <c r="E68" s="108"/>
      <c r="F68" s="108" t="s">
        <v>220</v>
      </c>
      <c r="G68" s="110"/>
      <c r="H68" s="107"/>
    </row>
    <row r="69" spans="4:8" ht="15.75" outlineLevel="1" x14ac:dyDescent="0.25">
      <c r="D69" s="109"/>
      <c r="E69" s="108"/>
      <c r="F69" s="108" t="s">
        <v>91</v>
      </c>
      <c r="G69" s="108"/>
      <c r="H69" s="107"/>
    </row>
    <row r="70" spans="4:8" ht="15.75" outlineLevel="1" x14ac:dyDescent="0.25">
      <c r="D70" s="109"/>
      <c r="E70" s="108"/>
      <c r="F70" s="108" t="s">
        <v>33</v>
      </c>
      <c r="G70" s="108"/>
      <c r="H70" s="107"/>
    </row>
    <row r="71" spans="4:8" ht="15.75" outlineLevel="1" x14ac:dyDescent="0.25">
      <c r="D71" s="109"/>
      <c r="E71" s="110"/>
      <c r="F71" s="108" t="s">
        <v>29</v>
      </c>
      <c r="G71" s="108"/>
      <c r="H71" s="107"/>
    </row>
    <row r="72" spans="4:8" ht="15.75" outlineLevel="1" x14ac:dyDescent="0.25">
      <c r="D72" s="109"/>
      <c r="E72" s="108"/>
      <c r="F72" s="108" t="s">
        <v>53</v>
      </c>
      <c r="G72" s="108"/>
      <c r="H72" s="107"/>
    </row>
    <row r="73" spans="4:8" ht="15.75" outlineLevel="1" x14ac:dyDescent="0.25">
      <c r="D73" s="109"/>
      <c r="E73" s="108"/>
      <c r="F73" s="108" t="s">
        <v>63</v>
      </c>
      <c r="G73" s="108"/>
      <c r="H73" s="107"/>
    </row>
    <row r="74" spans="4:8" ht="15.75" outlineLevel="1" x14ac:dyDescent="0.25">
      <c r="D74" s="109"/>
      <c r="E74" s="108"/>
      <c r="F74" s="108" t="s">
        <v>43</v>
      </c>
      <c r="G74" s="108"/>
      <c r="H74" s="107"/>
    </row>
    <row r="75" spans="4:8" ht="15.75" outlineLevel="1" x14ac:dyDescent="0.25">
      <c r="D75" s="109"/>
      <c r="E75" s="108"/>
      <c r="F75" s="108" t="s">
        <v>35</v>
      </c>
      <c r="G75" s="108"/>
      <c r="H75" s="107"/>
    </row>
    <row r="76" spans="4:8" ht="15.75" outlineLevel="1" x14ac:dyDescent="0.25">
      <c r="D76" s="109"/>
      <c r="E76" s="108"/>
      <c r="F76" s="108" t="s">
        <v>19</v>
      </c>
      <c r="G76" s="108"/>
      <c r="H76" s="107"/>
    </row>
    <row r="77" spans="4:8" ht="15.75" outlineLevel="1" x14ac:dyDescent="0.25">
      <c r="D77" s="109"/>
      <c r="E77" s="108"/>
      <c r="F77" s="108" t="s">
        <v>92</v>
      </c>
      <c r="G77" s="108"/>
      <c r="H77" s="107"/>
    </row>
    <row r="78" spans="4:8" ht="15.75" outlineLevel="1" x14ac:dyDescent="0.25">
      <c r="D78" s="109"/>
      <c r="E78" s="108"/>
      <c r="F78" s="108" t="s">
        <v>73</v>
      </c>
      <c r="G78" s="108"/>
      <c r="H78" s="107"/>
    </row>
    <row r="79" spans="4:8" ht="15.75" outlineLevel="1" x14ac:dyDescent="0.25">
      <c r="D79" s="109"/>
      <c r="E79" s="108"/>
      <c r="F79" s="108" t="s">
        <v>71</v>
      </c>
      <c r="G79" s="108"/>
      <c r="H79" s="107"/>
    </row>
    <row r="80" spans="4:8" ht="15.75" outlineLevel="1" x14ac:dyDescent="0.25">
      <c r="D80" s="109"/>
      <c r="E80" s="108" t="s">
        <v>37</v>
      </c>
      <c r="F80" s="108"/>
      <c r="G80" s="108"/>
      <c r="H80" s="107"/>
    </row>
    <row r="81" spans="4:8" ht="15.75" outlineLevel="1" x14ac:dyDescent="0.25">
      <c r="D81" s="109"/>
      <c r="E81" s="108"/>
      <c r="F81" s="108" t="s">
        <v>39</v>
      </c>
      <c r="G81" s="108"/>
      <c r="H81" s="107"/>
    </row>
    <row r="82" spans="4:8" ht="15.75" outlineLevel="1" x14ac:dyDescent="0.25">
      <c r="D82" s="109"/>
      <c r="E82" s="108"/>
      <c r="F82" s="108" t="s">
        <v>69</v>
      </c>
      <c r="G82" s="108"/>
      <c r="H82" s="107"/>
    </row>
    <row r="83" spans="4:8" ht="15.75" outlineLevel="1" x14ac:dyDescent="0.25">
      <c r="D83" s="109"/>
      <c r="E83" s="108"/>
      <c r="F83" s="108" t="s">
        <v>85</v>
      </c>
      <c r="G83" s="108"/>
      <c r="H83" s="107"/>
    </row>
    <row r="84" spans="4:8" ht="15.75" outlineLevel="1" x14ac:dyDescent="0.25">
      <c r="D84" s="109"/>
      <c r="E84" s="108"/>
      <c r="F84" s="108" t="s">
        <v>51</v>
      </c>
      <c r="G84" s="108"/>
      <c r="H84" s="107"/>
    </row>
    <row r="85" spans="4:8" ht="15.75" outlineLevel="1" x14ac:dyDescent="0.25">
      <c r="D85" s="109"/>
      <c r="E85" s="108"/>
      <c r="F85" s="108" t="s">
        <v>47</v>
      </c>
      <c r="G85" s="108"/>
      <c r="H85" s="107"/>
    </row>
    <row r="86" spans="4:8" ht="15.75" outlineLevel="1" x14ac:dyDescent="0.25">
      <c r="D86" s="109"/>
      <c r="E86" s="108"/>
      <c r="F86" s="108" t="s">
        <v>182</v>
      </c>
      <c r="G86" s="108"/>
      <c r="H86" s="107"/>
    </row>
    <row r="87" spans="4:8" ht="15.75" outlineLevel="1" x14ac:dyDescent="0.25">
      <c r="D87" s="109"/>
      <c r="E87" s="108"/>
      <c r="F87" s="108" t="s">
        <v>285</v>
      </c>
      <c r="G87" s="108"/>
      <c r="H87" s="107"/>
    </row>
    <row r="88" spans="4:8" ht="15.75" outlineLevel="1" x14ac:dyDescent="0.25">
      <c r="D88" s="109"/>
      <c r="E88" s="108"/>
      <c r="F88" s="108" t="s">
        <v>31</v>
      </c>
      <c r="G88" s="108"/>
      <c r="H88" s="107"/>
    </row>
    <row r="89" spans="4:8" ht="15.75" outlineLevel="1" x14ac:dyDescent="0.25">
      <c r="D89" s="109"/>
      <c r="E89" s="108"/>
      <c r="F89" s="108" t="s">
        <v>28</v>
      </c>
      <c r="G89" s="108"/>
      <c r="H89" s="107"/>
    </row>
    <row r="90" spans="4:8" ht="15.75" outlineLevel="1" x14ac:dyDescent="0.25">
      <c r="D90" s="109"/>
      <c r="E90" s="108"/>
      <c r="F90" s="108" t="s">
        <v>13</v>
      </c>
      <c r="G90" s="108"/>
      <c r="H90" s="107"/>
    </row>
    <row r="91" spans="4:8" ht="15.75" outlineLevel="1" x14ac:dyDescent="0.25">
      <c r="D91" s="109"/>
      <c r="E91" s="108"/>
      <c r="F91" s="108" t="s">
        <v>10</v>
      </c>
      <c r="G91" s="108"/>
      <c r="H91" s="107"/>
    </row>
    <row r="92" spans="4:8" ht="15.75" outlineLevel="1" x14ac:dyDescent="0.25">
      <c r="D92" s="109"/>
      <c r="E92" s="108"/>
      <c r="F92" s="108" t="s">
        <v>7</v>
      </c>
      <c r="G92" s="108"/>
      <c r="H92" s="107"/>
    </row>
    <row r="93" spans="4:8" ht="15.75" outlineLevel="1" x14ac:dyDescent="0.25">
      <c r="D93" s="109"/>
      <c r="E93" s="108"/>
      <c r="F93" s="108" t="s">
        <v>15</v>
      </c>
      <c r="G93" s="108"/>
      <c r="H93" s="107"/>
    </row>
    <row r="94" spans="4:8" ht="15.75" outlineLevel="1" x14ac:dyDescent="0.25">
      <c r="D94" s="109"/>
      <c r="E94" s="108"/>
      <c r="F94" s="108" t="s">
        <v>12</v>
      </c>
      <c r="G94" s="108"/>
      <c r="H94" s="107"/>
    </row>
    <row r="95" spans="4:8" ht="15.75" outlineLevel="1" x14ac:dyDescent="0.25">
      <c r="D95" s="109"/>
      <c r="E95" s="108"/>
      <c r="F95" s="108" t="s">
        <v>9</v>
      </c>
      <c r="G95" s="108"/>
      <c r="H95" s="107"/>
    </row>
    <row r="96" spans="4:8" ht="15.75" outlineLevel="1" x14ac:dyDescent="0.25">
      <c r="D96" s="109"/>
      <c r="E96" s="108"/>
      <c r="F96" s="108" t="s">
        <v>22</v>
      </c>
      <c r="G96" s="108"/>
      <c r="H96" s="107"/>
    </row>
    <row r="97" spans="1:8" ht="16.5" outlineLevel="1" thickBot="1" x14ac:dyDescent="0.3">
      <c r="D97" s="119"/>
      <c r="E97" s="118"/>
      <c r="F97" s="107" t="s">
        <v>269</v>
      </c>
      <c r="G97" s="118"/>
      <c r="H97" s="117"/>
    </row>
    <row r="98" spans="1:8" ht="15.6" customHeight="1" thickTop="1" thickBot="1" x14ac:dyDescent="0.3">
      <c r="A98" s="124">
        <f>A52+1</f>
        <v>3</v>
      </c>
      <c r="B98" s="115" t="s">
        <v>191</v>
      </c>
      <c r="C98" s="114">
        <f>SUM(D98:H98)</f>
        <v>46</v>
      </c>
      <c r="D98" s="108">
        <f>COUNTA(D99:D141)</f>
        <v>5</v>
      </c>
      <c r="E98" s="108">
        <f>COUNTA(E99:E141)</f>
        <v>1</v>
      </c>
      <c r="F98" s="108">
        <f>COUNTA(F99:F141)</f>
        <v>40</v>
      </c>
      <c r="G98" s="108">
        <f>COUNTA(G99:G141)</f>
        <v>0</v>
      </c>
      <c r="H98" s="108">
        <f>COUNTA(H99:H141)</f>
        <v>0</v>
      </c>
    </row>
    <row r="99" spans="1:8" ht="15.6" customHeight="1" outlineLevel="1" thickTop="1" x14ac:dyDescent="0.25">
      <c r="D99" s="113"/>
      <c r="E99" s="112"/>
      <c r="F99" s="107" t="s">
        <v>269</v>
      </c>
      <c r="G99" s="112"/>
      <c r="H99" s="111"/>
    </row>
    <row r="100" spans="1:8" ht="15.6" customHeight="1" outlineLevel="1" x14ac:dyDescent="0.25">
      <c r="D100" s="109" t="s">
        <v>82</v>
      </c>
      <c r="E100" s="108"/>
      <c r="F100" s="108" t="s">
        <v>66</v>
      </c>
      <c r="G100" s="108"/>
      <c r="H100" s="107"/>
    </row>
    <row r="101" spans="1:8" ht="15.75" outlineLevel="1" x14ac:dyDescent="0.25">
      <c r="D101" s="109" t="s">
        <v>270</v>
      </c>
      <c r="E101" s="109"/>
      <c r="F101" s="108" t="s">
        <v>26</v>
      </c>
      <c r="G101" s="108"/>
      <c r="H101" s="107"/>
    </row>
    <row r="102" spans="1:8" ht="15.75" outlineLevel="1" x14ac:dyDescent="0.25">
      <c r="D102" s="109"/>
      <c r="E102" s="108"/>
      <c r="F102" s="108" t="s">
        <v>93</v>
      </c>
      <c r="G102" s="108"/>
      <c r="H102" s="107"/>
    </row>
    <row r="103" spans="1:8" ht="15.75" outlineLevel="1" x14ac:dyDescent="0.25">
      <c r="D103" s="109" t="s">
        <v>79</v>
      </c>
      <c r="E103" s="109"/>
      <c r="F103" s="108" t="s">
        <v>75</v>
      </c>
      <c r="G103" s="108"/>
      <c r="H103" s="107"/>
    </row>
    <row r="104" spans="1:8" ht="15.75" outlineLevel="1" x14ac:dyDescent="0.25">
      <c r="D104" s="109" t="s">
        <v>62</v>
      </c>
      <c r="E104" s="109"/>
      <c r="F104" s="108" t="s">
        <v>78</v>
      </c>
      <c r="G104" s="108"/>
      <c r="H104" s="107"/>
    </row>
    <row r="105" spans="1:8" ht="15.75" outlineLevel="1" x14ac:dyDescent="0.25">
      <c r="D105" s="109"/>
      <c r="E105" s="108"/>
      <c r="F105" s="108" t="s">
        <v>88</v>
      </c>
      <c r="G105" s="108"/>
      <c r="H105" s="107"/>
    </row>
    <row r="106" spans="1:8" ht="15.75" outlineLevel="1" x14ac:dyDescent="0.25">
      <c r="D106" s="109"/>
      <c r="E106" s="108"/>
      <c r="F106" s="108" t="s">
        <v>51</v>
      </c>
      <c r="G106" s="108"/>
      <c r="H106" s="107"/>
    </row>
    <row r="107" spans="1:8" ht="15.75" outlineLevel="1" x14ac:dyDescent="0.25">
      <c r="D107" s="109"/>
      <c r="E107" s="108"/>
      <c r="F107" s="108" t="s">
        <v>90</v>
      </c>
      <c r="G107" s="108"/>
      <c r="H107" s="107"/>
    </row>
    <row r="108" spans="1:8" ht="15.75" outlineLevel="1" x14ac:dyDescent="0.25">
      <c r="D108" s="109"/>
      <c r="E108" s="108"/>
      <c r="F108" s="108" t="s">
        <v>83</v>
      </c>
      <c r="G108" s="108"/>
      <c r="H108" s="107"/>
    </row>
    <row r="109" spans="1:8" ht="15.75" outlineLevel="1" x14ac:dyDescent="0.25">
      <c r="D109" s="109"/>
      <c r="E109" s="108"/>
      <c r="F109" s="108" t="s">
        <v>21</v>
      </c>
      <c r="G109" s="108"/>
      <c r="H109" s="107"/>
    </row>
    <row r="110" spans="1:8" ht="15.75" outlineLevel="1" x14ac:dyDescent="0.25">
      <c r="D110" s="109"/>
      <c r="E110" s="108"/>
      <c r="F110" s="110" t="s">
        <v>17</v>
      </c>
      <c r="G110" s="108"/>
      <c r="H110" s="107"/>
    </row>
    <row r="111" spans="1:8" ht="15.75" outlineLevel="1" x14ac:dyDescent="0.25">
      <c r="D111" s="109"/>
      <c r="E111" s="108"/>
      <c r="F111" s="108" t="s">
        <v>64</v>
      </c>
      <c r="G111" s="108"/>
      <c r="H111" s="107"/>
    </row>
    <row r="112" spans="1:8" ht="15.75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65</v>
      </c>
      <c r="G113" s="110"/>
      <c r="H113" s="107"/>
    </row>
    <row r="114" spans="4:8" ht="15.75" outlineLevel="1" x14ac:dyDescent="0.25">
      <c r="D114" s="109"/>
      <c r="E114" s="108"/>
      <c r="F114" s="108" t="s">
        <v>54</v>
      </c>
      <c r="G114" s="110"/>
      <c r="H114" s="107"/>
    </row>
    <row r="115" spans="4:8" ht="15.75" outlineLevel="1" x14ac:dyDescent="0.25">
      <c r="D115" s="109"/>
      <c r="E115" s="108"/>
      <c r="F115" s="108" t="s">
        <v>220</v>
      </c>
      <c r="G115" s="108"/>
      <c r="H115" s="107"/>
    </row>
    <row r="116" spans="4:8" ht="15.75" outlineLevel="1" x14ac:dyDescent="0.25">
      <c r="D116" s="109"/>
      <c r="E116" s="108"/>
      <c r="F116" s="108" t="s">
        <v>33</v>
      </c>
      <c r="G116" s="108"/>
      <c r="H116" s="107"/>
    </row>
    <row r="117" spans="4:8" ht="15.75" outlineLevel="1" x14ac:dyDescent="0.25">
      <c r="D117" s="109"/>
      <c r="E117" s="110"/>
      <c r="F117" s="108" t="s">
        <v>29</v>
      </c>
      <c r="G117" s="108"/>
      <c r="H117" s="107"/>
    </row>
    <row r="118" spans="4:8" ht="15.75" outlineLevel="1" x14ac:dyDescent="0.25">
      <c r="D118" s="109"/>
      <c r="E118" s="110"/>
      <c r="F118" s="108" t="s">
        <v>31</v>
      </c>
      <c r="G118" s="108"/>
      <c r="H118" s="107"/>
    </row>
    <row r="119" spans="4:8" ht="15.75" outlineLevel="1" x14ac:dyDescent="0.25">
      <c r="D119" s="109"/>
      <c r="E119" s="110"/>
      <c r="F119" s="108" t="s">
        <v>39</v>
      </c>
      <c r="G119" s="108"/>
      <c r="H119" s="107"/>
    </row>
    <row r="120" spans="4:8" ht="15.75" outlineLevel="1" x14ac:dyDescent="0.25">
      <c r="D120" s="109"/>
      <c r="E120" s="110"/>
      <c r="F120" s="108" t="s">
        <v>35</v>
      </c>
      <c r="G120" s="108"/>
      <c r="H120" s="107"/>
    </row>
    <row r="121" spans="4:8" ht="15.75" outlineLevel="1" x14ac:dyDescent="0.25">
      <c r="D121" s="109"/>
      <c r="E121" s="108"/>
      <c r="F121" s="108" t="s">
        <v>285</v>
      </c>
      <c r="G121" s="108"/>
      <c r="H121" s="107"/>
    </row>
    <row r="122" spans="4:8" ht="15.75" outlineLevel="1" x14ac:dyDescent="0.25">
      <c r="D122" s="109"/>
      <c r="E122" s="110"/>
      <c r="F122" s="108" t="s">
        <v>53</v>
      </c>
      <c r="G122" s="108"/>
      <c r="H122" s="107"/>
    </row>
    <row r="123" spans="4:8" ht="15.75" outlineLevel="1" x14ac:dyDescent="0.25">
      <c r="D123" s="109"/>
      <c r="E123" s="110"/>
      <c r="F123" s="108" t="s">
        <v>63</v>
      </c>
      <c r="G123" s="108"/>
      <c r="H123" s="107"/>
    </row>
    <row r="124" spans="4:8" ht="15.75" outlineLevel="1" x14ac:dyDescent="0.25">
      <c r="D124" s="109"/>
      <c r="E124" s="110"/>
      <c r="F124" s="107" t="s">
        <v>181</v>
      </c>
      <c r="G124" s="108"/>
      <c r="H124" s="107"/>
    </row>
    <row r="125" spans="4:8" ht="15.75" outlineLevel="1" x14ac:dyDescent="0.25">
      <c r="D125" s="109"/>
      <c r="E125" s="110"/>
      <c r="F125" s="107" t="s">
        <v>182</v>
      </c>
      <c r="G125" s="108"/>
      <c r="H125" s="107"/>
    </row>
    <row r="126" spans="4:8" ht="15.75" outlineLevel="1" x14ac:dyDescent="0.25">
      <c r="D126" s="109"/>
      <c r="E126" s="110"/>
      <c r="F126" s="108" t="s">
        <v>92</v>
      </c>
      <c r="G126" s="108"/>
      <c r="H126" s="107"/>
    </row>
    <row r="127" spans="4:8" ht="15.75" outlineLevel="1" x14ac:dyDescent="0.25">
      <c r="D127" s="109"/>
      <c r="E127" s="110"/>
      <c r="F127" s="108" t="s">
        <v>73</v>
      </c>
      <c r="G127" s="108"/>
      <c r="H127" s="107"/>
    </row>
    <row r="128" spans="4:8" ht="15.75" outlineLevel="1" x14ac:dyDescent="0.25">
      <c r="D128" s="109"/>
      <c r="E128" s="108"/>
      <c r="F128" s="108" t="s">
        <v>71</v>
      </c>
      <c r="G128" s="108"/>
      <c r="H128" s="107"/>
    </row>
    <row r="129" spans="1:8" ht="15.75" outlineLevel="1" x14ac:dyDescent="0.25">
      <c r="D129" s="109"/>
      <c r="E129" s="108" t="s">
        <v>37</v>
      </c>
      <c r="F129" s="108"/>
      <c r="G129" s="108"/>
      <c r="H129" s="107"/>
    </row>
    <row r="130" spans="1:8" ht="15.75" outlineLevel="1" x14ac:dyDescent="0.25">
      <c r="D130" s="108" t="s">
        <v>91</v>
      </c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 t="s">
        <v>43</v>
      </c>
      <c r="G131" s="108"/>
      <c r="H131" s="107"/>
    </row>
    <row r="132" spans="1:8" ht="15.75" outlineLevel="1" x14ac:dyDescent="0.25">
      <c r="D132" s="109"/>
      <c r="E132" s="108"/>
      <c r="F132" s="108" t="s">
        <v>85</v>
      </c>
      <c r="G132" s="108"/>
      <c r="H132" s="107"/>
    </row>
    <row r="133" spans="1:8" ht="15.75" outlineLevel="1" x14ac:dyDescent="0.25">
      <c r="D133" s="109"/>
      <c r="E133" s="108"/>
      <c r="F133" s="108" t="s">
        <v>28</v>
      </c>
      <c r="G133" s="108"/>
      <c r="H133" s="107"/>
    </row>
    <row r="134" spans="1:8" ht="15.75" outlineLevel="1" x14ac:dyDescent="0.25">
      <c r="D134" s="109"/>
      <c r="E134" s="108"/>
      <c r="F134" s="108" t="s">
        <v>13</v>
      </c>
      <c r="G134" s="108"/>
      <c r="H134" s="107"/>
    </row>
    <row r="135" spans="1:8" ht="15.75" outlineLevel="1" x14ac:dyDescent="0.25">
      <c r="D135" s="109"/>
      <c r="E135" s="108"/>
      <c r="F135" s="108" t="s">
        <v>10</v>
      </c>
      <c r="G135" s="108"/>
      <c r="H135" s="107"/>
    </row>
    <row r="136" spans="1:8" ht="15.75" outlineLevel="1" x14ac:dyDescent="0.25">
      <c r="D136" s="109"/>
      <c r="E136" s="108"/>
      <c r="F136" s="108" t="s">
        <v>7</v>
      </c>
      <c r="G136" s="108"/>
      <c r="H136" s="107"/>
    </row>
    <row r="137" spans="1:8" ht="15.75" outlineLevel="1" x14ac:dyDescent="0.25">
      <c r="D137" s="109"/>
      <c r="E137" s="108"/>
      <c r="F137" s="108" t="s">
        <v>15</v>
      </c>
      <c r="G137" s="108"/>
      <c r="H137" s="107"/>
    </row>
    <row r="138" spans="1:8" ht="15.75" outlineLevel="1" x14ac:dyDescent="0.25">
      <c r="D138" s="109"/>
      <c r="E138" s="108"/>
      <c r="F138" s="108" t="s">
        <v>12</v>
      </c>
      <c r="G138" s="108"/>
      <c r="H138" s="107"/>
    </row>
    <row r="139" spans="1:8" ht="15.75" outlineLevel="1" x14ac:dyDescent="0.25">
      <c r="D139" s="109"/>
      <c r="E139" s="108"/>
      <c r="F139" s="108" t="s">
        <v>9</v>
      </c>
      <c r="G139" s="108"/>
      <c r="H139" s="107"/>
    </row>
    <row r="140" spans="1:8" ht="15.75" outlineLevel="1" x14ac:dyDescent="0.25">
      <c r="D140" s="109"/>
      <c r="E140" s="108"/>
      <c r="F140" s="108" t="s">
        <v>19</v>
      </c>
      <c r="G140" s="108"/>
      <c r="H140" s="107"/>
    </row>
    <row r="141" spans="1:8" ht="16.5" outlineLevel="1" thickBot="1" x14ac:dyDescent="0.3">
      <c r="D141" s="119"/>
      <c r="E141" s="118"/>
      <c r="F141" s="108" t="s">
        <v>22</v>
      </c>
      <c r="G141" s="118"/>
      <c r="H141" s="117"/>
    </row>
    <row r="142" spans="1:8" ht="15.6" customHeight="1" thickTop="1" thickBot="1" x14ac:dyDescent="0.3">
      <c r="A142" s="123"/>
      <c r="B142" s="115"/>
      <c r="C142" s="114"/>
      <c r="D142" s="108"/>
      <c r="E142" s="108"/>
      <c r="F142" s="108"/>
      <c r="G142" s="108"/>
      <c r="H142" s="108"/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108"/>
      <c r="G144" s="108"/>
      <c r="H144" s="107"/>
    </row>
    <row r="145" spans="4:8" ht="15.75" outlineLevel="1" x14ac:dyDescent="0.25">
      <c r="D145" s="109"/>
      <c r="E145" s="108"/>
      <c r="F145" s="108"/>
      <c r="G145" s="108"/>
      <c r="H145" s="107"/>
    </row>
    <row r="146" spans="4:8" ht="15.75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E150" s="108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10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1" x14ac:dyDescent="0.25">
      <c r="D158" s="109"/>
      <c r="E158" s="108"/>
      <c r="F158" s="108"/>
      <c r="G158" s="110"/>
      <c r="H158" s="107"/>
    </row>
    <row r="159" spans="4:8" ht="15.75" outlineLevel="1" x14ac:dyDescent="0.25">
      <c r="D159" s="109"/>
      <c r="E159" s="108"/>
      <c r="F159" s="108"/>
      <c r="G159" s="108"/>
      <c r="H159" s="107"/>
    </row>
    <row r="160" spans="4:8" ht="15.75" outlineLevel="1" x14ac:dyDescent="0.25">
      <c r="D160" s="109"/>
      <c r="E160" s="108"/>
      <c r="F160" s="108"/>
      <c r="G160" s="108"/>
      <c r="H160" s="107"/>
    </row>
    <row r="161" spans="1:8" ht="15.75" outlineLevel="1" x14ac:dyDescent="0.25">
      <c r="D161" s="109"/>
      <c r="E161" s="110"/>
      <c r="F161" s="108"/>
      <c r="G161" s="108"/>
      <c r="H161" s="107"/>
    </row>
    <row r="162" spans="1:8" ht="15.75" outlineLevel="1" x14ac:dyDescent="0.25">
      <c r="D162" s="109"/>
      <c r="E162" s="108"/>
      <c r="F162" s="108"/>
      <c r="G162" s="108"/>
      <c r="H162" s="107"/>
    </row>
    <row r="163" spans="1:8" ht="15.75" outlineLevel="1" x14ac:dyDescent="0.25">
      <c r="D163" s="109"/>
      <c r="E163" s="108"/>
      <c r="F163" s="108"/>
      <c r="G163" s="108"/>
      <c r="H163" s="107"/>
    </row>
    <row r="164" spans="1:8" ht="15.75" outlineLevel="1" x14ac:dyDescent="0.25">
      <c r="D164" s="109"/>
      <c r="E164" s="108"/>
      <c r="F164" s="108"/>
      <c r="G164" s="108"/>
      <c r="H164" s="107"/>
    </row>
    <row r="165" spans="1:8" ht="15.75" outlineLevel="1" x14ac:dyDescent="0.25">
      <c r="D165" s="109"/>
      <c r="E165" s="108"/>
      <c r="F165" s="108"/>
      <c r="G165" s="108"/>
      <c r="H165" s="107"/>
    </row>
    <row r="166" spans="1:8" ht="15.75" outlineLevel="1" x14ac:dyDescent="0.25">
      <c r="D166" s="109"/>
      <c r="E166" s="108"/>
      <c r="F166" s="108"/>
      <c r="G166" s="108"/>
      <c r="H166" s="107"/>
    </row>
    <row r="167" spans="1:8" ht="15.75" outlineLevel="1" x14ac:dyDescent="0.25">
      <c r="D167" s="109"/>
      <c r="E167" s="108"/>
      <c r="F167" s="108"/>
      <c r="G167" s="108"/>
      <c r="H167" s="107"/>
    </row>
    <row r="168" spans="1:8" ht="15.75" outlineLevel="1" x14ac:dyDescent="0.25">
      <c r="D168" s="109"/>
      <c r="E168" s="108"/>
      <c r="F168" s="108"/>
      <c r="G168" s="108"/>
      <c r="H168" s="107"/>
    </row>
    <row r="169" spans="1:8" ht="15.75" outlineLevel="1" x14ac:dyDescent="0.25">
      <c r="D169" s="109"/>
      <c r="E169" s="108"/>
      <c r="F169" s="108"/>
      <c r="G169" s="108"/>
      <c r="H169" s="107"/>
    </row>
    <row r="170" spans="1:8" ht="15.75" outlineLevel="1" x14ac:dyDescent="0.25">
      <c r="D170" s="109"/>
      <c r="E170" s="108"/>
      <c r="F170" s="108"/>
      <c r="G170" s="108"/>
      <c r="H170" s="107"/>
    </row>
    <row r="171" spans="1:8" ht="15.75" outlineLevel="1" x14ac:dyDescent="0.25">
      <c r="D171" s="109"/>
      <c r="E171" s="108"/>
      <c r="F171" s="108"/>
      <c r="G171" s="108"/>
      <c r="H171" s="107"/>
    </row>
    <row r="172" spans="1:8" ht="15.75" outlineLevel="1" x14ac:dyDescent="0.25">
      <c r="D172" s="109"/>
      <c r="E172" s="108"/>
      <c r="F172" s="108"/>
      <c r="G172" s="108"/>
      <c r="H172" s="107"/>
    </row>
    <row r="173" spans="1:8" ht="15.75" outlineLevel="1" x14ac:dyDescent="0.25">
      <c r="D173" s="109"/>
      <c r="E173" s="108"/>
      <c r="F173" s="108"/>
      <c r="G173" s="108"/>
      <c r="H173" s="107"/>
    </row>
    <row r="174" spans="1:8" ht="15.75" outlineLevel="1" x14ac:dyDescent="0.25">
      <c r="D174" s="109"/>
      <c r="E174" s="108"/>
      <c r="F174" s="108"/>
      <c r="G174" s="108"/>
      <c r="H174" s="107"/>
    </row>
    <row r="175" spans="1:8" ht="16.5" outlineLevel="1" thickBot="1" x14ac:dyDescent="0.3">
      <c r="D175" s="119"/>
      <c r="E175" s="118"/>
      <c r="F175" s="118"/>
      <c r="G175" s="118"/>
      <c r="H175" s="117"/>
    </row>
    <row r="176" spans="1:8" ht="15.6" customHeight="1" thickTop="1" thickBot="1" x14ac:dyDescent="0.3">
      <c r="A176" s="123"/>
      <c r="B176" s="115"/>
      <c r="C176" s="114"/>
      <c r="D176" s="108">
        <f>COUNTA(D177:D209)</f>
        <v>0</v>
      </c>
      <c r="E176" s="108">
        <f>COUNTA(E177:E209)</f>
        <v>0</v>
      </c>
      <c r="F176" s="108">
        <f>COUNTA(F177:F209)</f>
        <v>0</v>
      </c>
      <c r="G176" s="108">
        <f>COUNTA(G177:G209)</f>
        <v>0</v>
      </c>
      <c r="H176" s="108">
        <f>COUNTA(H177:H209)</f>
        <v>0</v>
      </c>
    </row>
    <row r="177" spans="4:8" ht="15.6" customHeight="1" outlineLevel="1" thickTop="1" x14ac:dyDescent="0.25">
      <c r="D177" s="113"/>
      <c r="E177" s="112"/>
      <c r="F177" s="112"/>
      <c r="G177" s="112"/>
      <c r="H177" s="111"/>
    </row>
    <row r="178" spans="4:8" ht="15.6" customHeight="1" outlineLevel="1" x14ac:dyDescent="0.25">
      <c r="D178" s="109"/>
      <c r="E178" s="108"/>
      <c r="F178" s="108"/>
      <c r="G178" s="108"/>
      <c r="H178" s="107"/>
    </row>
    <row r="179" spans="4:8" ht="15.75" outlineLevel="1" x14ac:dyDescent="0.25">
      <c r="D179" s="109"/>
      <c r="E179" s="108"/>
      <c r="F179" s="108"/>
      <c r="G179" s="108"/>
      <c r="H179" s="107"/>
    </row>
    <row r="180" spans="4:8" ht="15.75" outlineLevel="1" x14ac:dyDescent="0.25">
      <c r="D180" s="109"/>
      <c r="E180" s="108"/>
      <c r="F180" s="108"/>
      <c r="G180" s="108"/>
      <c r="H180" s="107"/>
    </row>
    <row r="181" spans="4:8" ht="15.75" outlineLevel="1" x14ac:dyDescent="0.25">
      <c r="D181" s="109"/>
      <c r="E181" s="108"/>
      <c r="F181" s="108"/>
      <c r="G181" s="108"/>
      <c r="H181" s="107"/>
    </row>
    <row r="182" spans="4:8" ht="15.75" outlineLevel="1" x14ac:dyDescent="0.25">
      <c r="D182" s="109"/>
      <c r="F182" s="108"/>
      <c r="G182" s="108"/>
      <c r="H182" s="107"/>
    </row>
    <row r="183" spans="4:8" ht="15.75" outlineLevel="1" x14ac:dyDescent="0.25">
      <c r="D183" s="109"/>
      <c r="E183" s="108"/>
      <c r="F183" s="108"/>
      <c r="G183" s="108"/>
      <c r="H183" s="107"/>
    </row>
    <row r="184" spans="4:8" ht="15.75" outlineLevel="1" x14ac:dyDescent="0.25">
      <c r="D184" s="109"/>
      <c r="E184" s="108"/>
      <c r="F184" s="108"/>
      <c r="G184" s="108"/>
      <c r="H184" s="107"/>
    </row>
    <row r="185" spans="4:8" ht="15.75" outlineLevel="1" x14ac:dyDescent="0.25">
      <c r="D185" s="109"/>
      <c r="E185" s="108"/>
      <c r="F185" s="108"/>
      <c r="G185" s="108"/>
      <c r="H185" s="107"/>
    </row>
    <row r="186" spans="4:8" ht="15.75" outlineLevel="1" x14ac:dyDescent="0.25">
      <c r="D186" s="109"/>
      <c r="E186" s="108"/>
      <c r="F186" s="108"/>
      <c r="G186" s="108"/>
      <c r="H186" s="107"/>
    </row>
    <row r="187" spans="4:8" ht="15.75" outlineLevel="1" x14ac:dyDescent="0.25">
      <c r="D187" s="109"/>
      <c r="E187" s="108"/>
      <c r="F187" s="108"/>
      <c r="G187" s="108"/>
      <c r="H187" s="107"/>
    </row>
    <row r="188" spans="4:8" ht="15.75" outlineLevel="1" x14ac:dyDescent="0.25">
      <c r="D188" s="109"/>
      <c r="E188" s="108"/>
      <c r="F188" s="108"/>
      <c r="G188" s="108"/>
      <c r="H188" s="107"/>
    </row>
    <row r="189" spans="4:8" ht="15.75" outlineLevel="1" x14ac:dyDescent="0.25">
      <c r="D189" s="109"/>
      <c r="E189" s="108"/>
      <c r="F189" s="108"/>
      <c r="G189" s="108"/>
      <c r="H189" s="107"/>
    </row>
    <row r="190" spans="4:8" ht="15.75" outlineLevel="1" x14ac:dyDescent="0.25">
      <c r="D190" s="109"/>
      <c r="E190" s="108"/>
      <c r="F190" s="110"/>
      <c r="G190" s="108"/>
      <c r="H190" s="107"/>
    </row>
    <row r="191" spans="4:8" ht="15.75" outlineLevel="1" x14ac:dyDescent="0.25">
      <c r="D191" s="109"/>
      <c r="E191" s="108"/>
      <c r="F191" s="108"/>
      <c r="G191" s="110"/>
      <c r="H191" s="107"/>
    </row>
    <row r="192" spans="4:8" ht="15.75" outlineLevel="1" x14ac:dyDescent="0.25">
      <c r="D192" s="109"/>
      <c r="E192" s="108"/>
      <c r="F192" s="108"/>
      <c r="G192" s="110"/>
      <c r="H192" s="107"/>
    </row>
    <row r="193" spans="4:8" ht="15.75" outlineLevel="1" x14ac:dyDescent="0.25">
      <c r="D193" s="109"/>
      <c r="E193" s="108"/>
      <c r="F193" s="108"/>
      <c r="G193" s="108"/>
      <c r="H193" s="107"/>
    </row>
    <row r="194" spans="4:8" ht="15.75" outlineLevel="1" x14ac:dyDescent="0.25">
      <c r="D194" s="109"/>
      <c r="E194" s="108"/>
      <c r="F194" s="108"/>
      <c r="G194" s="108"/>
      <c r="H194" s="107"/>
    </row>
    <row r="195" spans="4:8" ht="15.75" outlineLevel="1" x14ac:dyDescent="0.25">
      <c r="D195" s="109"/>
      <c r="E195" s="110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08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6.5" outlineLevel="1" thickBot="1" x14ac:dyDescent="0.3">
      <c r="D209" s="119"/>
      <c r="E209" s="118"/>
      <c r="F209" s="118"/>
      <c r="G209" s="118"/>
      <c r="H209" s="117"/>
    </row>
    <row r="210" spans="1:8" ht="15.6" customHeight="1" thickTop="1" thickBot="1" x14ac:dyDescent="0.3">
      <c r="A210" s="123"/>
      <c r="B210" s="115"/>
      <c r="C210" s="114"/>
      <c r="D210" s="108">
        <f>COUNTA(D211:D243)</f>
        <v>0</v>
      </c>
      <c r="E210" s="108">
        <f>COUNTA(E211:E243)</f>
        <v>0</v>
      </c>
      <c r="F210" s="108">
        <f>COUNTA(F211:F243)</f>
        <v>0</v>
      </c>
      <c r="G210" s="108">
        <f>COUNTA(G211:G243)</f>
        <v>0</v>
      </c>
      <c r="H210" s="108">
        <f>COUNTA(H211:H243)</f>
        <v>0</v>
      </c>
    </row>
    <row r="211" spans="1:8" ht="15.6" customHeight="1" outlineLevel="1" thickTop="1" x14ac:dyDescent="0.25">
      <c r="D211" s="113"/>
      <c r="E211" s="112"/>
      <c r="F211" s="112"/>
      <c r="G211" s="112"/>
      <c r="H211" s="111"/>
    </row>
    <row r="212" spans="1:8" ht="15.6" customHeight="1" outlineLevel="1" x14ac:dyDescent="0.25">
      <c r="D212" s="109"/>
      <c r="E212" s="108"/>
      <c r="F212" s="108"/>
      <c r="G212" s="108"/>
      <c r="H212" s="107"/>
    </row>
    <row r="213" spans="1:8" ht="15.75" outlineLevel="1" x14ac:dyDescent="0.25">
      <c r="D213" s="109"/>
      <c r="E213" s="108"/>
      <c r="F213" s="108"/>
      <c r="G213" s="108"/>
      <c r="H213" s="107"/>
    </row>
    <row r="214" spans="1:8" ht="15.75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E218" s="108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10"/>
      <c r="G223" s="108"/>
      <c r="H223" s="107"/>
    </row>
    <row r="224" spans="1:8" ht="15.75" outlineLevel="1" x14ac:dyDescent="0.25">
      <c r="D224" s="109"/>
      <c r="E224" s="108"/>
      <c r="F224" s="108"/>
      <c r="G224" s="108"/>
      <c r="H224" s="107"/>
    </row>
    <row r="225" spans="4:8" ht="15.75" outlineLevel="1" x14ac:dyDescent="0.25">
      <c r="D225" s="109"/>
      <c r="E225" s="108"/>
      <c r="F225" s="108"/>
      <c r="G225" s="110"/>
      <c r="H225" s="107"/>
    </row>
    <row r="226" spans="4:8" ht="15.75" outlineLevel="1" x14ac:dyDescent="0.25">
      <c r="D226" s="109"/>
      <c r="E226" s="108"/>
      <c r="F226" s="108"/>
      <c r="G226" s="110"/>
      <c r="H226" s="107"/>
    </row>
    <row r="227" spans="4:8" ht="15.75" outlineLevel="1" x14ac:dyDescent="0.25">
      <c r="D227" s="109"/>
      <c r="E227" s="108"/>
      <c r="F227" s="108"/>
      <c r="G227" s="108"/>
      <c r="H227" s="107"/>
    </row>
    <row r="228" spans="4:8" ht="15.75" outlineLevel="1" x14ac:dyDescent="0.25">
      <c r="D228" s="109"/>
      <c r="E228" s="108"/>
      <c r="F228" s="108"/>
      <c r="G228" s="108"/>
      <c r="H228" s="107"/>
    </row>
    <row r="229" spans="4:8" ht="15.75" outlineLevel="1" x14ac:dyDescent="0.25">
      <c r="D229" s="109"/>
      <c r="E229" s="110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08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F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6.5" outlineLevel="1" thickBot="1" x14ac:dyDescent="0.3">
      <c r="D243" s="119"/>
      <c r="E243" s="118"/>
      <c r="F243" s="118"/>
      <c r="G243" s="118"/>
      <c r="H243" s="117"/>
    </row>
    <row r="244" spans="1:8" ht="15.6" customHeight="1" thickTop="1" thickBot="1" x14ac:dyDescent="0.3">
      <c r="A244" s="123"/>
      <c r="B244" s="115"/>
      <c r="C244" s="114"/>
      <c r="D244" s="108">
        <f>COUNTA(D245:D277)</f>
        <v>0</v>
      </c>
      <c r="E244" s="108">
        <f>COUNTA(E245:E277)</f>
        <v>0</v>
      </c>
      <c r="F244" s="108">
        <f>COUNTA(F245:F277)</f>
        <v>0</v>
      </c>
      <c r="G244" s="108">
        <f>COUNTA(G245:G277)</f>
        <v>0</v>
      </c>
      <c r="H244" s="108">
        <f>COUNTA(H245:H277)</f>
        <v>0</v>
      </c>
    </row>
    <row r="245" spans="1:8" ht="15.6" customHeight="1" outlineLevel="1" thickTop="1" x14ac:dyDescent="0.25">
      <c r="D245" s="113"/>
      <c r="E245" s="112"/>
      <c r="F245" s="112"/>
      <c r="G245" s="112"/>
      <c r="H245" s="111"/>
    </row>
    <row r="246" spans="1:8" ht="15.6" customHeight="1" outlineLevel="1" x14ac:dyDescent="0.25">
      <c r="D246" s="109"/>
      <c r="E246" s="108"/>
      <c r="F246" s="108"/>
      <c r="G246" s="108"/>
      <c r="H246" s="107"/>
    </row>
    <row r="247" spans="1:8" ht="15.75" outlineLevel="1" x14ac:dyDescent="0.25">
      <c r="D247" s="109"/>
      <c r="E247" s="108"/>
      <c r="F247" s="108"/>
      <c r="G247" s="108"/>
      <c r="H247" s="107"/>
    </row>
    <row r="248" spans="1:8" ht="15.75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E252" s="108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10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10"/>
      <c r="H259" s="107"/>
    </row>
    <row r="260" spans="4:8" ht="15.75" outlineLevel="1" x14ac:dyDescent="0.25">
      <c r="D260" s="109"/>
      <c r="E260" s="108"/>
      <c r="F260" s="108"/>
      <c r="G260" s="110"/>
      <c r="H260" s="107"/>
    </row>
    <row r="261" spans="4:8" ht="15.75" outlineLevel="1" x14ac:dyDescent="0.25">
      <c r="D261" s="109"/>
      <c r="E261" s="108"/>
      <c r="F261" s="108"/>
      <c r="G261" s="108"/>
      <c r="H261" s="107"/>
    </row>
    <row r="262" spans="4:8" ht="15.75" outlineLevel="1" x14ac:dyDescent="0.25">
      <c r="D262" s="109"/>
      <c r="E262" s="108"/>
      <c r="F262" s="108"/>
      <c r="G262" s="108"/>
      <c r="H262" s="107"/>
    </row>
    <row r="263" spans="4:8" ht="15.75" outlineLevel="1" x14ac:dyDescent="0.25">
      <c r="D263" s="109"/>
      <c r="E263" s="110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08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1:8" ht="15.75" outlineLevel="1" x14ac:dyDescent="0.25">
      <c r="D273" s="109"/>
      <c r="E273" s="108"/>
      <c r="G273" s="108"/>
      <c r="H273" s="107"/>
    </row>
    <row r="274" spans="1:8" ht="15.75" outlineLevel="1" x14ac:dyDescent="0.25">
      <c r="D274" s="109"/>
      <c r="E274" s="108"/>
      <c r="F274" s="108"/>
      <c r="G274" s="108"/>
      <c r="H274" s="107"/>
    </row>
    <row r="275" spans="1:8" ht="15.75" outlineLevel="1" x14ac:dyDescent="0.25">
      <c r="D275" s="109"/>
      <c r="E275" s="108"/>
      <c r="F275" s="108"/>
      <c r="G275" s="108"/>
      <c r="H275" s="107"/>
    </row>
    <row r="276" spans="1:8" ht="15.75" outlineLevel="1" x14ac:dyDescent="0.25">
      <c r="D276" s="109"/>
      <c r="E276" s="108"/>
      <c r="F276" s="108"/>
      <c r="G276" s="108"/>
      <c r="H276" s="107"/>
    </row>
    <row r="277" spans="1:8" ht="16.5" outlineLevel="1" thickBot="1" x14ac:dyDescent="0.3">
      <c r="D277" s="119"/>
      <c r="E277" s="118"/>
      <c r="F277" s="118"/>
      <c r="G277" s="118"/>
      <c r="H277" s="117"/>
    </row>
    <row r="278" spans="1:8" ht="15.6" customHeight="1" thickTop="1" thickBot="1" x14ac:dyDescent="0.3">
      <c r="A278" s="123"/>
      <c r="B278" s="115"/>
      <c r="C278" s="114"/>
      <c r="D278" s="108">
        <f>COUNTA(D279:D311)</f>
        <v>0</v>
      </c>
      <c r="E278" s="108">
        <f>COUNTA(E279:E311)</f>
        <v>0</v>
      </c>
      <c r="F278" s="108">
        <f>COUNTA(F279:F311)</f>
        <v>0</v>
      </c>
      <c r="G278" s="108">
        <f>COUNTA(G279:G311)</f>
        <v>0</v>
      </c>
      <c r="H278" s="108">
        <f>COUNTA(H279:H311)</f>
        <v>0</v>
      </c>
    </row>
    <row r="279" spans="1:8" ht="15.6" customHeight="1" outlineLevel="1" thickTop="1" x14ac:dyDescent="0.25">
      <c r="D279" s="113"/>
      <c r="E279" s="112"/>
      <c r="F279" s="112"/>
      <c r="G279" s="112"/>
      <c r="H279" s="111"/>
    </row>
    <row r="280" spans="1:8" ht="15.6" customHeight="1" outlineLevel="1" x14ac:dyDescent="0.25">
      <c r="D280" s="109"/>
      <c r="E280" s="108"/>
      <c r="F280" s="108"/>
      <c r="G280" s="108"/>
      <c r="H280" s="107"/>
    </row>
    <row r="281" spans="1:8" ht="15.75" outlineLevel="1" x14ac:dyDescent="0.25">
      <c r="D281" s="109"/>
      <c r="E281" s="108"/>
      <c r="F281" s="108"/>
      <c r="G281" s="108"/>
      <c r="H281" s="107"/>
    </row>
    <row r="282" spans="1:8" ht="15.75" outlineLevel="1" x14ac:dyDescent="0.25">
      <c r="D282" s="109"/>
      <c r="E282" s="108"/>
      <c r="F282" s="108"/>
      <c r="G282" s="108"/>
      <c r="H282" s="107"/>
    </row>
    <row r="283" spans="1:8" ht="15.75" outlineLevel="1" x14ac:dyDescent="0.25">
      <c r="D283" s="109"/>
      <c r="E283" s="108"/>
      <c r="F283" s="108"/>
      <c r="G283" s="108"/>
      <c r="H283" s="107"/>
    </row>
    <row r="284" spans="1:8" ht="15.75" outlineLevel="1" x14ac:dyDescent="0.25">
      <c r="D284" s="109"/>
      <c r="F284" s="108"/>
      <c r="G284" s="108"/>
      <c r="H284" s="107"/>
    </row>
    <row r="285" spans="1:8" ht="15.75" outlineLevel="1" x14ac:dyDescent="0.25">
      <c r="D285" s="109"/>
      <c r="E285" s="108"/>
      <c r="F285" s="108"/>
      <c r="G285" s="108"/>
      <c r="H285" s="107"/>
    </row>
    <row r="286" spans="1:8" ht="15.75" outlineLevel="1" x14ac:dyDescent="0.25">
      <c r="D286" s="109"/>
      <c r="E286" s="108"/>
      <c r="F286" s="108"/>
      <c r="G286" s="108"/>
      <c r="H286" s="107"/>
    </row>
    <row r="287" spans="1:8" ht="15.75" outlineLevel="1" x14ac:dyDescent="0.25">
      <c r="D287" s="109"/>
      <c r="E287" s="108"/>
      <c r="F287" s="108"/>
      <c r="G287" s="108"/>
      <c r="H287" s="107"/>
    </row>
    <row r="288" spans="1:8" ht="15.75" outlineLevel="1" x14ac:dyDescent="0.25">
      <c r="D288" s="109"/>
      <c r="E288" s="108"/>
      <c r="F288" s="108"/>
      <c r="G288" s="108"/>
      <c r="H288" s="107"/>
    </row>
    <row r="289" spans="4:8" ht="15.75" outlineLevel="1" x14ac:dyDescent="0.25">
      <c r="D289" s="109"/>
      <c r="E289" s="108"/>
      <c r="F289" s="108"/>
      <c r="G289" s="108"/>
      <c r="H289" s="107"/>
    </row>
    <row r="290" spans="4:8" ht="15.75" outlineLevel="1" x14ac:dyDescent="0.25">
      <c r="D290" s="109"/>
      <c r="E290" s="108"/>
      <c r="F290" s="108"/>
      <c r="G290" s="108"/>
      <c r="H290" s="107"/>
    </row>
    <row r="291" spans="4:8" ht="15.75" outlineLevel="1" x14ac:dyDescent="0.25">
      <c r="D291" s="109"/>
      <c r="E291" s="108"/>
      <c r="F291" s="108"/>
      <c r="G291" s="108"/>
      <c r="H291" s="107"/>
    </row>
    <row r="292" spans="4:8" ht="15.75" outlineLevel="1" x14ac:dyDescent="0.25">
      <c r="D292" s="109"/>
      <c r="E292" s="108"/>
      <c r="F292" s="110"/>
      <c r="G292" s="108"/>
      <c r="H292" s="107"/>
    </row>
    <row r="293" spans="4:8" ht="15.75" outlineLevel="1" x14ac:dyDescent="0.25">
      <c r="D293" s="109"/>
      <c r="E293" s="108"/>
      <c r="F293" s="108"/>
      <c r="G293" s="110"/>
      <c r="H293" s="107"/>
    </row>
    <row r="294" spans="4:8" ht="15.75" outlineLevel="1" x14ac:dyDescent="0.25">
      <c r="D294" s="109"/>
      <c r="E294" s="108"/>
      <c r="F294" s="108"/>
      <c r="G294" s="110"/>
      <c r="H294" s="107"/>
    </row>
    <row r="295" spans="4:8" ht="15.75" outlineLevel="1" x14ac:dyDescent="0.25">
      <c r="D295" s="109"/>
      <c r="E295" s="108"/>
      <c r="F295" s="108"/>
      <c r="G295" s="108"/>
      <c r="H295" s="107"/>
    </row>
    <row r="296" spans="4:8" ht="15.75" outlineLevel="1" x14ac:dyDescent="0.25">
      <c r="D296" s="109"/>
      <c r="E296" s="108"/>
      <c r="F296" s="108"/>
      <c r="G296" s="108"/>
      <c r="H296" s="107"/>
    </row>
    <row r="297" spans="4:8" ht="15.75" outlineLevel="1" x14ac:dyDescent="0.25">
      <c r="D297" s="109"/>
      <c r="E297" s="110"/>
      <c r="F297" s="108"/>
      <c r="G297" s="108"/>
      <c r="H297" s="107"/>
    </row>
    <row r="298" spans="4:8" ht="15.75" outlineLevel="1" x14ac:dyDescent="0.25">
      <c r="D298" s="109"/>
      <c r="E298" s="108"/>
      <c r="F298" s="108"/>
      <c r="G298" s="108"/>
      <c r="H298" s="107"/>
    </row>
    <row r="299" spans="4:8" ht="15.75" outlineLevel="1" x14ac:dyDescent="0.25">
      <c r="D299" s="109"/>
      <c r="E299" s="108"/>
      <c r="F299" s="108"/>
      <c r="G299" s="108"/>
      <c r="H299" s="107"/>
    </row>
    <row r="300" spans="4:8" ht="15.75" outlineLevel="1" x14ac:dyDescent="0.25">
      <c r="D300" s="109"/>
      <c r="E300" s="108"/>
      <c r="F300" s="108"/>
      <c r="G300" s="108"/>
      <c r="H300" s="107"/>
    </row>
    <row r="301" spans="4:8" ht="15.75" outlineLevel="1" x14ac:dyDescent="0.25">
      <c r="D301" s="109"/>
      <c r="E301" s="108"/>
      <c r="F301" s="108"/>
      <c r="G301" s="108"/>
      <c r="H301" s="107"/>
    </row>
    <row r="302" spans="4:8" ht="15.75" outlineLevel="1" x14ac:dyDescent="0.25">
      <c r="D302" s="109"/>
      <c r="E302" s="108"/>
      <c r="F302" s="108"/>
      <c r="G302" s="108"/>
      <c r="H302" s="107"/>
    </row>
    <row r="303" spans="4:8" ht="15.75" outlineLevel="1" x14ac:dyDescent="0.25">
      <c r="D303" s="109"/>
      <c r="E303" s="108"/>
      <c r="F303" s="108"/>
      <c r="G303" s="108"/>
      <c r="H303" s="107"/>
    </row>
    <row r="304" spans="4:8" ht="15.75" outlineLevel="1" x14ac:dyDescent="0.25">
      <c r="D304" s="109"/>
      <c r="E304" s="108"/>
      <c r="F304" s="108"/>
      <c r="G304" s="108"/>
      <c r="H304" s="107"/>
    </row>
    <row r="305" spans="3:8" ht="15.75" outlineLevel="1" x14ac:dyDescent="0.25">
      <c r="D305" s="109"/>
      <c r="E305" s="108"/>
      <c r="F305" s="108"/>
      <c r="G305" s="108"/>
      <c r="H305" s="107"/>
    </row>
    <row r="306" spans="3:8" ht="15.75" outlineLevel="1" x14ac:dyDescent="0.25">
      <c r="D306" s="109"/>
      <c r="E306" s="108"/>
      <c r="F306" s="108"/>
      <c r="G306" s="108"/>
      <c r="H306" s="107"/>
    </row>
    <row r="307" spans="3:8" ht="15.75" outlineLevel="1" x14ac:dyDescent="0.25">
      <c r="D307" s="109"/>
      <c r="E307" s="108"/>
      <c r="F307" s="108"/>
      <c r="G307" s="108"/>
      <c r="H307" s="107"/>
    </row>
    <row r="308" spans="3:8" ht="15.75" outlineLevel="1" x14ac:dyDescent="0.25">
      <c r="D308" s="109"/>
      <c r="E308" s="108"/>
      <c r="F308" s="108"/>
      <c r="G308" s="108"/>
      <c r="H308" s="107"/>
    </row>
    <row r="309" spans="3:8" ht="15.75" outlineLevel="1" x14ac:dyDescent="0.25">
      <c r="D309" s="109"/>
      <c r="E309" s="108"/>
      <c r="F309" s="108"/>
      <c r="G309" s="108"/>
      <c r="H309" s="107"/>
    </row>
    <row r="310" spans="3:8" ht="15.75" outlineLevel="1" x14ac:dyDescent="0.25">
      <c r="D310" s="109"/>
      <c r="E310" s="108"/>
      <c r="F310" s="108"/>
      <c r="G310" s="108"/>
      <c r="H310" s="107"/>
    </row>
    <row r="311" spans="3:8" ht="15.75" outlineLevel="1" x14ac:dyDescent="0.25">
      <c r="D311" s="109"/>
      <c r="E311" s="108"/>
      <c r="F311" s="108"/>
      <c r="G311" s="108"/>
      <c r="H311" s="107"/>
    </row>
    <row r="312" spans="3:8" ht="15" customHeight="1" x14ac:dyDescent="0.25">
      <c r="C312" s="106">
        <f>SUM(D312:H312)</f>
        <v>142</v>
      </c>
      <c r="D312" s="105">
        <f>D278+D244+D210+D176+D142+D98+D52+D9</f>
        <v>10</v>
      </c>
      <c r="E312" s="105">
        <f>E278+E244+E210+E176+E142+E98+E52+E9</f>
        <v>7</v>
      </c>
      <c r="F312" s="105">
        <f>F278+F244+F210+F176+F142+F98+F52+F9</f>
        <v>118</v>
      </c>
      <c r="G312" s="105">
        <f>G278+G244+G210+G176+G142+G98+G52+G9</f>
        <v>0</v>
      </c>
      <c r="H312" s="105">
        <f>H278+H244+H210+H176+H142+H98+H52+H9</f>
        <v>7</v>
      </c>
    </row>
    <row r="313" spans="3:8" ht="15.75" x14ac:dyDescent="0.25">
      <c r="C313" s="104"/>
      <c r="D313" s="103">
        <f>D312/$C$312</f>
        <v>7.0422535211267609E-2</v>
      </c>
      <c r="E313" s="103">
        <f>E312/$C$312</f>
        <v>4.9295774647887321E-2</v>
      </c>
      <c r="F313" s="103">
        <f>F312/$C$312</f>
        <v>0.83098591549295775</v>
      </c>
      <c r="G313" s="103">
        <f>G312/$C$312</f>
        <v>0</v>
      </c>
      <c r="H313" s="103">
        <f>H312/$C$312</f>
        <v>4.9295774647887321E-2</v>
      </c>
    </row>
  </sheetData>
  <mergeCells count="12">
    <mergeCell ref="D1:H1"/>
    <mergeCell ref="D3:D8"/>
    <mergeCell ref="E3:E8"/>
    <mergeCell ref="F3:F8"/>
    <mergeCell ref="G3:G8"/>
    <mergeCell ref="H3:H8"/>
    <mergeCell ref="J1:N1"/>
    <mergeCell ref="J3:J8"/>
    <mergeCell ref="K3:K8"/>
    <mergeCell ref="L3:L8"/>
    <mergeCell ref="M3:M8"/>
    <mergeCell ref="N3:N8"/>
  </mergeCells>
  <conditionalFormatting sqref="D134:E139 G134:H139 D140:H140 D141:E141 G141:H141 D124:E125 G124:H125 D99:E99 G99:H99 D100:H123 D126:H133">
    <cfRule type="duplicateValues" dxfId="1394" priority="222"/>
  </conditionalFormatting>
  <conditionalFormatting sqref="G12:H42 D43:H51 D10:H11 D12:E14 D16:E42 F12:F41">
    <cfRule type="duplicateValues" dxfId="1393" priority="221"/>
  </conditionalFormatting>
  <conditionalFormatting sqref="D143:H175">
    <cfRule type="duplicateValues" dxfId="1392" priority="220"/>
  </conditionalFormatting>
  <conditionalFormatting sqref="D177:H209">
    <cfRule type="duplicateValues" dxfId="1391" priority="219"/>
  </conditionalFormatting>
  <conditionalFormatting sqref="D211:H243">
    <cfRule type="duplicateValues" dxfId="1390" priority="218"/>
  </conditionalFormatting>
  <conditionalFormatting sqref="D279:H311">
    <cfRule type="duplicateValues" dxfId="1389" priority="217"/>
  </conditionalFormatting>
  <conditionalFormatting sqref="D245:H277">
    <cfRule type="duplicateValues" dxfId="1388" priority="216"/>
  </conditionalFormatting>
  <conditionalFormatting sqref="F42">
    <cfRule type="duplicateValues" dxfId="1387" priority="215"/>
  </conditionalFormatting>
  <conditionalFormatting sqref="F15:H15 D10:H14 D16:H51">
    <cfRule type="duplicateValues" dxfId="1386" priority="177"/>
    <cfRule type="duplicateValues" dxfId="1385" priority="185"/>
    <cfRule type="duplicateValues" dxfId="1384" priority="192"/>
    <cfRule type="duplicateValues" dxfId="1383" priority="198"/>
    <cfRule type="duplicateValues" dxfId="1382" priority="203"/>
    <cfRule type="duplicateValues" dxfId="1381" priority="206"/>
    <cfRule type="duplicateValues" dxfId="1380" priority="208"/>
    <cfRule type="duplicateValues" dxfId="1379" priority="209"/>
    <cfRule type="duplicateValues" dxfId="1378" priority="214"/>
  </conditionalFormatting>
  <conditionalFormatting sqref="F42">
    <cfRule type="duplicateValues" dxfId="1377" priority="213"/>
  </conditionalFormatting>
  <conditionalFormatting sqref="D90:E97 G90:H97 D53:H89">
    <cfRule type="duplicateValues" dxfId="1376" priority="212"/>
  </conditionalFormatting>
  <conditionalFormatting sqref="D90:E97 G90:H97 D53:H89">
    <cfRule type="duplicateValues" dxfId="1375" priority="211"/>
  </conditionalFormatting>
  <conditionalFormatting sqref="F88">
    <cfRule type="duplicateValues" dxfId="1374" priority="210"/>
  </conditionalFormatting>
  <conditionalFormatting sqref="D90:E97 G90:H97 D53:H89">
    <cfRule type="duplicateValues" dxfId="1373" priority="191"/>
    <cfRule type="duplicateValues" dxfId="1372" priority="207"/>
  </conditionalFormatting>
  <conditionalFormatting sqref="D90:E97 G90:H97 D53:H89">
    <cfRule type="duplicateValues" dxfId="1371" priority="205"/>
  </conditionalFormatting>
  <conditionalFormatting sqref="D134:E139 G134:H139 D140:H140 D141:E141 G141:H141 D124:E125 G124:H125 D99:E99 G99:H99 D100:H123 D126:H133">
    <cfRule type="duplicateValues" dxfId="1370" priority="204"/>
  </conditionalFormatting>
  <conditionalFormatting sqref="D90:E97 G90:H97 D53:H89">
    <cfRule type="duplicateValues" dxfId="1369" priority="202"/>
  </conditionalFormatting>
  <conditionalFormatting sqref="D124:E125 G124:H125 D99:E99 G99:H99 D100:H123 D126:H133">
    <cfRule type="duplicateValues" dxfId="1368" priority="201"/>
  </conditionalFormatting>
  <conditionalFormatting sqref="D143:H175">
    <cfRule type="duplicateValues" dxfId="1367" priority="200"/>
  </conditionalFormatting>
  <conditionalFormatting sqref="D177:H209">
    <cfRule type="duplicateValues" dxfId="1366" priority="199"/>
  </conditionalFormatting>
  <conditionalFormatting sqref="D90:E97 G90:H97 D53:H89">
    <cfRule type="duplicateValues" dxfId="1365" priority="176"/>
    <cfRule type="duplicateValues" dxfId="1364" priority="184"/>
    <cfRule type="duplicateValues" dxfId="1363" priority="197"/>
  </conditionalFormatting>
  <conditionalFormatting sqref="D124:E125 G124:H125 D99:E99 G99:H99 D100:H123 D126:H133">
    <cfRule type="duplicateValues" dxfId="1362" priority="196"/>
  </conditionalFormatting>
  <conditionalFormatting sqref="D143:H175">
    <cfRule type="duplicateValues" dxfId="1361" priority="195"/>
  </conditionalFormatting>
  <conditionalFormatting sqref="D177:H209">
    <cfRule type="duplicateValues" dxfId="1360" priority="194"/>
  </conditionalFormatting>
  <conditionalFormatting sqref="D211:H243">
    <cfRule type="duplicateValues" dxfId="1359" priority="193"/>
  </conditionalFormatting>
  <conditionalFormatting sqref="D124:E125 G124:H125 D99:E99 G99:H99 D100:H123 D126:H133">
    <cfRule type="duplicateValues" dxfId="1358" priority="190"/>
  </conditionalFormatting>
  <conditionalFormatting sqref="D143:H175">
    <cfRule type="duplicateValues" dxfId="1357" priority="189"/>
  </conditionalFormatting>
  <conditionalFormatting sqref="D177:H209">
    <cfRule type="duplicateValues" dxfId="1356" priority="188"/>
  </conditionalFormatting>
  <conditionalFormatting sqref="D211:H243">
    <cfRule type="duplicateValues" dxfId="1355" priority="187"/>
  </conditionalFormatting>
  <conditionalFormatting sqref="D245:H277">
    <cfRule type="duplicateValues" dxfId="1354" priority="186"/>
  </conditionalFormatting>
  <conditionalFormatting sqref="D124:E125 G124:H125 D99:E99 G99:H99 D100:H123 D126:H133">
    <cfRule type="duplicateValues" dxfId="1353" priority="183"/>
  </conditionalFormatting>
  <conditionalFormatting sqref="D143:H175">
    <cfRule type="duplicateValues" dxfId="1352" priority="182"/>
  </conditionalFormatting>
  <conditionalFormatting sqref="D177:H209">
    <cfRule type="duplicateValues" dxfId="1351" priority="181"/>
  </conditionalFormatting>
  <conditionalFormatting sqref="D211:H243">
    <cfRule type="duplicateValues" dxfId="1350" priority="180"/>
  </conditionalFormatting>
  <conditionalFormatting sqref="D245:H277">
    <cfRule type="duplicateValues" dxfId="1349" priority="179"/>
  </conditionalFormatting>
  <conditionalFormatting sqref="D279:H311">
    <cfRule type="duplicateValues" dxfId="1348" priority="178"/>
  </conditionalFormatting>
  <conditionalFormatting sqref="D124:E125 G124:H125 D99:E99 G99:H99 D100:H123 D126:H133">
    <cfRule type="duplicateValues" dxfId="1347" priority="175"/>
  </conditionalFormatting>
  <conditionalFormatting sqref="D143:H175">
    <cfRule type="duplicateValues" dxfId="1346" priority="174"/>
  </conditionalFormatting>
  <conditionalFormatting sqref="D177:H209">
    <cfRule type="duplicateValues" dxfId="1345" priority="173"/>
  </conditionalFormatting>
  <conditionalFormatting sqref="D211:H243">
    <cfRule type="duplicateValues" dxfId="1344" priority="172"/>
  </conditionalFormatting>
  <conditionalFormatting sqref="D245:H277">
    <cfRule type="duplicateValues" dxfId="1343" priority="171"/>
  </conditionalFormatting>
  <conditionalFormatting sqref="D279:H311">
    <cfRule type="duplicateValues" dxfId="1342" priority="170"/>
  </conditionalFormatting>
  <conditionalFormatting sqref="J10:N11 J43:N51 J12:K30 M12:N42 L12:L41 J37:K42 J31:J36">
    <cfRule type="duplicateValues" dxfId="1341" priority="169"/>
  </conditionalFormatting>
  <conditionalFormatting sqref="L42">
    <cfRule type="duplicateValues" dxfId="1340" priority="168"/>
  </conditionalFormatting>
  <conditionalFormatting sqref="J10:N30 J37:N51 J31:J36 L31:N36">
    <cfRule type="duplicateValues" dxfId="1339" priority="158"/>
    <cfRule type="duplicateValues" dxfId="1338" priority="159"/>
    <cfRule type="duplicateValues" dxfId="1337" priority="160"/>
    <cfRule type="duplicateValues" dxfId="1336" priority="161"/>
    <cfRule type="duplicateValues" dxfId="1335" priority="162"/>
    <cfRule type="duplicateValues" dxfId="1334" priority="163"/>
    <cfRule type="duplicateValues" dxfId="1333" priority="164"/>
    <cfRule type="duplicateValues" dxfId="1332" priority="165"/>
    <cfRule type="duplicateValues" dxfId="1331" priority="167"/>
  </conditionalFormatting>
  <conditionalFormatting sqref="L42">
    <cfRule type="duplicateValues" dxfId="1330" priority="166"/>
  </conditionalFormatting>
  <conditionalFormatting sqref="F79">
    <cfRule type="duplicateValues" dxfId="1329" priority="157"/>
  </conditionalFormatting>
  <conditionalFormatting sqref="F33">
    <cfRule type="duplicateValues" dxfId="1328" priority="156"/>
  </conditionalFormatting>
  <conditionalFormatting sqref="F33">
    <cfRule type="duplicateValues" dxfId="1327" priority="155"/>
  </conditionalFormatting>
  <conditionalFormatting sqref="F42">
    <cfRule type="duplicateValues" dxfId="1326" priority="154"/>
  </conditionalFormatting>
  <conditionalFormatting sqref="F90 F92:F95">
    <cfRule type="duplicateValues" dxfId="1325" priority="153"/>
  </conditionalFormatting>
  <conditionalFormatting sqref="F91">
    <cfRule type="duplicateValues" dxfId="1324" priority="152"/>
  </conditionalFormatting>
  <conditionalFormatting sqref="F90:F95">
    <cfRule type="duplicateValues" dxfId="1323" priority="142"/>
    <cfRule type="duplicateValues" dxfId="1322" priority="143"/>
    <cfRule type="duplicateValues" dxfId="1321" priority="144"/>
    <cfRule type="duplicateValues" dxfId="1320" priority="145"/>
    <cfRule type="duplicateValues" dxfId="1319" priority="146"/>
    <cfRule type="duplicateValues" dxfId="1318" priority="147"/>
    <cfRule type="duplicateValues" dxfId="1317" priority="148"/>
    <cfRule type="duplicateValues" dxfId="1316" priority="149"/>
    <cfRule type="duplicateValues" dxfId="1315" priority="151"/>
  </conditionalFormatting>
  <conditionalFormatting sqref="F91">
    <cfRule type="duplicateValues" dxfId="1314" priority="150"/>
  </conditionalFormatting>
  <conditionalFormatting sqref="F91">
    <cfRule type="duplicateValues" dxfId="1313" priority="141"/>
  </conditionalFormatting>
  <conditionalFormatting sqref="F134 F136:F139">
    <cfRule type="duplicateValues" dxfId="1312" priority="140"/>
  </conditionalFormatting>
  <conditionalFormatting sqref="F135">
    <cfRule type="duplicateValues" dxfId="1311" priority="139"/>
  </conditionalFormatting>
  <conditionalFormatting sqref="F134:F139">
    <cfRule type="duplicateValues" dxfId="1310" priority="129"/>
    <cfRule type="duplicateValues" dxfId="1309" priority="130"/>
    <cfRule type="duplicateValues" dxfId="1308" priority="131"/>
    <cfRule type="duplicateValues" dxfId="1307" priority="132"/>
    <cfRule type="duplicateValues" dxfId="1306" priority="133"/>
    <cfRule type="duplicateValues" dxfId="1305" priority="134"/>
    <cfRule type="duplicateValues" dxfId="1304" priority="135"/>
    <cfRule type="duplicateValues" dxfId="1303" priority="136"/>
    <cfRule type="duplicateValues" dxfId="1302" priority="138"/>
  </conditionalFormatting>
  <conditionalFormatting sqref="F135">
    <cfRule type="duplicateValues" dxfId="1301" priority="137"/>
  </conditionalFormatting>
  <conditionalFormatting sqref="F135">
    <cfRule type="duplicateValues" dxfId="1300" priority="128"/>
  </conditionalFormatting>
  <conditionalFormatting sqref="K31 K33:K36">
    <cfRule type="duplicateValues" dxfId="1299" priority="127"/>
  </conditionalFormatting>
  <conditionalFormatting sqref="K32">
    <cfRule type="duplicateValues" dxfId="1298" priority="126"/>
  </conditionalFormatting>
  <conditionalFormatting sqref="K31:K36">
    <cfRule type="duplicateValues" dxfId="1297" priority="116"/>
    <cfRule type="duplicateValues" dxfId="1296" priority="117"/>
    <cfRule type="duplicateValues" dxfId="1295" priority="118"/>
    <cfRule type="duplicateValues" dxfId="1294" priority="119"/>
    <cfRule type="duplicateValues" dxfId="1293" priority="120"/>
    <cfRule type="duplicateValues" dxfId="1292" priority="121"/>
    <cfRule type="duplicateValues" dxfId="1291" priority="122"/>
    <cfRule type="duplicateValues" dxfId="1290" priority="123"/>
    <cfRule type="duplicateValues" dxfId="1289" priority="125"/>
  </conditionalFormatting>
  <conditionalFormatting sqref="K32">
    <cfRule type="duplicateValues" dxfId="1288" priority="124"/>
  </conditionalFormatting>
  <conditionalFormatting sqref="K32">
    <cfRule type="duplicateValues" dxfId="1287" priority="115"/>
  </conditionalFormatting>
  <conditionalFormatting sqref="F96">
    <cfRule type="duplicateValues" dxfId="1286" priority="114"/>
  </conditionalFormatting>
  <conditionalFormatting sqref="F96">
    <cfRule type="duplicateValues" dxfId="1285" priority="105"/>
    <cfRule type="duplicateValues" dxfId="1284" priority="106"/>
    <cfRule type="duplicateValues" dxfId="1283" priority="107"/>
    <cfRule type="duplicateValues" dxfId="1282" priority="108"/>
    <cfRule type="duplicateValues" dxfId="1281" priority="109"/>
    <cfRule type="duplicateValues" dxfId="1280" priority="110"/>
    <cfRule type="duplicateValues" dxfId="1279" priority="111"/>
    <cfRule type="duplicateValues" dxfId="1278" priority="112"/>
    <cfRule type="duplicateValues" dxfId="1277" priority="113"/>
  </conditionalFormatting>
  <conditionalFormatting sqref="F141">
    <cfRule type="duplicateValues" dxfId="1276" priority="104"/>
  </conditionalFormatting>
  <conditionalFormatting sqref="F141">
    <cfRule type="duplicateValues" dxfId="1275" priority="95"/>
    <cfRule type="duplicateValues" dxfId="1274" priority="96"/>
    <cfRule type="duplicateValues" dxfId="1273" priority="97"/>
    <cfRule type="duplicateValues" dxfId="1272" priority="98"/>
    <cfRule type="duplicateValues" dxfId="1271" priority="99"/>
    <cfRule type="duplicateValues" dxfId="1270" priority="100"/>
    <cfRule type="duplicateValues" dxfId="1269" priority="101"/>
    <cfRule type="duplicateValues" dxfId="1268" priority="102"/>
    <cfRule type="duplicateValues" dxfId="1267" priority="103"/>
  </conditionalFormatting>
  <conditionalFormatting sqref="F124:F125">
    <cfRule type="duplicateValues" dxfId="1266" priority="94"/>
  </conditionalFormatting>
  <conditionalFormatting sqref="F124:F125">
    <cfRule type="duplicateValues" dxfId="1265" priority="85"/>
    <cfRule type="duplicateValues" dxfId="1264" priority="86"/>
    <cfRule type="duplicateValues" dxfId="1263" priority="87"/>
    <cfRule type="duplicateValues" dxfId="1262" priority="88"/>
    <cfRule type="duplicateValues" dxfId="1261" priority="89"/>
    <cfRule type="duplicateValues" dxfId="1260" priority="90"/>
    <cfRule type="duplicateValues" dxfId="1259" priority="91"/>
    <cfRule type="duplicateValues" dxfId="1258" priority="92"/>
    <cfRule type="duplicateValues" dxfId="1257" priority="93"/>
  </conditionalFormatting>
  <conditionalFormatting sqref="D15">
    <cfRule type="duplicateValues" dxfId="1256" priority="64"/>
    <cfRule type="duplicateValues" dxfId="1255" priority="65"/>
    <cfRule type="duplicateValues" dxfId="1254" priority="66"/>
    <cfRule type="duplicateValues" dxfId="1253" priority="67"/>
    <cfRule type="duplicateValues" dxfId="1252" priority="68"/>
    <cfRule type="duplicateValues" dxfId="1251" priority="69"/>
    <cfRule type="duplicateValues" dxfId="1250" priority="70"/>
    <cfRule type="duplicateValues" dxfId="1249" priority="71"/>
    <cfRule type="duplicateValues" dxfId="1248" priority="72"/>
    <cfRule type="duplicateValues" dxfId="1247" priority="73"/>
    <cfRule type="duplicateValues" dxfId="1246" priority="74"/>
    <cfRule type="duplicateValues" dxfId="1245" priority="75"/>
    <cfRule type="duplicateValues" dxfId="1244" priority="76"/>
    <cfRule type="duplicateValues" dxfId="1243" priority="77"/>
    <cfRule type="duplicateValues" dxfId="1242" priority="78"/>
    <cfRule type="duplicateValues" dxfId="1241" priority="79"/>
    <cfRule type="duplicateValues" dxfId="1240" priority="80"/>
    <cfRule type="duplicateValues" dxfId="1239" priority="81"/>
    <cfRule type="duplicateValues" dxfId="1238" priority="82"/>
    <cfRule type="duplicateValues" dxfId="1237" priority="83"/>
    <cfRule type="duplicateValues" dxfId="1236" priority="84"/>
  </conditionalFormatting>
  <conditionalFormatting sqref="F97">
    <cfRule type="duplicateValues" dxfId="1235" priority="43"/>
    <cfRule type="duplicateValues" dxfId="1234" priority="44"/>
    <cfRule type="duplicateValues" dxfId="1233" priority="45"/>
    <cfRule type="duplicateValues" dxfId="1232" priority="46"/>
    <cfRule type="duplicateValues" dxfId="1231" priority="47"/>
    <cfRule type="duplicateValues" dxfId="1230" priority="48"/>
    <cfRule type="duplicateValues" dxfId="1229" priority="49"/>
    <cfRule type="duplicateValues" dxfId="1228" priority="50"/>
    <cfRule type="duplicateValues" dxfId="1227" priority="51"/>
    <cfRule type="duplicateValues" dxfId="1226" priority="52"/>
    <cfRule type="duplicateValues" dxfId="1225" priority="53"/>
    <cfRule type="duplicateValues" dxfId="1224" priority="54"/>
    <cfRule type="duplicateValues" dxfId="1223" priority="55"/>
    <cfRule type="duplicateValues" dxfId="1222" priority="56"/>
    <cfRule type="duplicateValues" dxfId="1221" priority="57"/>
    <cfRule type="duplicateValues" dxfId="1220" priority="58"/>
    <cfRule type="duplicateValues" dxfId="1219" priority="59"/>
    <cfRule type="duplicateValues" dxfId="1218" priority="60"/>
    <cfRule type="duplicateValues" dxfId="1217" priority="61"/>
    <cfRule type="duplicateValues" dxfId="1216" priority="62"/>
    <cfRule type="duplicateValues" dxfId="1215" priority="63"/>
  </conditionalFormatting>
  <conditionalFormatting sqref="F99">
    <cfRule type="duplicateValues" dxfId="1214" priority="22"/>
    <cfRule type="duplicateValues" dxfId="1213" priority="23"/>
    <cfRule type="duplicateValues" dxfId="1212" priority="24"/>
    <cfRule type="duplicateValues" dxfId="1211" priority="25"/>
    <cfRule type="duplicateValues" dxfId="1210" priority="26"/>
    <cfRule type="duplicateValues" dxfId="1209" priority="27"/>
    <cfRule type="duplicateValues" dxfId="1208" priority="28"/>
    <cfRule type="duplicateValues" dxfId="1207" priority="29"/>
    <cfRule type="duplicateValues" dxfId="1206" priority="30"/>
    <cfRule type="duplicateValues" dxfId="1205" priority="31"/>
    <cfRule type="duplicateValues" dxfId="1204" priority="32"/>
    <cfRule type="duplicateValues" dxfId="1203" priority="33"/>
    <cfRule type="duplicateValues" dxfId="1202" priority="34"/>
    <cfRule type="duplicateValues" dxfId="1201" priority="35"/>
    <cfRule type="duplicateValues" dxfId="1200" priority="36"/>
    <cfRule type="duplicateValues" dxfId="1199" priority="37"/>
    <cfRule type="duplicateValues" dxfId="1198" priority="38"/>
    <cfRule type="duplicateValues" dxfId="1197" priority="39"/>
    <cfRule type="duplicateValues" dxfId="1196" priority="40"/>
    <cfRule type="duplicateValues" dxfId="1195" priority="41"/>
    <cfRule type="duplicateValues" dxfId="1194" priority="42"/>
  </conditionalFormatting>
  <conditionalFormatting sqref="E15">
    <cfRule type="duplicateValues" dxfId="1193" priority="1"/>
    <cfRule type="duplicateValues" dxfId="1192" priority="2"/>
    <cfRule type="duplicateValues" dxfId="1191" priority="3"/>
    <cfRule type="duplicateValues" dxfId="1190" priority="4"/>
    <cfRule type="duplicateValues" dxfId="1189" priority="5"/>
    <cfRule type="duplicateValues" dxfId="1188" priority="6"/>
    <cfRule type="duplicateValues" dxfId="1187" priority="7"/>
    <cfRule type="duplicateValues" dxfId="1186" priority="8"/>
    <cfRule type="duplicateValues" dxfId="1185" priority="9"/>
    <cfRule type="duplicateValues" dxfId="1184" priority="10"/>
    <cfRule type="duplicateValues" dxfId="1183" priority="11"/>
    <cfRule type="duplicateValues" dxfId="1182" priority="12"/>
    <cfRule type="duplicateValues" dxfId="1181" priority="13"/>
    <cfRule type="duplicateValues" dxfId="1180" priority="14"/>
    <cfRule type="duplicateValues" dxfId="1179" priority="15"/>
    <cfRule type="duplicateValues" dxfId="1178" priority="16"/>
    <cfRule type="duplicateValues" dxfId="1177" priority="17"/>
    <cfRule type="duplicateValues" dxfId="1176" priority="18"/>
    <cfRule type="duplicateValues" dxfId="1175" priority="19"/>
    <cfRule type="duplicateValues" dxfId="1174" priority="20"/>
    <cfRule type="duplicateValues" dxfId="1173" priority="21"/>
  </conditionalFormatting>
  <dataValidations count="1">
    <dataValidation type="list" allowBlank="1" showInputMessage="1" showErrorMessage="1" sqref="F2 J9:N51 L2 D9:H312" xr:uid="{00000000-0002-0000-12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>
    <outlinePr summaryBelow="0" summaryRight="0"/>
  </sheetPr>
  <dimension ref="A1:H243"/>
  <sheetViews>
    <sheetView topLeftCell="A103" workbookViewId="0">
      <selection activeCell="G133" sqref="G133"/>
    </sheetView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x14ac:dyDescent="0.2">
      <c r="D7" s="374"/>
      <c r="E7" s="374"/>
      <c r="F7" s="374"/>
      <c r="G7" s="374"/>
      <c r="H7" s="374"/>
    </row>
    <row r="8" spans="1:8" ht="42.75" customHeight="1" x14ac:dyDescent="0.25">
      <c r="A8" s="124">
        <v>1</v>
      </c>
      <c r="B8" s="115" t="s">
        <v>715</v>
      </c>
      <c r="C8" s="114">
        <f>SUM(D8:H8)</f>
        <v>38</v>
      </c>
      <c r="D8" s="105">
        <f>COUNTA(D9:D74)</f>
        <v>0</v>
      </c>
      <c r="E8" s="105">
        <f t="shared" ref="E8:H8" si="0">COUNTA(E9:E74)</f>
        <v>0</v>
      </c>
      <c r="F8" s="105">
        <f t="shared" si="0"/>
        <v>38</v>
      </c>
      <c r="G8" s="105">
        <f t="shared" si="0"/>
        <v>0</v>
      </c>
      <c r="H8" s="105">
        <f t="shared" si="0"/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109"/>
      <c r="E10" s="108"/>
      <c r="F10" s="314" t="s">
        <v>317</v>
      </c>
      <c r="G10" s="108"/>
      <c r="H10" s="107"/>
    </row>
    <row r="11" spans="1:8" ht="15.75" outlineLevel="1" x14ac:dyDescent="0.25">
      <c r="D11" s="109"/>
      <c r="E11" s="108"/>
      <c r="F11" s="314" t="s">
        <v>308</v>
      </c>
      <c r="G11" s="108"/>
      <c r="H11" s="107"/>
    </row>
    <row r="12" spans="1:8" ht="15.75" outlineLevel="1" x14ac:dyDescent="0.25">
      <c r="D12" s="109"/>
      <c r="E12" s="108"/>
      <c r="F12" s="314" t="s">
        <v>309</v>
      </c>
      <c r="G12" s="108"/>
      <c r="H12" s="107"/>
    </row>
    <row r="13" spans="1:8" ht="15.75" outlineLevel="1" x14ac:dyDescent="0.25">
      <c r="D13" s="109"/>
      <c r="E13" s="108"/>
      <c r="F13" s="314" t="s">
        <v>327</v>
      </c>
      <c r="G13" s="108"/>
      <c r="H13" s="107"/>
    </row>
    <row r="14" spans="1:8" ht="15.75" outlineLevel="1" x14ac:dyDescent="0.25">
      <c r="D14" s="109"/>
      <c r="E14" s="108"/>
      <c r="F14" s="314" t="s">
        <v>318</v>
      </c>
      <c r="G14" s="108"/>
      <c r="H14" s="107"/>
    </row>
    <row r="15" spans="1:8" ht="15.75" outlineLevel="1" x14ac:dyDescent="0.25">
      <c r="D15" s="109"/>
      <c r="E15" s="108"/>
      <c r="F15" s="314" t="s">
        <v>310</v>
      </c>
      <c r="G15" s="108"/>
      <c r="H15" s="107"/>
    </row>
    <row r="16" spans="1:8" ht="15.75" outlineLevel="1" x14ac:dyDescent="0.25">
      <c r="D16" s="109"/>
      <c r="E16" s="108"/>
      <c r="F16" s="314" t="s">
        <v>312</v>
      </c>
      <c r="G16" s="108"/>
      <c r="H16" s="107"/>
    </row>
    <row r="17" spans="4:8" ht="15.75" outlineLevel="1" x14ac:dyDescent="0.25">
      <c r="D17" s="109"/>
      <c r="E17" s="108"/>
      <c r="F17" s="314" t="s">
        <v>321</v>
      </c>
      <c r="G17" s="108"/>
      <c r="H17" s="107"/>
    </row>
    <row r="18" spans="4:8" ht="15.75" outlineLevel="1" x14ac:dyDescent="0.25">
      <c r="D18" s="109"/>
      <c r="E18" s="108"/>
      <c r="F18" s="314" t="s">
        <v>313</v>
      </c>
      <c r="G18" s="108"/>
      <c r="H18" s="107"/>
    </row>
    <row r="19" spans="4:8" ht="15.75" outlineLevel="1" x14ac:dyDescent="0.25">
      <c r="D19" s="109"/>
      <c r="E19" s="108"/>
      <c r="F19" s="314" t="s">
        <v>322</v>
      </c>
      <c r="G19" s="108"/>
      <c r="H19" s="107"/>
    </row>
    <row r="20" spans="4:8" ht="15.75" outlineLevel="1" x14ac:dyDescent="0.25">
      <c r="D20" s="109"/>
      <c r="E20" s="108"/>
      <c r="F20" s="314" t="s">
        <v>323</v>
      </c>
      <c r="G20" s="108"/>
      <c r="H20" s="107"/>
    </row>
    <row r="21" spans="4:8" ht="15.75" outlineLevel="1" x14ac:dyDescent="0.25">
      <c r="D21" s="109"/>
      <c r="E21" s="108"/>
      <c r="F21" s="314" t="s">
        <v>329</v>
      </c>
      <c r="G21" s="108"/>
      <c r="H21" s="107"/>
    </row>
    <row r="22" spans="4:8" ht="15.75" outlineLevel="1" x14ac:dyDescent="0.25">
      <c r="D22" s="109"/>
      <c r="E22" s="108"/>
      <c r="F22" s="9" t="s">
        <v>270</v>
      </c>
      <c r="G22" s="108"/>
      <c r="H22" s="107"/>
    </row>
    <row r="23" spans="4:8" ht="15.75" outlineLevel="1" x14ac:dyDescent="0.25">
      <c r="D23" s="109"/>
      <c r="E23" s="108"/>
      <c r="F23" s="108"/>
      <c r="G23" s="110"/>
      <c r="H23" s="107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285</v>
      </c>
      <c r="G29" s="108"/>
      <c r="H29" s="107"/>
    </row>
    <row r="30" spans="4:8" ht="15.75" outlineLevel="2" x14ac:dyDescent="0.25">
      <c r="D30" s="109"/>
      <c r="F30" s="9" t="s">
        <v>17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1</v>
      </c>
      <c r="E75" s="105">
        <f t="shared" ref="E75:H75" si="1">COUNTA(E76:E141)</f>
        <v>1</v>
      </c>
      <c r="F75" s="105">
        <f t="shared" si="1"/>
        <v>31</v>
      </c>
      <c r="G75" s="105">
        <f t="shared" si="1"/>
        <v>5</v>
      </c>
      <c r="H75" s="105">
        <f t="shared" si="1"/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109"/>
      <c r="E77" s="108"/>
      <c r="F77" s="314" t="s">
        <v>317</v>
      </c>
      <c r="G77" s="108"/>
      <c r="H77" s="107"/>
    </row>
    <row r="78" spans="1:8" ht="15.75" outlineLevel="1" x14ac:dyDescent="0.25">
      <c r="D78" s="109"/>
      <c r="E78" s="108"/>
      <c r="G78" s="314" t="s">
        <v>308</v>
      </c>
      <c r="H78" s="107"/>
    </row>
    <row r="79" spans="1:8" ht="15.75" outlineLevel="1" x14ac:dyDescent="0.25">
      <c r="D79" s="109"/>
      <c r="E79" s="108"/>
      <c r="G79" s="314" t="s">
        <v>309</v>
      </c>
      <c r="H79" s="107"/>
    </row>
    <row r="80" spans="1:8" ht="15.75" outlineLevel="1" x14ac:dyDescent="0.25">
      <c r="D80" s="109"/>
      <c r="E80" s="108"/>
      <c r="F80" s="314" t="s">
        <v>327</v>
      </c>
      <c r="G80" s="108"/>
      <c r="H80" s="107"/>
    </row>
    <row r="81" spans="4:8" ht="15.75" outlineLevel="1" x14ac:dyDescent="0.25">
      <c r="D81" s="109"/>
      <c r="E81" s="108"/>
      <c r="F81" s="314" t="s">
        <v>318</v>
      </c>
      <c r="G81" s="108"/>
      <c r="H81" s="107"/>
    </row>
    <row r="82" spans="4:8" ht="15.75" outlineLevel="1" x14ac:dyDescent="0.25">
      <c r="D82" s="109"/>
      <c r="E82" s="108"/>
      <c r="G82" s="314" t="s">
        <v>310</v>
      </c>
      <c r="H82" s="107"/>
    </row>
    <row r="83" spans="4:8" ht="15.75" outlineLevel="1" x14ac:dyDescent="0.25">
      <c r="D83" s="109"/>
      <c r="E83" s="314" t="s">
        <v>312</v>
      </c>
      <c r="G83" s="108"/>
      <c r="H83" s="107"/>
    </row>
    <row r="84" spans="4:8" ht="15.75" outlineLevel="1" x14ac:dyDescent="0.25">
      <c r="D84" s="109"/>
      <c r="E84" s="108"/>
      <c r="G84" s="314" t="s">
        <v>321</v>
      </c>
      <c r="H84" s="107"/>
    </row>
    <row r="85" spans="4:8" ht="15.75" outlineLevel="1" x14ac:dyDescent="0.25">
      <c r="D85" s="109"/>
      <c r="E85" s="108"/>
      <c r="G85" s="314" t="s">
        <v>313</v>
      </c>
      <c r="H85" s="107"/>
    </row>
    <row r="86" spans="4:8" ht="15.75" outlineLevel="1" x14ac:dyDescent="0.25">
      <c r="D86" s="109"/>
      <c r="E86" s="108"/>
      <c r="F86" s="314" t="s">
        <v>322</v>
      </c>
      <c r="G86" s="108"/>
      <c r="H86" s="107"/>
    </row>
    <row r="87" spans="4:8" ht="15.75" outlineLevel="1" x14ac:dyDescent="0.25">
      <c r="D87" s="109"/>
      <c r="E87" s="108"/>
      <c r="F87" s="314" t="s">
        <v>323</v>
      </c>
      <c r="G87" s="108"/>
      <c r="H87" s="107"/>
    </row>
    <row r="88" spans="4:8" ht="15.75" outlineLevel="1" x14ac:dyDescent="0.25">
      <c r="D88" s="109"/>
      <c r="E88" s="108"/>
      <c r="F88" s="314" t="s">
        <v>329</v>
      </c>
      <c r="G88" s="108"/>
      <c r="H88" s="107"/>
    </row>
    <row r="89" spans="4:8" ht="15.75" outlineLevel="1" x14ac:dyDescent="0.25">
      <c r="D89" s="9" t="s">
        <v>270</v>
      </c>
      <c r="E89" s="108"/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F97" s="9" t="s">
        <v>17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 t="shared" ref="E142:H142" si="2">COUNTA(E143:E208)</f>
        <v>2</v>
      </c>
      <c r="F142" s="105">
        <f t="shared" si="2"/>
        <v>36</v>
      </c>
      <c r="G142" s="105">
        <f t="shared" si="2"/>
        <v>0</v>
      </c>
      <c r="H142" s="105">
        <f t="shared" si="2"/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109"/>
      <c r="E144" s="108"/>
      <c r="F144" s="314" t="s">
        <v>317</v>
      </c>
      <c r="G144" s="108"/>
      <c r="H144" s="107"/>
    </row>
    <row r="145" spans="4:8" ht="15.75" outlineLevel="1" x14ac:dyDescent="0.25">
      <c r="D145" s="109"/>
      <c r="E145" s="314" t="s">
        <v>308</v>
      </c>
      <c r="G145" s="108"/>
      <c r="H145" s="107"/>
    </row>
    <row r="146" spans="4:8" ht="15.75" outlineLevel="1" x14ac:dyDescent="0.25">
      <c r="D146" s="109"/>
      <c r="E146" s="108"/>
      <c r="F146" s="314" t="s">
        <v>309</v>
      </c>
      <c r="G146" s="108"/>
      <c r="H146" s="107"/>
    </row>
    <row r="147" spans="4:8" ht="15.75" outlineLevel="1" x14ac:dyDescent="0.25">
      <c r="D147" s="109"/>
      <c r="E147" s="108"/>
      <c r="F147" s="314" t="s">
        <v>327</v>
      </c>
      <c r="G147" s="108"/>
      <c r="H147" s="107"/>
    </row>
    <row r="148" spans="4:8" ht="15.75" outlineLevel="1" x14ac:dyDescent="0.25">
      <c r="D148" s="109"/>
      <c r="E148" s="108"/>
      <c r="F148" s="314" t="s">
        <v>318</v>
      </c>
      <c r="G148" s="108"/>
      <c r="H148" s="107"/>
    </row>
    <row r="149" spans="4:8" ht="15.75" outlineLevel="1" x14ac:dyDescent="0.25">
      <c r="D149" s="109"/>
      <c r="E149" s="108"/>
      <c r="F149" s="314" t="s">
        <v>310</v>
      </c>
      <c r="G149" s="108"/>
      <c r="H149" s="107"/>
    </row>
    <row r="150" spans="4:8" ht="15.75" outlineLevel="1" x14ac:dyDescent="0.25">
      <c r="D150" s="109"/>
      <c r="E150" s="314" t="s">
        <v>312</v>
      </c>
      <c r="G150" s="108"/>
      <c r="H150" s="107"/>
    </row>
    <row r="151" spans="4:8" ht="15.75" outlineLevel="1" x14ac:dyDescent="0.25">
      <c r="D151" s="109"/>
      <c r="E151" s="108"/>
      <c r="F151" s="314" t="s">
        <v>321</v>
      </c>
      <c r="G151" s="108"/>
      <c r="H151" s="107"/>
    </row>
    <row r="152" spans="4:8" ht="15.75" outlineLevel="1" x14ac:dyDescent="0.25">
      <c r="D152" s="109"/>
      <c r="E152" s="108"/>
      <c r="F152" s="314" t="s">
        <v>313</v>
      </c>
      <c r="G152" s="108"/>
      <c r="H152" s="107"/>
    </row>
    <row r="153" spans="4:8" ht="15.75" outlineLevel="1" x14ac:dyDescent="0.25">
      <c r="D153" s="109"/>
      <c r="E153" s="108"/>
      <c r="F153" s="314" t="s">
        <v>322</v>
      </c>
      <c r="G153" s="108"/>
      <c r="H153" s="107"/>
    </row>
    <row r="154" spans="4:8" ht="15.75" outlineLevel="1" x14ac:dyDescent="0.25">
      <c r="D154" s="109"/>
      <c r="E154" s="108"/>
      <c r="F154" s="314" t="s">
        <v>323</v>
      </c>
      <c r="G154" s="108"/>
      <c r="H154" s="107"/>
    </row>
    <row r="155" spans="4:8" ht="15.75" outlineLevel="1" x14ac:dyDescent="0.25">
      <c r="D155" s="109"/>
      <c r="E155" s="108"/>
      <c r="F155" s="314" t="s">
        <v>329</v>
      </c>
      <c r="G155" s="108"/>
      <c r="H155" s="107"/>
    </row>
    <row r="156" spans="4:8" ht="15.75" outlineLevel="1" x14ac:dyDescent="0.25">
      <c r="D156" s="9" t="s">
        <v>270</v>
      </c>
      <c r="E156" s="108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2</v>
      </c>
      <c r="E242" s="105">
        <f t="shared" ref="E242:H242" si="3">E142+E75+E8</f>
        <v>3</v>
      </c>
      <c r="F242" s="105">
        <f t="shared" si="3"/>
        <v>105</v>
      </c>
      <c r="G242" s="105">
        <f t="shared" si="3"/>
        <v>5</v>
      </c>
      <c r="H242" s="105">
        <f t="shared" si="3"/>
        <v>0</v>
      </c>
    </row>
    <row r="243" spans="3:8" ht="15.75" x14ac:dyDescent="0.25">
      <c r="C243" s="104"/>
      <c r="D243" s="103">
        <f>D242/$C$242</f>
        <v>1.7391304347826087E-2</v>
      </c>
      <c r="E243" s="103">
        <f>E242/$C$242</f>
        <v>2.6086956521739129E-2</v>
      </c>
      <c r="F243" s="103">
        <f>F242/$C$242</f>
        <v>0.91304347826086951</v>
      </c>
      <c r="G243" s="103">
        <f>G242/$C$242</f>
        <v>4.3478260869565216E-2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210:H241">
    <cfRule type="duplicateValues" dxfId="1172" priority="132"/>
  </conditionalFormatting>
  <conditionalFormatting sqref="D210:H241">
    <cfRule type="duplicateValues" dxfId="1171" priority="131"/>
  </conditionalFormatting>
  <conditionalFormatting sqref="D210:H241">
    <cfRule type="duplicateValues" dxfId="1170" priority="130"/>
  </conditionalFormatting>
  <conditionalFormatting sqref="E73">
    <cfRule type="duplicateValues" dxfId="1169" priority="129"/>
  </conditionalFormatting>
  <conditionalFormatting sqref="E73">
    <cfRule type="duplicateValues" dxfId="1168" priority="128"/>
  </conditionalFormatting>
  <conditionalFormatting sqref="E73">
    <cfRule type="duplicateValues" dxfId="1167" priority="127"/>
  </conditionalFormatting>
  <conditionalFormatting sqref="D9:H9 D52:H53 F42 D10:E23 D24:D28 D30:D37 D39:D51 G10:H51 F23:F30 F44:F50 F32:F40">
    <cfRule type="duplicateValues" dxfId="1166" priority="126"/>
  </conditionalFormatting>
  <conditionalFormatting sqref="F41">
    <cfRule type="duplicateValues" dxfId="1165" priority="125"/>
  </conditionalFormatting>
  <conditionalFormatting sqref="F41">
    <cfRule type="duplicateValues" dxfId="1164" priority="124"/>
  </conditionalFormatting>
  <conditionalFormatting sqref="D90:H90 D119:E122 E123:E127 G91:H122">
    <cfRule type="duplicateValues" dxfId="1163" priority="123"/>
  </conditionalFormatting>
  <conditionalFormatting sqref="D119:E122 E123:E127">
    <cfRule type="duplicateValues" dxfId="1162" priority="122"/>
  </conditionalFormatting>
  <conditionalFormatting sqref="D90:H90 D119:E122 E123:E127 G91:H122">
    <cfRule type="duplicateValues" dxfId="1161" priority="117"/>
    <cfRule type="duplicateValues" dxfId="1160" priority="121"/>
  </conditionalFormatting>
  <conditionalFormatting sqref="D90:H90 D119:E122 E123:E127 G91:H122">
    <cfRule type="duplicateValues" dxfId="1159" priority="120"/>
  </conditionalFormatting>
  <conditionalFormatting sqref="D119:E122 E123:E127">
    <cfRule type="duplicateValues" dxfId="1158" priority="119"/>
  </conditionalFormatting>
  <conditionalFormatting sqref="D90:H90 D119:E122 E123:E127 G91:H122">
    <cfRule type="duplicateValues" dxfId="1157" priority="115"/>
    <cfRule type="duplicateValues" dxfId="1156" priority="116"/>
    <cfRule type="duplicateValues" dxfId="1155" priority="118"/>
  </conditionalFormatting>
  <conditionalFormatting sqref="D157:H157 D158:E209 G158:H209">
    <cfRule type="duplicateValues" dxfId="1154" priority="114"/>
  </conditionalFormatting>
  <conditionalFormatting sqref="D157:H157 D158:E209 G158:H209">
    <cfRule type="duplicateValues" dxfId="1153" priority="113"/>
  </conditionalFormatting>
  <conditionalFormatting sqref="D157:H157 D158:E177 G158:H177">
    <cfRule type="duplicateValues" dxfId="1152" priority="112"/>
  </conditionalFormatting>
  <conditionalFormatting sqref="D168:E169">
    <cfRule type="duplicateValues" dxfId="1151" priority="111"/>
  </conditionalFormatting>
  <conditionalFormatting sqref="D168:E169">
    <cfRule type="duplicateValues" dxfId="1150" priority="110"/>
  </conditionalFormatting>
  <conditionalFormatting sqref="D168:E169">
    <cfRule type="duplicateValues" dxfId="1149" priority="109"/>
  </conditionalFormatting>
  <conditionalFormatting sqref="D168:E169">
    <cfRule type="duplicateValues" dxfId="1148" priority="108"/>
  </conditionalFormatting>
  <conditionalFormatting sqref="F186:F209">
    <cfRule type="duplicateValues" dxfId="1147" priority="107"/>
  </conditionalFormatting>
  <conditionalFormatting sqref="F186:F209">
    <cfRule type="duplicateValues" dxfId="1146" priority="98"/>
    <cfRule type="duplicateValues" dxfId="1145" priority="99"/>
    <cfRule type="duplicateValues" dxfId="1144" priority="100"/>
    <cfRule type="duplicateValues" dxfId="1143" priority="101"/>
    <cfRule type="duplicateValues" dxfId="1142" priority="102"/>
    <cfRule type="duplicateValues" dxfId="1141" priority="103"/>
    <cfRule type="duplicateValues" dxfId="1140" priority="104"/>
    <cfRule type="duplicateValues" dxfId="1139" priority="105"/>
    <cfRule type="duplicateValues" dxfId="1138" priority="106"/>
  </conditionalFormatting>
  <conditionalFormatting sqref="D54:E71 F54:H74 D72:D74">
    <cfRule type="duplicateValues" dxfId="1137" priority="133"/>
  </conditionalFormatting>
  <conditionalFormatting sqref="D54:H71 D72:D74 F72:H74">
    <cfRule type="duplicateValues" dxfId="1136" priority="134"/>
    <cfRule type="duplicateValues" dxfId="1135" priority="135"/>
    <cfRule type="duplicateValues" dxfId="1134" priority="136"/>
    <cfRule type="duplicateValues" dxfId="1133" priority="137"/>
    <cfRule type="duplicateValues" dxfId="1132" priority="138"/>
    <cfRule type="duplicateValues" dxfId="1131" priority="139"/>
    <cfRule type="duplicateValues" dxfId="1130" priority="140"/>
    <cfRule type="duplicateValues" dxfId="1129" priority="141"/>
    <cfRule type="duplicateValues" dxfId="1128" priority="142"/>
  </conditionalFormatting>
  <conditionalFormatting sqref="E72 E74">
    <cfRule type="duplicateValues" dxfId="1127" priority="143"/>
  </conditionalFormatting>
  <conditionalFormatting sqref="E72:E74">
    <cfRule type="duplicateValues" dxfId="1126" priority="144"/>
    <cfRule type="duplicateValues" dxfId="1125" priority="145"/>
    <cfRule type="duplicateValues" dxfId="1124" priority="146"/>
    <cfRule type="duplicateValues" dxfId="1123" priority="147"/>
    <cfRule type="duplicateValues" dxfId="1122" priority="148"/>
    <cfRule type="duplicateValues" dxfId="1121" priority="149"/>
    <cfRule type="duplicateValues" dxfId="1120" priority="150"/>
    <cfRule type="duplicateValues" dxfId="1119" priority="151"/>
    <cfRule type="duplicateValues" dxfId="1118" priority="152"/>
  </conditionalFormatting>
  <conditionalFormatting sqref="D128:H141 D123:D127 F123:H127">
    <cfRule type="duplicateValues" dxfId="1117" priority="153"/>
  </conditionalFormatting>
  <conditionalFormatting sqref="D128:H141 D123:D127 F123:H127">
    <cfRule type="duplicateValues" dxfId="1116" priority="154"/>
    <cfRule type="duplicateValues" dxfId="1115" priority="155"/>
  </conditionalFormatting>
  <conditionalFormatting sqref="D128:H141 D123:D127 F123:H127">
    <cfRule type="duplicateValues" dxfId="1114" priority="156"/>
  </conditionalFormatting>
  <conditionalFormatting sqref="D128:H141 D123:D127 F123:H127">
    <cfRule type="duplicateValues" dxfId="1113" priority="157"/>
    <cfRule type="duplicateValues" dxfId="1112" priority="158"/>
    <cfRule type="duplicateValues" dxfId="1111" priority="159"/>
  </conditionalFormatting>
  <conditionalFormatting sqref="D76:H76 D77:E82 D84:E88 D83 E89 G77:H77 G80:H81 G83:H83 G86:H89 H84:H85 H82 H78:H79">
    <cfRule type="duplicateValues" dxfId="1110" priority="97"/>
  </conditionalFormatting>
  <conditionalFormatting sqref="D76:H76 D77:E82 D84:E88 D83 E89 G77:H77 G80:H81 G83:H83 G86:H89 H84:H85 H82 H78:H79">
    <cfRule type="duplicateValues" dxfId="1109" priority="88"/>
    <cfRule type="duplicateValues" dxfId="1108" priority="89"/>
    <cfRule type="duplicateValues" dxfId="1107" priority="90"/>
    <cfRule type="duplicateValues" dxfId="1106" priority="91"/>
    <cfRule type="duplicateValues" dxfId="1105" priority="92"/>
    <cfRule type="duplicateValues" dxfId="1104" priority="93"/>
    <cfRule type="duplicateValues" dxfId="1103" priority="94"/>
    <cfRule type="duplicateValues" dxfId="1102" priority="95"/>
    <cfRule type="duplicateValues" dxfId="1101" priority="96"/>
  </conditionalFormatting>
  <conditionalFormatting sqref="D143:H143 D144:E144 D146:E149 D145 D151:E155 D150 E156 G144:H156">
    <cfRule type="duplicateValues" dxfId="1100" priority="87"/>
  </conditionalFormatting>
  <conditionalFormatting sqref="D143:H143 D144:E144 D146:E149 D145 D151:E155 D150 E156 G144:H156">
    <cfRule type="duplicateValues" dxfId="1099" priority="78"/>
    <cfRule type="duplicateValues" dxfId="1098" priority="79"/>
    <cfRule type="duplicateValues" dxfId="1097" priority="80"/>
    <cfRule type="duplicateValues" dxfId="1096" priority="81"/>
    <cfRule type="duplicateValues" dxfId="1095" priority="82"/>
    <cfRule type="duplicateValues" dxfId="1094" priority="83"/>
    <cfRule type="duplicateValues" dxfId="1093" priority="84"/>
    <cfRule type="duplicateValues" dxfId="1092" priority="85"/>
    <cfRule type="duplicateValues" dxfId="1091" priority="86"/>
  </conditionalFormatting>
  <conditionalFormatting sqref="D9:H9 D52:H53 D23:H23 D24:D28 D30:D37 D39:D51 D10:E22 G10:H22 F24:H30 F44:H50 G43:H43 F32:H42 G31:H31 G51:H51">
    <cfRule type="duplicateValues" dxfId="1090" priority="160"/>
    <cfRule type="duplicateValues" dxfId="1089" priority="161"/>
    <cfRule type="duplicateValues" dxfId="1088" priority="162"/>
    <cfRule type="duplicateValues" dxfId="1087" priority="163"/>
    <cfRule type="duplicateValues" dxfId="1086" priority="164"/>
    <cfRule type="duplicateValues" dxfId="1085" priority="165"/>
    <cfRule type="duplicateValues" dxfId="1084" priority="166"/>
    <cfRule type="duplicateValues" dxfId="1083" priority="167"/>
    <cfRule type="duplicateValues" dxfId="1082" priority="168"/>
  </conditionalFormatting>
  <conditionalFormatting sqref="F108">
    <cfRule type="duplicateValues" dxfId="1081" priority="77"/>
  </conditionalFormatting>
  <conditionalFormatting sqref="F108">
    <cfRule type="duplicateValues" dxfId="1080" priority="76"/>
  </conditionalFormatting>
  <conditionalFormatting sqref="F121 F118:F119">
    <cfRule type="duplicateValues" dxfId="1079" priority="169"/>
  </conditionalFormatting>
  <conditionalFormatting sqref="F120 F122">
    <cfRule type="duplicateValues" dxfId="1078" priority="170"/>
  </conditionalFormatting>
  <conditionalFormatting sqref="F118:F122">
    <cfRule type="duplicateValues" dxfId="1077" priority="171"/>
    <cfRule type="duplicateValues" dxfId="1076" priority="172"/>
    <cfRule type="duplicateValues" dxfId="1075" priority="173"/>
    <cfRule type="duplicateValues" dxfId="1074" priority="174"/>
    <cfRule type="duplicateValues" dxfId="1073" priority="175"/>
    <cfRule type="duplicateValues" dxfId="1072" priority="176"/>
    <cfRule type="duplicateValues" dxfId="1071" priority="177"/>
    <cfRule type="duplicateValues" dxfId="1070" priority="178"/>
    <cfRule type="duplicateValues" dxfId="1069" priority="179"/>
  </conditionalFormatting>
  <conditionalFormatting sqref="F109 F91:F97 D91:D118 F111:F117 F99:F107">
    <cfRule type="duplicateValues" dxfId="1068" priority="180"/>
  </conditionalFormatting>
  <conditionalFormatting sqref="F91:F97 D91:D118 F111:F117 F99:F109">
    <cfRule type="duplicateValues" dxfId="1067" priority="181"/>
    <cfRule type="duplicateValues" dxfId="1066" priority="182"/>
    <cfRule type="duplicateValues" dxfId="1065" priority="183"/>
    <cfRule type="duplicateValues" dxfId="1064" priority="184"/>
    <cfRule type="duplicateValues" dxfId="1063" priority="185"/>
    <cfRule type="duplicateValues" dxfId="1062" priority="186"/>
    <cfRule type="duplicateValues" dxfId="1061" priority="187"/>
    <cfRule type="duplicateValues" dxfId="1060" priority="188"/>
    <cfRule type="duplicateValues" dxfId="1059" priority="189"/>
  </conditionalFormatting>
  <conditionalFormatting sqref="F175">
    <cfRule type="duplicateValues" dxfId="1058" priority="65"/>
  </conditionalFormatting>
  <conditionalFormatting sqref="F175">
    <cfRule type="duplicateValues" dxfId="1057" priority="64"/>
  </conditionalFormatting>
  <conditionalFormatting sqref="F176 F158:F164 F166:F174 F178:F185">
    <cfRule type="duplicateValues" dxfId="1056" priority="66"/>
  </conditionalFormatting>
  <conditionalFormatting sqref="F158:F164 F166:F176 F178:F185">
    <cfRule type="duplicateValues" dxfId="1055" priority="67"/>
    <cfRule type="duplicateValues" dxfId="1054" priority="68"/>
    <cfRule type="duplicateValues" dxfId="1053" priority="69"/>
    <cfRule type="duplicateValues" dxfId="1052" priority="70"/>
    <cfRule type="duplicateValues" dxfId="1051" priority="71"/>
    <cfRule type="duplicateValues" dxfId="1050" priority="72"/>
    <cfRule type="duplicateValues" dxfId="1049" priority="73"/>
    <cfRule type="duplicateValues" dxfId="1048" priority="74"/>
    <cfRule type="duplicateValues" dxfId="1047" priority="75"/>
  </conditionalFormatting>
  <conditionalFormatting sqref="F10:F21">
    <cfRule type="duplicateValues" dxfId="1046" priority="43"/>
    <cfRule type="duplicateValues" dxfId="1045" priority="44"/>
    <cfRule type="duplicateValues" dxfId="1044" priority="45"/>
    <cfRule type="duplicateValues" dxfId="1043" priority="46"/>
    <cfRule type="duplicateValues" dxfId="1042" priority="47"/>
    <cfRule type="duplicateValues" dxfId="1041" priority="48"/>
    <cfRule type="duplicateValues" dxfId="1040" priority="49"/>
    <cfRule type="duplicateValues" dxfId="1039" priority="50"/>
    <cfRule type="duplicateValues" dxfId="1038" priority="51"/>
    <cfRule type="duplicateValues" dxfId="1037" priority="52"/>
    <cfRule type="duplicateValues" dxfId="1036" priority="53"/>
    <cfRule type="duplicateValues" dxfId="1035" priority="54"/>
    <cfRule type="duplicateValues" dxfId="1034" priority="55"/>
    <cfRule type="duplicateValues" dxfId="1033" priority="56"/>
    <cfRule type="duplicateValues" dxfId="1032" priority="57"/>
    <cfRule type="duplicateValues" dxfId="1031" priority="58"/>
    <cfRule type="duplicateValues" dxfId="1030" priority="59"/>
    <cfRule type="duplicateValues" dxfId="1029" priority="60"/>
    <cfRule type="duplicateValues" dxfId="1028" priority="61"/>
    <cfRule type="duplicateValues" dxfId="1027" priority="62"/>
    <cfRule type="duplicateValues" dxfId="1026" priority="63"/>
  </conditionalFormatting>
  <conditionalFormatting sqref="F80:F81 G82 G78:G79 F77 F86:F88 G84:G85 E83">
    <cfRule type="duplicateValues" dxfId="1025" priority="22"/>
    <cfRule type="duplicateValues" dxfId="1024" priority="23"/>
    <cfRule type="duplicateValues" dxfId="1023" priority="24"/>
    <cfRule type="duplicateValues" dxfId="1022" priority="25"/>
    <cfRule type="duplicateValues" dxfId="1021" priority="26"/>
    <cfRule type="duplicateValues" dxfId="1020" priority="27"/>
    <cfRule type="duplicateValues" dxfId="1019" priority="28"/>
    <cfRule type="duplicateValues" dxfId="1018" priority="29"/>
    <cfRule type="duplicateValues" dxfId="1017" priority="30"/>
    <cfRule type="duplicateValues" dxfId="1016" priority="31"/>
    <cfRule type="duplicateValues" dxfId="1015" priority="32"/>
    <cfRule type="duplicateValues" dxfId="1014" priority="33"/>
    <cfRule type="duplicateValues" dxfId="1013" priority="34"/>
    <cfRule type="duplicateValues" dxfId="1012" priority="35"/>
    <cfRule type="duplicateValues" dxfId="1011" priority="36"/>
    <cfRule type="duplicateValues" dxfId="1010" priority="37"/>
    <cfRule type="duplicateValues" dxfId="1009" priority="38"/>
    <cfRule type="duplicateValues" dxfId="1008" priority="39"/>
    <cfRule type="duplicateValues" dxfId="1007" priority="40"/>
    <cfRule type="duplicateValues" dxfId="1006" priority="41"/>
    <cfRule type="duplicateValues" dxfId="1005" priority="42"/>
  </conditionalFormatting>
  <conditionalFormatting sqref="F146:F149 E145 F144 F151:F155 E150">
    <cfRule type="duplicateValues" dxfId="1004" priority="1"/>
    <cfRule type="duplicateValues" dxfId="1003" priority="2"/>
    <cfRule type="duplicateValues" dxfId="1002" priority="3"/>
    <cfRule type="duplicateValues" dxfId="1001" priority="4"/>
    <cfRule type="duplicateValues" dxfId="1000" priority="5"/>
    <cfRule type="duplicateValues" dxfId="999" priority="6"/>
    <cfRule type="duplicateValues" dxfId="998" priority="7"/>
    <cfRule type="duplicateValues" dxfId="997" priority="8"/>
    <cfRule type="duplicateValues" dxfId="996" priority="9"/>
    <cfRule type="duplicateValues" dxfId="995" priority="10"/>
    <cfRule type="duplicateValues" dxfId="994" priority="11"/>
    <cfRule type="duplicateValues" dxfId="993" priority="12"/>
    <cfRule type="duplicateValues" dxfId="992" priority="13"/>
    <cfRule type="duplicateValues" dxfId="991" priority="14"/>
    <cfRule type="duplicateValues" dxfId="990" priority="15"/>
    <cfRule type="duplicateValues" dxfId="989" priority="16"/>
    <cfRule type="duplicateValues" dxfId="988" priority="17"/>
    <cfRule type="duplicateValues" dxfId="987" priority="18"/>
    <cfRule type="duplicateValues" dxfId="986" priority="19"/>
    <cfRule type="duplicateValues" dxfId="985" priority="20"/>
    <cfRule type="duplicateValues" dxfId="984" priority="21"/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outlinePr summaryBelow="0" summaryRight="0"/>
  </sheetPr>
  <dimension ref="A1:H243"/>
  <sheetViews>
    <sheetView topLeftCell="A196" workbookViewId="0">
      <selection activeCell="G215" sqref="G215"/>
    </sheetView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x14ac:dyDescent="0.2">
      <c r="D7" s="375"/>
      <c r="E7" s="375"/>
      <c r="F7" s="375"/>
      <c r="G7" s="375"/>
      <c r="H7" s="375"/>
    </row>
    <row r="8" spans="1:8" ht="42.75" customHeight="1" thickBot="1" x14ac:dyDescent="0.3">
      <c r="A8" s="293">
        <v>1</v>
      </c>
      <c r="B8" s="261" t="s">
        <v>715</v>
      </c>
      <c r="C8" s="262">
        <f>SUM(D8:H8)</f>
        <v>41</v>
      </c>
      <c r="D8" s="287">
        <f>COUNTA(D9:D74)</f>
        <v>2</v>
      </c>
      <c r="E8" s="287">
        <f>COUNTA(E9:E74)</f>
        <v>8</v>
      </c>
      <c r="F8" s="287">
        <f t="shared" ref="F8:H8" si="0">COUNTA(F9:F74)</f>
        <v>31</v>
      </c>
      <c r="G8" s="287">
        <f t="shared" si="0"/>
        <v>0</v>
      </c>
      <c r="H8" s="287">
        <f t="shared" si="0"/>
        <v>0</v>
      </c>
    </row>
    <row r="9" spans="1:8" ht="15.6" customHeight="1" outlineLevel="1" x14ac:dyDescent="0.25">
      <c r="D9" s="264"/>
      <c r="E9" s="329" t="s">
        <v>684</v>
      </c>
      <c r="H9" s="266"/>
    </row>
    <row r="10" spans="1:8" ht="15.6" customHeight="1" outlineLevel="1" x14ac:dyDescent="0.25">
      <c r="D10" s="331" t="s">
        <v>317</v>
      </c>
      <c r="H10" s="269"/>
    </row>
    <row r="11" spans="1:8" ht="15.75" outlineLevel="1" x14ac:dyDescent="0.25">
      <c r="E11" s="268" t="s">
        <v>675</v>
      </c>
      <c r="H11" s="334"/>
    </row>
    <row r="12" spans="1:8" ht="15.75" outlineLevel="1" x14ac:dyDescent="0.25">
      <c r="E12" s="268" t="s">
        <v>327</v>
      </c>
      <c r="H12" s="269"/>
    </row>
    <row r="13" spans="1:8" ht="15.75" outlineLevel="1" x14ac:dyDescent="0.25">
      <c r="F13" s="268" t="s">
        <v>328</v>
      </c>
    </row>
    <row r="14" spans="1:8" ht="15.75" outlineLevel="1" x14ac:dyDescent="0.25">
      <c r="F14" s="339" t="s">
        <v>309</v>
      </c>
      <c r="H14" s="334"/>
    </row>
    <row r="15" spans="1:8" ht="15.75" outlineLevel="1" x14ac:dyDescent="0.25">
      <c r="F15" s="339" t="s">
        <v>310</v>
      </c>
      <c r="H15" s="334"/>
    </row>
    <row r="16" spans="1:8" ht="15.75" outlineLevel="1" x14ac:dyDescent="0.25">
      <c r="D16" s="331" t="s">
        <v>734</v>
      </c>
      <c r="H16" s="269"/>
    </row>
    <row r="17" spans="4:8" ht="15.75" outlineLevel="1" x14ac:dyDescent="0.25">
      <c r="D17" s="267"/>
      <c r="F17" s="268" t="s">
        <v>313</v>
      </c>
      <c r="H17" s="269"/>
    </row>
    <row r="18" spans="4:8" ht="15.75" outlineLevel="1" x14ac:dyDescent="0.25">
      <c r="D18" s="267"/>
      <c r="E18" s="263"/>
      <c r="F18" s="268" t="s">
        <v>329</v>
      </c>
      <c r="H18" s="269"/>
    </row>
    <row r="19" spans="4:8" ht="15.75" outlineLevel="1" x14ac:dyDescent="0.25">
      <c r="E19" s="271" t="s">
        <v>270</v>
      </c>
      <c r="F19" s="268" t="s">
        <v>664</v>
      </c>
      <c r="H19" s="269"/>
    </row>
    <row r="20" spans="4:8" ht="15.75" outlineLevel="1" x14ac:dyDescent="0.25">
      <c r="E20" s="333" t="s">
        <v>312</v>
      </c>
    </row>
    <row r="21" spans="4:8" ht="15.75" outlineLevel="1" x14ac:dyDescent="0.25">
      <c r="D21" s="337"/>
      <c r="E21" s="268" t="s">
        <v>676</v>
      </c>
      <c r="H21" s="269"/>
    </row>
    <row r="22" spans="4:8" ht="15.75" outlineLevel="1" x14ac:dyDescent="0.25">
      <c r="D22" s="337"/>
      <c r="E22" s="268" t="s">
        <v>666</v>
      </c>
      <c r="H22" s="269"/>
    </row>
    <row r="23" spans="4:8" ht="16.5" outlineLevel="1" thickBot="1" x14ac:dyDescent="0.3">
      <c r="D23" s="340"/>
      <c r="E23" s="335" t="s">
        <v>735</v>
      </c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thickBot="1" x14ac:dyDescent="0.3">
      <c r="A75" s="293">
        <f>A8+1</f>
        <v>2</v>
      </c>
      <c r="B75" s="261" t="s">
        <v>192</v>
      </c>
      <c r="C75" s="262">
        <f>SUM(D75:H75)</f>
        <v>41</v>
      </c>
      <c r="D75" s="287">
        <f>COUNTA(D76:D141)</f>
        <v>1</v>
      </c>
      <c r="E75" s="287">
        <f t="shared" ref="E75" si="1">COUNTA(E76:E141)</f>
        <v>1</v>
      </c>
      <c r="F75" s="287">
        <f>COUNTA(F76:F141)</f>
        <v>39</v>
      </c>
      <c r="G75" s="287">
        <f t="shared" ref="G75:H75" si="2">COUNTA(G76:G141)</f>
        <v>0</v>
      </c>
      <c r="H75" s="287">
        <f t="shared" si="2"/>
        <v>0</v>
      </c>
    </row>
    <row r="76" spans="1:8" ht="15.6" customHeight="1" outlineLevel="1" x14ac:dyDescent="0.25">
      <c r="D76" s="264"/>
      <c r="F76" s="329" t="s">
        <v>684</v>
      </c>
      <c r="H76" s="266"/>
    </row>
    <row r="77" spans="1:8" ht="15.6" customHeight="1" outlineLevel="1" x14ac:dyDescent="0.25">
      <c r="F77" s="331" t="s">
        <v>317</v>
      </c>
      <c r="H77" s="269"/>
    </row>
    <row r="78" spans="1:8" ht="15.75" outlineLevel="1" x14ac:dyDescent="0.25">
      <c r="F78" s="268" t="s">
        <v>675</v>
      </c>
      <c r="H78" s="334"/>
    </row>
    <row r="79" spans="1:8" ht="15.75" outlineLevel="1" x14ac:dyDescent="0.25">
      <c r="F79" s="268" t="s">
        <v>327</v>
      </c>
      <c r="H79" s="269"/>
    </row>
    <row r="80" spans="1:8" ht="15.75" outlineLevel="1" x14ac:dyDescent="0.25">
      <c r="F80" s="268" t="s">
        <v>328</v>
      </c>
    </row>
    <row r="81" spans="4:8" ht="15.75" outlineLevel="1" x14ac:dyDescent="0.25">
      <c r="F81" s="339" t="s">
        <v>309</v>
      </c>
      <c r="H81" s="334"/>
    </row>
    <row r="82" spans="4:8" ht="15.75" outlineLevel="1" x14ac:dyDescent="0.25">
      <c r="F82" s="339" t="s">
        <v>310</v>
      </c>
      <c r="H82" s="334"/>
    </row>
    <row r="83" spans="4:8" ht="15.75" outlineLevel="1" x14ac:dyDescent="0.25">
      <c r="F83" s="331" t="s">
        <v>734</v>
      </c>
      <c r="H83" s="269"/>
    </row>
    <row r="84" spans="4:8" ht="15.75" outlineLevel="1" x14ac:dyDescent="0.25">
      <c r="D84" s="267"/>
      <c r="F84" s="268" t="s">
        <v>313</v>
      </c>
      <c r="H84" s="269"/>
    </row>
    <row r="85" spans="4:8" ht="15.75" outlineLevel="1" x14ac:dyDescent="0.25">
      <c r="D85" s="267"/>
      <c r="E85" s="263"/>
      <c r="F85" s="268" t="s">
        <v>329</v>
      </c>
      <c r="H85" s="269"/>
    </row>
    <row r="86" spans="4:8" ht="15.75" outlineLevel="1" x14ac:dyDescent="0.25">
      <c r="D86" s="271" t="s">
        <v>270</v>
      </c>
      <c r="F86" s="268" t="s">
        <v>664</v>
      </c>
      <c r="H86" s="269"/>
    </row>
    <row r="87" spans="4:8" ht="15.75" outlineLevel="1" x14ac:dyDescent="0.25">
      <c r="E87" s="333" t="s">
        <v>312</v>
      </c>
    </row>
    <row r="88" spans="4:8" ht="15.75" outlineLevel="1" x14ac:dyDescent="0.25">
      <c r="D88" s="337"/>
      <c r="F88" s="268" t="s">
        <v>676</v>
      </c>
      <c r="H88" s="269"/>
    </row>
    <row r="89" spans="4:8" ht="15.75" outlineLevel="1" x14ac:dyDescent="0.25">
      <c r="D89" s="337"/>
      <c r="F89" s="268" t="s">
        <v>666</v>
      </c>
      <c r="H89" s="269"/>
    </row>
    <row r="90" spans="4:8" ht="16.5" outlineLevel="1" thickBot="1" x14ac:dyDescent="0.3">
      <c r="D90" s="340"/>
      <c r="F90" s="335" t="s">
        <v>735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thickBot="1" x14ac:dyDescent="0.3">
      <c r="A142" s="293">
        <f>A75+1</f>
        <v>3</v>
      </c>
      <c r="B142" s="261" t="s">
        <v>191</v>
      </c>
      <c r="C142" s="262">
        <f>SUM(D142:H142)</f>
        <v>42</v>
      </c>
      <c r="D142" s="287">
        <f>COUNTA(D143:D208)</f>
        <v>1</v>
      </c>
      <c r="E142" s="287">
        <f t="shared" ref="E142:H142" si="3">COUNTA(E143:E208)</f>
        <v>0</v>
      </c>
      <c r="F142" s="287">
        <f t="shared" si="3"/>
        <v>41</v>
      </c>
      <c r="G142" s="287">
        <f t="shared" si="3"/>
        <v>0</v>
      </c>
      <c r="H142" s="287">
        <f t="shared" si="3"/>
        <v>0</v>
      </c>
    </row>
    <row r="143" spans="1:8" ht="15.6" customHeight="1" outlineLevel="1" x14ac:dyDescent="0.25">
      <c r="D143" s="264"/>
      <c r="F143" s="329" t="s">
        <v>684</v>
      </c>
      <c r="H143" s="266"/>
    </row>
    <row r="144" spans="1:8" ht="15.6" customHeight="1" outlineLevel="1" x14ac:dyDescent="0.25">
      <c r="F144" s="331" t="s">
        <v>317</v>
      </c>
      <c r="H144" s="269"/>
    </row>
    <row r="145" spans="4:8" ht="15.75" outlineLevel="1" x14ac:dyDescent="0.25">
      <c r="F145" s="268" t="s">
        <v>675</v>
      </c>
      <c r="H145" s="334"/>
    </row>
    <row r="146" spans="4:8" ht="15.75" outlineLevel="1" x14ac:dyDescent="0.25">
      <c r="F146" s="268" t="s">
        <v>327</v>
      </c>
      <c r="H146" s="269"/>
    </row>
    <row r="147" spans="4:8" ht="15.75" outlineLevel="1" x14ac:dyDescent="0.25">
      <c r="F147" s="268" t="s">
        <v>328</v>
      </c>
    </row>
    <row r="148" spans="4:8" ht="15.75" outlineLevel="1" x14ac:dyDescent="0.25">
      <c r="F148" s="339" t="s">
        <v>309</v>
      </c>
      <c r="H148" s="334"/>
    </row>
    <row r="149" spans="4:8" ht="15.75" outlineLevel="1" x14ac:dyDescent="0.25">
      <c r="F149" s="339" t="s">
        <v>310</v>
      </c>
      <c r="H149" s="334"/>
    </row>
    <row r="150" spans="4:8" ht="15.75" outlineLevel="1" x14ac:dyDescent="0.25">
      <c r="F150" s="331" t="s">
        <v>734</v>
      </c>
      <c r="H150" s="269"/>
    </row>
    <row r="151" spans="4:8" ht="15.75" outlineLevel="1" x14ac:dyDescent="0.25">
      <c r="D151" s="267"/>
      <c r="F151" s="268" t="s">
        <v>313</v>
      </c>
      <c r="H151" s="269"/>
    </row>
    <row r="152" spans="4:8" ht="15.75" outlineLevel="1" x14ac:dyDescent="0.25">
      <c r="D152" s="267"/>
      <c r="E152" s="263"/>
      <c r="F152" s="268" t="s">
        <v>329</v>
      </c>
      <c r="H152" s="269"/>
    </row>
    <row r="153" spans="4:8" ht="15.75" outlineLevel="1" x14ac:dyDescent="0.25">
      <c r="D153" s="271" t="s">
        <v>270</v>
      </c>
      <c r="F153" s="268" t="s">
        <v>664</v>
      </c>
      <c r="H153" s="269"/>
    </row>
    <row r="154" spans="4:8" ht="15.75" outlineLevel="1" x14ac:dyDescent="0.25">
      <c r="F154" s="333" t="s">
        <v>312</v>
      </c>
    </row>
    <row r="155" spans="4:8" ht="15.75" outlineLevel="1" x14ac:dyDescent="0.25">
      <c r="D155" s="337"/>
      <c r="F155" s="268" t="s">
        <v>676</v>
      </c>
      <c r="H155" s="269"/>
    </row>
    <row r="156" spans="4:8" ht="15.75" outlineLevel="1" x14ac:dyDescent="0.25">
      <c r="D156" s="337"/>
      <c r="F156" s="268" t="s">
        <v>666</v>
      </c>
      <c r="H156" s="269"/>
    </row>
    <row r="157" spans="4:8" ht="16.5" outlineLevel="1" thickBot="1" x14ac:dyDescent="0.3">
      <c r="D157" s="340"/>
      <c r="F157" s="335" t="s">
        <v>735</v>
      </c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124</v>
      </c>
      <c r="D242" s="287">
        <f>D142+D75+D8</f>
        <v>4</v>
      </c>
      <c r="E242" s="287">
        <f t="shared" ref="E242:H242" si="4">E142+E75+E8</f>
        <v>9</v>
      </c>
      <c r="F242" s="287">
        <f t="shared" si="4"/>
        <v>111</v>
      </c>
      <c r="G242" s="287">
        <f t="shared" si="4"/>
        <v>0</v>
      </c>
      <c r="H242" s="287">
        <f t="shared" si="4"/>
        <v>0</v>
      </c>
    </row>
    <row r="243" spans="3:8" ht="15.75" x14ac:dyDescent="0.25">
      <c r="C243" s="288"/>
      <c r="D243" s="289">
        <f>D242/$C$242</f>
        <v>3.2258064516129031E-2</v>
      </c>
      <c r="E243" s="289">
        <f>E242/$C$242</f>
        <v>7.2580645161290328E-2</v>
      </c>
      <c r="F243" s="289">
        <f>F242/$C$242</f>
        <v>0.89516129032258063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E19 F13 H17:H19 H14 H10">
    <cfRule type="duplicateValues" dxfId="983" priority="163"/>
    <cfRule type="duplicateValues" dxfId="982" priority="164"/>
    <cfRule type="duplicateValues" dxfId="981" priority="165"/>
    <cfRule type="duplicateValues" dxfId="980" priority="166"/>
    <cfRule type="duplicateValues" dxfId="979" priority="167"/>
    <cfRule type="duplicateValues" dxfId="978" priority="168"/>
    <cfRule type="duplicateValues" dxfId="977" priority="169"/>
    <cfRule type="duplicateValues" dxfId="976" priority="170"/>
    <cfRule type="duplicateValues" dxfId="975" priority="171"/>
    <cfRule type="duplicateValues" dxfId="974" priority="172"/>
    <cfRule type="duplicateValues" dxfId="973" priority="173"/>
    <cfRule type="duplicateValues" dxfId="972" priority="174"/>
    <cfRule type="duplicateValues" dxfId="971" priority="175"/>
    <cfRule type="duplicateValues" dxfId="970" priority="176"/>
    <cfRule type="duplicateValues" dxfId="969" priority="177"/>
    <cfRule type="duplicateValues" dxfId="968" priority="178"/>
    <cfRule type="duplicateValues" dxfId="967" priority="179"/>
    <cfRule type="duplicateValues" dxfId="966" priority="180"/>
    <cfRule type="duplicateValues" dxfId="965" priority="181"/>
    <cfRule type="duplicateValues" dxfId="964" priority="182"/>
    <cfRule type="duplicateValues" dxfId="963" priority="183"/>
  </conditionalFormatting>
  <conditionalFormatting sqref="E11 H9 E9 D9:D10 D18:E18 E20:E23 D16:D17 H11:H12 H15:H16 H21">
    <cfRule type="duplicateValues" dxfId="962" priority="184"/>
    <cfRule type="duplicateValues" dxfId="961" priority="185"/>
    <cfRule type="duplicateValues" dxfId="960" priority="186"/>
    <cfRule type="duplicateValues" dxfId="959" priority="187"/>
    <cfRule type="duplicateValues" dxfId="958" priority="188"/>
    <cfRule type="duplicateValues" dxfId="957" priority="189"/>
    <cfRule type="duplicateValues" dxfId="956" priority="190"/>
    <cfRule type="duplicateValues" dxfId="955" priority="191"/>
    <cfRule type="duplicateValues" dxfId="954" priority="192"/>
    <cfRule type="duplicateValues" dxfId="953" priority="193"/>
    <cfRule type="duplicateValues" dxfId="952" priority="194"/>
    <cfRule type="duplicateValues" dxfId="951" priority="195"/>
    <cfRule type="duplicateValues" dxfId="950" priority="196"/>
    <cfRule type="duplicateValues" dxfId="949" priority="197"/>
  </conditionalFormatting>
  <conditionalFormatting sqref="D86 F80 H84:H86 H81 H77">
    <cfRule type="duplicateValues" dxfId="948" priority="142"/>
    <cfRule type="duplicateValues" dxfId="947" priority="143"/>
    <cfRule type="duplicateValues" dxfId="946" priority="144"/>
    <cfRule type="duplicateValues" dxfId="945" priority="145"/>
    <cfRule type="duplicateValues" dxfId="944" priority="146"/>
    <cfRule type="duplicateValues" dxfId="943" priority="147"/>
    <cfRule type="duplicateValues" dxfId="942" priority="148"/>
    <cfRule type="duplicateValues" dxfId="941" priority="149"/>
    <cfRule type="duplicateValues" dxfId="940" priority="150"/>
    <cfRule type="duplicateValues" dxfId="939" priority="151"/>
    <cfRule type="duplicateValues" dxfId="938" priority="152"/>
    <cfRule type="duplicateValues" dxfId="937" priority="153"/>
    <cfRule type="duplicateValues" dxfId="936" priority="154"/>
    <cfRule type="duplicateValues" dxfId="935" priority="155"/>
    <cfRule type="duplicateValues" dxfId="934" priority="156"/>
    <cfRule type="duplicateValues" dxfId="933" priority="157"/>
    <cfRule type="duplicateValues" dxfId="932" priority="158"/>
    <cfRule type="duplicateValues" dxfId="931" priority="159"/>
    <cfRule type="duplicateValues" dxfId="930" priority="160"/>
    <cfRule type="duplicateValues" dxfId="929" priority="161"/>
    <cfRule type="duplicateValues" dxfId="928" priority="162"/>
  </conditionalFormatting>
  <conditionalFormatting sqref="F88:F90 E87 H76 D76 F76:F78 D85:E85 D84 F83 H78:H79 H82:H83 H88">
    <cfRule type="duplicateValues" dxfId="927" priority="304"/>
    <cfRule type="duplicateValues" dxfId="926" priority="305"/>
    <cfRule type="duplicateValues" dxfId="925" priority="306"/>
    <cfRule type="duplicateValues" dxfId="924" priority="307"/>
    <cfRule type="duplicateValues" dxfId="923" priority="308"/>
    <cfRule type="duplicateValues" dxfId="922" priority="309"/>
    <cfRule type="duplicateValues" dxfId="921" priority="310"/>
    <cfRule type="duplicateValues" dxfId="920" priority="311"/>
    <cfRule type="duplicateValues" dxfId="919" priority="312"/>
    <cfRule type="duplicateValues" dxfId="918" priority="313"/>
    <cfRule type="duplicateValues" dxfId="917" priority="314"/>
    <cfRule type="duplicateValues" dxfId="916" priority="315"/>
    <cfRule type="duplicateValues" dxfId="915" priority="316"/>
    <cfRule type="duplicateValues" dxfId="914" priority="317"/>
  </conditionalFormatting>
  <conditionalFormatting sqref="D153 F147 H151:H153 H148 H144">
    <cfRule type="duplicateValues" dxfId="913" priority="107"/>
    <cfRule type="duplicateValues" dxfId="912" priority="108"/>
    <cfRule type="duplicateValues" dxfId="911" priority="109"/>
    <cfRule type="duplicateValues" dxfId="910" priority="110"/>
    <cfRule type="duplicateValues" dxfId="909" priority="111"/>
    <cfRule type="duplicateValues" dxfId="908" priority="112"/>
    <cfRule type="duplicateValues" dxfId="907" priority="113"/>
    <cfRule type="duplicateValues" dxfId="906" priority="114"/>
    <cfRule type="duplicateValues" dxfId="905" priority="115"/>
    <cfRule type="duplicateValues" dxfId="904" priority="116"/>
    <cfRule type="duplicateValues" dxfId="903" priority="117"/>
    <cfRule type="duplicateValues" dxfId="902" priority="118"/>
    <cfRule type="duplicateValues" dxfId="901" priority="119"/>
    <cfRule type="duplicateValues" dxfId="900" priority="120"/>
    <cfRule type="duplicateValues" dxfId="899" priority="121"/>
    <cfRule type="duplicateValues" dxfId="898" priority="122"/>
    <cfRule type="duplicateValues" dxfId="897" priority="123"/>
    <cfRule type="duplicateValues" dxfId="896" priority="124"/>
    <cfRule type="duplicateValues" dxfId="895" priority="125"/>
    <cfRule type="duplicateValues" dxfId="894" priority="126"/>
    <cfRule type="duplicateValues" dxfId="893" priority="127"/>
  </conditionalFormatting>
  <conditionalFormatting sqref="F154:F157 H143 D143 F143:F145 D152:E152 D151 F150 H145:H146 H149:H150 H155">
    <cfRule type="duplicateValues" dxfId="892" priority="128"/>
    <cfRule type="duplicateValues" dxfId="891" priority="129"/>
    <cfRule type="duplicateValues" dxfId="890" priority="130"/>
    <cfRule type="duplicateValues" dxfId="889" priority="131"/>
    <cfRule type="duplicateValues" dxfId="888" priority="132"/>
    <cfRule type="duplicateValues" dxfId="887" priority="133"/>
    <cfRule type="duplicateValues" dxfId="886" priority="134"/>
    <cfRule type="duplicateValues" dxfId="885" priority="135"/>
    <cfRule type="duplicateValues" dxfId="884" priority="136"/>
    <cfRule type="duplicateValues" dxfId="883" priority="137"/>
    <cfRule type="duplicateValues" dxfId="882" priority="138"/>
    <cfRule type="duplicateValues" dxfId="881" priority="139"/>
    <cfRule type="duplicateValues" dxfId="880" priority="140"/>
    <cfRule type="duplicateValues" dxfId="879" priority="141"/>
  </conditionalFormatting>
  <conditionalFormatting sqref="E73">
    <cfRule type="duplicateValues" dxfId="878" priority="77"/>
  </conditionalFormatting>
  <conditionalFormatting sqref="E73">
    <cfRule type="duplicateValues" dxfId="877" priority="76"/>
  </conditionalFormatting>
  <conditionalFormatting sqref="E73">
    <cfRule type="duplicateValues" dxfId="876" priority="75"/>
  </conditionalFormatting>
  <conditionalFormatting sqref="D52:H53 F42 D24:D28 D30:D37 D39:D51 G24:H51 F24:F30 F44:F50 F32:F40">
    <cfRule type="duplicateValues" dxfId="875" priority="74"/>
  </conditionalFormatting>
  <conditionalFormatting sqref="F41">
    <cfRule type="duplicateValues" dxfId="874" priority="73"/>
  </conditionalFormatting>
  <conditionalFormatting sqref="F41">
    <cfRule type="duplicateValues" dxfId="873" priority="72"/>
  </conditionalFormatting>
  <conditionalFormatting sqref="D54:E71 F54:H74 D72:D74">
    <cfRule type="duplicateValues" dxfId="872" priority="78"/>
  </conditionalFormatting>
  <conditionalFormatting sqref="D54:H71 D72:D74 F72:H74">
    <cfRule type="duplicateValues" dxfId="871" priority="79"/>
    <cfRule type="duplicateValues" dxfId="870" priority="80"/>
    <cfRule type="duplicateValues" dxfId="869" priority="81"/>
    <cfRule type="duplicateValues" dxfId="868" priority="82"/>
    <cfRule type="duplicateValues" dxfId="867" priority="83"/>
    <cfRule type="duplicateValues" dxfId="866" priority="84"/>
    <cfRule type="duplicateValues" dxfId="865" priority="85"/>
    <cfRule type="duplicateValues" dxfId="864" priority="86"/>
    <cfRule type="duplicateValues" dxfId="863" priority="87"/>
  </conditionalFormatting>
  <conditionalFormatting sqref="E72 E74">
    <cfRule type="duplicateValues" dxfId="862" priority="88"/>
  </conditionalFormatting>
  <conditionalFormatting sqref="E72:E74">
    <cfRule type="duplicateValues" dxfId="861" priority="89"/>
    <cfRule type="duplicateValues" dxfId="860" priority="90"/>
    <cfRule type="duplicateValues" dxfId="859" priority="91"/>
    <cfRule type="duplicateValues" dxfId="858" priority="92"/>
    <cfRule type="duplicateValues" dxfId="857" priority="93"/>
    <cfRule type="duplicateValues" dxfId="856" priority="94"/>
    <cfRule type="duplicateValues" dxfId="855" priority="95"/>
    <cfRule type="duplicateValues" dxfId="854" priority="96"/>
    <cfRule type="duplicateValues" dxfId="853" priority="97"/>
  </conditionalFormatting>
  <conditionalFormatting sqref="D52:H53 D24:D28 D30:D37 D39:D51 F24:H30 F44:H50 G43:H43 F32:H42 G31:H31 G51:H51">
    <cfRule type="duplicateValues" dxfId="852" priority="98"/>
    <cfRule type="duplicateValues" dxfId="851" priority="99"/>
    <cfRule type="duplicateValues" dxfId="850" priority="100"/>
    <cfRule type="duplicateValues" dxfId="849" priority="101"/>
    <cfRule type="duplicateValues" dxfId="848" priority="102"/>
    <cfRule type="duplicateValues" dxfId="847" priority="103"/>
    <cfRule type="duplicateValues" dxfId="846" priority="104"/>
    <cfRule type="duplicateValues" dxfId="845" priority="105"/>
    <cfRule type="duplicateValues" dxfId="844" priority="106"/>
  </conditionalFormatting>
  <conditionalFormatting sqref="D119:E122 E123:E127 G91:H122">
    <cfRule type="duplicateValues" dxfId="843" priority="43"/>
  </conditionalFormatting>
  <conditionalFormatting sqref="D119:E122 E123:E127">
    <cfRule type="duplicateValues" dxfId="842" priority="42"/>
  </conditionalFormatting>
  <conditionalFormatting sqref="D119:E122 E123:E127 G91:H122">
    <cfRule type="duplicateValues" dxfId="841" priority="37"/>
    <cfRule type="duplicateValues" dxfId="840" priority="41"/>
  </conditionalFormatting>
  <conditionalFormatting sqref="D119:E122 E123:E127 G91:H122">
    <cfRule type="duplicateValues" dxfId="839" priority="40"/>
  </conditionalFormatting>
  <conditionalFormatting sqref="D119:E122 E123:E127">
    <cfRule type="duplicateValues" dxfId="838" priority="39"/>
  </conditionalFormatting>
  <conditionalFormatting sqref="D119:E122 E123:E127 G91:H122">
    <cfRule type="duplicateValues" dxfId="837" priority="35"/>
    <cfRule type="duplicateValues" dxfId="836" priority="36"/>
    <cfRule type="duplicateValues" dxfId="835" priority="38"/>
  </conditionalFormatting>
  <conditionalFormatting sqref="D128:H141 D123:D127 F123:H127">
    <cfRule type="duplicateValues" dxfId="834" priority="44"/>
  </conditionalFormatting>
  <conditionalFormatting sqref="D128:H141 D123:D127 F123:H127">
    <cfRule type="duplicateValues" dxfId="833" priority="45"/>
    <cfRule type="duplicateValues" dxfId="832" priority="46"/>
  </conditionalFormatting>
  <conditionalFormatting sqref="D128:H141 D123:D127 F123:H127">
    <cfRule type="duplicateValues" dxfId="831" priority="47"/>
  </conditionalFormatting>
  <conditionalFormatting sqref="D128:H141 D123:D127 F123:H127">
    <cfRule type="duplicateValues" dxfId="830" priority="48"/>
    <cfRule type="duplicateValues" dxfId="829" priority="49"/>
    <cfRule type="duplicateValues" dxfId="828" priority="50"/>
  </conditionalFormatting>
  <conditionalFormatting sqref="F108">
    <cfRule type="duplicateValues" dxfId="827" priority="34"/>
  </conditionalFormatting>
  <conditionalFormatting sqref="F108">
    <cfRule type="duplicateValues" dxfId="826" priority="33"/>
  </conditionalFormatting>
  <conditionalFormatting sqref="F121 F118:F119">
    <cfRule type="duplicateValues" dxfId="825" priority="51"/>
  </conditionalFormatting>
  <conditionalFormatting sqref="F120 F122">
    <cfRule type="duplicateValues" dxfId="824" priority="52"/>
  </conditionalFormatting>
  <conditionalFormatting sqref="F118:F122">
    <cfRule type="duplicateValues" dxfId="823" priority="53"/>
    <cfRule type="duplicateValues" dxfId="822" priority="54"/>
    <cfRule type="duplicateValues" dxfId="821" priority="55"/>
    <cfRule type="duplicateValues" dxfId="820" priority="56"/>
    <cfRule type="duplicateValues" dxfId="819" priority="57"/>
    <cfRule type="duplicateValues" dxfId="818" priority="58"/>
    <cfRule type="duplicateValues" dxfId="817" priority="59"/>
    <cfRule type="duplicateValues" dxfId="816" priority="60"/>
    <cfRule type="duplicateValues" dxfId="815" priority="61"/>
  </conditionalFormatting>
  <conditionalFormatting sqref="F109 F91:F97 D91:D118 F111:F117 F99:F107">
    <cfRule type="duplicateValues" dxfId="814" priority="62"/>
  </conditionalFormatting>
  <conditionalFormatting sqref="F91:F97 D91:D118 F111:F117 F99:F109">
    <cfRule type="duplicateValues" dxfId="813" priority="63"/>
    <cfRule type="duplicateValues" dxfId="812" priority="64"/>
    <cfRule type="duplicateValues" dxfId="811" priority="65"/>
    <cfRule type="duplicateValues" dxfId="810" priority="66"/>
    <cfRule type="duplicateValues" dxfId="809" priority="67"/>
    <cfRule type="duplicateValues" dxfId="808" priority="68"/>
    <cfRule type="duplicateValues" dxfId="807" priority="69"/>
    <cfRule type="duplicateValues" dxfId="806" priority="70"/>
    <cfRule type="duplicateValues" dxfId="805" priority="71"/>
  </conditionalFormatting>
  <conditionalFormatting sqref="D210:H241">
    <cfRule type="duplicateValues" dxfId="804" priority="32"/>
  </conditionalFormatting>
  <conditionalFormatting sqref="D210:H241">
    <cfRule type="duplicateValues" dxfId="803" priority="31"/>
  </conditionalFormatting>
  <conditionalFormatting sqref="D210:H241">
    <cfRule type="duplicateValues" dxfId="802" priority="30"/>
  </conditionalFormatting>
  <conditionalFormatting sqref="D158:E209 G158:H209">
    <cfRule type="duplicateValues" dxfId="801" priority="29"/>
  </conditionalFormatting>
  <conditionalFormatting sqref="D158:E209 G158:H209">
    <cfRule type="duplicateValues" dxfId="800" priority="28"/>
  </conditionalFormatting>
  <conditionalFormatting sqref="D158:E177 G158:H177">
    <cfRule type="duplicateValues" dxfId="799" priority="27"/>
  </conditionalFormatting>
  <conditionalFormatting sqref="D168:E169">
    <cfRule type="duplicateValues" dxfId="798" priority="26"/>
  </conditionalFormatting>
  <conditionalFormatting sqref="D168:E169">
    <cfRule type="duplicateValues" dxfId="797" priority="25"/>
  </conditionalFormatting>
  <conditionalFormatting sqref="D168:E169">
    <cfRule type="duplicateValues" dxfId="796" priority="24"/>
  </conditionalFormatting>
  <conditionalFormatting sqref="D168:E169">
    <cfRule type="duplicateValues" dxfId="795" priority="23"/>
  </conditionalFormatting>
  <conditionalFormatting sqref="F186:F209">
    <cfRule type="duplicateValues" dxfId="794" priority="22"/>
  </conditionalFormatting>
  <conditionalFormatting sqref="F186:F209">
    <cfRule type="duplicateValues" dxfId="793" priority="13"/>
    <cfRule type="duplicateValues" dxfId="792" priority="14"/>
    <cfRule type="duplicateValues" dxfId="791" priority="15"/>
    <cfRule type="duplicateValues" dxfId="790" priority="16"/>
    <cfRule type="duplicateValues" dxfId="789" priority="17"/>
    <cfRule type="duplicateValues" dxfId="788" priority="18"/>
    <cfRule type="duplicateValues" dxfId="787" priority="19"/>
    <cfRule type="duplicateValues" dxfId="786" priority="20"/>
    <cfRule type="duplicateValues" dxfId="785" priority="21"/>
  </conditionalFormatting>
  <conditionalFormatting sqref="F175">
    <cfRule type="duplicateValues" dxfId="784" priority="2"/>
  </conditionalFormatting>
  <conditionalFormatting sqref="F175">
    <cfRule type="duplicateValues" dxfId="783" priority="1"/>
  </conditionalFormatting>
  <conditionalFormatting sqref="F176 F158:F164 F166:F174 F178:F185">
    <cfRule type="duplicateValues" dxfId="782" priority="3"/>
  </conditionalFormatting>
  <conditionalFormatting sqref="F158:F164 F166:F176 F178:F185">
    <cfRule type="duplicateValues" dxfId="781" priority="4"/>
    <cfRule type="duplicateValues" dxfId="780" priority="5"/>
    <cfRule type="duplicateValues" dxfId="779" priority="6"/>
    <cfRule type="duplicateValues" dxfId="778" priority="7"/>
    <cfRule type="duplicateValues" dxfId="777" priority="8"/>
    <cfRule type="duplicateValues" dxfId="776" priority="9"/>
    <cfRule type="duplicateValues" dxfId="775" priority="10"/>
    <cfRule type="duplicateValues" dxfId="774" priority="11"/>
    <cfRule type="duplicateValues" dxfId="773" priority="12"/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1">
    <outlinePr summaryBelow="0" summaryRight="0"/>
  </sheetPr>
  <dimension ref="A1:H243"/>
  <sheetViews>
    <sheetView workbookViewId="0">
      <selection activeCell="G215" sqref="G215"/>
    </sheetView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x14ac:dyDescent="0.2">
      <c r="D7" s="375"/>
      <c r="E7" s="375"/>
      <c r="F7" s="375"/>
      <c r="G7" s="375"/>
      <c r="H7" s="375"/>
    </row>
    <row r="8" spans="1:8" ht="42.75" customHeight="1" x14ac:dyDescent="0.25">
      <c r="A8" s="293">
        <v>1</v>
      </c>
      <c r="B8" s="261" t="s">
        <v>715</v>
      </c>
      <c r="C8" s="262">
        <f>SUM(D8:H8)</f>
        <v>31</v>
      </c>
      <c r="D8" s="287">
        <f>COUNTA(D9:D74)</f>
        <v>0</v>
      </c>
      <c r="E8" s="287">
        <f t="shared" ref="E8:H8" si="0">COUNTA(E9:E74)</f>
        <v>0</v>
      </c>
      <c r="F8" s="287">
        <f t="shared" si="0"/>
        <v>31</v>
      </c>
      <c r="G8" s="287">
        <f t="shared" si="0"/>
        <v>0</v>
      </c>
      <c r="H8" s="287">
        <f t="shared" si="0"/>
        <v>0</v>
      </c>
    </row>
    <row r="9" spans="1:8" ht="15.6" customHeight="1" outlineLevel="1" x14ac:dyDescent="0.25">
      <c r="D9" s="279"/>
      <c r="E9" s="263"/>
      <c r="F9" s="263"/>
      <c r="G9" s="263"/>
      <c r="H9" s="280"/>
    </row>
    <row r="10" spans="1:8" ht="15.6" customHeight="1" outlineLevel="1" x14ac:dyDescent="0.25">
      <c r="D10" s="267"/>
      <c r="E10" s="263"/>
      <c r="F10" s="268" t="s">
        <v>309</v>
      </c>
      <c r="G10" s="263"/>
      <c r="H10" s="269"/>
    </row>
    <row r="11" spans="1:8" ht="15.75" outlineLevel="1" x14ac:dyDescent="0.25">
      <c r="D11" s="267"/>
      <c r="E11" s="263"/>
      <c r="F11" s="268" t="s">
        <v>327</v>
      </c>
      <c r="G11" s="263"/>
      <c r="H11" s="269"/>
    </row>
    <row r="12" spans="1:8" ht="15.75" outlineLevel="1" x14ac:dyDescent="0.25">
      <c r="D12" s="267"/>
      <c r="E12" s="263"/>
      <c r="F12" s="268" t="s">
        <v>313</v>
      </c>
      <c r="G12" s="263"/>
      <c r="H12" s="269"/>
    </row>
    <row r="13" spans="1:8" ht="15.75" outlineLevel="1" x14ac:dyDescent="0.25">
      <c r="D13" s="267"/>
      <c r="E13" s="263"/>
      <c r="F13" s="268" t="s">
        <v>329</v>
      </c>
      <c r="G13" s="263"/>
      <c r="H13" s="269"/>
    </row>
    <row r="14" spans="1:8" ht="15.75" outlineLevel="1" x14ac:dyDescent="0.25">
      <c r="D14" s="267"/>
      <c r="E14" s="263"/>
      <c r="F14" s="268" t="s">
        <v>664</v>
      </c>
      <c r="G14" s="263"/>
      <c r="H14" s="269"/>
    </row>
    <row r="15" spans="1:8" ht="15.75" outlineLevel="1" x14ac:dyDescent="0.25">
      <c r="D15" s="267"/>
      <c r="E15" s="263"/>
      <c r="F15" s="271" t="s">
        <v>270</v>
      </c>
      <c r="G15" s="263"/>
      <c r="H15" s="269"/>
    </row>
    <row r="16" spans="1:8" ht="15.75" outlineLevel="1" x14ac:dyDescent="0.25">
      <c r="D16" s="267"/>
      <c r="E16" s="263"/>
      <c r="F16" s="272"/>
      <c r="G16" s="263"/>
      <c r="H16" s="269"/>
    </row>
    <row r="17" spans="4:8" ht="15.75" outlineLevel="1" x14ac:dyDescent="0.25">
      <c r="D17" s="267"/>
      <c r="E17" s="263"/>
      <c r="F17" s="272"/>
      <c r="G17" s="263"/>
      <c r="H17" s="269"/>
    </row>
    <row r="18" spans="4:8" ht="15.75" outlineLevel="1" x14ac:dyDescent="0.25">
      <c r="D18" s="267"/>
      <c r="E18" s="263"/>
      <c r="F18" s="272"/>
      <c r="G18" s="263"/>
      <c r="H18" s="269"/>
    </row>
    <row r="19" spans="4:8" ht="15.75" outlineLevel="1" x14ac:dyDescent="0.25">
      <c r="D19" s="267"/>
      <c r="E19" s="263"/>
      <c r="F19" s="272"/>
      <c r="G19" s="263"/>
      <c r="H19" s="269"/>
    </row>
    <row r="20" spans="4:8" ht="15.75" outlineLevel="1" x14ac:dyDescent="0.25">
      <c r="D20" s="267"/>
      <c r="E20" s="263"/>
      <c r="F20" s="272"/>
      <c r="G20" s="263"/>
      <c r="H20" s="269"/>
    </row>
    <row r="21" spans="4:8" ht="15.75" outlineLevel="1" x14ac:dyDescent="0.25">
      <c r="D21" s="267"/>
      <c r="E21" s="263"/>
      <c r="F21" s="272"/>
      <c r="G21" s="263"/>
      <c r="H21" s="269"/>
    </row>
    <row r="22" spans="4:8" ht="15.75" outlineLevel="1" x14ac:dyDescent="0.25">
      <c r="D22" s="267"/>
      <c r="E22" s="263"/>
      <c r="F22" s="272"/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3">
        <f>A8+1</f>
        <v>2</v>
      </c>
      <c r="B75" s="261" t="s">
        <v>192</v>
      </c>
      <c r="C75" s="262">
        <f>SUM(D75:H75)</f>
        <v>31</v>
      </c>
      <c r="D75" s="287">
        <f>COUNTA(D76:D141)</f>
        <v>1</v>
      </c>
      <c r="E75" s="287">
        <f t="shared" ref="E75:H75" si="1">COUNTA(E76:E141)</f>
        <v>0</v>
      </c>
      <c r="F75" s="287">
        <f t="shared" si="1"/>
        <v>30</v>
      </c>
      <c r="G75" s="287">
        <f t="shared" si="1"/>
        <v>0</v>
      </c>
      <c r="H75" s="287">
        <f t="shared" si="1"/>
        <v>0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3"/>
      <c r="F77" s="268" t="s">
        <v>309</v>
      </c>
      <c r="G77" s="263"/>
      <c r="H77" s="269"/>
    </row>
    <row r="78" spans="1:8" ht="15.75" outlineLevel="1" x14ac:dyDescent="0.25">
      <c r="D78" s="267"/>
      <c r="E78" s="263"/>
      <c r="F78" s="268" t="s">
        <v>327</v>
      </c>
      <c r="G78" s="263"/>
      <c r="H78" s="269"/>
    </row>
    <row r="79" spans="1:8" ht="15.75" outlineLevel="1" x14ac:dyDescent="0.25">
      <c r="D79" s="267"/>
      <c r="E79" s="263"/>
      <c r="F79" s="268" t="s">
        <v>313</v>
      </c>
      <c r="G79" s="263"/>
      <c r="H79" s="269"/>
    </row>
    <row r="80" spans="1:8" ht="15.75" outlineLevel="1" x14ac:dyDescent="0.25">
      <c r="D80" s="267"/>
      <c r="E80" s="263"/>
      <c r="F80" s="268" t="s">
        <v>329</v>
      </c>
      <c r="G80" s="263"/>
      <c r="H80" s="269"/>
    </row>
    <row r="81" spans="4:8" ht="15.75" outlineLevel="1" x14ac:dyDescent="0.25">
      <c r="D81" s="267"/>
      <c r="E81" s="263"/>
      <c r="F81" s="268" t="s">
        <v>664</v>
      </c>
      <c r="G81" s="263"/>
      <c r="H81" s="269"/>
    </row>
    <row r="82" spans="4:8" ht="15.75" outlineLevel="1" x14ac:dyDescent="0.25">
      <c r="D82" s="271" t="s">
        <v>270</v>
      </c>
      <c r="G82" s="263"/>
      <c r="H82" s="269"/>
    </row>
    <row r="83" spans="4:8" ht="15.75" outlineLevel="1" x14ac:dyDescent="0.25">
      <c r="D83" s="267"/>
      <c r="E83" s="263"/>
      <c r="F83" s="272"/>
      <c r="G83" s="263"/>
      <c r="H83" s="269"/>
    </row>
    <row r="84" spans="4:8" ht="15.75" outlineLevel="1" x14ac:dyDescent="0.25">
      <c r="D84" s="267"/>
      <c r="E84" s="263"/>
      <c r="F84" s="272"/>
      <c r="G84" s="263"/>
      <c r="H84" s="269"/>
    </row>
    <row r="85" spans="4:8" ht="15.75" outlineLevel="1" x14ac:dyDescent="0.25">
      <c r="D85" s="267"/>
      <c r="E85" s="263"/>
      <c r="F85" s="272"/>
      <c r="G85" s="263"/>
      <c r="H85" s="269"/>
    </row>
    <row r="86" spans="4:8" ht="15.75" outlineLevel="1" x14ac:dyDescent="0.25">
      <c r="D86" s="267"/>
      <c r="E86" s="263"/>
      <c r="F86" s="272"/>
      <c r="G86" s="263"/>
      <c r="H86" s="269"/>
    </row>
    <row r="87" spans="4:8" ht="15.75" outlineLevel="1" x14ac:dyDescent="0.25">
      <c r="D87" s="267"/>
      <c r="E87" s="263"/>
      <c r="F87" s="272"/>
      <c r="G87" s="263"/>
      <c r="H87" s="269"/>
    </row>
    <row r="88" spans="4:8" ht="15.75" outlineLevel="1" x14ac:dyDescent="0.25">
      <c r="D88" s="267"/>
      <c r="E88" s="263"/>
      <c r="F88" s="272"/>
      <c r="G88" s="263"/>
      <c r="H88" s="269"/>
    </row>
    <row r="89" spans="4:8" ht="15.75" outlineLevel="1" x14ac:dyDescent="0.25">
      <c r="D89" s="267"/>
      <c r="E89" s="263"/>
      <c r="F89" s="272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3">
        <f>A75+1</f>
        <v>3</v>
      </c>
      <c r="B142" s="261" t="s">
        <v>191</v>
      </c>
      <c r="C142" s="262">
        <f>SUM(D142:H142)</f>
        <v>32</v>
      </c>
      <c r="D142" s="287">
        <f>COUNTA(D143:D208)</f>
        <v>1</v>
      </c>
      <c r="E142" s="287">
        <f t="shared" ref="E142:H142" si="2">COUNTA(E143:E208)</f>
        <v>0</v>
      </c>
      <c r="F142" s="287">
        <f t="shared" si="2"/>
        <v>31</v>
      </c>
      <c r="G142" s="287">
        <f t="shared" si="2"/>
        <v>0</v>
      </c>
      <c r="H142" s="287">
        <f t="shared" si="2"/>
        <v>0</v>
      </c>
    </row>
    <row r="143" spans="1:8" ht="15.6" customHeight="1" outlineLevel="1" x14ac:dyDescent="0.25">
      <c r="D143" s="279"/>
      <c r="E143" s="263"/>
      <c r="F143" s="263"/>
      <c r="G143" s="263"/>
      <c r="H143" s="280"/>
    </row>
    <row r="144" spans="1:8" ht="15.6" customHeight="1" outlineLevel="1" x14ac:dyDescent="0.25">
      <c r="D144" s="267"/>
      <c r="E144" s="263"/>
      <c r="F144" s="268" t="s">
        <v>309</v>
      </c>
      <c r="G144" s="263"/>
      <c r="H144" s="269"/>
    </row>
    <row r="145" spans="4:8" ht="15.75" outlineLevel="1" x14ac:dyDescent="0.25">
      <c r="D145" s="267"/>
      <c r="E145" s="263"/>
      <c r="F145" s="268" t="s">
        <v>327</v>
      </c>
      <c r="G145" s="263"/>
      <c r="H145" s="269"/>
    </row>
    <row r="146" spans="4:8" ht="15.75" outlineLevel="1" x14ac:dyDescent="0.25">
      <c r="D146" s="267"/>
      <c r="E146" s="263"/>
      <c r="F146" s="268" t="s">
        <v>313</v>
      </c>
      <c r="G146" s="263"/>
      <c r="H146" s="269"/>
    </row>
    <row r="147" spans="4:8" ht="15.75" outlineLevel="1" x14ac:dyDescent="0.25">
      <c r="D147" s="267"/>
      <c r="E147" s="263"/>
      <c r="F147" s="268" t="s">
        <v>329</v>
      </c>
      <c r="G147" s="263"/>
      <c r="H147" s="269"/>
    </row>
    <row r="148" spans="4:8" ht="15.75" outlineLevel="1" x14ac:dyDescent="0.25">
      <c r="D148" s="267"/>
      <c r="E148" s="263"/>
      <c r="F148" s="268" t="s">
        <v>664</v>
      </c>
      <c r="G148" s="263"/>
      <c r="H148" s="269"/>
    </row>
    <row r="149" spans="4:8" ht="15.75" outlineLevel="1" x14ac:dyDescent="0.25">
      <c r="D149" s="271" t="s">
        <v>270</v>
      </c>
      <c r="E149" s="263"/>
      <c r="G149" s="263"/>
      <c r="H149" s="269"/>
    </row>
    <row r="150" spans="4:8" ht="15.75" outlineLevel="1" x14ac:dyDescent="0.25">
      <c r="D150" s="267"/>
      <c r="E150" s="263"/>
      <c r="F150" s="272"/>
      <c r="G150" s="263"/>
      <c r="H150" s="269"/>
    </row>
    <row r="151" spans="4:8" ht="15.75" outlineLevel="1" x14ac:dyDescent="0.25">
      <c r="D151" s="267"/>
      <c r="E151" s="263"/>
      <c r="F151" s="272"/>
      <c r="G151" s="263"/>
      <c r="H151" s="269"/>
    </row>
    <row r="152" spans="4:8" ht="15.75" outlineLevel="1" x14ac:dyDescent="0.25">
      <c r="D152" s="267"/>
      <c r="E152" s="263"/>
      <c r="F152" s="272"/>
      <c r="G152" s="263"/>
      <c r="H152" s="269"/>
    </row>
    <row r="153" spans="4:8" ht="15.75" outlineLevel="1" x14ac:dyDescent="0.25">
      <c r="D153" s="267"/>
      <c r="E153" s="263"/>
      <c r="F153" s="272"/>
      <c r="G153" s="263"/>
      <c r="H153" s="269"/>
    </row>
    <row r="154" spans="4:8" ht="15.75" outlineLevel="1" x14ac:dyDescent="0.25">
      <c r="D154" s="267"/>
      <c r="E154" s="263"/>
      <c r="F154" s="272"/>
      <c r="G154" s="263"/>
      <c r="H154" s="269"/>
    </row>
    <row r="155" spans="4:8" ht="15.75" outlineLevel="1" x14ac:dyDescent="0.25">
      <c r="D155" s="267"/>
      <c r="E155" s="263"/>
      <c r="F155" s="272"/>
      <c r="G155" s="263"/>
      <c r="H155" s="269"/>
    </row>
    <row r="156" spans="4:8" ht="15.75" outlineLevel="1" x14ac:dyDescent="0.25">
      <c r="D156" s="267"/>
      <c r="E156" s="263"/>
      <c r="F156" s="272"/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94</v>
      </c>
      <c r="D242" s="287">
        <f>D142+D75+D8</f>
        <v>2</v>
      </c>
      <c r="E242" s="287">
        <f t="shared" ref="E242:H242" si="3">E142+E75+E8</f>
        <v>0</v>
      </c>
      <c r="F242" s="287">
        <f t="shared" si="3"/>
        <v>92</v>
      </c>
      <c r="G242" s="287">
        <f t="shared" si="3"/>
        <v>0</v>
      </c>
      <c r="H242" s="287">
        <f t="shared" si="3"/>
        <v>0</v>
      </c>
    </row>
    <row r="243" spans="3:8" ht="15.75" x14ac:dyDescent="0.25">
      <c r="C243" s="288"/>
      <c r="D243" s="289">
        <f>D242/$C$242</f>
        <v>2.1276595744680851E-2</v>
      </c>
      <c r="E243" s="289">
        <f>E242/$C$242</f>
        <v>0</v>
      </c>
      <c r="F243" s="289">
        <f>F242/$C$242</f>
        <v>0.97872340425531912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D10:E23 G10:H23">
    <cfRule type="duplicateValues" dxfId="772" priority="316"/>
  </conditionalFormatting>
  <conditionalFormatting sqref="D90:E90 G90:H90">
    <cfRule type="duplicateValues" dxfId="771" priority="313"/>
  </conditionalFormatting>
  <conditionalFormatting sqref="D90:E90 G90:H90">
    <cfRule type="duplicateValues" dxfId="770" priority="307"/>
    <cfRule type="duplicateValues" dxfId="769" priority="311"/>
  </conditionalFormatting>
  <conditionalFormatting sqref="D90:E90 G90:H90">
    <cfRule type="duplicateValues" dxfId="768" priority="310"/>
  </conditionalFormatting>
  <conditionalFormatting sqref="D90:E90 G90:H90">
    <cfRule type="duplicateValues" dxfId="767" priority="305"/>
    <cfRule type="duplicateValues" dxfId="766" priority="306"/>
    <cfRule type="duplicateValues" dxfId="765" priority="308"/>
  </conditionalFormatting>
  <conditionalFormatting sqref="D157:E157 G157:H157">
    <cfRule type="duplicateValues" dxfId="764" priority="304"/>
  </conditionalFormatting>
  <conditionalFormatting sqref="D157:E157 G157:H157">
    <cfRule type="duplicateValues" dxfId="763" priority="303"/>
  </conditionalFormatting>
  <conditionalFormatting sqref="D157:E157 G157:H157">
    <cfRule type="duplicateValues" dxfId="762" priority="302"/>
  </conditionalFormatting>
  <conditionalFormatting sqref="D76:H76 D77:E81 D84:E88 D83 E89 G77:H77 G80:H81 G83:H83 G86:H89 H84:H85 H82 H78:H79">
    <cfRule type="duplicateValues" dxfId="761" priority="287"/>
  </conditionalFormatting>
  <conditionalFormatting sqref="D76:H76 D77:E81 D84:E88 D83 E89 G77:H77 G80:H81 G83:H83 G86:H89 H84:H85 H82 H78:H79">
    <cfRule type="duplicateValues" dxfId="760" priority="278"/>
    <cfRule type="duplicateValues" dxfId="759" priority="279"/>
    <cfRule type="duplicateValues" dxfId="758" priority="280"/>
    <cfRule type="duplicateValues" dxfId="757" priority="281"/>
    <cfRule type="duplicateValues" dxfId="756" priority="282"/>
    <cfRule type="duplicateValues" dxfId="755" priority="283"/>
    <cfRule type="duplicateValues" dxfId="754" priority="284"/>
    <cfRule type="duplicateValues" dxfId="753" priority="285"/>
    <cfRule type="duplicateValues" dxfId="752" priority="286"/>
  </conditionalFormatting>
  <conditionalFormatting sqref="D143:H143 D144:E144 D146:E148 E149 D145 D151:E155 D150 E156 G144:H156">
    <cfRule type="duplicateValues" dxfId="751" priority="277"/>
  </conditionalFormatting>
  <conditionalFormatting sqref="D143:H143 D144:E144 D146:E148 E149 D145 D151:E155 D150 E156 G144:H156">
    <cfRule type="duplicateValues" dxfId="750" priority="268"/>
    <cfRule type="duplicateValues" dxfId="749" priority="269"/>
    <cfRule type="duplicateValues" dxfId="748" priority="270"/>
    <cfRule type="duplicateValues" dxfId="747" priority="271"/>
    <cfRule type="duplicateValues" dxfId="746" priority="272"/>
    <cfRule type="duplicateValues" dxfId="745" priority="273"/>
    <cfRule type="duplicateValues" dxfId="744" priority="274"/>
    <cfRule type="duplicateValues" dxfId="743" priority="275"/>
    <cfRule type="duplicateValues" dxfId="742" priority="276"/>
  </conditionalFormatting>
  <conditionalFormatting sqref="D9:H9 D10:E23 G10:H23">
    <cfRule type="duplicateValues" dxfId="741" priority="350"/>
    <cfRule type="duplicateValues" dxfId="740" priority="351"/>
    <cfRule type="duplicateValues" dxfId="739" priority="352"/>
    <cfRule type="duplicateValues" dxfId="738" priority="353"/>
    <cfRule type="duplicateValues" dxfId="737" priority="354"/>
    <cfRule type="duplicateValues" dxfId="736" priority="355"/>
    <cfRule type="duplicateValues" dxfId="735" priority="356"/>
    <cfRule type="duplicateValues" dxfId="734" priority="357"/>
    <cfRule type="duplicateValues" dxfId="733" priority="358"/>
  </conditionalFormatting>
  <conditionalFormatting sqref="G82 G78:G79 G84:G85 E83">
    <cfRule type="duplicateValues" dxfId="732" priority="233"/>
    <cfRule type="duplicateValues" dxfId="731" priority="234"/>
    <cfRule type="duplicateValues" dxfId="730" priority="235"/>
    <cfRule type="duplicateValues" dxfId="729" priority="236"/>
    <cfRule type="duplicateValues" dxfId="728" priority="237"/>
    <cfRule type="duplicateValues" dxfId="727" priority="238"/>
    <cfRule type="duplicateValues" dxfId="726" priority="239"/>
    <cfRule type="duplicateValues" dxfId="725" priority="240"/>
    <cfRule type="duplicateValues" dxfId="724" priority="241"/>
    <cfRule type="duplicateValues" dxfId="723" priority="242"/>
    <cfRule type="duplicateValues" dxfId="722" priority="243"/>
    <cfRule type="duplicateValues" dxfId="721" priority="244"/>
    <cfRule type="duplicateValues" dxfId="720" priority="245"/>
    <cfRule type="duplicateValues" dxfId="719" priority="246"/>
    <cfRule type="duplicateValues" dxfId="718" priority="247"/>
    <cfRule type="duplicateValues" dxfId="717" priority="248"/>
    <cfRule type="duplicateValues" dxfId="716" priority="249"/>
    <cfRule type="duplicateValues" dxfId="715" priority="250"/>
    <cfRule type="duplicateValues" dxfId="714" priority="251"/>
    <cfRule type="duplicateValues" dxfId="713" priority="252"/>
    <cfRule type="duplicateValues" dxfId="712" priority="253"/>
  </conditionalFormatting>
  <conditionalFormatting sqref="E145 E150">
    <cfRule type="duplicateValues" dxfId="711" priority="212"/>
    <cfRule type="duplicateValues" dxfId="710" priority="213"/>
    <cfRule type="duplicateValues" dxfId="709" priority="214"/>
    <cfRule type="duplicateValues" dxfId="708" priority="215"/>
    <cfRule type="duplicateValues" dxfId="707" priority="216"/>
    <cfRule type="duplicateValues" dxfId="706" priority="217"/>
    <cfRule type="duplicateValues" dxfId="705" priority="218"/>
    <cfRule type="duplicateValues" dxfId="704" priority="219"/>
    <cfRule type="duplicateValues" dxfId="703" priority="220"/>
    <cfRule type="duplicateValues" dxfId="702" priority="221"/>
    <cfRule type="duplicateValues" dxfId="701" priority="222"/>
    <cfRule type="duplicateValues" dxfId="700" priority="223"/>
    <cfRule type="duplicateValues" dxfId="699" priority="224"/>
    <cfRule type="duplicateValues" dxfId="698" priority="225"/>
    <cfRule type="duplicateValues" dxfId="697" priority="226"/>
    <cfRule type="duplicateValues" dxfId="696" priority="227"/>
    <cfRule type="duplicateValues" dxfId="695" priority="228"/>
    <cfRule type="duplicateValues" dxfId="694" priority="229"/>
    <cfRule type="duplicateValues" dxfId="693" priority="230"/>
    <cfRule type="duplicateValues" dxfId="692" priority="231"/>
    <cfRule type="duplicateValues" dxfId="691" priority="232"/>
  </conditionalFormatting>
  <conditionalFormatting sqref="F23">
    <cfRule type="duplicateValues" dxfId="690" priority="198"/>
    <cfRule type="duplicateValues" dxfId="689" priority="199"/>
    <cfRule type="duplicateValues" dxfId="688" priority="200"/>
    <cfRule type="duplicateValues" dxfId="687" priority="201"/>
    <cfRule type="duplicateValues" dxfId="686" priority="202"/>
    <cfRule type="duplicateValues" dxfId="685" priority="203"/>
    <cfRule type="duplicateValues" dxfId="684" priority="204"/>
    <cfRule type="duplicateValues" dxfId="683" priority="205"/>
    <cfRule type="duplicateValues" dxfId="682" priority="206"/>
    <cfRule type="duplicateValues" dxfId="681" priority="207"/>
    <cfRule type="duplicateValues" dxfId="680" priority="208"/>
    <cfRule type="duplicateValues" dxfId="679" priority="209"/>
    <cfRule type="duplicateValues" dxfId="678" priority="210"/>
    <cfRule type="duplicateValues" dxfId="677" priority="211"/>
  </conditionalFormatting>
  <conditionalFormatting sqref="F13 F21">
    <cfRule type="duplicateValues" dxfId="676" priority="177"/>
    <cfRule type="duplicateValues" dxfId="675" priority="178"/>
    <cfRule type="duplicateValues" dxfId="674" priority="179"/>
    <cfRule type="duplicateValues" dxfId="673" priority="180"/>
    <cfRule type="duplicateValues" dxfId="672" priority="181"/>
    <cfRule type="duplicateValues" dxfId="671" priority="182"/>
    <cfRule type="duplicateValues" dxfId="670" priority="183"/>
    <cfRule type="duplicateValues" dxfId="669" priority="184"/>
    <cfRule type="duplicateValues" dxfId="668" priority="185"/>
    <cfRule type="duplicateValues" dxfId="667" priority="186"/>
    <cfRule type="duplicateValues" dxfId="666" priority="187"/>
    <cfRule type="duplicateValues" dxfId="665" priority="188"/>
    <cfRule type="duplicateValues" dxfId="664" priority="189"/>
    <cfRule type="duplicateValues" dxfId="663" priority="190"/>
    <cfRule type="duplicateValues" dxfId="662" priority="191"/>
    <cfRule type="duplicateValues" dxfId="661" priority="192"/>
    <cfRule type="duplicateValues" dxfId="660" priority="193"/>
    <cfRule type="duplicateValues" dxfId="659" priority="194"/>
    <cfRule type="duplicateValues" dxfId="658" priority="195"/>
    <cfRule type="duplicateValues" dxfId="657" priority="196"/>
    <cfRule type="duplicateValues" dxfId="656" priority="197"/>
  </conditionalFormatting>
  <conditionalFormatting sqref="F90">
    <cfRule type="duplicateValues" dxfId="655" priority="163"/>
    <cfRule type="duplicateValues" dxfId="654" priority="164"/>
    <cfRule type="duplicateValues" dxfId="653" priority="165"/>
    <cfRule type="duplicateValues" dxfId="652" priority="166"/>
    <cfRule type="duplicateValues" dxfId="651" priority="167"/>
    <cfRule type="duplicateValues" dxfId="650" priority="168"/>
    <cfRule type="duplicateValues" dxfId="649" priority="169"/>
    <cfRule type="duplicateValues" dxfId="648" priority="170"/>
    <cfRule type="duplicateValues" dxfId="647" priority="171"/>
    <cfRule type="duplicateValues" dxfId="646" priority="172"/>
    <cfRule type="duplicateValues" dxfId="645" priority="173"/>
    <cfRule type="duplicateValues" dxfId="644" priority="174"/>
    <cfRule type="duplicateValues" dxfId="643" priority="175"/>
    <cfRule type="duplicateValues" dxfId="642" priority="176"/>
  </conditionalFormatting>
  <conditionalFormatting sqref="F80 F88">
    <cfRule type="duplicateValues" dxfId="641" priority="142"/>
    <cfRule type="duplicateValues" dxfId="640" priority="143"/>
    <cfRule type="duplicateValues" dxfId="639" priority="144"/>
    <cfRule type="duplicateValues" dxfId="638" priority="145"/>
    <cfRule type="duplicateValues" dxfId="637" priority="146"/>
    <cfRule type="duplicateValues" dxfId="636" priority="147"/>
    <cfRule type="duplicateValues" dxfId="635" priority="148"/>
    <cfRule type="duplicateValues" dxfId="634" priority="149"/>
    <cfRule type="duplicateValues" dxfId="633" priority="150"/>
    <cfRule type="duplicateValues" dxfId="632" priority="151"/>
    <cfRule type="duplicateValues" dxfId="631" priority="152"/>
    <cfRule type="duplicateValues" dxfId="630" priority="153"/>
    <cfRule type="duplicateValues" dxfId="629" priority="154"/>
    <cfRule type="duplicateValues" dxfId="628" priority="155"/>
    <cfRule type="duplicateValues" dxfId="627" priority="156"/>
    <cfRule type="duplicateValues" dxfId="626" priority="157"/>
    <cfRule type="duplicateValues" dxfId="625" priority="158"/>
    <cfRule type="duplicateValues" dxfId="624" priority="159"/>
    <cfRule type="duplicateValues" dxfId="623" priority="160"/>
    <cfRule type="duplicateValues" dxfId="622" priority="161"/>
    <cfRule type="duplicateValues" dxfId="621" priority="162"/>
  </conditionalFormatting>
  <conditionalFormatting sqref="F157">
    <cfRule type="duplicateValues" dxfId="620" priority="128"/>
    <cfRule type="duplicateValues" dxfId="619" priority="129"/>
    <cfRule type="duplicateValues" dxfId="618" priority="130"/>
    <cfRule type="duplicateValues" dxfId="617" priority="131"/>
    <cfRule type="duplicateValues" dxfId="616" priority="132"/>
    <cfRule type="duplicateValues" dxfId="615" priority="133"/>
    <cfRule type="duplicateValues" dxfId="614" priority="134"/>
    <cfRule type="duplicateValues" dxfId="613" priority="135"/>
    <cfRule type="duplicateValues" dxfId="612" priority="136"/>
    <cfRule type="duplicateValues" dxfId="611" priority="137"/>
    <cfRule type="duplicateValues" dxfId="610" priority="138"/>
    <cfRule type="duplicateValues" dxfId="609" priority="139"/>
    <cfRule type="duplicateValues" dxfId="608" priority="140"/>
    <cfRule type="duplicateValues" dxfId="607" priority="141"/>
  </conditionalFormatting>
  <conditionalFormatting sqref="F147 F155">
    <cfRule type="duplicateValues" dxfId="606" priority="107"/>
    <cfRule type="duplicateValues" dxfId="605" priority="108"/>
    <cfRule type="duplicateValues" dxfId="604" priority="109"/>
    <cfRule type="duplicateValues" dxfId="603" priority="110"/>
    <cfRule type="duplicateValues" dxfId="602" priority="111"/>
    <cfRule type="duplicateValues" dxfId="601" priority="112"/>
    <cfRule type="duplicateValues" dxfId="600" priority="113"/>
    <cfRule type="duplicateValues" dxfId="599" priority="114"/>
    <cfRule type="duplicateValues" dxfId="598" priority="115"/>
    <cfRule type="duplicateValues" dxfId="597" priority="116"/>
    <cfRule type="duplicateValues" dxfId="596" priority="117"/>
    <cfRule type="duplicateValues" dxfId="595" priority="118"/>
    <cfRule type="duplicateValues" dxfId="594" priority="119"/>
    <cfRule type="duplicateValues" dxfId="593" priority="120"/>
    <cfRule type="duplicateValues" dxfId="592" priority="121"/>
    <cfRule type="duplicateValues" dxfId="591" priority="122"/>
    <cfRule type="duplicateValues" dxfId="590" priority="123"/>
    <cfRule type="duplicateValues" dxfId="589" priority="124"/>
    <cfRule type="duplicateValues" dxfId="588" priority="125"/>
    <cfRule type="duplicateValues" dxfId="587" priority="126"/>
    <cfRule type="duplicateValues" dxfId="586" priority="127"/>
  </conditionalFormatting>
  <conditionalFormatting sqref="E73">
    <cfRule type="duplicateValues" dxfId="585" priority="77"/>
  </conditionalFormatting>
  <conditionalFormatting sqref="E73">
    <cfRule type="duplicateValues" dxfId="584" priority="76"/>
  </conditionalFormatting>
  <conditionalFormatting sqref="E73">
    <cfRule type="duplicateValues" dxfId="583" priority="75"/>
  </conditionalFormatting>
  <conditionalFormatting sqref="D52:H53 F42 D24:D28 D30:D37 D39:D51 G24:H51 F24:F30 F44:F50 F32:F40">
    <cfRule type="duplicateValues" dxfId="582" priority="74"/>
  </conditionalFormatting>
  <conditionalFormatting sqref="F41">
    <cfRule type="duplicateValues" dxfId="581" priority="73"/>
  </conditionalFormatting>
  <conditionalFormatting sqref="F41">
    <cfRule type="duplicateValues" dxfId="580" priority="72"/>
  </conditionalFormatting>
  <conditionalFormatting sqref="D54:E71 F54:H74 D72:D74">
    <cfRule type="duplicateValues" dxfId="579" priority="78"/>
  </conditionalFormatting>
  <conditionalFormatting sqref="D54:H71 D72:D74 F72:H74">
    <cfRule type="duplicateValues" dxfId="578" priority="79"/>
    <cfRule type="duplicateValues" dxfId="577" priority="80"/>
    <cfRule type="duplicateValues" dxfId="576" priority="81"/>
    <cfRule type="duplicateValues" dxfId="575" priority="82"/>
    <cfRule type="duplicateValues" dxfId="574" priority="83"/>
    <cfRule type="duplicateValues" dxfId="573" priority="84"/>
    <cfRule type="duplicateValues" dxfId="572" priority="85"/>
    <cfRule type="duplicateValues" dxfId="571" priority="86"/>
    <cfRule type="duplicateValues" dxfId="570" priority="87"/>
  </conditionalFormatting>
  <conditionalFormatting sqref="E72 E74">
    <cfRule type="duplicateValues" dxfId="569" priority="88"/>
  </conditionalFormatting>
  <conditionalFormatting sqref="E72:E74">
    <cfRule type="duplicateValues" dxfId="568" priority="89"/>
    <cfRule type="duplicateValues" dxfId="567" priority="90"/>
    <cfRule type="duplicateValues" dxfId="566" priority="91"/>
    <cfRule type="duplicateValues" dxfId="565" priority="92"/>
    <cfRule type="duplicateValues" dxfId="564" priority="93"/>
    <cfRule type="duplicateValues" dxfId="563" priority="94"/>
    <cfRule type="duplicateValues" dxfId="562" priority="95"/>
    <cfRule type="duplicateValues" dxfId="561" priority="96"/>
    <cfRule type="duplicateValues" dxfId="560" priority="97"/>
  </conditionalFormatting>
  <conditionalFormatting sqref="D52:H53 D24:D28 D30:D37 D39:D51 F24:H30 F44:H50 G43:H43 F32:H42 G31:H31 G51:H51">
    <cfRule type="duplicateValues" dxfId="559" priority="98"/>
    <cfRule type="duplicateValues" dxfId="558" priority="99"/>
    <cfRule type="duplicateValues" dxfId="557" priority="100"/>
    <cfRule type="duplicateValues" dxfId="556" priority="101"/>
    <cfRule type="duplicateValues" dxfId="555" priority="102"/>
    <cfRule type="duplicateValues" dxfId="554" priority="103"/>
    <cfRule type="duplicateValues" dxfId="553" priority="104"/>
    <cfRule type="duplicateValues" dxfId="552" priority="105"/>
    <cfRule type="duplicateValues" dxfId="551" priority="106"/>
  </conditionalFormatting>
  <conditionalFormatting sqref="D119:E122 E123:E127 G91:H122">
    <cfRule type="duplicateValues" dxfId="550" priority="43"/>
  </conditionalFormatting>
  <conditionalFormatting sqref="D119:E122 E123:E127">
    <cfRule type="duplicateValues" dxfId="549" priority="42"/>
  </conditionalFormatting>
  <conditionalFormatting sqref="D119:E122 E123:E127 G91:H122">
    <cfRule type="duplicateValues" dxfId="548" priority="37"/>
    <cfRule type="duplicateValues" dxfId="547" priority="41"/>
  </conditionalFormatting>
  <conditionalFormatting sqref="D119:E122 E123:E127 G91:H122">
    <cfRule type="duplicateValues" dxfId="546" priority="40"/>
  </conditionalFormatting>
  <conditionalFormatting sqref="D119:E122 E123:E127">
    <cfRule type="duplicateValues" dxfId="545" priority="39"/>
  </conditionalFormatting>
  <conditionalFormatting sqref="D119:E122 E123:E127 G91:H122">
    <cfRule type="duplicateValues" dxfId="544" priority="35"/>
    <cfRule type="duplicateValues" dxfId="543" priority="36"/>
    <cfRule type="duplicateValues" dxfId="542" priority="38"/>
  </conditionalFormatting>
  <conditionalFormatting sqref="D128:H141 D123:D127 F123:H127">
    <cfRule type="duplicateValues" dxfId="541" priority="44"/>
  </conditionalFormatting>
  <conditionalFormatting sqref="D128:H141 D123:D127 F123:H127">
    <cfRule type="duplicateValues" dxfId="540" priority="45"/>
    <cfRule type="duplicateValues" dxfId="539" priority="46"/>
  </conditionalFormatting>
  <conditionalFormatting sqref="D128:H141 D123:D127 F123:H127">
    <cfRule type="duplicateValues" dxfId="538" priority="47"/>
  </conditionalFormatting>
  <conditionalFormatting sqref="D128:H141 D123:D127 F123:H127">
    <cfRule type="duplicateValues" dxfId="537" priority="48"/>
    <cfRule type="duplicateValues" dxfId="536" priority="49"/>
    <cfRule type="duplicateValues" dxfId="535" priority="50"/>
  </conditionalFormatting>
  <conditionalFormatting sqref="F108">
    <cfRule type="duplicateValues" dxfId="534" priority="34"/>
  </conditionalFormatting>
  <conditionalFormatting sqref="F108">
    <cfRule type="duplicateValues" dxfId="533" priority="33"/>
  </conditionalFormatting>
  <conditionalFormatting sqref="F121 F118:F119">
    <cfRule type="duplicateValues" dxfId="532" priority="51"/>
  </conditionalFormatting>
  <conditionalFormatting sqref="F120 F122">
    <cfRule type="duplicateValues" dxfId="531" priority="52"/>
  </conditionalFormatting>
  <conditionalFormatting sqref="F118:F122">
    <cfRule type="duplicateValues" dxfId="530" priority="53"/>
    <cfRule type="duplicateValues" dxfId="529" priority="54"/>
    <cfRule type="duplicateValues" dxfId="528" priority="55"/>
    <cfRule type="duplicateValues" dxfId="527" priority="56"/>
    <cfRule type="duplicateValues" dxfId="526" priority="57"/>
    <cfRule type="duplicateValues" dxfId="525" priority="58"/>
    <cfRule type="duplicateValues" dxfId="524" priority="59"/>
    <cfRule type="duplicateValues" dxfId="523" priority="60"/>
    <cfRule type="duplicateValues" dxfId="522" priority="61"/>
  </conditionalFormatting>
  <conditionalFormatting sqref="F109 F91:F97 D91:D118 F111:F117 F99:F107">
    <cfRule type="duplicateValues" dxfId="521" priority="62"/>
  </conditionalFormatting>
  <conditionalFormatting sqref="F91:F97 D91:D118 F111:F117 F99:F109">
    <cfRule type="duplicateValues" dxfId="520" priority="63"/>
    <cfRule type="duplicateValues" dxfId="519" priority="64"/>
    <cfRule type="duplicateValues" dxfId="518" priority="65"/>
    <cfRule type="duplicateValues" dxfId="517" priority="66"/>
    <cfRule type="duplicateValues" dxfId="516" priority="67"/>
    <cfRule type="duplicateValues" dxfId="515" priority="68"/>
    <cfRule type="duplicateValues" dxfId="514" priority="69"/>
    <cfRule type="duplicateValues" dxfId="513" priority="70"/>
    <cfRule type="duplicateValues" dxfId="512" priority="71"/>
  </conditionalFormatting>
  <conditionalFormatting sqref="D210:H241">
    <cfRule type="duplicateValues" dxfId="511" priority="32"/>
  </conditionalFormatting>
  <conditionalFormatting sqref="D210:H241">
    <cfRule type="duplicateValues" dxfId="510" priority="31"/>
  </conditionalFormatting>
  <conditionalFormatting sqref="D210:H241">
    <cfRule type="duplicateValues" dxfId="509" priority="30"/>
  </conditionalFormatting>
  <conditionalFormatting sqref="D158:E209 G158:H209">
    <cfRule type="duplicateValues" dxfId="508" priority="29"/>
  </conditionalFormatting>
  <conditionalFormatting sqref="D158:E209 G158:H209">
    <cfRule type="duplicateValues" dxfId="507" priority="28"/>
  </conditionalFormatting>
  <conditionalFormatting sqref="D158:E177 G158:H177">
    <cfRule type="duplicateValues" dxfId="506" priority="27"/>
  </conditionalFormatting>
  <conditionalFormatting sqref="D168:E169">
    <cfRule type="duplicateValues" dxfId="505" priority="26"/>
  </conditionalFormatting>
  <conditionalFormatting sqref="D168:E169">
    <cfRule type="duplicateValues" dxfId="504" priority="25"/>
  </conditionalFormatting>
  <conditionalFormatting sqref="D168:E169">
    <cfRule type="duplicateValues" dxfId="503" priority="24"/>
  </conditionalFormatting>
  <conditionalFormatting sqref="D168:E169">
    <cfRule type="duplicateValues" dxfId="502" priority="23"/>
  </conditionalFormatting>
  <conditionalFormatting sqref="F186:F209">
    <cfRule type="duplicateValues" dxfId="501" priority="22"/>
  </conditionalFormatting>
  <conditionalFormatting sqref="F186:F209">
    <cfRule type="duplicateValues" dxfId="500" priority="13"/>
    <cfRule type="duplicateValues" dxfId="499" priority="14"/>
    <cfRule type="duplicateValues" dxfId="498" priority="15"/>
    <cfRule type="duplicateValues" dxfId="497" priority="16"/>
    <cfRule type="duplicateValues" dxfId="496" priority="17"/>
    <cfRule type="duplicateValues" dxfId="495" priority="18"/>
    <cfRule type="duplicateValues" dxfId="494" priority="19"/>
    <cfRule type="duplicateValues" dxfId="493" priority="20"/>
    <cfRule type="duplicateValues" dxfId="492" priority="21"/>
  </conditionalFormatting>
  <conditionalFormatting sqref="F175">
    <cfRule type="duplicateValues" dxfId="491" priority="2"/>
  </conditionalFormatting>
  <conditionalFormatting sqref="F175">
    <cfRule type="duplicateValues" dxfId="490" priority="1"/>
  </conditionalFormatting>
  <conditionalFormatting sqref="F176 F158:F164 F166:F174 F178:F185">
    <cfRule type="duplicateValues" dxfId="489" priority="3"/>
  </conditionalFormatting>
  <conditionalFormatting sqref="F158:F164 F166:F176 F178:F185">
    <cfRule type="duplicateValues" dxfId="488" priority="4"/>
    <cfRule type="duplicateValues" dxfId="487" priority="5"/>
    <cfRule type="duplicateValues" dxfId="486" priority="6"/>
    <cfRule type="duplicateValues" dxfId="485" priority="7"/>
    <cfRule type="duplicateValues" dxfId="484" priority="8"/>
    <cfRule type="duplicateValues" dxfId="483" priority="9"/>
    <cfRule type="duplicateValues" dxfId="482" priority="10"/>
    <cfRule type="duplicateValues" dxfId="481" priority="11"/>
    <cfRule type="duplicateValues" dxfId="480" priority="12"/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7">
    <outlinePr summaryBelow="0" summaryRight="0"/>
  </sheetPr>
  <dimension ref="A1:H243"/>
  <sheetViews>
    <sheetView workbookViewId="0">
      <selection activeCell="G215" sqref="G215"/>
    </sheetView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65" t="s">
        <v>231</v>
      </c>
      <c r="E2" s="365" t="s">
        <v>230</v>
      </c>
      <c r="F2" s="365" t="s">
        <v>229</v>
      </c>
      <c r="G2" s="365" t="s">
        <v>228</v>
      </c>
      <c r="H2" s="365" t="s">
        <v>227</v>
      </c>
    </row>
    <row r="3" spans="1:8" x14ac:dyDescent="0.2">
      <c r="D3" s="366"/>
      <c r="E3" s="366"/>
      <c r="F3" s="366"/>
      <c r="G3" s="366"/>
      <c r="H3" s="366"/>
    </row>
    <row r="4" spans="1:8" x14ac:dyDescent="0.2">
      <c r="D4" s="366"/>
      <c r="E4" s="366"/>
      <c r="F4" s="366"/>
      <c r="G4" s="366"/>
      <c r="H4" s="366"/>
    </row>
    <row r="5" spans="1:8" x14ac:dyDescent="0.2">
      <c r="D5" s="366"/>
      <c r="E5" s="366"/>
      <c r="F5" s="366"/>
      <c r="G5" s="366"/>
      <c r="H5" s="366"/>
    </row>
    <row r="6" spans="1:8" x14ac:dyDescent="0.2">
      <c r="D6" s="366"/>
      <c r="E6" s="366"/>
      <c r="F6" s="366"/>
      <c r="G6" s="366"/>
      <c r="H6" s="366"/>
    </row>
    <row r="7" spans="1:8" x14ac:dyDescent="0.2">
      <c r="D7" s="374"/>
      <c r="E7" s="374"/>
      <c r="F7" s="374"/>
      <c r="G7" s="374"/>
      <c r="H7" s="374"/>
    </row>
    <row r="8" spans="1:8" ht="42.75" customHeight="1" x14ac:dyDescent="0.25">
      <c r="A8" s="124">
        <v>1</v>
      </c>
      <c r="B8" s="115" t="s">
        <v>715</v>
      </c>
      <c r="C8" s="114">
        <f>SUM(D8:H8)</f>
        <v>38</v>
      </c>
      <c r="D8" s="105">
        <f>COUNTA(D9:D74)</f>
        <v>0</v>
      </c>
      <c r="E8" s="105">
        <f t="shared" ref="E8:H8" si="0">COUNTA(E9:E74)</f>
        <v>0</v>
      </c>
      <c r="F8" s="105">
        <f t="shared" si="0"/>
        <v>38</v>
      </c>
      <c r="G8" s="105">
        <f t="shared" si="0"/>
        <v>0</v>
      </c>
      <c r="H8" s="105">
        <f t="shared" si="0"/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313"/>
      <c r="E10" s="108"/>
      <c r="F10" s="314" t="s">
        <v>308</v>
      </c>
      <c r="G10" s="108"/>
      <c r="H10" s="312"/>
    </row>
    <row r="11" spans="1:8" ht="15.75" outlineLevel="1" x14ac:dyDescent="0.25">
      <c r="D11" s="313"/>
      <c r="E11" s="108"/>
      <c r="F11" s="314" t="s">
        <v>317</v>
      </c>
      <c r="G11" s="108"/>
      <c r="H11" s="312"/>
    </row>
    <row r="12" spans="1:8" ht="15.75" outlineLevel="1" x14ac:dyDescent="0.25">
      <c r="D12" s="313"/>
      <c r="E12" s="108"/>
      <c r="F12" s="314" t="s">
        <v>309</v>
      </c>
      <c r="G12" s="108"/>
      <c r="H12" s="312"/>
    </row>
    <row r="13" spans="1:8" ht="15.75" outlineLevel="1" x14ac:dyDescent="0.25">
      <c r="D13" s="313"/>
      <c r="E13" s="108"/>
      <c r="F13" s="314" t="s">
        <v>327</v>
      </c>
      <c r="G13" s="108"/>
      <c r="H13" s="312"/>
    </row>
    <row r="14" spans="1:8" ht="15.75" outlineLevel="1" x14ac:dyDescent="0.25">
      <c r="D14" s="313"/>
      <c r="E14" s="108"/>
      <c r="F14" s="314" t="s">
        <v>328</v>
      </c>
      <c r="G14" s="108"/>
      <c r="H14" s="312"/>
    </row>
    <row r="15" spans="1:8" ht="15.75" outlineLevel="1" x14ac:dyDescent="0.25">
      <c r="D15" s="313"/>
      <c r="E15" s="108"/>
      <c r="F15" s="314" t="s">
        <v>310</v>
      </c>
      <c r="G15" s="108"/>
      <c r="H15" s="312"/>
    </row>
    <row r="16" spans="1:8" ht="15.75" outlineLevel="1" x14ac:dyDescent="0.25">
      <c r="D16" s="313"/>
      <c r="E16" s="108"/>
      <c r="F16" s="314" t="s">
        <v>319</v>
      </c>
      <c r="G16" s="108"/>
      <c r="H16" s="312"/>
    </row>
    <row r="17" spans="4:8" ht="15.75" outlineLevel="1" x14ac:dyDescent="0.25">
      <c r="D17" s="313"/>
      <c r="E17" s="108"/>
      <c r="F17" s="314" t="s">
        <v>312</v>
      </c>
      <c r="G17" s="108"/>
      <c r="H17" s="312"/>
    </row>
    <row r="18" spans="4:8" ht="15.75" outlineLevel="1" x14ac:dyDescent="0.25">
      <c r="D18" s="313"/>
      <c r="E18" s="108"/>
      <c r="F18" s="314" t="s">
        <v>320</v>
      </c>
      <c r="G18" s="108"/>
      <c r="H18" s="312"/>
    </row>
    <row r="19" spans="4:8" ht="15.75" outlineLevel="1" x14ac:dyDescent="0.25">
      <c r="D19" s="313"/>
      <c r="E19" s="108"/>
      <c r="F19" s="314" t="s">
        <v>313</v>
      </c>
      <c r="G19" s="108"/>
      <c r="H19" s="312"/>
    </row>
    <row r="20" spans="4:8" ht="15.75" outlineLevel="1" x14ac:dyDescent="0.25">
      <c r="D20" s="313"/>
      <c r="E20" s="108"/>
      <c r="F20" s="314" t="s">
        <v>329</v>
      </c>
      <c r="G20" s="108"/>
      <c r="H20" s="312"/>
    </row>
    <row r="21" spans="4:8" ht="15.75" outlineLevel="1" x14ac:dyDescent="0.25">
      <c r="D21" s="313"/>
      <c r="E21" s="108"/>
      <c r="F21" s="314" t="s">
        <v>664</v>
      </c>
      <c r="G21" s="108"/>
      <c r="H21" s="312"/>
    </row>
    <row r="22" spans="4:8" ht="15.75" outlineLevel="1" x14ac:dyDescent="0.25">
      <c r="D22" s="313"/>
      <c r="E22" s="108"/>
      <c r="F22" s="316" t="s">
        <v>270</v>
      </c>
      <c r="G22" s="108"/>
      <c r="H22" s="312"/>
    </row>
    <row r="23" spans="4:8" ht="15.75" outlineLevel="1" x14ac:dyDescent="0.25">
      <c r="D23" s="313"/>
      <c r="E23" s="108"/>
      <c r="F23" s="311"/>
      <c r="G23" s="108"/>
      <c r="H23" s="312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285</v>
      </c>
      <c r="G29" s="108"/>
      <c r="H29" s="107"/>
    </row>
    <row r="30" spans="4:8" ht="15.75" outlineLevel="2" x14ac:dyDescent="0.25">
      <c r="D30" s="109"/>
      <c r="F30" s="9" t="s">
        <v>17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2</v>
      </c>
      <c r="E75" s="105">
        <f t="shared" ref="E75:H75" si="1">COUNTA(E76:E141)</f>
        <v>0</v>
      </c>
      <c r="F75" s="105">
        <f t="shared" si="1"/>
        <v>36</v>
      </c>
      <c r="G75" s="105">
        <f t="shared" si="1"/>
        <v>0</v>
      </c>
      <c r="H75" s="105">
        <f t="shared" si="1"/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3"/>
      <c r="E77" s="108"/>
      <c r="F77" s="314" t="s">
        <v>308</v>
      </c>
      <c r="G77" s="108"/>
      <c r="H77" s="312"/>
    </row>
    <row r="78" spans="1:8" ht="15.75" outlineLevel="1" x14ac:dyDescent="0.25">
      <c r="D78" s="313"/>
      <c r="E78" s="108"/>
      <c r="F78" s="314" t="s">
        <v>317</v>
      </c>
      <c r="G78" s="108"/>
      <c r="H78" s="312"/>
    </row>
    <row r="79" spans="1:8" ht="15.75" outlineLevel="1" x14ac:dyDescent="0.25">
      <c r="D79" s="313"/>
      <c r="E79" s="108"/>
      <c r="F79" s="314" t="s">
        <v>309</v>
      </c>
      <c r="G79" s="108"/>
      <c r="H79" s="312"/>
    </row>
    <row r="80" spans="1:8" ht="15.75" outlineLevel="1" x14ac:dyDescent="0.25">
      <c r="D80" s="313"/>
      <c r="E80" s="108"/>
      <c r="F80" s="314" t="s">
        <v>327</v>
      </c>
      <c r="G80" s="108"/>
      <c r="H80" s="312"/>
    </row>
    <row r="81" spans="4:8" ht="15.75" outlineLevel="1" x14ac:dyDescent="0.25">
      <c r="D81" s="313"/>
      <c r="E81" s="108"/>
      <c r="F81" s="314" t="s">
        <v>328</v>
      </c>
      <c r="G81" s="108"/>
      <c r="H81" s="312"/>
    </row>
    <row r="82" spans="4:8" ht="15.75" outlineLevel="1" x14ac:dyDescent="0.25">
      <c r="D82" s="313"/>
      <c r="E82" s="108"/>
      <c r="F82" s="314" t="s">
        <v>310</v>
      </c>
      <c r="G82" s="108"/>
      <c r="H82" s="312"/>
    </row>
    <row r="83" spans="4:8" ht="15.75" outlineLevel="1" x14ac:dyDescent="0.25">
      <c r="D83" s="313"/>
      <c r="E83" s="108"/>
      <c r="F83" s="314" t="s">
        <v>319</v>
      </c>
      <c r="G83" s="108"/>
      <c r="H83" s="312"/>
    </row>
    <row r="84" spans="4:8" ht="15.75" outlineLevel="1" x14ac:dyDescent="0.25">
      <c r="D84" s="314" t="s">
        <v>312</v>
      </c>
      <c r="E84" s="108"/>
      <c r="G84" s="108"/>
      <c r="H84" s="312"/>
    </row>
    <row r="85" spans="4:8" ht="15.75" outlineLevel="1" x14ac:dyDescent="0.25">
      <c r="D85" s="313"/>
      <c r="E85" s="108"/>
      <c r="F85" s="314" t="s">
        <v>320</v>
      </c>
      <c r="G85" s="108"/>
      <c r="H85" s="312"/>
    </row>
    <row r="86" spans="4:8" ht="15.75" outlineLevel="1" x14ac:dyDescent="0.25">
      <c r="D86" s="313"/>
      <c r="E86" s="108"/>
      <c r="F86" s="314" t="s">
        <v>313</v>
      </c>
      <c r="G86" s="108"/>
      <c r="H86" s="312"/>
    </row>
    <row r="87" spans="4:8" ht="15.75" outlineLevel="1" x14ac:dyDescent="0.25">
      <c r="D87" s="313"/>
      <c r="E87" s="108"/>
      <c r="F87" s="314" t="s">
        <v>329</v>
      </c>
      <c r="G87" s="108"/>
      <c r="H87" s="312"/>
    </row>
    <row r="88" spans="4:8" ht="15.75" outlineLevel="1" x14ac:dyDescent="0.25">
      <c r="D88" s="313"/>
      <c r="E88" s="108"/>
      <c r="F88" s="314" t="s">
        <v>664</v>
      </c>
      <c r="G88" s="108"/>
      <c r="H88" s="312"/>
    </row>
    <row r="89" spans="4:8" ht="15.75" outlineLevel="1" x14ac:dyDescent="0.25">
      <c r="D89" s="316" t="s">
        <v>270</v>
      </c>
      <c r="E89" s="108"/>
      <c r="G89" s="108"/>
      <c r="H89" s="312"/>
    </row>
    <row r="90" spans="4:8" ht="15.75" outlineLevel="1" x14ac:dyDescent="0.25">
      <c r="D90" s="313"/>
      <c r="E90" s="108"/>
      <c r="F90" s="311"/>
      <c r="G90" s="108"/>
      <c r="H90" s="312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F97" s="9" t="s">
        <v>17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 t="shared" ref="E142:H142" si="2">COUNTA(E143:E208)</f>
        <v>2</v>
      </c>
      <c r="F142" s="105">
        <f t="shared" si="2"/>
        <v>36</v>
      </c>
      <c r="G142" s="105">
        <f t="shared" si="2"/>
        <v>0</v>
      </c>
      <c r="H142" s="105">
        <f t="shared" si="2"/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313"/>
      <c r="E144" s="108"/>
      <c r="F144" s="314" t="s">
        <v>308</v>
      </c>
      <c r="G144" s="108"/>
      <c r="H144" s="312"/>
    </row>
    <row r="145" spans="4:8" ht="15.75" outlineLevel="1" x14ac:dyDescent="0.25">
      <c r="D145" s="313"/>
      <c r="E145" s="108"/>
      <c r="F145" s="314" t="s">
        <v>317</v>
      </c>
      <c r="G145" s="108"/>
      <c r="H145" s="312"/>
    </row>
    <row r="146" spans="4:8" ht="15.75" outlineLevel="1" x14ac:dyDescent="0.25">
      <c r="D146" s="313"/>
      <c r="E146" s="314" t="s">
        <v>309</v>
      </c>
      <c r="G146" s="108"/>
      <c r="H146" s="312"/>
    </row>
    <row r="147" spans="4:8" ht="15.75" outlineLevel="1" x14ac:dyDescent="0.25">
      <c r="D147" s="313"/>
      <c r="E147" s="108"/>
      <c r="F147" s="314" t="s">
        <v>327</v>
      </c>
      <c r="G147" s="108"/>
      <c r="H147" s="312"/>
    </row>
    <row r="148" spans="4:8" ht="15.75" outlineLevel="1" x14ac:dyDescent="0.25">
      <c r="D148" s="313"/>
      <c r="E148" s="108"/>
      <c r="F148" s="314" t="s">
        <v>328</v>
      </c>
      <c r="G148" s="108"/>
      <c r="H148" s="312"/>
    </row>
    <row r="149" spans="4:8" ht="15.75" outlineLevel="1" x14ac:dyDescent="0.25">
      <c r="D149" s="313"/>
      <c r="E149" s="314" t="s">
        <v>310</v>
      </c>
      <c r="G149" s="108"/>
      <c r="H149" s="312"/>
    </row>
    <row r="150" spans="4:8" ht="15.75" outlineLevel="1" x14ac:dyDescent="0.25">
      <c r="D150" s="313"/>
      <c r="E150" s="108"/>
      <c r="F150" s="314" t="s">
        <v>319</v>
      </c>
      <c r="G150" s="108"/>
      <c r="H150" s="312"/>
    </row>
    <row r="151" spans="4:8" ht="15.75" outlineLevel="1" x14ac:dyDescent="0.25">
      <c r="D151" s="313"/>
      <c r="E151" s="108"/>
      <c r="F151" s="314" t="s">
        <v>312</v>
      </c>
      <c r="G151" s="108"/>
      <c r="H151" s="312"/>
    </row>
    <row r="152" spans="4:8" ht="15.75" outlineLevel="1" x14ac:dyDescent="0.25">
      <c r="D152" s="313"/>
      <c r="E152" s="108"/>
      <c r="F152" s="314" t="s">
        <v>320</v>
      </c>
      <c r="G152" s="108"/>
      <c r="H152" s="312"/>
    </row>
    <row r="153" spans="4:8" ht="15.75" outlineLevel="1" x14ac:dyDescent="0.25">
      <c r="D153" s="313"/>
      <c r="E153" s="108"/>
      <c r="F153" s="314" t="s">
        <v>313</v>
      </c>
      <c r="G153" s="108"/>
      <c r="H153" s="312"/>
    </row>
    <row r="154" spans="4:8" ht="15.75" outlineLevel="1" x14ac:dyDescent="0.25">
      <c r="D154" s="313"/>
      <c r="E154" s="108"/>
      <c r="F154" s="314" t="s">
        <v>329</v>
      </c>
      <c r="G154" s="108"/>
      <c r="H154" s="312"/>
    </row>
    <row r="155" spans="4:8" ht="15.75" outlineLevel="1" x14ac:dyDescent="0.25">
      <c r="D155" s="313"/>
      <c r="E155" s="108"/>
      <c r="F155" s="314" t="s">
        <v>664</v>
      </c>
      <c r="G155" s="108"/>
      <c r="H155" s="312"/>
    </row>
    <row r="156" spans="4:8" ht="15.75" outlineLevel="1" x14ac:dyDescent="0.25">
      <c r="D156" s="316" t="s">
        <v>270</v>
      </c>
      <c r="E156" s="108"/>
      <c r="G156" s="108"/>
      <c r="H156" s="312"/>
    </row>
    <row r="157" spans="4:8" ht="15.75" outlineLevel="1" x14ac:dyDescent="0.25">
      <c r="D157" s="313"/>
      <c r="E157" s="108"/>
      <c r="F157" s="311"/>
      <c r="G157" s="108"/>
      <c r="H157" s="312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3</v>
      </c>
      <c r="E242" s="105">
        <f t="shared" ref="E242:H242" si="3">E142+E75+E8</f>
        <v>2</v>
      </c>
      <c r="F242" s="105">
        <f t="shared" si="3"/>
        <v>110</v>
      </c>
      <c r="G242" s="105">
        <f t="shared" si="3"/>
        <v>0</v>
      </c>
      <c r="H242" s="105">
        <f t="shared" si="3"/>
        <v>0</v>
      </c>
    </row>
    <row r="243" spans="3:8" ht="15.75" x14ac:dyDescent="0.25">
      <c r="C243" s="104"/>
      <c r="D243" s="103">
        <f>D242/$C$242</f>
        <v>2.6086956521739129E-2</v>
      </c>
      <c r="E243" s="103">
        <f>E242/$C$242</f>
        <v>1.7391304347826087E-2</v>
      </c>
      <c r="F243" s="103">
        <f>F242/$C$242</f>
        <v>0.95652173913043481</v>
      </c>
      <c r="G243" s="103">
        <f>G242/$C$242</f>
        <v>0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0:E23 G10:H23">
    <cfRule type="duplicateValues" dxfId="479" priority="232"/>
  </conditionalFormatting>
  <conditionalFormatting sqref="D90:H90">
    <cfRule type="duplicateValues" dxfId="478" priority="229"/>
  </conditionalFormatting>
  <conditionalFormatting sqref="D90:H90">
    <cfRule type="duplicateValues" dxfId="477" priority="223"/>
    <cfRule type="duplicateValues" dxfId="476" priority="227"/>
  </conditionalFormatting>
  <conditionalFormatting sqref="D90:H90">
    <cfRule type="duplicateValues" dxfId="475" priority="226"/>
  </conditionalFormatting>
  <conditionalFormatting sqref="D90:H90">
    <cfRule type="duplicateValues" dxfId="474" priority="221"/>
    <cfRule type="duplicateValues" dxfId="473" priority="222"/>
    <cfRule type="duplicateValues" dxfId="472" priority="224"/>
  </conditionalFormatting>
  <conditionalFormatting sqref="D157:H157">
    <cfRule type="duplicateValues" dxfId="471" priority="220"/>
  </conditionalFormatting>
  <conditionalFormatting sqref="D157:H157">
    <cfRule type="duplicateValues" dxfId="470" priority="219"/>
  </conditionalFormatting>
  <conditionalFormatting sqref="D157:H157">
    <cfRule type="duplicateValues" dxfId="469" priority="218"/>
  </conditionalFormatting>
  <conditionalFormatting sqref="D76:H76 D77:E82 D85:E88 E84 D83 E89 G77:H77 G80:H81 G83:H83 G86:H89 H84:H85 H82 H78:H79">
    <cfRule type="duplicateValues" dxfId="468" priority="203"/>
  </conditionalFormatting>
  <conditionalFormatting sqref="D76:H76 D77:E82 D85:E88 E84 D83 E89 G77:H77 G80:H81 G83:H83 G86:H89 H84:H85 H82 H78:H79">
    <cfRule type="duplicateValues" dxfId="467" priority="194"/>
    <cfRule type="duplicateValues" dxfId="466" priority="195"/>
    <cfRule type="duplicateValues" dxfId="465" priority="196"/>
    <cfRule type="duplicateValues" dxfId="464" priority="197"/>
    <cfRule type="duplicateValues" dxfId="463" priority="198"/>
    <cfRule type="duplicateValues" dxfId="462" priority="199"/>
    <cfRule type="duplicateValues" dxfId="461" priority="200"/>
    <cfRule type="duplicateValues" dxfId="460" priority="201"/>
    <cfRule type="duplicateValues" dxfId="459" priority="202"/>
  </conditionalFormatting>
  <conditionalFormatting sqref="D143:H143 D144:E144 D147:E148 D145:D146 D151:E155 D149:D150 E156 G144:H156">
    <cfRule type="duplicateValues" dxfId="458" priority="193"/>
  </conditionalFormatting>
  <conditionalFormatting sqref="D143:H143 D144:E144 D147:E148 D145:D146 D151:E155 D149:D150 E156 G144:H156">
    <cfRule type="duplicateValues" dxfId="457" priority="184"/>
    <cfRule type="duplicateValues" dxfId="456" priority="185"/>
    <cfRule type="duplicateValues" dxfId="455" priority="186"/>
    <cfRule type="duplicateValues" dxfId="454" priority="187"/>
    <cfRule type="duplicateValues" dxfId="453" priority="188"/>
    <cfRule type="duplicateValues" dxfId="452" priority="189"/>
    <cfRule type="duplicateValues" dxfId="451" priority="190"/>
    <cfRule type="duplicateValues" dxfId="450" priority="191"/>
    <cfRule type="duplicateValues" dxfId="449" priority="192"/>
  </conditionalFormatting>
  <conditionalFormatting sqref="D9:H9 D23:H23 D10:E22 G10:H22">
    <cfRule type="duplicateValues" dxfId="448" priority="266"/>
    <cfRule type="duplicateValues" dxfId="447" priority="267"/>
    <cfRule type="duplicateValues" dxfId="446" priority="268"/>
    <cfRule type="duplicateValues" dxfId="445" priority="269"/>
    <cfRule type="duplicateValues" dxfId="444" priority="270"/>
    <cfRule type="duplicateValues" dxfId="443" priority="271"/>
    <cfRule type="duplicateValues" dxfId="442" priority="272"/>
    <cfRule type="duplicateValues" dxfId="441" priority="273"/>
    <cfRule type="duplicateValues" dxfId="440" priority="274"/>
  </conditionalFormatting>
  <conditionalFormatting sqref="F10:F21">
    <cfRule type="duplicateValues" dxfId="439" priority="149"/>
    <cfRule type="duplicateValues" dxfId="438" priority="150"/>
    <cfRule type="duplicateValues" dxfId="437" priority="151"/>
    <cfRule type="duplicateValues" dxfId="436" priority="152"/>
    <cfRule type="duplicateValues" dxfId="435" priority="153"/>
    <cfRule type="duplicateValues" dxfId="434" priority="154"/>
    <cfRule type="duplicateValues" dxfId="433" priority="155"/>
    <cfRule type="duplicateValues" dxfId="432" priority="156"/>
    <cfRule type="duplicateValues" dxfId="431" priority="157"/>
    <cfRule type="duplicateValues" dxfId="430" priority="158"/>
    <cfRule type="duplicateValues" dxfId="429" priority="159"/>
    <cfRule type="duplicateValues" dxfId="428" priority="160"/>
    <cfRule type="duplicateValues" dxfId="427" priority="161"/>
    <cfRule type="duplicateValues" dxfId="426" priority="162"/>
    <cfRule type="duplicateValues" dxfId="425" priority="163"/>
    <cfRule type="duplicateValues" dxfId="424" priority="164"/>
    <cfRule type="duplicateValues" dxfId="423" priority="165"/>
    <cfRule type="duplicateValues" dxfId="422" priority="166"/>
    <cfRule type="duplicateValues" dxfId="421" priority="167"/>
    <cfRule type="duplicateValues" dxfId="420" priority="168"/>
    <cfRule type="duplicateValues" dxfId="419" priority="169"/>
  </conditionalFormatting>
  <conditionalFormatting sqref="F80:F81 G82 G78:G79 F77 F86:F88 G84:G85 E83">
    <cfRule type="duplicateValues" dxfId="418" priority="128"/>
    <cfRule type="duplicateValues" dxfId="417" priority="129"/>
    <cfRule type="duplicateValues" dxfId="416" priority="130"/>
    <cfRule type="duplicateValues" dxfId="415" priority="131"/>
    <cfRule type="duplicateValues" dxfId="414" priority="132"/>
    <cfRule type="duplicateValues" dxfId="413" priority="133"/>
    <cfRule type="duplicateValues" dxfId="412" priority="134"/>
    <cfRule type="duplicateValues" dxfId="411" priority="135"/>
    <cfRule type="duplicateValues" dxfId="410" priority="136"/>
    <cfRule type="duplicateValues" dxfId="409" priority="137"/>
    <cfRule type="duplicateValues" dxfId="408" priority="138"/>
    <cfRule type="duplicateValues" dxfId="407" priority="139"/>
    <cfRule type="duplicateValues" dxfId="406" priority="140"/>
    <cfRule type="duplicateValues" dxfId="405" priority="141"/>
    <cfRule type="duplicateValues" dxfId="404" priority="142"/>
    <cfRule type="duplicateValues" dxfId="403" priority="143"/>
    <cfRule type="duplicateValues" dxfId="402" priority="144"/>
    <cfRule type="duplicateValues" dxfId="401" priority="145"/>
    <cfRule type="duplicateValues" dxfId="400" priority="146"/>
    <cfRule type="duplicateValues" dxfId="399" priority="147"/>
    <cfRule type="duplicateValues" dxfId="398" priority="148"/>
  </conditionalFormatting>
  <conditionalFormatting sqref="F147:F148 E145:E146 F144 F151:F155 E149:E150">
    <cfRule type="duplicateValues" dxfId="397" priority="107"/>
    <cfRule type="duplicateValues" dxfId="396" priority="108"/>
    <cfRule type="duplicateValues" dxfId="395" priority="109"/>
    <cfRule type="duplicateValues" dxfId="394" priority="110"/>
    <cfRule type="duplicateValues" dxfId="393" priority="111"/>
    <cfRule type="duplicateValues" dxfId="392" priority="112"/>
    <cfRule type="duplicateValues" dxfId="391" priority="113"/>
    <cfRule type="duplicateValues" dxfId="390" priority="114"/>
    <cfRule type="duplicateValues" dxfId="389" priority="115"/>
    <cfRule type="duplicateValues" dxfId="388" priority="116"/>
    <cfRule type="duplicateValues" dxfId="387" priority="117"/>
    <cfRule type="duplicateValues" dxfId="386" priority="118"/>
    <cfRule type="duplicateValues" dxfId="385" priority="119"/>
    <cfRule type="duplicateValues" dxfId="384" priority="120"/>
    <cfRule type="duplicateValues" dxfId="383" priority="121"/>
    <cfRule type="duplicateValues" dxfId="382" priority="122"/>
    <cfRule type="duplicateValues" dxfId="381" priority="123"/>
    <cfRule type="duplicateValues" dxfId="380" priority="124"/>
    <cfRule type="duplicateValues" dxfId="379" priority="125"/>
    <cfRule type="duplicateValues" dxfId="378" priority="126"/>
    <cfRule type="duplicateValues" dxfId="377" priority="127"/>
  </conditionalFormatting>
  <conditionalFormatting sqref="E73">
    <cfRule type="duplicateValues" dxfId="376" priority="77"/>
  </conditionalFormatting>
  <conditionalFormatting sqref="E73">
    <cfRule type="duplicateValues" dxfId="375" priority="76"/>
  </conditionalFormatting>
  <conditionalFormatting sqref="E73">
    <cfRule type="duplicateValues" dxfId="374" priority="75"/>
  </conditionalFormatting>
  <conditionalFormatting sqref="D52:H53 F42 D24:D28 D30:D37 D39:D51 G24:H51 F24:F30 F44:F50 F32:F40">
    <cfRule type="duplicateValues" dxfId="373" priority="74"/>
  </conditionalFormatting>
  <conditionalFormatting sqref="F41">
    <cfRule type="duplicateValues" dxfId="372" priority="73"/>
  </conditionalFormatting>
  <conditionalFormatting sqref="F41">
    <cfRule type="duplicateValues" dxfId="371" priority="72"/>
  </conditionalFormatting>
  <conditionalFormatting sqref="D54:E71 F54:H74 D72:D74">
    <cfRule type="duplicateValues" dxfId="370" priority="78"/>
  </conditionalFormatting>
  <conditionalFormatting sqref="D54:H71 D72:D74 F72:H74">
    <cfRule type="duplicateValues" dxfId="369" priority="79"/>
    <cfRule type="duplicateValues" dxfId="368" priority="80"/>
    <cfRule type="duplicateValues" dxfId="367" priority="81"/>
    <cfRule type="duplicateValues" dxfId="366" priority="82"/>
    <cfRule type="duplicateValues" dxfId="365" priority="83"/>
    <cfRule type="duplicateValues" dxfId="364" priority="84"/>
    <cfRule type="duplicateValues" dxfId="363" priority="85"/>
    <cfRule type="duplicateValues" dxfId="362" priority="86"/>
    <cfRule type="duplicateValues" dxfId="361" priority="87"/>
  </conditionalFormatting>
  <conditionalFormatting sqref="E72 E74">
    <cfRule type="duplicateValues" dxfId="360" priority="88"/>
  </conditionalFormatting>
  <conditionalFormatting sqref="E72:E74">
    <cfRule type="duplicateValues" dxfId="359" priority="89"/>
    <cfRule type="duplicateValues" dxfId="358" priority="90"/>
    <cfRule type="duplicateValues" dxfId="357" priority="91"/>
    <cfRule type="duplicateValues" dxfId="356" priority="92"/>
    <cfRule type="duplicateValues" dxfId="355" priority="93"/>
    <cfRule type="duplicateValues" dxfId="354" priority="94"/>
    <cfRule type="duplicateValues" dxfId="353" priority="95"/>
    <cfRule type="duplicateValues" dxfId="352" priority="96"/>
    <cfRule type="duplicateValues" dxfId="351" priority="97"/>
  </conditionalFormatting>
  <conditionalFormatting sqref="D52:H53 D24:D28 D30:D37 D39:D51 F24:H30 F44:H50 G43:H43 F32:H42 G31:H31 G51:H51">
    <cfRule type="duplicateValues" dxfId="350" priority="98"/>
    <cfRule type="duplicateValues" dxfId="349" priority="99"/>
    <cfRule type="duplicateValues" dxfId="348" priority="100"/>
    <cfRule type="duplicateValues" dxfId="347" priority="101"/>
    <cfRule type="duplicateValues" dxfId="346" priority="102"/>
    <cfRule type="duplicateValues" dxfId="345" priority="103"/>
    <cfRule type="duplicateValues" dxfId="344" priority="104"/>
    <cfRule type="duplicateValues" dxfId="343" priority="105"/>
    <cfRule type="duplicateValues" dxfId="342" priority="106"/>
  </conditionalFormatting>
  <conditionalFormatting sqref="D119:E122 E123:E127 G91:H122">
    <cfRule type="duplicateValues" dxfId="341" priority="43"/>
  </conditionalFormatting>
  <conditionalFormatting sqref="D119:E122 E123:E127">
    <cfRule type="duplicateValues" dxfId="340" priority="42"/>
  </conditionalFormatting>
  <conditionalFormatting sqref="D119:E122 E123:E127 G91:H122">
    <cfRule type="duplicateValues" dxfId="339" priority="37"/>
    <cfRule type="duplicateValues" dxfId="338" priority="41"/>
  </conditionalFormatting>
  <conditionalFormatting sqref="D119:E122 E123:E127 G91:H122">
    <cfRule type="duplicateValues" dxfId="337" priority="40"/>
  </conditionalFormatting>
  <conditionalFormatting sqref="D119:E122 E123:E127">
    <cfRule type="duplicateValues" dxfId="336" priority="39"/>
  </conditionalFormatting>
  <conditionalFormatting sqref="D119:E122 E123:E127 G91:H122">
    <cfRule type="duplicateValues" dxfId="335" priority="35"/>
    <cfRule type="duplicateValues" dxfId="334" priority="36"/>
    <cfRule type="duplicateValues" dxfId="333" priority="38"/>
  </conditionalFormatting>
  <conditionalFormatting sqref="D128:H141 D123:D127 F123:H127">
    <cfRule type="duplicateValues" dxfId="332" priority="44"/>
  </conditionalFormatting>
  <conditionalFormatting sqref="D128:H141 D123:D127 F123:H127">
    <cfRule type="duplicateValues" dxfId="331" priority="45"/>
    <cfRule type="duplicateValues" dxfId="330" priority="46"/>
  </conditionalFormatting>
  <conditionalFormatting sqref="D128:H141 D123:D127 F123:H127">
    <cfRule type="duplicateValues" dxfId="329" priority="47"/>
  </conditionalFormatting>
  <conditionalFormatting sqref="D128:H141 D123:D127 F123:H127">
    <cfRule type="duplicateValues" dxfId="328" priority="48"/>
    <cfRule type="duplicateValues" dxfId="327" priority="49"/>
    <cfRule type="duplicateValues" dxfId="326" priority="50"/>
  </conditionalFormatting>
  <conditionalFormatting sqref="F108">
    <cfRule type="duplicateValues" dxfId="325" priority="34"/>
  </conditionalFormatting>
  <conditionalFormatting sqref="F108">
    <cfRule type="duplicateValues" dxfId="324" priority="33"/>
  </conditionalFormatting>
  <conditionalFormatting sqref="F121 F118:F119">
    <cfRule type="duplicateValues" dxfId="323" priority="51"/>
  </conditionalFormatting>
  <conditionalFormatting sqref="F120 F122">
    <cfRule type="duplicateValues" dxfId="322" priority="52"/>
  </conditionalFormatting>
  <conditionalFormatting sqref="F118:F122">
    <cfRule type="duplicateValues" dxfId="321" priority="53"/>
    <cfRule type="duplicateValues" dxfId="320" priority="54"/>
    <cfRule type="duplicateValues" dxfId="319" priority="55"/>
    <cfRule type="duplicateValues" dxfId="318" priority="56"/>
    <cfRule type="duplicateValues" dxfId="317" priority="57"/>
    <cfRule type="duplicateValues" dxfId="316" priority="58"/>
    <cfRule type="duplicateValues" dxfId="315" priority="59"/>
    <cfRule type="duplicateValues" dxfId="314" priority="60"/>
    <cfRule type="duplicateValues" dxfId="313" priority="61"/>
  </conditionalFormatting>
  <conditionalFormatting sqref="F109 F91:F97 D91:D118 F111:F117 F99:F107">
    <cfRule type="duplicateValues" dxfId="312" priority="62"/>
  </conditionalFormatting>
  <conditionalFormatting sqref="F91:F97 D91:D118 F111:F117 F99:F109">
    <cfRule type="duplicateValues" dxfId="311" priority="63"/>
    <cfRule type="duplicateValues" dxfId="310" priority="64"/>
    <cfRule type="duplicateValues" dxfId="309" priority="65"/>
    <cfRule type="duplicateValues" dxfId="308" priority="66"/>
    <cfRule type="duplicateValues" dxfId="307" priority="67"/>
    <cfRule type="duplicateValues" dxfId="306" priority="68"/>
    <cfRule type="duplicateValues" dxfId="305" priority="69"/>
    <cfRule type="duplicateValues" dxfId="304" priority="70"/>
    <cfRule type="duplicateValues" dxfId="303" priority="71"/>
  </conditionalFormatting>
  <conditionalFormatting sqref="D210:H241">
    <cfRule type="duplicateValues" dxfId="302" priority="32"/>
  </conditionalFormatting>
  <conditionalFormatting sqref="D210:H241">
    <cfRule type="duplicateValues" dxfId="301" priority="31"/>
  </conditionalFormatting>
  <conditionalFormatting sqref="D210:H241">
    <cfRule type="duplicateValues" dxfId="300" priority="30"/>
  </conditionalFormatting>
  <conditionalFormatting sqref="D158:E209 G158:H209">
    <cfRule type="duplicateValues" dxfId="299" priority="29"/>
  </conditionalFormatting>
  <conditionalFormatting sqref="D158:E209 G158:H209">
    <cfRule type="duplicateValues" dxfId="298" priority="28"/>
  </conditionalFormatting>
  <conditionalFormatting sqref="D158:E177 G158:H177">
    <cfRule type="duplicateValues" dxfId="297" priority="27"/>
  </conditionalFormatting>
  <conditionalFormatting sqref="D168:E169">
    <cfRule type="duplicateValues" dxfId="296" priority="26"/>
  </conditionalFormatting>
  <conditionalFormatting sqref="D168:E169">
    <cfRule type="duplicateValues" dxfId="295" priority="25"/>
  </conditionalFormatting>
  <conditionalFormatting sqref="D168:E169">
    <cfRule type="duplicateValues" dxfId="294" priority="24"/>
  </conditionalFormatting>
  <conditionalFormatting sqref="D168:E169">
    <cfRule type="duplicateValues" dxfId="293" priority="23"/>
  </conditionalFormatting>
  <conditionalFormatting sqref="F186:F209">
    <cfRule type="duplicateValues" dxfId="292" priority="22"/>
  </conditionalFormatting>
  <conditionalFormatting sqref="F186:F209">
    <cfRule type="duplicateValues" dxfId="291" priority="13"/>
    <cfRule type="duplicateValues" dxfId="290" priority="14"/>
    <cfRule type="duplicateValues" dxfId="289" priority="15"/>
    <cfRule type="duplicateValues" dxfId="288" priority="16"/>
    <cfRule type="duplicateValues" dxfId="287" priority="17"/>
    <cfRule type="duplicateValues" dxfId="286" priority="18"/>
    <cfRule type="duplicateValues" dxfId="285" priority="19"/>
    <cfRule type="duplicateValues" dxfId="284" priority="20"/>
    <cfRule type="duplicateValues" dxfId="283" priority="21"/>
  </conditionalFormatting>
  <conditionalFormatting sqref="F175">
    <cfRule type="duplicateValues" dxfId="282" priority="2"/>
  </conditionalFormatting>
  <conditionalFormatting sqref="F175">
    <cfRule type="duplicateValues" dxfId="281" priority="1"/>
  </conditionalFormatting>
  <conditionalFormatting sqref="F176 F158:F164 F166:F174 F178:F185">
    <cfRule type="duplicateValues" dxfId="280" priority="3"/>
  </conditionalFormatting>
  <conditionalFormatting sqref="F158:F164 F166:F176 F178:F185">
    <cfRule type="duplicateValues" dxfId="279" priority="4"/>
    <cfRule type="duplicateValues" dxfId="278" priority="5"/>
    <cfRule type="duplicateValues" dxfId="277" priority="6"/>
    <cfRule type="duplicateValues" dxfId="276" priority="7"/>
    <cfRule type="duplicateValues" dxfId="275" priority="8"/>
    <cfRule type="duplicateValues" dxfId="274" priority="9"/>
    <cfRule type="duplicateValues" dxfId="273" priority="10"/>
    <cfRule type="duplicateValues" dxfId="272" priority="11"/>
    <cfRule type="duplicateValues" dxfId="271" priority="12"/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7" customWidth="1"/>
    <col min="2" max="2" width="40.85546875" style="257" customWidth="1"/>
    <col min="3" max="3" width="4.42578125" style="257" bestFit="1" customWidth="1"/>
    <col min="4" max="8" width="26.85546875" style="257" customWidth="1"/>
    <col min="9" max="9" width="3.85546875" style="257" customWidth="1"/>
    <col min="10" max="11" width="26.85546875" style="257" customWidth="1"/>
    <col min="12" max="12" width="28.7109375" style="257" customWidth="1"/>
    <col min="13" max="14" width="26.85546875" style="257" customWidth="1"/>
    <col min="15" max="16384" width="8.7109375" style="257"/>
  </cols>
  <sheetData>
    <row r="1" spans="1:8" ht="21" x14ac:dyDescent="0.35">
      <c r="D1" s="292">
        <v>1</v>
      </c>
      <c r="E1" s="292">
        <v>2</v>
      </c>
      <c r="F1" s="259" t="s">
        <v>92</v>
      </c>
      <c r="G1" s="292">
        <v>4</v>
      </c>
      <c r="H1" s="292">
        <v>5</v>
      </c>
    </row>
    <row r="2" spans="1:8" x14ac:dyDescent="0.2">
      <c r="D2" s="368" t="s">
        <v>231</v>
      </c>
      <c r="E2" s="368" t="s">
        <v>230</v>
      </c>
      <c r="F2" s="368" t="s">
        <v>229</v>
      </c>
      <c r="G2" s="368" t="s">
        <v>228</v>
      </c>
      <c r="H2" s="368" t="s">
        <v>227</v>
      </c>
    </row>
    <row r="3" spans="1:8" x14ac:dyDescent="0.2">
      <c r="D3" s="369"/>
      <c r="E3" s="369"/>
      <c r="F3" s="369"/>
      <c r="G3" s="369"/>
      <c r="H3" s="369"/>
    </row>
    <row r="4" spans="1:8" x14ac:dyDescent="0.2">
      <c r="D4" s="369"/>
      <c r="E4" s="369"/>
      <c r="F4" s="369"/>
      <c r="G4" s="369"/>
      <c r="H4" s="369"/>
    </row>
    <row r="5" spans="1:8" x14ac:dyDescent="0.2">
      <c r="D5" s="369"/>
      <c r="E5" s="369"/>
      <c r="F5" s="369"/>
      <c r="G5" s="369"/>
      <c r="H5" s="369"/>
    </row>
    <row r="6" spans="1:8" x14ac:dyDescent="0.2">
      <c r="D6" s="369"/>
      <c r="E6" s="369"/>
      <c r="F6" s="369"/>
      <c r="G6" s="369"/>
      <c r="H6" s="369"/>
    </row>
    <row r="7" spans="1:8" x14ac:dyDescent="0.2">
      <c r="D7" s="375"/>
      <c r="E7" s="375"/>
      <c r="F7" s="375"/>
      <c r="G7" s="375"/>
      <c r="H7" s="375"/>
    </row>
    <row r="8" spans="1:8" ht="42.75" customHeight="1" x14ac:dyDescent="0.25">
      <c r="A8" s="293">
        <v>1</v>
      </c>
      <c r="B8" s="261" t="s">
        <v>715</v>
      </c>
      <c r="C8" s="262">
        <f>SUM(D8:H8)</f>
        <v>38</v>
      </c>
      <c r="D8" s="287">
        <f>COUNTA(D9:D74)</f>
        <v>0</v>
      </c>
      <c r="E8" s="287">
        <f t="shared" ref="E8:H8" si="0">COUNTA(E9:E74)</f>
        <v>2</v>
      </c>
      <c r="F8" s="287">
        <f t="shared" si="0"/>
        <v>36</v>
      </c>
      <c r="G8" s="287">
        <f t="shared" si="0"/>
        <v>0</v>
      </c>
      <c r="H8" s="287">
        <f t="shared" si="0"/>
        <v>0</v>
      </c>
    </row>
    <row r="9" spans="1:8" ht="15.6" customHeight="1" outlineLevel="1" x14ac:dyDescent="0.25">
      <c r="D9" s="279"/>
      <c r="E9" s="263"/>
      <c r="F9" s="263"/>
      <c r="G9" s="263"/>
      <c r="H9" s="280"/>
    </row>
    <row r="10" spans="1:8" ht="15.6" customHeight="1" outlineLevel="1" x14ac:dyDescent="0.25">
      <c r="D10" s="267"/>
      <c r="E10" s="268" t="s">
        <v>308</v>
      </c>
      <c r="G10" s="263"/>
      <c r="H10" s="269"/>
    </row>
    <row r="11" spans="1:8" ht="15.75" outlineLevel="1" x14ac:dyDescent="0.25">
      <c r="D11" s="267"/>
      <c r="E11" s="263"/>
      <c r="F11" s="268" t="s">
        <v>309</v>
      </c>
      <c r="G11" s="263"/>
      <c r="H11" s="269"/>
    </row>
    <row r="12" spans="1:8" ht="15.75" outlineLevel="1" x14ac:dyDescent="0.25">
      <c r="D12" s="267"/>
      <c r="E12" s="263"/>
      <c r="F12" s="268" t="s">
        <v>327</v>
      </c>
      <c r="G12" s="263"/>
      <c r="H12" s="269"/>
    </row>
    <row r="13" spans="1:8" ht="15.75" outlineLevel="1" x14ac:dyDescent="0.25">
      <c r="D13" s="267"/>
      <c r="E13" s="263"/>
      <c r="F13" s="268" t="s">
        <v>328</v>
      </c>
      <c r="G13" s="263"/>
      <c r="H13" s="269"/>
    </row>
    <row r="14" spans="1:8" ht="15.75" outlineLevel="1" x14ac:dyDescent="0.25">
      <c r="D14" s="267"/>
      <c r="E14" s="263"/>
      <c r="F14" s="268" t="s">
        <v>310</v>
      </c>
      <c r="G14" s="263"/>
      <c r="H14" s="269"/>
    </row>
    <row r="15" spans="1:8" ht="15.75" outlineLevel="1" x14ac:dyDescent="0.25">
      <c r="D15" s="267"/>
      <c r="E15" s="263"/>
      <c r="F15" s="268" t="s">
        <v>311</v>
      </c>
      <c r="G15" s="263"/>
      <c r="H15" s="269"/>
    </row>
    <row r="16" spans="1:8" ht="15.75" outlineLevel="1" x14ac:dyDescent="0.25">
      <c r="D16" s="267"/>
      <c r="E16" s="268" t="s">
        <v>312</v>
      </c>
      <c r="G16" s="263"/>
      <c r="H16" s="269"/>
    </row>
    <row r="17" spans="4:8" ht="15.75" outlineLevel="1" x14ac:dyDescent="0.25">
      <c r="D17" s="267"/>
      <c r="E17" s="263"/>
      <c r="F17" s="268" t="s">
        <v>313</v>
      </c>
      <c r="G17" s="263"/>
      <c r="H17" s="269"/>
    </row>
    <row r="18" spans="4:8" ht="15.75" outlineLevel="1" x14ac:dyDescent="0.25">
      <c r="D18" s="267"/>
      <c r="E18" s="263"/>
      <c r="F18" s="268" t="s">
        <v>314</v>
      </c>
      <c r="G18" s="263"/>
      <c r="H18" s="269"/>
    </row>
    <row r="19" spans="4:8" ht="15.75" outlineLevel="1" x14ac:dyDescent="0.25">
      <c r="D19" s="267"/>
      <c r="E19" s="263"/>
      <c r="F19" s="268" t="s">
        <v>315</v>
      </c>
      <c r="G19" s="263"/>
      <c r="H19" s="269"/>
    </row>
    <row r="20" spans="4:8" ht="15.75" outlineLevel="1" x14ac:dyDescent="0.25">
      <c r="D20" s="267"/>
      <c r="E20" s="263"/>
      <c r="F20" s="268" t="s">
        <v>329</v>
      </c>
      <c r="G20" s="263"/>
      <c r="H20" s="269"/>
    </row>
    <row r="21" spans="4:8" ht="15.75" outlineLevel="1" x14ac:dyDescent="0.25">
      <c r="D21" s="267"/>
      <c r="E21" s="263"/>
      <c r="F21" s="268" t="s">
        <v>316</v>
      </c>
      <c r="G21" s="263"/>
      <c r="H21" s="269"/>
    </row>
    <row r="22" spans="4:8" ht="15.75" outlineLevel="1" x14ac:dyDescent="0.25">
      <c r="D22" s="267"/>
      <c r="E22" s="263"/>
      <c r="F22" s="271" t="s">
        <v>270</v>
      </c>
      <c r="G22" s="263"/>
      <c r="H22" s="269"/>
    </row>
    <row r="23" spans="4:8" ht="15.75" outlineLevel="1" x14ac:dyDescent="0.25">
      <c r="D23" s="267"/>
      <c r="E23" s="263"/>
      <c r="F23" s="272"/>
      <c r="G23" s="263"/>
      <c r="H23" s="269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3">
        <f>A8+1</f>
        <v>2</v>
      </c>
      <c r="B75" s="261" t="s">
        <v>192</v>
      </c>
      <c r="C75" s="262">
        <f>SUM(D75:H75)</f>
        <v>38</v>
      </c>
      <c r="D75" s="287">
        <f>COUNTA(D76:D141)</f>
        <v>2</v>
      </c>
      <c r="E75" s="287">
        <f t="shared" ref="E75:H75" si="1">COUNTA(E76:E141)</f>
        <v>1</v>
      </c>
      <c r="F75" s="287">
        <f t="shared" si="1"/>
        <v>35</v>
      </c>
      <c r="G75" s="287">
        <f t="shared" si="1"/>
        <v>0</v>
      </c>
      <c r="H75" s="287">
        <f t="shared" si="1"/>
        <v>0</v>
      </c>
    </row>
    <row r="76" spans="1:8" ht="15.6" customHeight="1" outlineLevel="1" x14ac:dyDescent="0.25">
      <c r="D76" s="279"/>
      <c r="E76" s="263"/>
      <c r="F76" s="263"/>
      <c r="G76" s="263"/>
      <c r="H76" s="280"/>
    </row>
    <row r="77" spans="1:8" ht="15.6" customHeight="1" outlineLevel="1" x14ac:dyDescent="0.25">
      <c r="D77" s="267"/>
      <c r="E77" s="268" t="s">
        <v>308</v>
      </c>
      <c r="G77" s="263"/>
      <c r="H77" s="269"/>
    </row>
    <row r="78" spans="1:8" ht="15.75" outlineLevel="1" x14ac:dyDescent="0.25">
      <c r="D78" s="267"/>
      <c r="E78" s="263"/>
      <c r="F78" s="268" t="s">
        <v>309</v>
      </c>
      <c r="G78" s="263"/>
      <c r="H78" s="269"/>
    </row>
    <row r="79" spans="1:8" ht="15.75" outlineLevel="1" x14ac:dyDescent="0.25">
      <c r="D79" s="267"/>
      <c r="E79" s="263"/>
      <c r="F79" s="268" t="s">
        <v>327</v>
      </c>
      <c r="G79" s="263"/>
      <c r="H79" s="269"/>
    </row>
    <row r="80" spans="1:8" ht="15.75" outlineLevel="1" x14ac:dyDescent="0.25">
      <c r="D80" s="267"/>
      <c r="E80" s="263"/>
      <c r="F80" s="268" t="s">
        <v>328</v>
      </c>
      <c r="G80" s="263"/>
      <c r="H80" s="269"/>
    </row>
    <row r="81" spans="4:8" ht="15.75" outlineLevel="1" x14ac:dyDescent="0.25">
      <c r="D81" s="267"/>
      <c r="E81" s="263"/>
      <c r="F81" s="268" t="s">
        <v>310</v>
      </c>
      <c r="G81" s="263"/>
      <c r="H81" s="269"/>
    </row>
    <row r="82" spans="4:8" ht="15.75" outlineLevel="1" x14ac:dyDescent="0.25">
      <c r="D82" s="267"/>
      <c r="E82" s="263"/>
      <c r="F82" s="268" t="s">
        <v>311</v>
      </c>
      <c r="G82" s="263"/>
      <c r="H82" s="269"/>
    </row>
    <row r="83" spans="4:8" ht="15.75" outlineLevel="1" x14ac:dyDescent="0.25">
      <c r="D83" s="268" t="s">
        <v>312</v>
      </c>
      <c r="E83" s="263"/>
      <c r="G83" s="263"/>
      <c r="H83" s="269"/>
    </row>
    <row r="84" spans="4:8" ht="15.75" outlineLevel="1" x14ac:dyDescent="0.25">
      <c r="D84" s="267"/>
      <c r="E84" s="263"/>
      <c r="F84" s="268" t="s">
        <v>313</v>
      </c>
      <c r="G84" s="263"/>
      <c r="H84" s="269"/>
    </row>
    <row r="85" spans="4:8" ht="15.75" outlineLevel="1" x14ac:dyDescent="0.25">
      <c r="D85" s="267"/>
      <c r="E85" s="263"/>
      <c r="F85" s="268" t="s">
        <v>314</v>
      </c>
      <c r="G85" s="263"/>
      <c r="H85" s="269"/>
    </row>
    <row r="86" spans="4:8" ht="15.75" outlineLevel="1" x14ac:dyDescent="0.25">
      <c r="D86" s="267"/>
      <c r="E86" s="263"/>
      <c r="F86" s="268" t="s">
        <v>315</v>
      </c>
      <c r="G86" s="263"/>
      <c r="H86" s="269"/>
    </row>
    <row r="87" spans="4:8" ht="15.75" outlineLevel="1" x14ac:dyDescent="0.25">
      <c r="D87" s="267"/>
      <c r="E87" s="263"/>
      <c r="F87" s="268" t="s">
        <v>329</v>
      </c>
      <c r="G87" s="263"/>
      <c r="H87" s="269"/>
    </row>
    <row r="88" spans="4:8" ht="15.75" outlineLevel="1" x14ac:dyDescent="0.25">
      <c r="D88" s="267"/>
      <c r="E88" s="263"/>
      <c r="F88" s="268" t="s">
        <v>316</v>
      </c>
      <c r="G88" s="263"/>
      <c r="H88" s="269"/>
    </row>
    <row r="89" spans="4:8" ht="15.75" outlineLevel="1" x14ac:dyDescent="0.25">
      <c r="D89" s="271" t="s">
        <v>270</v>
      </c>
      <c r="E89" s="263"/>
      <c r="G89" s="263"/>
      <c r="H89" s="269"/>
    </row>
    <row r="90" spans="4:8" ht="15.75" outlineLevel="1" x14ac:dyDescent="0.25">
      <c r="D90" s="267"/>
      <c r="E90" s="263"/>
      <c r="F90" s="272"/>
      <c r="G90" s="263"/>
      <c r="H90" s="269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3">
        <f>A75+1</f>
        <v>3</v>
      </c>
      <c r="B142" s="261" t="s">
        <v>191</v>
      </c>
      <c r="C142" s="262">
        <f>SUM(D142:H142)</f>
        <v>39</v>
      </c>
      <c r="D142" s="287">
        <f>COUNTA(D143:D208)</f>
        <v>1</v>
      </c>
      <c r="E142" s="287">
        <f t="shared" ref="E142:H142" si="2">COUNTA(E143:E208)</f>
        <v>2</v>
      </c>
      <c r="F142" s="287">
        <f t="shared" si="2"/>
        <v>36</v>
      </c>
      <c r="G142" s="287">
        <f t="shared" si="2"/>
        <v>0</v>
      </c>
      <c r="H142" s="287">
        <f t="shared" si="2"/>
        <v>0</v>
      </c>
    </row>
    <row r="143" spans="1:8" ht="15.6" customHeight="1" outlineLevel="1" x14ac:dyDescent="0.25">
      <c r="D143" s="279"/>
      <c r="E143" s="263"/>
      <c r="F143" s="263"/>
      <c r="G143" s="263"/>
      <c r="H143" s="280"/>
    </row>
    <row r="144" spans="1:8" ht="15.6" customHeight="1" outlineLevel="1" x14ac:dyDescent="0.25">
      <c r="D144" s="267"/>
      <c r="E144" s="268" t="s">
        <v>308</v>
      </c>
      <c r="G144" s="263"/>
      <c r="H144" s="269"/>
    </row>
    <row r="145" spans="4:8" ht="15.75" outlineLevel="1" x14ac:dyDescent="0.25">
      <c r="D145" s="267"/>
      <c r="E145" s="263"/>
      <c r="F145" s="268" t="s">
        <v>309</v>
      </c>
      <c r="G145" s="263"/>
      <c r="H145" s="269"/>
    </row>
    <row r="146" spans="4:8" ht="15.75" outlineLevel="1" x14ac:dyDescent="0.25">
      <c r="D146" s="267"/>
      <c r="E146" s="263"/>
      <c r="F146" s="268" t="s">
        <v>327</v>
      </c>
      <c r="G146" s="263"/>
      <c r="H146" s="269"/>
    </row>
    <row r="147" spans="4:8" ht="15.75" outlineLevel="1" x14ac:dyDescent="0.25">
      <c r="D147" s="267"/>
      <c r="E147" s="263"/>
      <c r="F147" s="268" t="s">
        <v>328</v>
      </c>
      <c r="G147" s="263"/>
      <c r="H147" s="269"/>
    </row>
    <row r="148" spans="4:8" ht="15.75" outlineLevel="1" x14ac:dyDescent="0.25">
      <c r="D148" s="267"/>
      <c r="E148" s="263"/>
      <c r="F148" s="268" t="s">
        <v>310</v>
      </c>
      <c r="G148" s="263"/>
      <c r="H148" s="269"/>
    </row>
    <row r="149" spans="4:8" ht="15.75" outlineLevel="1" x14ac:dyDescent="0.25">
      <c r="D149" s="267"/>
      <c r="E149" s="263"/>
      <c r="F149" s="268" t="s">
        <v>311</v>
      </c>
      <c r="G149" s="263"/>
      <c r="H149" s="269"/>
    </row>
    <row r="150" spans="4:8" ht="15.75" outlineLevel="1" x14ac:dyDescent="0.25">
      <c r="D150" s="267"/>
      <c r="E150" s="268" t="s">
        <v>312</v>
      </c>
      <c r="G150" s="263"/>
      <c r="H150" s="269"/>
    </row>
    <row r="151" spans="4:8" ht="15.75" outlineLevel="1" x14ac:dyDescent="0.25">
      <c r="D151" s="267"/>
      <c r="E151" s="263"/>
      <c r="F151" s="268" t="s">
        <v>313</v>
      </c>
      <c r="G151" s="263"/>
      <c r="H151" s="269"/>
    </row>
    <row r="152" spans="4:8" ht="15.75" outlineLevel="1" x14ac:dyDescent="0.25">
      <c r="D152" s="267"/>
      <c r="E152" s="263"/>
      <c r="F152" s="268" t="s">
        <v>314</v>
      </c>
      <c r="G152" s="263"/>
      <c r="H152" s="269"/>
    </row>
    <row r="153" spans="4:8" ht="15.75" outlineLevel="1" x14ac:dyDescent="0.25">
      <c r="D153" s="267"/>
      <c r="E153" s="263"/>
      <c r="F153" s="268" t="s">
        <v>315</v>
      </c>
      <c r="G153" s="263"/>
      <c r="H153" s="269"/>
    </row>
    <row r="154" spans="4:8" ht="15.75" outlineLevel="1" x14ac:dyDescent="0.25">
      <c r="D154" s="267"/>
      <c r="E154" s="263"/>
      <c r="F154" s="268" t="s">
        <v>329</v>
      </c>
      <c r="G154" s="263"/>
      <c r="H154" s="269"/>
    </row>
    <row r="155" spans="4:8" ht="15.75" outlineLevel="1" x14ac:dyDescent="0.25">
      <c r="D155" s="267"/>
      <c r="E155" s="263"/>
      <c r="F155" s="268" t="s">
        <v>316</v>
      </c>
      <c r="G155" s="263"/>
      <c r="H155" s="269"/>
    </row>
    <row r="156" spans="4:8" ht="15.75" outlineLevel="1" x14ac:dyDescent="0.25">
      <c r="D156" s="271" t="s">
        <v>270</v>
      </c>
      <c r="G156" s="263"/>
      <c r="H156" s="269"/>
    </row>
    <row r="157" spans="4:8" ht="15.75" outlineLevel="1" x14ac:dyDescent="0.25">
      <c r="D157" s="267"/>
      <c r="E157" s="263"/>
      <c r="F157" s="272"/>
      <c r="G157" s="263"/>
      <c r="H157" s="269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6">
        <f>SUM(D242:H242)</f>
        <v>115</v>
      </c>
      <c r="D242" s="287">
        <f>D142+D75+D8</f>
        <v>3</v>
      </c>
      <c r="E242" s="287">
        <f t="shared" ref="E242:H242" si="3">E142+E75+E8</f>
        <v>5</v>
      </c>
      <c r="F242" s="287">
        <f t="shared" si="3"/>
        <v>107</v>
      </c>
      <c r="G242" s="287">
        <f t="shared" si="3"/>
        <v>0</v>
      </c>
      <c r="H242" s="287">
        <f t="shared" si="3"/>
        <v>0</v>
      </c>
    </row>
    <row r="243" spans="3:8" ht="15.75" x14ac:dyDescent="0.25">
      <c r="C243" s="288"/>
      <c r="D243" s="289">
        <f>D242/$C$242</f>
        <v>2.6086956521739129E-2</v>
      </c>
      <c r="E243" s="289">
        <f>E242/$C$242</f>
        <v>4.3478260869565216E-2</v>
      </c>
      <c r="F243" s="289">
        <f>F242/$C$242</f>
        <v>0.93043478260869561</v>
      </c>
      <c r="G243" s="289">
        <f>G242/$C$242</f>
        <v>0</v>
      </c>
      <c r="H243" s="289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1:E15 D17:E23 D16 D10 G10:H23">
    <cfRule type="duplicateValues" dxfId="270" priority="191"/>
  </conditionalFormatting>
  <conditionalFormatting sqref="D90:H90">
    <cfRule type="duplicateValues" dxfId="269" priority="188"/>
  </conditionalFormatting>
  <conditionalFormatting sqref="D90:H90">
    <cfRule type="duplicateValues" dxfId="268" priority="182"/>
    <cfRule type="duplicateValues" dxfId="267" priority="186"/>
  </conditionalFormatting>
  <conditionalFormatting sqref="D90:H90">
    <cfRule type="duplicateValues" dxfId="266" priority="185"/>
  </conditionalFormatting>
  <conditionalFormatting sqref="D90:H90">
    <cfRule type="duplicateValues" dxfId="265" priority="180"/>
    <cfRule type="duplicateValues" dxfId="264" priority="181"/>
    <cfRule type="duplicateValues" dxfId="263" priority="183"/>
  </conditionalFormatting>
  <conditionalFormatting sqref="D157:H157">
    <cfRule type="duplicateValues" dxfId="262" priority="179"/>
  </conditionalFormatting>
  <conditionalFormatting sqref="D157:H157">
    <cfRule type="duplicateValues" dxfId="261" priority="178"/>
  </conditionalFormatting>
  <conditionalFormatting sqref="D157:H157">
    <cfRule type="duplicateValues" dxfId="260" priority="177"/>
  </conditionalFormatting>
  <conditionalFormatting sqref="D9:H9 D23:H23 D11:E15 D17:E22 D16 D10 G10:H22">
    <cfRule type="duplicateValues" dxfId="259" priority="225"/>
    <cfRule type="duplicateValues" dxfId="258" priority="226"/>
    <cfRule type="duplicateValues" dxfId="257" priority="227"/>
    <cfRule type="duplicateValues" dxfId="256" priority="228"/>
    <cfRule type="duplicateValues" dxfId="255" priority="229"/>
    <cfRule type="duplicateValues" dxfId="254" priority="230"/>
    <cfRule type="duplicateValues" dxfId="253" priority="231"/>
    <cfRule type="duplicateValues" dxfId="252" priority="232"/>
    <cfRule type="duplicateValues" dxfId="251" priority="233"/>
  </conditionalFormatting>
  <conditionalFormatting sqref="F11:F15 F17:F21 E16 E10">
    <cfRule type="duplicateValues" dxfId="250" priority="128"/>
    <cfRule type="duplicateValues" dxfId="249" priority="129"/>
    <cfRule type="duplicateValues" dxfId="248" priority="130"/>
    <cfRule type="duplicateValues" dxfId="247" priority="131"/>
    <cfRule type="duplicateValues" dxfId="246" priority="132"/>
    <cfRule type="duplicateValues" dxfId="245" priority="133"/>
    <cfRule type="duplicateValues" dxfId="244" priority="134"/>
    <cfRule type="duplicateValues" dxfId="243" priority="135"/>
    <cfRule type="duplicateValues" dxfId="242" priority="136"/>
    <cfRule type="duplicateValues" dxfId="241" priority="137"/>
    <cfRule type="duplicateValues" dxfId="240" priority="138"/>
    <cfRule type="duplicateValues" dxfId="239" priority="139"/>
    <cfRule type="duplicateValues" dxfId="238" priority="140"/>
    <cfRule type="duplicateValues" dxfId="237" priority="141"/>
    <cfRule type="duplicateValues" dxfId="236" priority="142"/>
    <cfRule type="duplicateValues" dxfId="235" priority="143"/>
    <cfRule type="duplicateValues" dxfId="234" priority="144"/>
    <cfRule type="duplicateValues" dxfId="233" priority="145"/>
    <cfRule type="duplicateValues" dxfId="232" priority="146"/>
    <cfRule type="duplicateValues" dxfId="231" priority="147"/>
    <cfRule type="duplicateValues" dxfId="230" priority="148"/>
  </conditionalFormatting>
  <conditionalFormatting sqref="E77 F80:F81 G82 G78:G79 F86:F88 G84:G85 E83">
    <cfRule type="duplicateValues" dxfId="229" priority="107"/>
    <cfRule type="duplicateValues" dxfId="228" priority="108"/>
    <cfRule type="duplicateValues" dxfId="227" priority="109"/>
    <cfRule type="duplicateValues" dxfId="226" priority="110"/>
    <cfRule type="duplicateValues" dxfId="225" priority="111"/>
    <cfRule type="duplicateValues" dxfId="224" priority="112"/>
    <cfRule type="duplicateValues" dxfId="223" priority="113"/>
    <cfRule type="duplicateValues" dxfId="222" priority="114"/>
    <cfRule type="duplicateValues" dxfId="221" priority="115"/>
    <cfRule type="duplicateValues" dxfId="220" priority="116"/>
    <cfRule type="duplicateValues" dxfId="219" priority="117"/>
    <cfRule type="duplicateValues" dxfId="218" priority="118"/>
    <cfRule type="duplicateValues" dxfId="217" priority="119"/>
    <cfRule type="duplicateValues" dxfId="216" priority="120"/>
    <cfRule type="duplicateValues" dxfId="215" priority="121"/>
    <cfRule type="duplicateValues" dxfId="214" priority="122"/>
    <cfRule type="duplicateValues" dxfId="213" priority="123"/>
    <cfRule type="duplicateValues" dxfId="212" priority="124"/>
    <cfRule type="duplicateValues" dxfId="211" priority="125"/>
    <cfRule type="duplicateValues" dxfId="210" priority="126"/>
    <cfRule type="duplicateValues" dxfId="209" priority="127"/>
  </conditionalFormatting>
  <conditionalFormatting sqref="D76:H76 D78:E82 D77 D84:E88 E89 G77:H77 G80:H81 G83:H83 G86:H89 H84:H85 H82 H78:H79">
    <cfRule type="duplicateValues" dxfId="208" priority="255"/>
  </conditionalFormatting>
  <conditionalFormatting sqref="D76:H76 D78:E82 D77 D84:E88 E89 G77:H77 G80:H81 G83:H83 G86:H89 H84:H85 H82 H78:H79">
    <cfRule type="duplicateValues" dxfId="207" priority="256"/>
    <cfRule type="duplicateValues" dxfId="206" priority="257"/>
    <cfRule type="duplicateValues" dxfId="205" priority="258"/>
    <cfRule type="duplicateValues" dxfId="204" priority="259"/>
    <cfRule type="duplicateValues" dxfId="203" priority="260"/>
    <cfRule type="duplicateValues" dxfId="202" priority="261"/>
    <cfRule type="duplicateValues" dxfId="201" priority="262"/>
    <cfRule type="duplicateValues" dxfId="200" priority="263"/>
    <cfRule type="duplicateValues" dxfId="199" priority="264"/>
  </conditionalFormatting>
  <conditionalFormatting sqref="F146:F149 E144:E145 F151:F155">
    <cfRule type="duplicateValues" dxfId="198" priority="265"/>
    <cfRule type="duplicateValues" dxfId="197" priority="266"/>
    <cfRule type="duplicateValues" dxfId="196" priority="267"/>
    <cfRule type="duplicateValues" dxfId="195" priority="268"/>
    <cfRule type="duplicateValues" dxfId="194" priority="269"/>
    <cfRule type="duplicateValues" dxfId="193" priority="270"/>
    <cfRule type="duplicateValues" dxfId="192" priority="271"/>
    <cfRule type="duplicateValues" dxfId="191" priority="272"/>
    <cfRule type="duplicateValues" dxfId="190" priority="273"/>
    <cfRule type="duplicateValues" dxfId="189" priority="274"/>
    <cfRule type="duplicateValues" dxfId="188" priority="275"/>
    <cfRule type="duplicateValues" dxfId="187" priority="276"/>
    <cfRule type="duplicateValues" dxfId="186" priority="277"/>
    <cfRule type="duplicateValues" dxfId="185" priority="278"/>
    <cfRule type="duplicateValues" dxfId="184" priority="279"/>
    <cfRule type="duplicateValues" dxfId="183" priority="280"/>
    <cfRule type="duplicateValues" dxfId="182" priority="281"/>
    <cfRule type="duplicateValues" dxfId="181" priority="282"/>
    <cfRule type="duplicateValues" dxfId="180" priority="283"/>
    <cfRule type="duplicateValues" dxfId="179" priority="284"/>
    <cfRule type="duplicateValues" dxfId="178" priority="285"/>
  </conditionalFormatting>
  <conditionalFormatting sqref="D143:H143 D146:E149 D144:D145 D151:E155 D150 G144:H156">
    <cfRule type="duplicateValues" dxfId="177" priority="286"/>
  </conditionalFormatting>
  <conditionalFormatting sqref="D143:H143 D146:E149 D144:D145 D151:E155 D150 G144:H156">
    <cfRule type="duplicateValues" dxfId="176" priority="287"/>
    <cfRule type="duplicateValues" dxfId="175" priority="288"/>
    <cfRule type="duplicateValues" dxfId="174" priority="289"/>
    <cfRule type="duplicateValues" dxfId="173" priority="290"/>
    <cfRule type="duplicateValues" dxfId="172" priority="291"/>
    <cfRule type="duplicateValues" dxfId="171" priority="292"/>
    <cfRule type="duplicateValues" dxfId="170" priority="293"/>
    <cfRule type="duplicateValues" dxfId="169" priority="294"/>
    <cfRule type="duplicateValues" dxfId="168" priority="295"/>
  </conditionalFormatting>
  <conditionalFormatting sqref="E73">
    <cfRule type="duplicateValues" dxfId="167" priority="77"/>
  </conditionalFormatting>
  <conditionalFormatting sqref="E73">
    <cfRule type="duplicateValues" dxfId="166" priority="76"/>
  </conditionalFormatting>
  <conditionalFormatting sqref="E73">
    <cfRule type="duplicateValues" dxfId="165" priority="75"/>
  </conditionalFormatting>
  <conditionalFormatting sqref="D52:H53 F42 D24:D28 D30:D37 D39:D51 G24:H51 F24:F30 F44:F50 F32:F40">
    <cfRule type="duplicateValues" dxfId="164" priority="74"/>
  </conditionalFormatting>
  <conditionalFormatting sqref="F41">
    <cfRule type="duplicateValues" dxfId="163" priority="73"/>
  </conditionalFormatting>
  <conditionalFormatting sqref="F41">
    <cfRule type="duplicateValues" dxfId="162" priority="72"/>
  </conditionalFormatting>
  <conditionalFormatting sqref="D54:E71 F54:H74 D72:D74">
    <cfRule type="duplicateValues" dxfId="161" priority="78"/>
  </conditionalFormatting>
  <conditionalFormatting sqref="D54:H71 D72:D74 F72:H74">
    <cfRule type="duplicateValues" dxfId="160" priority="79"/>
    <cfRule type="duplicateValues" dxfId="159" priority="80"/>
    <cfRule type="duplicateValues" dxfId="158" priority="81"/>
    <cfRule type="duplicateValues" dxfId="157" priority="82"/>
    <cfRule type="duplicateValues" dxfId="156" priority="83"/>
    <cfRule type="duplicateValues" dxfId="155" priority="84"/>
    <cfRule type="duplicateValues" dxfId="154" priority="85"/>
    <cfRule type="duplicateValues" dxfId="153" priority="86"/>
    <cfRule type="duplicateValues" dxfId="152" priority="87"/>
  </conditionalFormatting>
  <conditionalFormatting sqref="E72 E74">
    <cfRule type="duplicateValues" dxfId="151" priority="88"/>
  </conditionalFormatting>
  <conditionalFormatting sqref="E72:E74">
    <cfRule type="duplicateValues" dxfId="150" priority="89"/>
    <cfRule type="duplicateValues" dxfId="149" priority="90"/>
    <cfRule type="duplicateValues" dxfId="148" priority="91"/>
    <cfRule type="duplicateValues" dxfId="147" priority="92"/>
    <cfRule type="duplicateValues" dxfId="146" priority="93"/>
    <cfRule type="duplicateValues" dxfId="145" priority="94"/>
    <cfRule type="duplicateValues" dxfId="144" priority="95"/>
    <cfRule type="duplicateValues" dxfId="143" priority="96"/>
    <cfRule type="duplicateValues" dxfId="142" priority="97"/>
  </conditionalFormatting>
  <conditionalFormatting sqref="D52:H53 D24:D28 D30:D37 D39:D51 F24:H30 F44:H50 G43:H43 F32:H42 G31:H31 G51:H51">
    <cfRule type="duplicateValues" dxfId="141" priority="98"/>
    <cfRule type="duplicateValues" dxfId="140" priority="99"/>
    <cfRule type="duplicateValues" dxfId="139" priority="100"/>
    <cfRule type="duplicateValues" dxfId="138" priority="101"/>
    <cfRule type="duplicateValues" dxfId="137" priority="102"/>
    <cfRule type="duplicateValues" dxfId="136" priority="103"/>
    <cfRule type="duplicateValues" dxfId="135" priority="104"/>
    <cfRule type="duplicateValues" dxfId="134" priority="105"/>
    <cfRule type="duplicateValues" dxfId="133" priority="106"/>
  </conditionalFormatting>
  <conditionalFormatting sqref="D119:E122 E123:E127 G91:H122">
    <cfRule type="duplicateValues" dxfId="132" priority="43"/>
  </conditionalFormatting>
  <conditionalFormatting sqref="D119:E122 E123:E127">
    <cfRule type="duplicateValues" dxfId="131" priority="42"/>
  </conditionalFormatting>
  <conditionalFormatting sqref="D119:E122 E123:E127 G91:H122">
    <cfRule type="duplicateValues" dxfId="130" priority="37"/>
    <cfRule type="duplicateValues" dxfId="129" priority="41"/>
  </conditionalFormatting>
  <conditionalFormatting sqref="D119:E122 E123:E127 G91:H122">
    <cfRule type="duplicateValues" dxfId="128" priority="40"/>
  </conditionalFormatting>
  <conditionalFormatting sqref="D119:E122 E123:E127">
    <cfRule type="duplicateValues" dxfId="127" priority="39"/>
  </conditionalFormatting>
  <conditionalFormatting sqref="D119:E122 E123:E127 G91:H122">
    <cfRule type="duplicateValues" dxfId="126" priority="35"/>
    <cfRule type="duplicateValues" dxfId="125" priority="36"/>
    <cfRule type="duplicateValues" dxfId="124" priority="38"/>
  </conditionalFormatting>
  <conditionalFormatting sqref="D128:H141 D123:D127 F123:H127">
    <cfRule type="duplicateValues" dxfId="123" priority="44"/>
  </conditionalFormatting>
  <conditionalFormatting sqref="D128:H141 D123:D127 F123:H127">
    <cfRule type="duplicateValues" dxfId="122" priority="45"/>
    <cfRule type="duplicateValues" dxfId="121" priority="46"/>
  </conditionalFormatting>
  <conditionalFormatting sqref="D128:H141 D123:D127 F123:H127">
    <cfRule type="duplicateValues" dxfId="120" priority="47"/>
  </conditionalFormatting>
  <conditionalFormatting sqref="D128:H141 D123:D127 F123:H127">
    <cfRule type="duplicateValues" dxfId="119" priority="48"/>
    <cfRule type="duplicateValues" dxfId="118" priority="49"/>
    <cfRule type="duplicateValues" dxfId="117" priority="50"/>
  </conditionalFormatting>
  <conditionalFormatting sqref="F108">
    <cfRule type="duplicateValues" dxfId="116" priority="34"/>
  </conditionalFormatting>
  <conditionalFormatting sqref="F108">
    <cfRule type="duplicateValues" dxfId="115" priority="33"/>
  </conditionalFormatting>
  <conditionalFormatting sqref="F121 F118:F119">
    <cfRule type="duplicateValues" dxfId="114" priority="51"/>
  </conditionalFormatting>
  <conditionalFormatting sqref="F120 F122">
    <cfRule type="duplicateValues" dxfId="113" priority="52"/>
  </conditionalFormatting>
  <conditionalFormatting sqref="F118:F122">
    <cfRule type="duplicateValues" dxfId="112" priority="53"/>
    <cfRule type="duplicateValues" dxfId="111" priority="54"/>
    <cfRule type="duplicateValues" dxfId="110" priority="55"/>
    <cfRule type="duplicateValues" dxfId="109" priority="56"/>
    <cfRule type="duplicateValues" dxfId="108" priority="57"/>
    <cfRule type="duplicateValues" dxfId="107" priority="58"/>
    <cfRule type="duplicateValues" dxfId="106" priority="59"/>
    <cfRule type="duplicateValues" dxfId="105" priority="60"/>
    <cfRule type="duplicateValues" dxfId="104" priority="61"/>
  </conditionalFormatting>
  <conditionalFormatting sqref="F109 F91:F97 D91:D118 F111:F117 F99:F107">
    <cfRule type="duplicateValues" dxfId="103" priority="62"/>
  </conditionalFormatting>
  <conditionalFormatting sqref="F91:F97 D91:D118 F111:F117 F99:F109">
    <cfRule type="duplicateValues" dxfId="102" priority="63"/>
    <cfRule type="duplicateValues" dxfId="101" priority="64"/>
    <cfRule type="duplicateValues" dxfId="100" priority="65"/>
    <cfRule type="duplicateValues" dxfId="99" priority="66"/>
    <cfRule type="duplicateValues" dxfId="98" priority="67"/>
    <cfRule type="duplicateValues" dxfId="97" priority="68"/>
    <cfRule type="duplicateValues" dxfId="96" priority="69"/>
    <cfRule type="duplicateValues" dxfId="95" priority="70"/>
    <cfRule type="duplicateValues" dxfId="94" priority="71"/>
  </conditionalFormatting>
  <conditionalFormatting sqref="D210:H241">
    <cfRule type="duplicateValues" dxfId="93" priority="32"/>
  </conditionalFormatting>
  <conditionalFormatting sqref="D210:H241">
    <cfRule type="duplicateValues" dxfId="92" priority="31"/>
  </conditionalFormatting>
  <conditionalFormatting sqref="D210:H241">
    <cfRule type="duplicateValues" dxfId="91" priority="30"/>
  </conditionalFormatting>
  <conditionalFormatting sqref="D158:E209 G158:H209">
    <cfRule type="duplicateValues" dxfId="90" priority="29"/>
  </conditionalFormatting>
  <conditionalFormatting sqref="D158:E209 G158:H209">
    <cfRule type="duplicateValues" dxfId="89" priority="28"/>
  </conditionalFormatting>
  <conditionalFormatting sqref="D158:E177 G158:H177">
    <cfRule type="duplicateValues" dxfId="88" priority="27"/>
  </conditionalFormatting>
  <conditionalFormatting sqref="D168:E169">
    <cfRule type="duplicateValues" dxfId="87" priority="26"/>
  </conditionalFormatting>
  <conditionalFormatting sqref="D168:E169">
    <cfRule type="duplicateValues" dxfId="86" priority="25"/>
  </conditionalFormatting>
  <conditionalFormatting sqref="D168:E169">
    <cfRule type="duplicateValues" dxfId="85" priority="24"/>
  </conditionalFormatting>
  <conditionalFormatting sqref="D168:E169">
    <cfRule type="duplicateValues" dxfId="84" priority="23"/>
  </conditionalFormatting>
  <conditionalFormatting sqref="F186:F209">
    <cfRule type="duplicateValues" dxfId="83" priority="22"/>
  </conditionalFormatting>
  <conditionalFormatting sqref="F186:F209">
    <cfRule type="duplicateValues" dxfId="82" priority="13"/>
    <cfRule type="duplicateValues" dxfId="81" priority="14"/>
    <cfRule type="duplicateValues" dxfId="80" priority="15"/>
    <cfRule type="duplicateValues" dxfId="79" priority="16"/>
    <cfRule type="duplicateValues" dxfId="78" priority="17"/>
    <cfRule type="duplicateValues" dxfId="77" priority="18"/>
    <cfRule type="duplicateValues" dxfId="76" priority="19"/>
    <cfRule type="duplicateValues" dxfId="75" priority="20"/>
    <cfRule type="duplicateValues" dxfId="74" priority="21"/>
  </conditionalFormatting>
  <conditionalFormatting sqref="F175">
    <cfRule type="duplicateValues" dxfId="73" priority="2"/>
  </conditionalFormatting>
  <conditionalFormatting sqref="F175">
    <cfRule type="duplicateValues" dxfId="72" priority="1"/>
  </conditionalFormatting>
  <conditionalFormatting sqref="F176 F158:F164 F166:F174 F178:F185">
    <cfRule type="duplicateValues" dxfId="71" priority="3"/>
  </conditionalFormatting>
  <conditionalFormatting sqref="F158:F164 F166:F176 F178:F185">
    <cfRule type="duplicateValues" dxfId="70" priority="4"/>
    <cfRule type="duplicateValues" dxfId="69" priority="5"/>
    <cfRule type="duplicateValues" dxfId="68" priority="6"/>
    <cfRule type="duplicateValues" dxfId="67" priority="7"/>
    <cfRule type="duplicateValues" dxfId="66" priority="8"/>
    <cfRule type="duplicateValues" dxfId="65" priority="9"/>
    <cfRule type="duplicateValues" dxfId="64" priority="10"/>
    <cfRule type="duplicateValues" dxfId="63" priority="11"/>
    <cfRule type="duplicateValues" dxfId="62" priority="12"/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0.75377240000000056</v>
      </c>
      <c r="D2" s="294">
        <f>D7-D9-0.05</f>
        <v>0.64793322750000026</v>
      </c>
    </row>
    <row r="3" spans="2:29" x14ac:dyDescent="0.25">
      <c r="B3" t="s">
        <v>719</v>
      </c>
      <c r="C3" s="294">
        <f>MIN(C12:C39)</f>
        <v>0</v>
      </c>
      <c r="D3" s="294">
        <f>MIN(D12:D39)</f>
        <v>0.17482150000000002</v>
      </c>
      <c r="E3" s="294">
        <f>MIN(E12:E39)</f>
        <v>0.17482150000000002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2.5682275999999997</v>
      </c>
      <c r="D4" s="294">
        <f>MAX(D12:D52)</f>
        <v>1.5716918440599998</v>
      </c>
      <c r="E4" s="294">
        <f>MAX(E12:E52)</f>
        <v>1.1801267</v>
      </c>
      <c r="F4" s="294">
        <f>MAX(F12:F52)</f>
        <v>0.46194224405999995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2.1448035715599998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0.8894091999999999</v>
      </c>
      <c r="D6" s="294">
        <f>(D5-D2)/3</f>
        <v>0.49895678135333316</v>
      </c>
      <c r="E6" s="294"/>
      <c r="F6" s="294"/>
      <c r="G6" s="294">
        <f>SUM(G12:G52)</f>
        <v>77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0.95999103578000011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0.88222759999999956</v>
      </c>
      <c r="D9" s="294">
        <f>D4-D7</f>
        <v>0.43687930827999977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0.95999103578000011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723</v>
      </c>
      <c r="D11" s="295" t="s">
        <v>724</v>
      </c>
      <c r="E11" s="295" t="s">
        <v>725</v>
      </c>
      <c r="F11" s="295" t="s">
        <v>726</v>
      </c>
      <c r="G11" s="295" t="s">
        <v>727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308</v>
      </c>
      <c r="C12" s="294">
        <f>SUMPRODUCT(H12:O12,H$4:O$4)</f>
        <v>0.82754499999999998</v>
      </c>
      <c r="D12" s="294">
        <f>E12+F12</f>
        <v>1.5716918440599998</v>
      </c>
      <c r="E12" s="294">
        <f>SUMPRODUCT(P12:V12,P$4:V$4)</f>
        <v>1.1646901999999999</v>
      </c>
      <c r="F12" s="294">
        <f>SUMPRODUCT(X12:Z12,X$4:Z$4)</f>
        <v>0.40700164406</v>
      </c>
      <c r="G12" s="294">
        <f>SUMPRODUCT(AA12:AC12,AA$4:AC$4)</f>
        <v>2</v>
      </c>
      <c r="H12" s="154">
        <f>MyRating(_DEE1,$B12,'DE-Efficacy'!$F$1)</f>
        <v>2</v>
      </c>
      <c r="I12" s="154">
        <f>MyRating(_DEE2,$B12,'DE-Efficacy'!$F$1)</f>
        <v>1</v>
      </c>
      <c r="J12" s="154">
        <f>MyRating(_DEE3,$B12,'DE-Efficacy'!$F$1)</f>
        <v>1</v>
      </c>
      <c r="K12" s="154">
        <f>MyRating(_DEE4,$B12,'DE-Efficacy'!$F$1)</f>
        <v>1</v>
      </c>
      <c r="L12" s="154">
        <f>MyRating(_DEE5,$B12,'DE-Efficacy'!$F$1)</f>
        <v>2</v>
      </c>
      <c r="M12" s="154">
        <f>MyRating(_DEE6,$B12,'DE-Efficacy'!$F$1)</f>
        <v>2</v>
      </c>
      <c r="N12" s="154">
        <f>MyRating(_DEE7,$B12,'DE-Efficacy'!$F$1)</f>
        <v>1</v>
      </c>
      <c r="O12" s="154">
        <f>MyRating(_DEE8,$B12,'DE-Efficacy'!$F$1)</f>
        <v>2</v>
      </c>
      <c r="P12" s="154">
        <f>MyRating(_DES1,$B12,'DE-Efficacy'!$F$1)</f>
        <v>5</v>
      </c>
      <c r="Q12" s="154">
        <f>MyRating(_DES2,$B12,'DE-Efficacy'!$F$1)</f>
        <v>4</v>
      </c>
      <c r="R12" s="154">
        <f>MyRating(_DES3,$B12,'DE-Efficacy'!$F$1)</f>
        <v>4</v>
      </c>
      <c r="S12" s="154">
        <f>MyRating(_DES4,$B12,'DE-Efficacy'!$F$1)</f>
        <v>4</v>
      </c>
      <c r="T12" s="154">
        <f>MyRating(_DES5,$B12,'DE-Efficacy'!$F$1)</f>
        <v>5</v>
      </c>
      <c r="U12" s="154">
        <f>MyRating(_DES6,$B12,'DE-Efficacy'!$F$1)</f>
        <v>5</v>
      </c>
      <c r="V12" s="154">
        <f>MyRating(_DES7,$B12,'DE-Efficacy'!$F$1)</f>
        <v>5</v>
      </c>
      <c r="W12" s="154">
        <f>MyRating(_DED1,$B12,'DE-Efficacy'!$F$1)</f>
        <v>3</v>
      </c>
      <c r="X12" s="154">
        <f>MyRating(_DED2,$B12,'DE-Efficacy'!$F$1)</f>
        <v>5</v>
      </c>
      <c r="Y12" s="154">
        <f>MyRating(_DED3,$B12,'DE-Efficacy'!$F$1)</f>
        <v>3</v>
      </c>
      <c r="Z12" s="154">
        <f>MyRating(_DED4,$B12,'DE-Efficacy'!$F$1)</f>
        <v>2</v>
      </c>
      <c r="AA12" s="154">
        <f>MyRating(_DEB1,$B12,'DE-Efficacy'!$F$1)</f>
        <v>2</v>
      </c>
      <c r="AB12" s="154">
        <f>MyRating(_DEB2,$B12,'DE-Efficacy'!$F$1)</f>
        <v>2</v>
      </c>
      <c r="AC12" s="154">
        <f>MyRating(_DEB3,$B12,'DE-Efficacy'!$F$1)</f>
        <v>2</v>
      </c>
    </row>
    <row r="13" spans="2:29" x14ac:dyDescent="0.25">
      <c r="B13" s="299" t="s">
        <v>309</v>
      </c>
      <c r="C13" s="294">
        <f t="shared" ref="C13:C52" si="0">SUMPRODUCT(H13:O13,H$4:O$4)</f>
        <v>1.1240000000000001</v>
      </c>
      <c r="D13" s="294">
        <f t="shared" ref="D13:D52" si="1">E13+F13</f>
        <v>1.0229240316400001</v>
      </c>
      <c r="E13" s="294">
        <f t="shared" ref="E13:E52" si="2">SUMPRODUCT(P13:V13,P$4:V$4)</f>
        <v>0.68106339999999999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MyRating(_DEE1,$B13,'DE-Efficacy'!$F$1)</f>
        <v>2</v>
      </c>
      <c r="I13" s="154">
        <f>MyRating(_DEE2,$B13,'DE-Efficacy'!$F$1)</f>
        <v>2</v>
      </c>
      <c r="J13" s="154">
        <f>MyRating(_DEE3,$B13,'DE-Efficacy'!$F$1)</f>
        <v>2</v>
      </c>
      <c r="K13" s="154">
        <f>MyRating(_DEE4,$B13,'DE-Efficacy'!$F$1)</f>
        <v>2</v>
      </c>
      <c r="L13" s="154">
        <f>MyRating(_DEE5,$B13,'DE-Efficacy'!$F$1)</f>
        <v>2</v>
      </c>
      <c r="M13" s="154">
        <f>MyRating(_DEE6,$B13,'DE-Efficacy'!$F$1)</f>
        <v>2</v>
      </c>
      <c r="N13" s="154">
        <f>MyRating(_DEE7,$B13,'DE-Efficacy'!$F$1)</f>
        <v>2</v>
      </c>
      <c r="O13" s="154">
        <f>MyRating(_DEE8,$B13,'DE-Efficacy'!$F$1)</f>
        <v>2</v>
      </c>
      <c r="P13" s="154">
        <f>MyRating(_DES1,$B13,'DE-Efficacy'!$F$1)</f>
        <v>2</v>
      </c>
      <c r="Q13" s="154">
        <f>MyRating(_DES2,$B13,'DE-Efficacy'!$F$1)</f>
        <v>3</v>
      </c>
      <c r="R13" s="154">
        <f>MyRating(_DES3,$B13,'DE-Efficacy'!$F$1)</f>
        <v>3</v>
      </c>
      <c r="S13" s="154">
        <f>MyRating(_DES4,$B13,'DE-Efficacy'!$F$1)</f>
        <v>2</v>
      </c>
      <c r="T13" s="154">
        <f>MyRating(_DES5,$B13,'DE-Efficacy'!$F$1)</f>
        <v>4</v>
      </c>
      <c r="U13" s="154">
        <f>MyRating(_DES6,$B13,'DE-Efficacy'!$F$1)</f>
        <v>2</v>
      </c>
      <c r="V13" s="154">
        <f>MyRating(_DES7,$B13,'DE-Efficacy'!$F$1)</f>
        <v>3</v>
      </c>
      <c r="W13" s="154">
        <f>MyRating(_DED1,$B13,'DE-Efficacy'!$F$1)</f>
        <v>3</v>
      </c>
      <c r="X13" s="154">
        <f>MyRating(_DED2,$B13,'DE-Efficacy'!$F$1)</f>
        <v>2</v>
      </c>
      <c r="Y13" s="154">
        <f>MyRating(_DED3,$B13,'DE-Efficacy'!$F$1)</f>
        <v>3</v>
      </c>
      <c r="Z13" s="154">
        <f>MyRating(_DED4,$B13,'DE-Efficacy'!$F$1)</f>
        <v>3</v>
      </c>
      <c r="AA13" s="154">
        <f>MyRating(_DEB1,$B13,'DE-Efficacy'!$F$1)</f>
        <v>3</v>
      </c>
      <c r="AB13" s="154">
        <f>MyRating(_DEB2,$B13,'DE-Efficacy'!$F$1)</f>
        <v>3</v>
      </c>
      <c r="AC13" s="154">
        <f>MyRating(_DEB3,$B13,'DE-Efficacy'!$F$1)</f>
        <v>3</v>
      </c>
    </row>
    <row r="14" spans="2:29" x14ac:dyDescent="0.25">
      <c r="B14" s="299" t="s">
        <v>327</v>
      </c>
      <c r="C14" s="294">
        <f t="shared" si="0"/>
        <v>1.7686140000000004</v>
      </c>
      <c r="D14" s="294">
        <f t="shared" si="1"/>
        <v>1.2268291357800001</v>
      </c>
      <c r="E14" s="294">
        <f t="shared" si="2"/>
        <v>0.84494130000000001</v>
      </c>
      <c r="F14" s="294">
        <f t="shared" si="3"/>
        <v>0.38188783577999996</v>
      </c>
      <c r="G14" s="294">
        <f t="shared" si="4"/>
        <v>3.0000000000000004</v>
      </c>
      <c r="H14" s="154">
        <f>MyRating(_DEE1,$B14,'DE-Efficacy'!$F$1)</f>
        <v>3</v>
      </c>
      <c r="I14" s="154">
        <f>MyRating(_DEE2,$B14,'DE-Efficacy'!$F$1)</f>
        <v>3</v>
      </c>
      <c r="J14" s="154">
        <f>MyRating(_DEE3,$B14,'DE-Efficacy'!$F$1)</f>
        <v>3</v>
      </c>
      <c r="K14" s="154">
        <f>MyRating(_DEE4,$B14,'DE-Efficacy'!$F$1)</f>
        <v>4</v>
      </c>
      <c r="L14" s="154">
        <f>MyRating(_DEE5,$B14,'DE-Efficacy'!$F$1)</f>
        <v>3</v>
      </c>
      <c r="M14" s="154">
        <f>MyRating(_DEE6,$B14,'DE-Efficacy'!$F$1)</f>
        <v>3</v>
      </c>
      <c r="N14" s="154">
        <f>MyRating(_DEE7,$B14,'DE-Efficacy'!$F$1)</f>
        <v>3</v>
      </c>
      <c r="O14" s="154">
        <f>MyRating(_DEE8,$B14,'DE-Efficacy'!$F$1)</f>
        <v>3</v>
      </c>
      <c r="P14" s="154">
        <f>MyRating(_DES1,$B14,'DE-Efficacy'!$F$1)</f>
        <v>3</v>
      </c>
      <c r="Q14" s="154">
        <f>MyRating(_DES2,$B14,'DE-Efficacy'!$F$1)</f>
        <v>4</v>
      </c>
      <c r="R14" s="154">
        <f>MyRating(_DES3,$B14,'DE-Efficacy'!$F$1)</f>
        <v>3</v>
      </c>
      <c r="S14" s="154">
        <f>MyRating(_DES4,$B14,'DE-Efficacy'!$F$1)</f>
        <v>3</v>
      </c>
      <c r="T14" s="154">
        <f>MyRating(_DES5,$B14,'DE-Efficacy'!$F$1)</f>
        <v>4</v>
      </c>
      <c r="U14" s="154">
        <f>MyRating(_DES6,$B14,'DE-Efficacy'!$F$1)</f>
        <v>4</v>
      </c>
      <c r="V14" s="154">
        <f>MyRating(_DES7,$B14,'DE-Efficacy'!$F$1)</f>
        <v>3</v>
      </c>
      <c r="W14" s="154">
        <f>MyRating(_DED1,$B14,'DE-Efficacy'!$F$1)</f>
        <v>3</v>
      </c>
      <c r="X14" s="154">
        <f>MyRating(_DED2,$B14,'DE-Efficacy'!$F$1)</f>
        <v>3</v>
      </c>
      <c r="Y14" s="154">
        <f>MyRating(_DED3,$B14,'DE-Efficacy'!$F$1)</f>
        <v>3</v>
      </c>
      <c r="Z14" s="154">
        <f>MyRating(_DED4,$B14,'DE-Efficacy'!$F$1)</f>
        <v>3</v>
      </c>
      <c r="AA14" s="154">
        <f>MyRating(_DEB1,$B14,'DE-Efficacy'!$F$1)</f>
        <v>3</v>
      </c>
      <c r="AB14" s="154">
        <f>MyRating(_DEB2,$B14,'DE-Efficacy'!$F$1)</f>
        <v>3</v>
      </c>
      <c r="AC14" s="154">
        <f>MyRating(_DEB3,$B14,'DE-Efficacy'!$F$1)</f>
        <v>3</v>
      </c>
    </row>
    <row r="15" spans="2:29" x14ac:dyDescent="0.25">
      <c r="B15" s="299" t="s">
        <v>328</v>
      </c>
      <c r="C15" s="294">
        <f t="shared" si="0"/>
        <v>1.5526374000000001</v>
      </c>
      <c r="D15" s="294">
        <f t="shared" si="1"/>
        <v>1.2176781440599997</v>
      </c>
      <c r="E15" s="294">
        <f t="shared" si="2"/>
        <v>0.7557358999999999</v>
      </c>
      <c r="F15" s="294">
        <f t="shared" si="3"/>
        <v>0.46194224405999995</v>
      </c>
      <c r="G15" s="294">
        <f t="shared" si="4"/>
        <v>3.0000000000000004</v>
      </c>
      <c r="H15" s="154">
        <f>MyRating(_DEE1,$B15,'DE-Efficacy'!$F$1)</f>
        <v>3</v>
      </c>
      <c r="I15" s="154">
        <f>MyRating(_DEE2,$B15,'DE-Efficacy'!$F$1)</f>
        <v>3</v>
      </c>
      <c r="J15" s="154">
        <f>MyRating(_DEE3,$B15,'DE-Efficacy'!$F$1)</f>
        <v>3</v>
      </c>
      <c r="K15" s="154">
        <f>MyRating(_DEE4,$B15,'DE-Efficacy'!$F$1)</f>
        <v>4</v>
      </c>
      <c r="L15" s="154">
        <f>MyRating(_DEE5,$B15,'DE-Efficacy'!$F$1)</f>
        <v>3</v>
      </c>
      <c r="M15" s="154">
        <f>MyRating(_DEE6,$B15,'DE-Efficacy'!$F$1)</f>
        <v>1</v>
      </c>
      <c r="N15" s="154">
        <f>MyRating(_DEE7,$B15,'DE-Efficacy'!$F$1)</f>
        <v>2</v>
      </c>
      <c r="O15" s="154">
        <f>MyRating(_DEE8,$B15,'DE-Efficacy'!$F$1)</f>
        <v>2</v>
      </c>
      <c r="P15" s="154">
        <f>MyRating(_DES1,$B15,'DE-Efficacy'!$F$1)</f>
        <v>1</v>
      </c>
      <c r="Q15" s="154">
        <f>MyRating(_DES2,$B15,'DE-Efficacy'!$F$1)</f>
        <v>4</v>
      </c>
      <c r="R15" s="154">
        <f>MyRating(_DES3,$B15,'DE-Efficacy'!$F$1)</f>
        <v>4</v>
      </c>
      <c r="S15" s="154">
        <f>MyRating(_DES4,$B15,'DE-Efficacy'!$F$1)</f>
        <v>4</v>
      </c>
      <c r="T15" s="154">
        <f>MyRating(_DES5,$B15,'DE-Efficacy'!$F$1)</f>
        <v>4</v>
      </c>
      <c r="U15" s="154">
        <f>MyRating(_DES6,$B15,'DE-Efficacy'!$F$1)</f>
        <v>4</v>
      </c>
      <c r="V15" s="154">
        <f>MyRating(_DES7,$B15,'DE-Efficacy'!$F$1)</f>
        <v>2</v>
      </c>
      <c r="W15" s="154">
        <f>MyRating(_DED1,$B15,'DE-Efficacy'!$F$1)</f>
        <v>3</v>
      </c>
      <c r="X15" s="154">
        <f>MyRating(_DED2,$B15,'DE-Efficacy'!$F$1)</f>
        <v>5</v>
      </c>
      <c r="Y15" s="154">
        <f>MyRating(_DED3,$B15,'DE-Efficacy'!$F$1)</f>
        <v>3</v>
      </c>
      <c r="Z15" s="154">
        <f>MyRating(_DED4,$B15,'DE-Efficacy'!$F$1)</f>
        <v>3</v>
      </c>
      <c r="AA15" s="154">
        <f>MyRating(_DEB1,$B15,'DE-Efficacy'!$F$1)</f>
        <v>3</v>
      </c>
      <c r="AB15" s="154">
        <f>MyRating(_DEB2,$B15,'DE-Efficacy'!$F$1)</f>
        <v>3</v>
      </c>
      <c r="AC15" s="154">
        <f>MyRating(_DEB3,$B15,'DE-Efficacy'!$F$1)</f>
        <v>3</v>
      </c>
    </row>
    <row r="16" spans="2:29" x14ac:dyDescent="0.25">
      <c r="B16" s="299" t="s">
        <v>310</v>
      </c>
      <c r="C16" s="294">
        <f t="shared" si="0"/>
        <v>1.5280779999999998</v>
      </c>
      <c r="D16" s="294">
        <f t="shared" si="1"/>
        <v>1.04749693164</v>
      </c>
      <c r="E16" s="294">
        <f t="shared" si="2"/>
        <v>0.70563629999999999</v>
      </c>
      <c r="F16" s="294">
        <f t="shared" si="3"/>
        <v>0.34186063164000002</v>
      </c>
      <c r="G16" s="294">
        <f t="shared" si="4"/>
        <v>3.0000000000000004</v>
      </c>
      <c r="H16" s="154">
        <f>MyRating(_DEE1,$B16,'DE-Efficacy'!$F$1)</f>
        <v>3</v>
      </c>
      <c r="I16" s="154">
        <f>MyRating(_DEE2,$B16,'DE-Efficacy'!$F$1)</f>
        <v>3</v>
      </c>
      <c r="J16" s="154">
        <f>MyRating(_DEE3,$B16,'DE-Efficacy'!$F$1)</f>
        <v>3</v>
      </c>
      <c r="K16" s="154">
        <f>MyRating(_DEE4,$B16,'DE-Efficacy'!$F$1)</f>
        <v>3</v>
      </c>
      <c r="L16" s="154">
        <f>MyRating(_DEE5,$B16,'DE-Efficacy'!$F$1)</f>
        <v>3</v>
      </c>
      <c r="M16" s="154">
        <f>MyRating(_DEE6,$B16,'DE-Efficacy'!$F$1)</f>
        <v>2</v>
      </c>
      <c r="N16" s="154">
        <f>MyRating(_DEE7,$B16,'DE-Efficacy'!$F$1)</f>
        <v>2</v>
      </c>
      <c r="O16" s="154">
        <f>MyRating(_DEE8,$B16,'DE-Efficacy'!$F$1)</f>
        <v>2</v>
      </c>
      <c r="P16" s="154">
        <f>MyRating(_DES1,$B16,'DE-Efficacy'!$F$1)</f>
        <v>2</v>
      </c>
      <c r="Q16" s="154">
        <f>MyRating(_DES2,$B16,'DE-Efficacy'!$F$1)</f>
        <v>4</v>
      </c>
      <c r="R16" s="154">
        <f>MyRating(_DES3,$B16,'DE-Efficacy'!$F$1)</f>
        <v>3</v>
      </c>
      <c r="S16" s="154">
        <f>MyRating(_DES4,$B16,'DE-Efficacy'!$F$1)</f>
        <v>2</v>
      </c>
      <c r="T16" s="154">
        <f>MyRating(_DES5,$B16,'DE-Efficacy'!$F$1)</f>
        <v>4</v>
      </c>
      <c r="U16" s="154">
        <f>MyRating(_DES6,$B16,'DE-Efficacy'!$F$1)</f>
        <v>2</v>
      </c>
      <c r="V16" s="154">
        <f>MyRating(_DES7,$B16,'DE-Efficacy'!$F$1)</f>
        <v>3</v>
      </c>
      <c r="W16" s="154">
        <f>MyRating(_DED1,$B16,'DE-Efficacy'!$F$1)</f>
        <v>3</v>
      </c>
      <c r="X16" s="154">
        <f>MyRating(_DED2,$B16,'DE-Efficacy'!$F$1)</f>
        <v>2</v>
      </c>
      <c r="Y16" s="154">
        <f>MyRating(_DED3,$B16,'DE-Efficacy'!$F$1)</f>
        <v>3</v>
      </c>
      <c r="Z16" s="154">
        <f>MyRating(_DED4,$B16,'DE-Efficacy'!$F$1)</f>
        <v>3</v>
      </c>
      <c r="AA16" s="154">
        <f>MyRating(_DEB1,$B16,'DE-Efficacy'!$F$1)</f>
        <v>3</v>
      </c>
      <c r="AB16" s="154">
        <f>MyRating(_DEB2,$B16,'DE-Efficacy'!$F$1)</f>
        <v>3</v>
      </c>
      <c r="AC16" s="154">
        <f>MyRating(_DEB3,$B16,'DE-Efficacy'!$F$1)</f>
        <v>3</v>
      </c>
    </row>
    <row r="17" spans="2:29" x14ac:dyDescent="0.25">
      <c r="B17" s="299" t="s">
        <v>311</v>
      </c>
      <c r="C17" s="294">
        <f t="shared" si="0"/>
        <v>1.1240000000000001</v>
      </c>
      <c r="D17" s="294">
        <f t="shared" si="1"/>
        <v>1.1543225316400001</v>
      </c>
      <c r="E17" s="294">
        <f t="shared" si="2"/>
        <v>0.81246190000000007</v>
      </c>
      <c r="F17" s="294">
        <f t="shared" si="3"/>
        <v>0.34186063164000002</v>
      </c>
      <c r="G17" s="294">
        <f t="shared" si="4"/>
        <v>3.0000000000000004</v>
      </c>
      <c r="H17" s="154">
        <f>MyRating(_DEE1,$B17,'DE-Efficacy'!$F$1)</f>
        <v>2</v>
      </c>
      <c r="I17" s="154">
        <f>MyRating(_DEE2,$B17,'DE-Efficacy'!$F$1)</f>
        <v>2</v>
      </c>
      <c r="J17" s="154">
        <f>MyRating(_DEE3,$B17,'DE-Efficacy'!$F$1)</f>
        <v>2</v>
      </c>
      <c r="K17" s="154">
        <f>MyRating(_DEE4,$B17,'DE-Efficacy'!$F$1)</f>
        <v>2</v>
      </c>
      <c r="L17" s="154">
        <f>MyRating(_DEE5,$B17,'DE-Efficacy'!$F$1)</f>
        <v>2</v>
      </c>
      <c r="M17" s="154">
        <f>MyRating(_DEE6,$B17,'DE-Efficacy'!$F$1)</f>
        <v>2</v>
      </c>
      <c r="N17" s="154">
        <f>MyRating(_DEE7,$B17,'DE-Efficacy'!$F$1)</f>
        <v>2</v>
      </c>
      <c r="O17" s="154">
        <f>MyRating(_DEE8,$B17,'DE-Efficacy'!$F$1)</f>
        <v>2</v>
      </c>
      <c r="P17" s="154">
        <f>MyRating(_DES1,$B17,'DE-Efficacy'!$F$1)</f>
        <v>3</v>
      </c>
      <c r="Q17" s="154">
        <f>MyRating(_DES2,$B17,'DE-Efficacy'!$F$1)</f>
        <v>3</v>
      </c>
      <c r="R17" s="154">
        <f>MyRating(_DES3,$B17,'DE-Efficacy'!$F$1)</f>
        <v>3</v>
      </c>
      <c r="S17" s="154">
        <f>MyRating(_DES4,$B17,'DE-Efficacy'!$F$1)</f>
        <v>4</v>
      </c>
      <c r="T17" s="154">
        <f>MyRating(_DES5,$B17,'DE-Efficacy'!$F$1)</f>
        <v>4</v>
      </c>
      <c r="U17" s="154">
        <f>MyRating(_DES6,$B17,'DE-Efficacy'!$F$1)</f>
        <v>2</v>
      </c>
      <c r="V17" s="154">
        <f>MyRating(_DES7,$B17,'DE-Efficacy'!$F$1)</f>
        <v>3</v>
      </c>
      <c r="W17" s="154">
        <f>MyRating(_DED1,$B17,'DE-Efficacy'!$F$1)</f>
        <v>2</v>
      </c>
      <c r="X17" s="154">
        <f>MyRating(_DED2,$B17,'DE-Efficacy'!$F$1)</f>
        <v>2</v>
      </c>
      <c r="Y17" s="154">
        <f>MyRating(_DED3,$B17,'DE-Efficacy'!$F$1)</f>
        <v>3</v>
      </c>
      <c r="Z17" s="154">
        <f>MyRating(_DED4,$B17,'DE-Efficacy'!$F$1)</f>
        <v>3</v>
      </c>
      <c r="AA17" s="154">
        <f>MyRating(_DEB1,$B17,'DE-Efficacy'!$F$1)</f>
        <v>3</v>
      </c>
      <c r="AB17" s="154">
        <f>MyRating(_DEB2,$B17,'DE-Efficacy'!$F$1)</f>
        <v>3</v>
      </c>
      <c r="AC17" s="154">
        <f>MyRating(_DEB3,$B17,'DE-Efficacy'!$F$1)</f>
        <v>3</v>
      </c>
    </row>
    <row r="18" spans="2:29" x14ac:dyDescent="0.25">
      <c r="B18" s="299" t="s">
        <v>312</v>
      </c>
      <c r="C18" s="294">
        <f t="shared" si="0"/>
        <v>1.8385267999999999</v>
      </c>
      <c r="D18" s="294">
        <f t="shared" si="1"/>
        <v>0.96181942750000005</v>
      </c>
      <c r="E18" s="294">
        <f t="shared" si="2"/>
        <v>0.76986719999999997</v>
      </c>
      <c r="F18" s="294">
        <f t="shared" si="3"/>
        <v>0.19195222750000002</v>
      </c>
      <c r="G18" s="294">
        <f t="shared" si="4"/>
        <v>1.6</v>
      </c>
      <c r="H18" s="154">
        <f>MyRating(_DEE1,$B18,'DE-Efficacy'!$F$1)</f>
        <v>4</v>
      </c>
      <c r="I18" s="154">
        <f>MyRating(_DEE2,$B18,'DE-Efficacy'!$F$1)</f>
        <v>4</v>
      </c>
      <c r="J18" s="154">
        <f>MyRating(_DEE3,$B18,'DE-Efficacy'!$F$1)</f>
        <v>3</v>
      </c>
      <c r="K18" s="154">
        <f>MyRating(_DEE4,$B18,'DE-Efficacy'!$F$1)</f>
        <v>4</v>
      </c>
      <c r="L18" s="154">
        <f>MyRating(_DEE5,$B18,'DE-Efficacy'!$F$1)</f>
        <v>2</v>
      </c>
      <c r="M18" s="154">
        <f>MyRating(_DEE6,$B18,'DE-Efficacy'!$F$1)</f>
        <v>2</v>
      </c>
      <c r="N18" s="154">
        <f>MyRating(_DEE7,$B18,'DE-Efficacy'!$F$1)</f>
        <v>2</v>
      </c>
      <c r="O18" s="154">
        <f>MyRating(_DEE8,$B18,'DE-Efficacy'!$F$1)</f>
        <v>4</v>
      </c>
      <c r="P18" s="154">
        <f>MyRating(_DES1,$B18,'DE-Efficacy'!$F$1)</f>
        <v>1</v>
      </c>
      <c r="Q18" s="154">
        <f>MyRating(_DES2,$B18,'DE-Efficacy'!$F$1)</f>
        <v>4</v>
      </c>
      <c r="R18" s="154">
        <f>MyRating(_DES3,$B18,'DE-Efficacy'!$F$1)</f>
        <v>4</v>
      </c>
      <c r="S18" s="154">
        <f>MyRating(_DES4,$B18,'DE-Efficacy'!$F$1)</f>
        <v>4</v>
      </c>
      <c r="T18" s="154">
        <f>MyRating(_DES5,$B18,'DE-Efficacy'!$F$1)</f>
        <v>5</v>
      </c>
      <c r="U18" s="154">
        <f>MyRating(_DES6,$B18,'DE-Efficacy'!$F$1)</f>
        <v>4</v>
      </c>
      <c r="V18" s="154">
        <f>MyRating(_DES7,$B18,'DE-Efficacy'!$F$1)</f>
        <v>1</v>
      </c>
      <c r="W18" s="154">
        <f>MyRating(_DED1,$B18,'DE-Efficacy'!$F$1)</f>
        <v>2</v>
      </c>
      <c r="X18" s="154">
        <f>MyRating(_DED2,$B18,'DE-Efficacy'!$F$1)</f>
        <v>1</v>
      </c>
      <c r="Y18" s="154">
        <f>MyRating(_DED3,$B18,'DE-Efficacy'!$F$1)</f>
        <v>3</v>
      </c>
      <c r="Z18" s="154">
        <f>MyRating(_DED4,$B18,'DE-Efficacy'!$F$1)</f>
        <v>1</v>
      </c>
      <c r="AA18" s="154">
        <f>MyRating(_DEB1,$B18,'DE-Efficacy'!$F$1)</f>
        <v>2</v>
      </c>
      <c r="AB18" s="154">
        <f>MyRating(_DEB2,$B18,'DE-Efficacy'!$F$1)</f>
        <v>1</v>
      </c>
      <c r="AC18" s="154">
        <f>MyRating(_DEB3,$B18,'DE-Efficacy'!$F$1)</f>
        <v>2</v>
      </c>
    </row>
    <row r="19" spans="2:29" x14ac:dyDescent="0.25">
      <c r="B19" s="299" t="s">
        <v>313</v>
      </c>
      <c r="C19" s="294">
        <f t="shared" si="0"/>
        <v>1.7325336</v>
      </c>
      <c r="D19" s="294">
        <f t="shared" si="1"/>
        <v>1.04563953164</v>
      </c>
      <c r="E19" s="294">
        <f t="shared" si="2"/>
        <v>0.70377889999999999</v>
      </c>
      <c r="F19" s="294">
        <f t="shared" si="3"/>
        <v>0.34186063164000002</v>
      </c>
      <c r="G19" s="294">
        <f t="shared" si="4"/>
        <v>3.0000000000000004</v>
      </c>
      <c r="H19" s="154">
        <f>MyRating(_DEE1,$B19,'DE-Efficacy'!$F$1)</f>
        <v>4</v>
      </c>
      <c r="I19" s="154">
        <f>MyRating(_DEE2,$B19,'DE-Efficacy'!$F$1)</f>
        <v>3</v>
      </c>
      <c r="J19" s="154">
        <f>MyRating(_DEE3,$B19,'DE-Efficacy'!$F$1)</f>
        <v>3</v>
      </c>
      <c r="K19" s="154">
        <f>MyRating(_DEE4,$B19,'DE-Efficacy'!$F$1)</f>
        <v>3</v>
      </c>
      <c r="L19" s="154">
        <f>MyRating(_DEE5,$B19,'DE-Efficacy'!$F$1)</f>
        <v>3</v>
      </c>
      <c r="M19" s="154">
        <f>MyRating(_DEE6,$B19,'DE-Efficacy'!$F$1)</f>
        <v>3</v>
      </c>
      <c r="N19" s="154">
        <f>MyRating(_DEE7,$B19,'DE-Efficacy'!$F$1)</f>
        <v>2</v>
      </c>
      <c r="O19" s="154">
        <f>MyRating(_DEE8,$B19,'DE-Efficacy'!$F$1)</f>
        <v>3</v>
      </c>
      <c r="P19" s="154">
        <f>MyRating(_DES1,$B19,'DE-Efficacy'!$F$1)</f>
        <v>3</v>
      </c>
      <c r="Q19" s="154">
        <f>MyRating(_DES2,$B19,'DE-Efficacy'!$F$1)</f>
        <v>2</v>
      </c>
      <c r="R19" s="154">
        <f>MyRating(_DES3,$B19,'DE-Efficacy'!$F$1)</f>
        <v>3</v>
      </c>
      <c r="S19" s="154">
        <f>MyRating(_DES4,$B19,'DE-Efficacy'!$F$1)</f>
        <v>3</v>
      </c>
      <c r="T19" s="154">
        <f>MyRating(_DES5,$B19,'DE-Efficacy'!$F$1)</f>
        <v>2</v>
      </c>
      <c r="U19" s="154">
        <f>MyRating(_DES6,$B19,'DE-Efficacy'!$F$1)</f>
        <v>4</v>
      </c>
      <c r="V19" s="154">
        <f>MyRating(_DES7,$B19,'DE-Efficacy'!$F$1)</f>
        <v>3</v>
      </c>
      <c r="W19" s="154">
        <f>MyRating(_DED1,$B19,'DE-Efficacy'!$F$1)</f>
        <v>3</v>
      </c>
      <c r="X19" s="154">
        <f>MyRating(_DED2,$B19,'DE-Efficacy'!$F$1)</f>
        <v>2</v>
      </c>
      <c r="Y19" s="154">
        <f>MyRating(_DED3,$B19,'DE-Efficacy'!$F$1)</f>
        <v>3</v>
      </c>
      <c r="Z19" s="154">
        <f>MyRating(_DED4,$B19,'DE-Efficacy'!$F$1)</f>
        <v>3</v>
      </c>
      <c r="AA19" s="154">
        <f>MyRating(_DEB1,$B19,'DE-Efficacy'!$F$1)</f>
        <v>3</v>
      </c>
      <c r="AB19" s="154">
        <f>MyRating(_DEB2,$B19,'DE-Efficacy'!$F$1)</f>
        <v>3</v>
      </c>
      <c r="AC19" s="154">
        <f>MyRating(_DEB3,$B19,'DE-Efficacy'!$F$1)</f>
        <v>3</v>
      </c>
    </row>
    <row r="20" spans="2:29" x14ac:dyDescent="0.25">
      <c r="B20" s="299" t="s">
        <v>314</v>
      </c>
      <c r="C20" s="294">
        <f t="shared" si="0"/>
        <v>0.65810200000000008</v>
      </c>
      <c r="D20" s="294">
        <f t="shared" si="1"/>
        <v>1.3457602316399999</v>
      </c>
      <c r="E20" s="294">
        <f t="shared" si="2"/>
        <v>1.0038996</v>
      </c>
      <c r="F20" s="294">
        <f t="shared" si="3"/>
        <v>0.34186063164000002</v>
      </c>
      <c r="G20" s="294">
        <f t="shared" si="4"/>
        <v>3.0000000000000004</v>
      </c>
      <c r="H20" s="154">
        <f>MyRating(_DEE1,$B20,'DE-Efficacy'!$F$1)</f>
        <v>1</v>
      </c>
      <c r="I20" s="154">
        <f>MyRating(_DEE2,$B20,'DE-Efficacy'!$F$1)</f>
        <v>1</v>
      </c>
      <c r="J20" s="154">
        <f>MyRating(_DEE3,$B20,'DE-Efficacy'!$F$1)</f>
        <v>1</v>
      </c>
      <c r="K20" s="154">
        <f>MyRating(_DEE4,$B20,'DE-Efficacy'!$F$1)</f>
        <v>1</v>
      </c>
      <c r="L20" s="154">
        <f>MyRating(_DEE5,$B20,'DE-Efficacy'!$F$1)</f>
        <v>1</v>
      </c>
      <c r="M20" s="154">
        <f>MyRating(_DEE6,$B20,'DE-Efficacy'!$F$1)</f>
        <v>2</v>
      </c>
      <c r="N20" s="154">
        <f>MyRating(_DEE7,$B20,'DE-Efficacy'!$F$1)</f>
        <v>2</v>
      </c>
      <c r="O20" s="154">
        <f>MyRating(_DEE8,$B20,'DE-Efficacy'!$F$1)</f>
        <v>1</v>
      </c>
      <c r="P20" s="154">
        <f>MyRating(_DES1,$B20,'DE-Efficacy'!$F$1)</f>
        <v>4</v>
      </c>
      <c r="Q20" s="154">
        <f>MyRating(_DES2,$B20,'DE-Efficacy'!$F$1)</f>
        <v>4</v>
      </c>
      <c r="R20" s="154">
        <f>MyRating(_DES3,$B20,'DE-Efficacy'!$F$1)</f>
        <v>4</v>
      </c>
      <c r="S20" s="154">
        <f>MyRating(_DES4,$B20,'DE-Efficacy'!$F$1)</f>
        <v>4</v>
      </c>
      <c r="T20" s="154">
        <f>MyRating(_DES5,$B20,'DE-Efficacy'!$F$1)</f>
        <v>4</v>
      </c>
      <c r="U20" s="154">
        <f>MyRating(_DES6,$B20,'DE-Efficacy'!$F$1)</f>
        <v>4</v>
      </c>
      <c r="V20" s="154">
        <f>MyRating(_DES7,$B20,'DE-Efficacy'!$F$1)</f>
        <v>4</v>
      </c>
      <c r="W20" s="154">
        <f>MyRating(_DED1,$B20,'DE-Efficacy'!$F$1)</f>
        <v>2</v>
      </c>
      <c r="X20" s="154">
        <f>MyRating(_DED2,$B20,'DE-Efficacy'!$F$1)</f>
        <v>2</v>
      </c>
      <c r="Y20" s="154">
        <f>MyRating(_DED3,$B20,'DE-Efficacy'!$F$1)</f>
        <v>3</v>
      </c>
      <c r="Z20" s="154">
        <f>MyRating(_DED4,$B20,'DE-Efficacy'!$F$1)</f>
        <v>3</v>
      </c>
      <c r="AA20" s="154">
        <f>MyRating(_DEB1,$B20,'DE-Efficacy'!$F$1)</f>
        <v>3</v>
      </c>
      <c r="AB20" s="154">
        <f>MyRating(_DEB2,$B20,'DE-Efficacy'!$F$1)</f>
        <v>3</v>
      </c>
      <c r="AC20" s="154">
        <f>MyRating(_DEB3,$B20,'DE-Efficacy'!$F$1)</f>
        <v>3</v>
      </c>
    </row>
    <row r="21" spans="2:29" x14ac:dyDescent="0.25">
      <c r="B21" s="299" t="s">
        <v>315</v>
      </c>
      <c r="C21" s="294">
        <f t="shared" si="0"/>
        <v>0.71919140000000004</v>
      </c>
      <c r="D21" s="294">
        <f t="shared" si="1"/>
        <v>1.20225623578</v>
      </c>
      <c r="E21" s="294">
        <f t="shared" si="2"/>
        <v>0.8203684</v>
      </c>
      <c r="F21" s="294">
        <f t="shared" si="3"/>
        <v>0.38188783577999996</v>
      </c>
      <c r="G21" s="294">
        <f t="shared" si="4"/>
        <v>3.0000000000000004</v>
      </c>
      <c r="H21" s="154">
        <f>MyRating(_DEE1,$B21,'DE-Efficacy'!$F$1)</f>
        <v>1</v>
      </c>
      <c r="I21" s="154">
        <f>MyRating(_DEE2,$B21,'DE-Efficacy'!$F$1)</f>
        <v>1</v>
      </c>
      <c r="J21" s="154">
        <f>MyRating(_DEE3,$B21,'DE-Efficacy'!$F$1)</f>
        <v>1</v>
      </c>
      <c r="K21" s="154">
        <f>MyRating(_DEE4,$B21,'DE-Efficacy'!$F$1)</f>
        <v>1</v>
      </c>
      <c r="L21" s="154">
        <f>MyRating(_DEE5,$B21,'DE-Efficacy'!$F$1)</f>
        <v>2</v>
      </c>
      <c r="M21" s="154">
        <f>MyRating(_DEE6,$B21,'DE-Efficacy'!$F$1)</f>
        <v>2</v>
      </c>
      <c r="N21" s="154">
        <f>MyRating(_DEE7,$B21,'DE-Efficacy'!$F$1)</f>
        <v>2</v>
      </c>
      <c r="O21" s="154">
        <f>MyRating(_DEE8,$B21,'DE-Efficacy'!$F$1)</f>
        <v>1</v>
      </c>
      <c r="P21" s="154">
        <f>MyRating(_DES1,$B21,'DE-Efficacy'!$F$1)</f>
        <v>3</v>
      </c>
      <c r="Q21" s="154">
        <f>MyRating(_DES2,$B21,'DE-Efficacy'!$F$1)</f>
        <v>3</v>
      </c>
      <c r="R21" s="154">
        <f>MyRating(_DES3,$B21,'DE-Efficacy'!$F$1)</f>
        <v>3</v>
      </c>
      <c r="S21" s="154">
        <f>MyRating(_DES4,$B21,'DE-Efficacy'!$F$1)</f>
        <v>3</v>
      </c>
      <c r="T21" s="154">
        <f>MyRating(_DES5,$B21,'DE-Efficacy'!$F$1)</f>
        <v>4</v>
      </c>
      <c r="U21" s="154">
        <f>MyRating(_DES6,$B21,'DE-Efficacy'!$F$1)</f>
        <v>4</v>
      </c>
      <c r="V21" s="154">
        <f>MyRating(_DES7,$B21,'DE-Efficacy'!$F$1)</f>
        <v>3</v>
      </c>
      <c r="W21" s="154">
        <f>MyRating(_DED1,$B21,'DE-Efficacy'!$F$1)</f>
        <v>2</v>
      </c>
      <c r="X21" s="154">
        <f>MyRating(_DED2,$B21,'DE-Efficacy'!$F$1)</f>
        <v>3</v>
      </c>
      <c r="Y21" s="154">
        <f>MyRating(_DED3,$B21,'DE-Efficacy'!$F$1)</f>
        <v>3</v>
      </c>
      <c r="Z21" s="154">
        <f>MyRating(_DED4,$B21,'DE-Efficacy'!$F$1)</f>
        <v>3</v>
      </c>
      <c r="AA21" s="154">
        <f>MyRating(_DEB1,$B21,'DE-Efficacy'!$F$1)</f>
        <v>3</v>
      </c>
      <c r="AB21" s="154">
        <f>MyRating(_DEB2,$B21,'DE-Efficacy'!$F$1)</f>
        <v>3</v>
      </c>
      <c r="AC21" s="154">
        <f>MyRating(_DEB3,$B21,'DE-Efficacy'!$F$1)</f>
        <v>3</v>
      </c>
    </row>
    <row r="22" spans="2:29" x14ac:dyDescent="0.25">
      <c r="B22" s="299" t="s">
        <v>329</v>
      </c>
      <c r="C22" s="294">
        <f t="shared" si="0"/>
        <v>1.6860000000000002</v>
      </c>
      <c r="D22" s="294">
        <f t="shared" si="1"/>
        <v>1.1348125357800001</v>
      </c>
      <c r="E22" s="294">
        <f t="shared" si="2"/>
        <v>0.7529247</v>
      </c>
      <c r="F22" s="294">
        <f t="shared" si="3"/>
        <v>0.38188783577999996</v>
      </c>
      <c r="G22" s="294">
        <f t="shared" si="4"/>
        <v>3.0000000000000004</v>
      </c>
      <c r="H22" s="154">
        <f>MyRating(_DEE1,$B22,'DE-Efficacy'!$F$1)</f>
        <v>3</v>
      </c>
      <c r="I22" s="154">
        <f>MyRating(_DEE2,$B22,'DE-Efficacy'!$F$1)</f>
        <v>3</v>
      </c>
      <c r="J22" s="154">
        <f>MyRating(_DEE3,$B22,'DE-Efficacy'!$F$1)</f>
        <v>3</v>
      </c>
      <c r="K22" s="154">
        <f>MyRating(_DEE4,$B22,'DE-Efficacy'!$F$1)</f>
        <v>3</v>
      </c>
      <c r="L22" s="154">
        <f>MyRating(_DEE5,$B22,'DE-Efficacy'!$F$1)</f>
        <v>3</v>
      </c>
      <c r="M22" s="154">
        <f>MyRating(_DEE6,$B22,'DE-Efficacy'!$F$1)</f>
        <v>3</v>
      </c>
      <c r="N22" s="154">
        <f>MyRating(_DEE7,$B22,'DE-Efficacy'!$F$1)</f>
        <v>3</v>
      </c>
      <c r="O22" s="154">
        <f>MyRating(_DEE8,$B22,'DE-Efficacy'!$F$1)</f>
        <v>3</v>
      </c>
      <c r="P22" s="154">
        <f>MyRating(_DES1,$B22,'DE-Efficacy'!$F$1)</f>
        <v>3</v>
      </c>
      <c r="Q22" s="154">
        <f>MyRating(_DES2,$B22,'DE-Efficacy'!$F$1)</f>
        <v>3</v>
      </c>
      <c r="R22" s="154">
        <f>MyRating(_DES3,$B22,'DE-Efficacy'!$F$1)</f>
        <v>3</v>
      </c>
      <c r="S22" s="154">
        <f>MyRating(_DES4,$B22,'DE-Efficacy'!$F$1)</f>
        <v>3</v>
      </c>
      <c r="T22" s="154">
        <f>MyRating(_DES5,$B22,'DE-Efficacy'!$F$1)</f>
        <v>3</v>
      </c>
      <c r="U22" s="154">
        <f>MyRating(_DES6,$B22,'DE-Efficacy'!$F$1)</f>
        <v>3</v>
      </c>
      <c r="V22" s="154">
        <f>MyRating(_DES7,$B22,'DE-Efficacy'!$F$1)</f>
        <v>3</v>
      </c>
      <c r="W22" s="154">
        <f>MyRating(_DED1,$B22,'DE-Efficacy'!$F$1)</f>
        <v>3</v>
      </c>
      <c r="X22" s="154">
        <f>MyRating(_DED2,$B22,'DE-Efficacy'!$F$1)</f>
        <v>3</v>
      </c>
      <c r="Y22" s="154">
        <f>MyRating(_DED3,$B22,'DE-Efficacy'!$F$1)</f>
        <v>3</v>
      </c>
      <c r="Z22" s="154">
        <f>MyRating(_DED4,$B22,'DE-Efficacy'!$F$1)</f>
        <v>3</v>
      </c>
      <c r="AA22" s="154">
        <f>MyRating(_DEB1,$B22,'DE-Efficacy'!$F$1)</f>
        <v>3</v>
      </c>
      <c r="AB22" s="154">
        <f>MyRating(_DEB2,$B22,'DE-Efficacy'!$F$1)</f>
        <v>3</v>
      </c>
      <c r="AC22" s="154">
        <f>MyRating(_DEB3,$B22,'DE-Efficacy'!$F$1)</f>
        <v>3</v>
      </c>
    </row>
    <row r="23" spans="2:29" ht="15.75" thickBot="1" x14ac:dyDescent="0.3">
      <c r="B23" s="300" t="s">
        <v>316</v>
      </c>
      <c r="C23" s="294">
        <f t="shared" si="0"/>
        <v>1.1240000000000001</v>
      </c>
      <c r="D23" s="294">
        <f t="shared" si="1"/>
        <v>0.99835113164</v>
      </c>
      <c r="E23" s="294">
        <f t="shared" si="2"/>
        <v>0.65649049999999998</v>
      </c>
      <c r="F23" s="294">
        <f t="shared" si="3"/>
        <v>0.34186063164000002</v>
      </c>
      <c r="G23" s="294">
        <f t="shared" si="4"/>
        <v>3.0000000000000004</v>
      </c>
      <c r="H23" s="154">
        <f>MyRating(_DEE1,$B23,'DE-Efficacy'!$F$1)</f>
        <v>2</v>
      </c>
      <c r="I23" s="154">
        <f>MyRating(_DEE2,$B23,'DE-Efficacy'!$F$1)</f>
        <v>2</v>
      </c>
      <c r="J23" s="154">
        <f>MyRating(_DEE3,$B23,'DE-Efficacy'!$F$1)</f>
        <v>2</v>
      </c>
      <c r="K23" s="154">
        <f>MyRating(_DEE4,$B23,'DE-Efficacy'!$F$1)</f>
        <v>2</v>
      </c>
      <c r="L23" s="154">
        <f>MyRating(_DEE5,$B23,'DE-Efficacy'!$F$1)</f>
        <v>2</v>
      </c>
      <c r="M23" s="154">
        <f>MyRating(_DEE6,$B23,'DE-Efficacy'!$F$1)</f>
        <v>2</v>
      </c>
      <c r="N23" s="154">
        <f>MyRating(_DEE7,$B23,'DE-Efficacy'!$F$1)</f>
        <v>2</v>
      </c>
      <c r="O23" s="154">
        <f>MyRating(_DEE8,$B23,'DE-Efficacy'!$F$1)</f>
        <v>2</v>
      </c>
      <c r="P23" s="154">
        <f>MyRating(_DES1,$B23,'DE-Efficacy'!$F$1)</f>
        <v>2</v>
      </c>
      <c r="Q23" s="154">
        <f>MyRating(_DES2,$B23,'DE-Efficacy'!$F$1)</f>
        <v>2</v>
      </c>
      <c r="R23" s="154">
        <f>MyRating(_DES3,$B23,'DE-Efficacy'!$F$1)</f>
        <v>3</v>
      </c>
      <c r="S23" s="154">
        <f>MyRating(_DES4,$B23,'DE-Efficacy'!$F$1)</f>
        <v>2</v>
      </c>
      <c r="T23" s="154">
        <f>MyRating(_DES5,$B23,'DE-Efficacy'!$F$1)</f>
        <v>4</v>
      </c>
      <c r="U23" s="154">
        <f>MyRating(_DES6,$B23,'DE-Efficacy'!$F$1)</f>
        <v>2</v>
      </c>
      <c r="V23" s="154">
        <f>MyRating(_DES7,$B23,'DE-Efficacy'!$F$1)</f>
        <v>3</v>
      </c>
      <c r="W23" s="154">
        <f>MyRating(_DED1,$B23,'DE-Efficacy'!$F$1)</f>
        <v>3</v>
      </c>
      <c r="X23" s="154">
        <f>MyRating(_DED2,$B23,'DE-Efficacy'!$F$1)</f>
        <v>2</v>
      </c>
      <c r="Y23" s="154">
        <f>MyRating(_DED3,$B23,'DE-Efficacy'!$F$1)</f>
        <v>3</v>
      </c>
      <c r="Z23" s="154">
        <f>MyRating(_DED4,$B23,'DE-Efficacy'!$F$1)</f>
        <v>3</v>
      </c>
      <c r="AA23" s="154">
        <f>MyRating(_DEB1,$B23,'DE-Efficacy'!$F$1)</f>
        <v>3</v>
      </c>
      <c r="AB23" s="154">
        <f>MyRating(_DEB2,$B23,'DE-Efficacy'!$F$1)</f>
        <v>3</v>
      </c>
      <c r="AC23" s="154">
        <f>MyRating(_DEB3,$B23,'DE-Efficacy'!$F$1)</f>
        <v>3</v>
      </c>
    </row>
    <row r="24" spans="2:29" x14ac:dyDescent="0.25">
      <c r="B24" s="273" t="s">
        <v>270</v>
      </c>
      <c r="C24" s="294">
        <f t="shared" si="0"/>
        <v>2.5682275999999997</v>
      </c>
      <c r="D24" s="294">
        <f t="shared" si="1"/>
        <v>1.3797779905200001</v>
      </c>
      <c r="E24" s="294">
        <f t="shared" si="2"/>
        <v>1.1801267</v>
      </c>
      <c r="F24" s="294">
        <f t="shared" si="3"/>
        <v>0.19965129052</v>
      </c>
      <c r="G24" s="294">
        <f t="shared" si="4"/>
        <v>1.4</v>
      </c>
      <c r="H24" s="154">
        <f>MyRating(_DEE1,$B24,'DE-Efficacy'!$F$1)</f>
        <v>4</v>
      </c>
      <c r="I24" s="154">
        <f>MyRating(_DEE2,$B24,'DE-Efficacy'!$F$1)</f>
        <v>5</v>
      </c>
      <c r="J24" s="154">
        <f>MyRating(_DEE3,$B24,'DE-Efficacy'!$F$1)</f>
        <v>5</v>
      </c>
      <c r="K24" s="154">
        <f>MyRating(_DEE4,$B24,'DE-Efficacy'!$F$1)</f>
        <v>5</v>
      </c>
      <c r="L24" s="154">
        <f>MyRating(_DEE5,$B24,'DE-Efficacy'!$F$1)</f>
        <v>4</v>
      </c>
      <c r="M24" s="154">
        <f>MyRating(_DEE6,$B24,'DE-Efficacy'!$F$1)</f>
        <v>4</v>
      </c>
      <c r="N24" s="154">
        <f>MyRating(_DEE7,$B24,'DE-Efficacy'!$F$1)</f>
        <v>4</v>
      </c>
      <c r="O24" s="154">
        <f>MyRating(_DEE8,$B24,'DE-Efficacy'!$F$1)</f>
        <v>5</v>
      </c>
      <c r="P24" s="154">
        <f>MyRating(_DES1,$B24,'DE-Efficacy'!$F$1)</f>
        <v>5</v>
      </c>
      <c r="Q24" s="154">
        <f>MyRating(_DES2,$B24,'DE-Efficacy'!$F$1)</f>
        <v>5</v>
      </c>
      <c r="R24" s="154">
        <f>MyRating(_DES3,$B24,'DE-Efficacy'!$F$1)</f>
        <v>5</v>
      </c>
      <c r="S24" s="154">
        <f>MyRating(_DES4,$B24,'DE-Efficacy'!$F$1)</f>
        <v>5</v>
      </c>
      <c r="T24" s="154">
        <f>MyRating(_DES5,$B24,'DE-Efficacy'!$F$1)</f>
        <v>5</v>
      </c>
      <c r="U24" s="154">
        <f>MyRating(_DES6,$B24,'DE-Efficacy'!$F$1)</f>
        <v>3</v>
      </c>
      <c r="V24" s="154">
        <f>MyRating(_DES7,$B24,'DE-Efficacy'!$F$1)</f>
        <v>4</v>
      </c>
      <c r="W24" s="154">
        <f>MyRating(_DED1,$B24,'DE-Efficacy'!$F$1)</f>
        <v>5</v>
      </c>
      <c r="X24" s="154">
        <f>MyRating(_DED2,$B24,'DE-Efficacy'!$F$1)</f>
        <v>2</v>
      </c>
      <c r="Y24" s="154">
        <f>MyRating(_DED3,$B24,'DE-Efficacy'!$F$1)</f>
        <v>2</v>
      </c>
      <c r="Z24" s="154">
        <f>MyRating(_DED4,$B24,'DE-Efficacy'!$F$1)</f>
        <v>1</v>
      </c>
      <c r="AA24" s="154">
        <f>MyRating(_DEB1,$B24,'DE-Efficacy'!$F$1)</f>
        <v>3</v>
      </c>
      <c r="AB24" s="154">
        <f>MyRating(_DEB2,$B24,'DE-Efficacy'!$F$1)</f>
        <v>1</v>
      </c>
      <c r="AC24" s="154">
        <f>MyRating(_DEB3,$B24,'DE-Efficacy'!$F$1)</f>
        <v>1</v>
      </c>
    </row>
    <row r="25" spans="2:29" x14ac:dyDescent="0.25">
      <c r="B25" s="273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MyRating(_DEE1,$B25,'DE-Efficacy'!$F$1)</f>
        <v>3</v>
      </c>
      <c r="I25" s="154">
        <f>MyRating(_DEE2,$B25,'DE-Efficacy'!$F$1)</f>
        <v>3</v>
      </c>
      <c r="J25" s="154">
        <f>MyRating(_DEE3,$B25,'DE-Efficacy'!$F$1)</f>
        <v>4</v>
      </c>
      <c r="K25" s="154">
        <f>MyRating(_DEE4,$B25,'DE-Efficacy'!$F$1)</f>
        <v>3</v>
      </c>
      <c r="L25" s="154">
        <f>MyRating(_DEE5,$B25,'DE-Efficacy'!$F$1)</f>
        <v>4</v>
      </c>
      <c r="M25" s="154">
        <f>MyRating(_DEE6,$B25,'DE-Efficacy'!$F$1)</f>
        <v>3</v>
      </c>
      <c r="N25" s="154">
        <f>MyRating(_DEE7,$B25,'DE-Efficacy'!$F$1)</f>
        <v>3</v>
      </c>
      <c r="O25" s="154">
        <f>MyRating(_DEE8,$B25,'DE-Efficacy'!$F$1)</f>
        <v>3</v>
      </c>
      <c r="P25" s="154">
        <f>MyRating(_DES1,$B25,'DE-Efficacy'!$F$1)</f>
        <v>4</v>
      </c>
      <c r="Q25" s="154">
        <f>MyRating(_DES2,$B25,'DE-Efficacy'!$F$1)</f>
        <v>5</v>
      </c>
      <c r="R25" s="154">
        <f>MyRating(_DES3,$B25,'DE-Efficacy'!$F$1)</f>
        <v>4</v>
      </c>
      <c r="S25" s="154">
        <f>MyRating(_DES4,$B25,'DE-Efficacy'!$F$1)</f>
        <v>4</v>
      </c>
      <c r="T25" s="154">
        <f>MyRating(_DES5,$B25,'DE-Efficacy'!$F$1)</f>
        <v>5</v>
      </c>
      <c r="U25" s="154">
        <f>MyRating(_DES6,$B25,'DE-Efficacy'!$F$1)</f>
        <v>3</v>
      </c>
      <c r="V25" s="154">
        <f>MyRating(_DES7,$B25,'DE-Efficacy'!$F$1)</f>
        <v>4</v>
      </c>
      <c r="W25" s="154">
        <f>MyRating(_DED1,$B25,'DE-Efficacy'!$F$1)</f>
        <v>2</v>
      </c>
      <c r="X25" s="154">
        <f>MyRating(_DED2,$B25,'DE-Efficacy'!$F$1)</f>
        <v>3</v>
      </c>
      <c r="Y25" s="154">
        <f>MyRating(_DED3,$B25,'DE-Efficacy'!$F$1)</f>
        <v>1</v>
      </c>
      <c r="Z25" s="154">
        <f>MyRating(_DED4,$B25,'DE-Efficacy'!$F$1)</f>
        <v>2</v>
      </c>
      <c r="AA25" s="154">
        <f>MyRating(_DEB1,$B25,'DE-Efficacy'!$F$1)</f>
        <v>3</v>
      </c>
      <c r="AB25" s="154">
        <f>MyRating(_DEB2,$B25,'DE-Efficacy'!$F$1)</f>
        <v>3</v>
      </c>
      <c r="AC25" s="154">
        <f>MyRating(_DEB3,$B25,'DE-Efficacy'!$F$1)</f>
        <v>3</v>
      </c>
    </row>
    <row r="26" spans="2:29" x14ac:dyDescent="0.25">
      <c r="B26" s="273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MyRating(_DEE1,$B26,'DE-Efficacy'!$F$1)</f>
        <v>4</v>
      </c>
      <c r="I26" s="154">
        <f>MyRating(_DEE2,$B26,'DE-Efficacy'!$F$1)</f>
        <v>4</v>
      </c>
      <c r="J26" s="154">
        <f>MyRating(_DEE3,$B26,'DE-Efficacy'!$F$1)</f>
        <v>4</v>
      </c>
      <c r="K26" s="154">
        <f>MyRating(_DEE4,$B26,'DE-Efficacy'!$F$1)</f>
        <v>4</v>
      </c>
      <c r="L26" s="154">
        <f>MyRating(_DEE5,$B26,'DE-Efficacy'!$F$1)</f>
        <v>4</v>
      </c>
      <c r="M26" s="154">
        <f>MyRating(_DEE6,$B26,'DE-Efficacy'!$F$1)</f>
        <v>3</v>
      </c>
      <c r="N26" s="154">
        <f>MyRating(_DEE7,$B26,'DE-Efficacy'!$F$1)</f>
        <v>3</v>
      </c>
      <c r="O26" s="154">
        <f>MyRating(_DEE8,$B26,'DE-Efficacy'!$F$1)</f>
        <v>3</v>
      </c>
      <c r="P26" s="154">
        <f>MyRating(_DES1,$B26,'DE-Efficacy'!$F$1)</f>
        <v>4</v>
      </c>
      <c r="Q26" s="154">
        <f>MyRating(_DES2,$B26,'DE-Efficacy'!$F$1)</f>
        <v>5</v>
      </c>
      <c r="R26" s="154">
        <f>MyRating(_DES3,$B26,'DE-Efficacy'!$F$1)</f>
        <v>3</v>
      </c>
      <c r="S26" s="154">
        <f>MyRating(_DES4,$B26,'DE-Efficacy'!$F$1)</f>
        <v>3</v>
      </c>
      <c r="T26" s="154">
        <f>MyRating(_DES5,$B26,'DE-Efficacy'!$F$1)</f>
        <v>5</v>
      </c>
      <c r="U26" s="154">
        <f>MyRating(_DES6,$B26,'DE-Efficacy'!$F$1)</f>
        <v>2</v>
      </c>
      <c r="V26" s="154">
        <f>MyRating(_DES7,$B26,'DE-Efficacy'!$F$1)</f>
        <v>3</v>
      </c>
      <c r="W26" s="154">
        <f>MyRating(_DED1,$B26,'DE-Efficacy'!$F$1)</f>
        <v>3</v>
      </c>
      <c r="X26" s="154">
        <f>MyRating(_DED2,$B26,'DE-Efficacy'!$F$1)</f>
        <v>3</v>
      </c>
      <c r="Y26" s="154">
        <f>MyRating(_DED3,$B26,'DE-Efficacy'!$F$1)</f>
        <v>3</v>
      </c>
      <c r="Z26" s="154">
        <f>MyRating(_DED4,$B26,'DE-Efficacy'!$F$1)</f>
        <v>3</v>
      </c>
      <c r="AA26" s="154">
        <f>MyRating(_DEB1,$B26,'DE-Efficacy'!$F$1)</f>
        <v>3</v>
      </c>
      <c r="AB26" s="154">
        <f>MyRating(_DEB2,$B26,'DE-Efficacy'!$F$1)</f>
        <v>3</v>
      </c>
      <c r="AC26" s="154">
        <f>MyRating(_DEB3,$B26,'DE-Efficacy'!$F$1)</f>
        <v>3</v>
      </c>
    </row>
    <row r="27" spans="2:29" x14ac:dyDescent="0.25">
      <c r="B27" s="273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MyRating(_DEE1,$B27,'DE-Efficacy'!$F$1)</f>
        <v>3</v>
      </c>
      <c r="I27" s="154">
        <f>MyRating(_DEE2,$B27,'DE-Efficacy'!$F$1)</f>
        <v>3</v>
      </c>
      <c r="J27" s="154">
        <f>MyRating(_DEE3,$B27,'DE-Efficacy'!$F$1)</f>
        <v>4</v>
      </c>
      <c r="K27" s="154">
        <f>MyRating(_DEE4,$B27,'DE-Efficacy'!$F$1)</f>
        <v>3</v>
      </c>
      <c r="L27" s="154">
        <f>MyRating(_DEE5,$B27,'DE-Efficacy'!$F$1)</f>
        <v>4</v>
      </c>
      <c r="M27" s="154">
        <f>MyRating(_DEE6,$B27,'DE-Efficacy'!$F$1)</f>
        <v>3</v>
      </c>
      <c r="N27" s="154">
        <f>MyRating(_DEE7,$B27,'DE-Efficacy'!$F$1)</f>
        <v>3</v>
      </c>
      <c r="O27" s="154">
        <f>MyRating(_DEE8,$B27,'DE-Efficacy'!$F$1)</f>
        <v>5</v>
      </c>
      <c r="P27" s="154">
        <f>MyRating(_DES1,$B27,'DE-Efficacy'!$F$1)</f>
        <v>4</v>
      </c>
      <c r="Q27" s="154">
        <f>MyRating(_DES2,$B27,'DE-Efficacy'!$F$1)</f>
        <v>5</v>
      </c>
      <c r="R27" s="154">
        <f>MyRating(_DES3,$B27,'DE-Efficacy'!$F$1)</f>
        <v>3</v>
      </c>
      <c r="S27" s="154">
        <f>MyRating(_DES4,$B27,'DE-Efficacy'!$F$1)</f>
        <v>3</v>
      </c>
      <c r="T27" s="154">
        <f>MyRating(_DES5,$B27,'DE-Efficacy'!$F$1)</f>
        <v>5</v>
      </c>
      <c r="U27" s="154">
        <f>MyRating(_DES6,$B27,'DE-Efficacy'!$F$1)</f>
        <v>2</v>
      </c>
      <c r="V27" s="154">
        <f>MyRating(_DES7,$B27,'DE-Efficacy'!$F$1)</f>
        <v>3</v>
      </c>
      <c r="W27" s="154">
        <f>MyRating(_DED1,$B27,'DE-Efficacy'!$F$1)</f>
        <v>3</v>
      </c>
      <c r="X27" s="154">
        <f>MyRating(_DED2,$B27,'DE-Efficacy'!$F$1)</f>
        <v>3</v>
      </c>
      <c r="Y27" s="154">
        <f>MyRating(_DED3,$B27,'DE-Efficacy'!$F$1)</f>
        <v>3</v>
      </c>
      <c r="Z27" s="154">
        <f>MyRating(_DED4,$B27,'DE-Efficacy'!$F$1)</f>
        <v>3</v>
      </c>
      <c r="AA27" s="154">
        <f>MyRating(_DEB1,$B27,'DE-Efficacy'!$F$1)</f>
        <v>3</v>
      </c>
      <c r="AB27" s="154">
        <f>MyRating(_DEB2,$B27,'DE-Efficacy'!$F$1)</f>
        <v>3</v>
      </c>
      <c r="AC27" s="154">
        <f>MyRating(_DEB3,$B27,'DE-Efficacy'!$F$1)</f>
        <v>3</v>
      </c>
    </row>
    <row r="28" spans="2:29" x14ac:dyDescent="0.25">
      <c r="B28" s="273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MyRating(_DEE1,$B28,'DE-Efficacy'!$F$1)</f>
        <v>4</v>
      </c>
      <c r="I28" s="154">
        <f>MyRating(_DEE2,$B28,'DE-Efficacy'!$F$1)</f>
        <v>4</v>
      </c>
      <c r="J28" s="154">
        <f>MyRating(_DEE3,$B28,'DE-Efficacy'!$F$1)</f>
        <v>4</v>
      </c>
      <c r="K28" s="154">
        <f>MyRating(_DEE4,$B28,'DE-Efficacy'!$F$1)</f>
        <v>4</v>
      </c>
      <c r="L28" s="154">
        <f>MyRating(_DEE5,$B28,'DE-Efficacy'!$F$1)</f>
        <v>5</v>
      </c>
      <c r="M28" s="154">
        <f>MyRating(_DEE6,$B28,'DE-Efficacy'!$F$1)</f>
        <v>2</v>
      </c>
      <c r="N28" s="154">
        <f>MyRating(_DEE7,$B28,'DE-Efficacy'!$F$1)</f>
        <v>3</v>
      </c>
      <c r="O28" s="154">
        <f>MyRating(_DEE8,$B28,'DE-Efficacy'!$F$1)</f>
        <v>3</v>
      </c>
      <c r="P28" s="154">
        <f>MyRating(_DES1,$B28,'DE-Efficacy'!$F$1)</f>
        <v>4</v>
      </c>
      <c r="Q28" s="154">
        <f>MyRating(_DES2,$B28,'DE-Efficacy'!$F$1)</f>
        <v>5</v>
      </c>
      <c r="R28" s="154">
        <f>MyRating(_DES3,$B28,'DE-Efficacy'!$F$1)</f>
        <v>4</v>
      </c>
      <c r="S28" s="154">
        <f>MyRating(_DES4,$B28,'DE-Efficacy'!$F$1)</f>
        <v>4</v>
      </c>
      <c r="T28" s="154">
        <f>MyRating(_DES5,$B28,'DE-Efficacy'!$F$1)</f>
        <v>5</v>
      </c>
      <c r="U28" s="154">
        <f>MyRating(_DES6,$B28,'DE-Efficacy'!$F$1)</f>
        <v>4</v>
      </c>
      <c r="V28" s="154">
        <f>MyRating(_DES7,$B28,'DE-Efficacy'!$F$1)</f>
        <v>2</v>
      </c>
      <c r="W28" s="154">
        <f>MyRating(_DED1,$B28,'DE-Efficacy'!$F$1)</f>
        <v>3</v>
      </c>
      <c r="X28" s="154">
        <f>MyRating(_DED2,$B28,'DE-Efficacy'!$F$1)</f>
        <v>3</v>
      </c>
      <c r="Y28" s="154">
        <f>MyRating(_DED3,$B28,'DE-Efficacy'!$F$1)</f>
        <v>3</v>
      </c>
      <c r="Z28" s="154">
        <f>MyRating(_DED4,$B28,'DE-Efficacy'!$F$1)</f>
        <v>3</v>
      </c>
      <c r="AA28" s="154">
        <f>MyRating(_DEB1,$B28,'DE-Efficacy'!$F$1)</f>
        <v>3</v>
      </c>
      <c r="AB28" s="154">
        <f>MyRating(_DEB2,$B28,'DE-Efficacy'!$F$1)</f>
        <v>3</v>
      </c>
      <c r="AC28" s="154">
        <f>MyRating(_DEB3,$B28,'DE-Efficacy'!$F$1)</f>
        <v>3</v>
      </c>
    </row>
    <row r="29" spans="2:29" x14ac:dyDescent="0.25">
      <c r="B29" s="273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MyRating(_DEE1,$B29,'DE-Efficacy'!$F$1)</f>
        <v>4</v>
      </c>
      <c r="I29" s="154">
        <f>MyRating(_DEE2,$B29,'DE-Efficacy'!$F$1)</f>
        <v>4</v>
      </c>
      <c r="J29" s="154">
        <f>MyRating(_DEE3,$B29,'DE-Efficacy'!$F$1)</f>
        <v>4</v>
      </c>
      <c r="K29" s="154">
        <f>MyRating(_DEE4,$B29,'DE-Efficacy'!$F$1)</f>
        <v>4</v>
      </c>
      <c r="L29" s="154">
        <f>MyRating(_DEE5,$B29,'DE-Efficacy'!$F$1)</f>
        <v>4</v>
      </c>
      <c r="M29" s="154">
        <f>MyRating(_DEE6,$B29,'DE-Efficacy'!$F$1)</f>
        <v>1</v>
      </c>
      <c r="N29" s="154">
        <f>MyRating(_DEE7,$B29,'DE-Efficacy'!$F$1)</f>
        <v>3</v>
      </c>
      <c r="O29" s="154">
        <f>MyRating(_DEE8,$B29,'DE-Efficacy'!$F$1)</f>
        <v>5</v>
      </c>
      <c r="P29" s="154">
        <f>MyRating(_DES1,$B29,'DE-Efficacy'!$F$1)</f>
        <v>3</v>
      </c>
      <c r="Q29" s="154">
        <f>MyRating(_DES2,$B29,'DE-Efficacy'!$F$1)</f>
        <v>5</v>
      </c>
      <c r="R29" s="154">
        <f>MyRating(_DES3,$B29,'DE-Efficacy'!$F$1)</f>
        <v>3</v>
      </c>
      <c r="S29" s="154">
        <f>MyRating(_DES4,$B29,'DE-Efficacy'!$F$1)</f>
        <v>3</v>
      </c>
      <c r="T29" s="154">
        <f>MyRating(_DES5,$B29,'DE-Efficacy'!$F$1)</f>
        <v>5</v>
      </c>
      <c r="U29" s="154">
        <f>MyRating(_DES6,$B29,'DE-Efficacy'!$F$1)</f>
        <v>2</v>
      </c>
      <c r="V29" s="154">
        <f>MyRating(_DES7,$B29,'DE-Efficacy'!$F$1)</f>
        <v>3</v>
      </c>
      <c r="W29" s="154">
        <f>MyRating(_DED1,$B29,'DE-Efficacy'!$F$1)</f>
        <v>3</v>
      </c>
      <c r="X29" s="154">
        <f>MyRating(_DED2,$B29,'DE-Efficacy'!$F$1)</f>
        <v>3</v>
      </c>
      <c r="Y29" s="154">
        <f>MyRating(_DED3,$B29,'DE-Efficacy'!$F$1)</f>
        <v>3</v>
      </c>
      <c r="Z29" s="154">
        <f>MyRating(_DED4,$B29,'DE-Efficacy'!$F$1)</f>
        <v>1</v>
      </c>
      <c r="AA29" s="154">
        <f>MyRating(_DEB1,$B29,'DE-Efficacy'!$F$1)</f>
        <v>3</v>
      </c>
      <c r="AB29" s="154">
        <f>MyRating(_DEB2,$B29,'DE-Efficacy'!$F$1)</f>
        <v>3</v>
      </c>
      <c r="AC29" s="154">
        <f>MyRating(_DEB3,$B29,'DE-Efficacy'!$F$1)</f>
        <v>3</v>
      </c>
    </row>
    <row r="30" spans="2:29" x14ac:dyDescent="0.25">
      <c r="B30" s="273" t="s">
        <v>285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MyRating(_DEE1,$B30,'DE-Efficacy'!$F$1)</f>
        <v>5</v>
      </c>
      <c r="I30" s="154">
        <f>MyRating(_DEE2,$B30,'DE-Efficacy'!$F$1)</f>
        <v>5</v>
      </c>
      <c r="J30" s="154">
        <f>MyRating(_DEE3,$B30,'DE-Efficacy'!$F$1)</f>
        <v>5</v>
      </c>
      <c r="K30" s="154">
        <f>MyRating(_DEE4,$B30,'DE-Efficacy'!$F$1)</f>
        <v>5</v>
      </c>
      <c r="L30" s="154">
        <f>MyRating(_DEE5,$B30,'DE-Efficacy'!$F$1)</f>
        <v>4</v>
      </c>
      <c r="M30" s="154">
        <f>MyRating(_DEE6,$B30,'DE-Efficacy'!$F$1)</f>
        <v>2</v>
      </c>
      <c r="N30" s="154">
        <f>MyRating(_DEE7,$B30,'DE-Efficacy'!$F$1)</f>
        <v>4</v>
      </c>
      <c r="O30" s="154">
        <f>MyRating(_DEE8,$B30,'DE-Efficacy'!$F$1)</f>
        <v>3</v>
      </c>
      <c r="P30" s="154">
        <f>MyRating(_DES1,$B30,'DE-Efficacy'!$F$1)</f>
        <v>4</v>
      </c>
      <c r="Q30" s="154">
        <f>MyRating(_DES2,$B30,'DE-Efficacy'!$F$1)</f>
        <v>5</v>
      </c>
      <c r="R30" s="154">
        <f>MyRating(_DES3,$B30,'DE-Efficacy'!$F$1)</f>
        <v>4</v>
      </c>
      <c r="S30" s="154">
        <f>MyRating(_DES4,$B30,'DE-Efficacy'!$F$1)</f>
        <v>3</v>
      </c>
      <c r="T30" s="154">
        <f>MyRating(_DES5,$B30,'DE-Efficacy'!$F$1)</f>
        <v>5</v>
      </c>
      <c r="U30" s="154">
        <f>MyRating(_DES6,$B30,'DE-Efficacy'!$F$1)</f>
        <v>4</v>
      </c>
      <c r="V30" s="154">
        <f>MyRating(_DES7,$B30,'DE-Efficacy'!$F$1)</f>
        <v>5</v>
      </c>
      <c r="W30" s="154">
        <f>MyRating(_DED1,$B30,'DE-Efficacy'!$F$1)</f>
        <v>5</v>
      </c>
      <c r="X30" s="154">
        <f>MyRating(_DED2,$B30,'DE-Efficacy'!$F$1)</f>
        <v>3</v>
      </c>
      <c r="Y30" s="154">
        <f>MyRating(_DED3,$B30,'DE-Efficacy'!$F$1)</f>
        <v>3</v>
      </c>
      <c r="Z30" s="154">
        <f>MyRating(_DED4,$B30,'DE-Efficacy'!$F$1)</f>
        <v>3</v>
      </c>
      <c r="AA30" s="154">
        <f>MyRating(_DEB1,$B30,'DE-Efficacy'!$F$1)</f>
        <v>3</v>
      </c>
      <c r="AB30" s="154">
        <f>MyRating(_DEB2,$B30,'DE-Efficacy'!$F$1)</f>
        <v>3</v>
      </c>
      <c r="AC30" s="154">
        <f>MyRating(_DEB3,$B30,'DE-Efficacy'!$F$1)</f>
        <v>3</v>
      </c>
    </row>
    <row r="31" spans="2:29" x14ac:dyDescent="0.25">
      <c r="B31" s="273" t="s">
        <v>17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MyRating(_DEE1,$B31,'DE-Efficacy'!$F$1)</f>
        <v>4</v>
      </c>
      <c r="I31" s="154">
        <f>MyRating(_DEE2,$B31,'DE-Efficacy'!$F$1)</f>
        <v>4</v>
      </c>
      <c r="J31" s="154">
        <f>MyRating(_DEE3,$B31,'DE-Efficacy'!$F$1)</f>
        <v>4</v>
      </c>
      <c r="K31" s="154">
        <f>MyRating(_DEE4,$B31,'DE-Efficacy'!$F$1)</f>
        <v>4</v>
      </c>
      <c r="L31" s="154">
        <f>MyRating(_DEE5,$B31,'DE-Efficacy'!$F$1)</f>
        <v>4</v>
      </c>
      <c r="M31" s="154">
        <f>MyRating(_DEE6,$B31,'DE-Efficacy'!$F$1)</f>
        <v>1</v>
      </c>
      <c r="N31" s="154">
        <f>MyRating(_DEE7,$B31,'DE-Efficacy'!$F$1)</f>
        <v>3</v>
      </c>
      <c r="O31" s="154">
        <f>MyRating(_DEE8,$B31,'DE-Efficacy'!$F$1)</f>
        <v>3</v>
      </c>
      <c r="P31" s="154">
        <f>MyRating(_DES1,$B31,'DE-Efficacy'!$F$1)</f>
        <v>4</v>
      </c>
      <c r="Q31" s="154">
        <f>MyRating(_DES2,$B31,'DE-Efficacy'!$F$1)</f>
        <v>5</v>
      </c>
      <c r="R31" s="154">
        <f>MyRating(_DES3,$B31,'DE-Efficacy'!$F$1)</f>
        <v>5</v>
      </c>
      <c r="S31" s="154">
        <f>MyRating(_DES4,$B31,'DE-Efficacy'!$F$1)</f>
        <v>5</v>
      </c>
      <c r="T31" s="154">
        <f>MyRating(_DES5,$B31,'DE-Efficacy'!$F$1)</f>
        <v>5</v>
      </c>
      <c r="U31" s="154">
        <f>MyRating(_DES6,$B31,'DE-Efficacy'!$F$1)</f>
        <v>2</v>
      </c>
      <c r="V31" s="154">
        <f>MyRating(_DES7,$B31,'DE-Efficacy'!$F$1)</f>
        <v>3</v>
      </c>
      <c r="W31" s="154">
        <f>MyRating(_DED1,$B31,'DE-Efficacy'!$F$1)</f>
        <v>3</v>
      </c>
      <c r="X31" s="154">
        <f>MyRating(_DED2,$B31,'DE-Efficacy'!$F$1)</f>
        <v>3</v>
      </c>
      <c r="Y31" s="154">
        <f>MyRating(_DED3,$B31,'DE-Efficacy'!$F$1)</f>
        <v>3</v>
      </c>
      <c r="Z31" s="154">
        <f>MyRating(_DED4,$B31,'DE-Efficacy'!$F$1)</f>
        <v>3</v>
      </c>
      <c r="AA31" s="154">
        <f>MyRating(_DEB1,$B31,'DE-Efficacy'!$F$1)</f>
        <v>3</v>
      </c>
      <c r="AB31" s="154">
        <f>MyRating(_DEB2,$B31,'DE-Efficacy'!$F$1)</f>
        <v>3</v>
      </c>
      <c r="AC31" s="154">
        <f>MyRating(_DEB3,$B31,'DE-Efficacy'!$F$1)</f>
        <v>3</v>
      </c>
    </row>
    <row r="32" spans="2:29" x14ac:dyDescent="0.25">
      <c r="B32" s="273" t="s">
        <v>21</v>
      </c>
      <c r="C32" s="294">
        <f t="shared" si="0"/>
        <v>0</v>
      </c>
      <c r="D32" s="294">
        <f t="shared" si="1"/>
        <v>0.17482150000000002</v>
      </c>
      <c r="E32" s="294">
        <f t="shared" si="2"/>
        <v>0.17482150000000002</v>
      </c>
      <c r="F32" s="294">
        <f t="shared" si="3"/>
        <v>0</v>
      </c>
      <c r="G32" s="294">
        <f t="shared" si="4"/>
        <v>0</v>
      </c>
      <c r="H32" s="154">
        <f>MyRating(_DEE1,$B32,'DE-Efficacy'!$F$1)</f>
        <v>0</v>
      </c>
      <c r="I32" s="154">
        <f>MyRating(_DEE2,$B32,'DE-Efficacy'!$F$1)</f>
        <v>0</v>
      </c>
      <c r="J32" s="154">
        <f>MyRating(_DEE3,$B32,'DE-Efficacy'!$F$1)</f>
        <v>0</v>
      </c>
      <c r="K32" s="154">
        <f>MyRating(_DEE4,$B32,'DE-Efficacy'!$F$1)</f>
        <v>0</v>
      </c>
      <c r="L32" s="154">
        <f>MyRating(_DEE5,$B32,'DE-Efficacy'!$F$1)</f>
        <v>0</v>
      </c>
      <c r="M32" s="154">
        <f>MyRating(_DEE6,$B32,'DE-Efficacy'!$F$1)</f>
        <v>0</v>
      </c>
      <c r="N32" s="154">
        <f>MyRating(_DEE7,$B32,'DE-Efficacy'!$F$1)</f>
        <v>0</v>
      </c>
      <c r="O32" s="154">
        <f>MyRating(_DEE8,$B32,'DE-Efficacy'!$F$1)</f>
        <v>0</v>
      </c>
      <c r="P32" s="154">
        <f>MyRating(_DES1,$B32,'DE-Efficacy'!$F$1)</f>
        <v>0</v>
      </c>
      <c r="Q32" s="154">
        <f>MyRating(_DES2,$B32,'DE-Efficacy'!$F$1)</f>
        <v>0</v>
      </c>
      <c r="R32" s="154">
        <f>MyRating(_DES3,$B32,'DE-Efficacy'!$F$1)</f>
        <v>0</v>
      </c>
      <c r="S32" s="154">
        <f>MyRating(_DES4,$B32,'DE-Efficacy'!$F$1)</f>
        <v>5</v>
      </c>
      <c r="T32" s="154">
        <f>MyRating(_DES5,$B32,'DE-Efficacy'!$F$1)</f>
        <v>0</v>
      </c>
      <c r="U32" s="154">
        <f>MyRating(_DES6,$B32,'DE-Efficacy'!$F$1)</f>
        <v>0</v>
      </c>
      <c r="V32" s="154">
        <f>MyRating(_DES7,$B32,'DE-Efficacy'!$F$1)</f>
        <v>0</v>
      </c>
      <c r="W32" s="154">
        <f>MyRating(_DED1,$B32,'DE-Efficacy'!$F$1)</f>
        <v>0</v>
      </c>
      <c r="X32" s="154">
        <f>MyRating(_DED2,$B32,'DE-Efficacy'!$F$1)</f>
        <v>0</v>
      </c>
      <c r="Y32" s="154">
        <f>MyRating(_DED3,$B32,'DE-Efficacy'!$F$1)</f>
        <v>0</v>
      </c>
      <c r="Z32" s="154">
        <f>MyRating(_DED4,$B32,'DE-Efficacy'!$F$1)</f>
        <v>0</v>
      </c>
      <c r="AA32" s="154">
        <f>MyRating(_DEB1,$B32,'DE-Efficacy'!$F$1)</f>
        <v>0</v>
      </c>
      <c r="AB32" s="154">
        <f>MyRating(_DEB2,$B32,'DE-Efficacy'!$F$1)</f>
        <v>0</v>
      </c>
      <c r="AC32" s="154">
        <f>MyRating(_DEB3,$B32,'DE-Efficacy'!$F$1)</f>
        <v>0</v>
      </c>
    </row>
    <row r="33" spans="2:29" x14ac:dyDescent="0.25">
      <c r="B33" s="273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MyRating(_DEE1,$B33,'DE-Efficacy'!$F$1)</f>
        <v>4</v>
      </c>
      <c r="I33" s="154">
        <f>MyRating(_DEE2,$B33,'DE-Efficacy'!$F$1)</f>
        <v>4</v>
      </c>
      <c r="J33" s="154">
        <f>MyRating(_DEE3,$B33,'DE-Efficacy'!$F$1)</f>
        <v>4</v>
      </c>
      <c r="K33" s="154">
        <f>MyRating(_DEE4,$B33,'DE-Efficacy'!$F$1)</f>
        <v>4</v>
      </c>
      <c r="L33" s="154">
        <f>MyRating(_DEE5,$B33,'DE-Efficacy'!$F$1)</f>
        <v>4</v>
      </c>
      <c r="M33" s="154">
        <f>MyRating(_DEE6,$B33,'DE-Efficacy'!$F$1)</f>
        <v>2</v>
      </c>
      <c r="N33" s="154">
        <f>MyRating(_DEE7,$B33,'DE-Efficacy'!$F$1)</f>
        <v>3</v>
      </c>
      <c r="O33" s="154">
        <f>MyRating(_DEE8,$B33,'DE-Efficacy'!$F$1)</f>
        <v>3</v>
      </c>
      <c r="P33" s="154">
        <f>MyRating(_DES1,$B33,'DE-Efficacy'!$F$1)</f>
        <v>4</v>
      </c>
      <c r="Q33" s="154">
        <f>MyRating(_DES2,$B33,'DE-Efficacy'!$F$1)</f>
        <v>5</v>
      </c>
      <c r="R33" s="154">
        <f>MyRating(_DES3,$B33,'DE-Efficacy'!$F$1)</f>
        <v>4</v>
      </c>
      <c r="S33" s="154">
        <f>MyRating(_DES4,$B33,'DE-Efficacy'!$F$1)</f>
        <v>4</v>
      </c>
      <c r="T33" s="154">
        <f>MyRating(_DES5,$B33,'DE-Efficacy'!$F$1)</f>
        <v>5</v>
      </c>
      <c r="U33" s="154">
        <f>MyRating(_DES6,$B33,'DE-Efficacy'!$F$1)</f>
        <v>3</v>
      </c>
      <c r="V33" s="154">
        <f>MyRating(_DES7,$B33,'DE-Efficacy'!$F$1)</f>
        <v>3</v>
      </c>
      <c r="W33" s="154">
        <f>MyRating(_DED1,$B33,'DE-Efficacy'!$F$1)</f>
        <v>3</v>
      </c>
      <c r="X33" s="154">
        <f>MyRating(_DED2,$B33,'DE-Efficacy'!$F$1)</f>
        <v>3</v>
      </c>
      <c r="Y33" s="154">
        <f>MyRating(_DED3,$B33,'DE-Efficacy'!$F$1)</f>
        <v>3</v>
      </c>
      <c r="Z33" s="154">
        <f>MyRating(_DED4,$B33,'DE-Efficacy'!$F$1)</f>
        <v>3</v>
      </c>
      <c r="AA33" s="154">
        <f>MyRating(_DEB1,$B33,'DE-Efficacy'!$F$1)</f>
        <v>3</v>
      </c>
      <c r="AB33" s="154">
        <f>MyRating(_DEB2,$B33,'DE-Efficacy'!$F$1)</f>
        <v>3</v>
      </c>
      <c r="AC33" s="154">
        <f>MyRating(_DEB3,$B33,'DE-Efficacy'!$F$1)</f>
        <v>3</v>
      </c>
    </row>
    <row r="34" spans="2:29" x14ac:dyDescent="0.25">
      <c r="B34" s="273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MyRating(_DEE1,$B34,'DE-Efficacy'!$F$1)</f>
        <v>4</v>
      </c>
      <c r="I34" s="154">
        <f>MyRating(_DEE2,$B34,'DE-Efficacy'!$F$1)</f>
        <v>4</v>
      </c>
      <c r="J34" s="154">
        <f>MyRating(_DEE3,$B34,'DE-Efficacy'!$F$1)</f>
        <v>4</v>
      </c>
      <c r="K34" s="154">
        <f>MyRating(_DEE4,$B34,'DE-Efficacy'!$F$1)</f>
        <v>4</v>
      </c>
      <c r="L34" s="154">
        <f>MyRating(_DEE5,$B34,'DE-Efficacy'!$F$1)</f>
        <v>4</v>
      </c>
      <c r="M34" s="154">
        <f>MyRating(_DEE6,$B34,'DE-Efficacy'!$F$1)</f>
        <v>3</v>
      </c>
      <c r="N34" s="154">
        <f>MyRating(_DEE7,$B34,'DE-Efficacy'!$F$1)</f>
        <v>3</v>
      </c>
      <c r="O34" s="154">
        <f>MyRating(_DEE8,$B34,'DE-Efficacy'!$F$1)</f>
        <v>4</v>
      </c>
      <c r="P34" s="154">
        <f>MyRating(_DES1,$B34,'DE-Efficacy'!$F$1)</f>
        <v>4</v>
      </c>
      <c r="Q34" s="154">
        <f>MyRating(_DES2,$B34,'DE-Efficacy'!$F$1)</f>
        <v>5</v>
      </c>
      <c r="R34" s="154">
        <f>MyRating(_DES3,$B34,'DE-Efficacy'!$F$1)</f>
        <v>4</v>
      </c>
      <c r="S34" s="154">
        <f>MyRating(_DES4,$B34,'DE-Efficacy'!$F$1)</f>
        <v>4</v>
      </c>
      <c r="T34" s="154">
        <f>MyRating(_DES5,$B34,'DE-Efficacy'!$F$1)</f>
        <v>5</v>
      </c>
      <c r="U34" s="154">
        <f>MyRating(_DES6,$B34,'DE-Efficacy'!$F$1)</f>
        <v>3</v>
      </c>
      <c r="V34" s="154">
        <f>MyRating(_DES7,$B34,'DE-Efficacy'!$F$1)</f>
        <v>3</v>
      </c>
      <c r="W34" s="154">
        <f>MyRating(_DED1,$B34,'DE-Efficacy'!$F$1)</f>
        <v>3</v>
      </c>
      <c r="X34" s="154">
        <f>MyRating(_DED2,$B34,'DE-Efficacy'!$F$1)</f>
        <v>3</v>
      </c>
      <c r="Y34" s="154">
        <f>MyRating(_DED3,$B34,'DE-Efficacy'!$F$1)</f>
        <v>3</v>
      </c>
      <c r="Z34" s="154">
        <f>MyRating(_DED4,$B34,'DE-Efficacy'!$F$1)</f>
        <v>3</v>
      </c>
      <c r="AA34" s="154">
        <f>MyRating(_DEB1,$B34,'DE-Efficacy'!$F$1)</f>
        <v>3</v>
      </c>
      <c r="AB34" s="154">
        <f>MyRating(_DEB2,$B34,'DE-Efficacy'!$F$1)</f>
        <v>3</v>
      </c>
      <c r="AC34" s="154">
        <f>MyRating(_DEB3,$B34,'DE-Efficacy'!$F$1)</f>
        <v>3</v>
      </c>
    </row>
    <row r="35" spans="2:29" x14ac:dyDescent="0.25">
      <c r="B35" s="273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MyRating(_DEE1,$B35,'DE-Efficacy'!$F$1)</f>
        <v>3</v>
      </c>
      <c r="I35" s="154">
        <f>MyRating(_DEE2,$B35,'DE-Efficacy'!$F$1)</f>
        <v>3</v>
      </c>
      <c r="J35" s="154">
        <f>MyRating(_DEE3,$B35,'DE-Efficacy'!$F$1)</f>
        <v>4</v>
      </c>
      <c r="K35" s="154">
        <f>MyRating(_DEE4,$B35,'DE-Efficacy'!$F$1)</f>
        <v>3</v>
      </c>
      <c r="L35" s="154">
        <f>MyRating(_DEE5,$B35,'DE-Efficacy'!$F$1)</f>
        <v>4</v>
      </c>
      <c r="M35" s="154">
        <f>MyRating(_DEE6,$B35,'DE-Efficacy'!$F$1)</f>
        <v>2</v>
      </c>
      <c r="N35" s="154">
        <f>MyRating(_DEE7,$B35,'DE-Efficacy'!$F$1)</f>
        <v>3</v>
      </c>
      <c r="O35" s="154">
        <f>MyRating(_DEE8,$B35,'DE-Efficacy'!$F$1)</f>
        <v>3</v>
      </c>
      <c r="P35" s="154">
        <f>MyRating(_DES1,$B35,'DE-Efficacy'!$F$1)</f>
        <v>4</v>
      </c>
      <c r="Q35" s="154">
        <f>MyRating(_DES2,$B35,'DE-Efficacy'!$F$1)</f>
        <v>5</v>
      </c>
      <c r="R35" s="154">
        <f>MyRating(_DES3,$B35,'DE-Efficacy'!$F$1)</f>
        <v>4</v>
      </c>
      <c r="S35" s="154">
        <f>MyRating(_DES4,$B35,'DE-Efficacy'!$F$1)</f>
        <v>4</v>
      </c>
      <c r="T35" s="154">
        <f>MyRating(_DES5,$B35,'DE-Efficacy'!$F$1)</f>
        <v>5</v>
      </c>
      <c r="U35" s="154">
        <f>MyRating(_DES6,$B35,'DE-Efficacy'!$F$1)</f>
        <v>2</v>
      </c>
      <c r="V35" s="154">
        <f>MyRating(_DES7,$B35,'DE-Efficacy'!$F$1)</f>
        <v>3</v>
      </c>
      <c r="W35" s="154">
        <f>MyRating(_DED1,$B35,'DE-Efficacy'!$F$1)</f>
        <v>2</v>
      </c>
      <c r="X35" s="154">
        <f>MyRating(_DED2,$B35,'DE-Efficacy'!$F$1)</f>
        <v>3</v>
      </c>
      <c r="Y35" s="154">
        <f>MyRating(_DED3,$B35,'DE-Efficacy'!$F$1)</f>
        <v>3</v>
      </c>
      <c r="Z35" s="154">
        <f>MyRating(_DED4,$B35,'DE-Efficacy'!$F$1)</f>
        <v>3</v>
      </c>
      <c r="AA35" s="154">
        <f>MyRating(_DEB1,$B35,'DE-Efficacy'!$F$1)</f>
        <v>3</v>
      </c>
      <c r="AB35" s="154">
        <f>MyRating(_DEB2,$B35,'DE-Efficacy'!$F$1)</f>
        <v>3</v>
      </c>
      <c r="AC35" s="154">
        <f>MyRating(_DEB3,$B35,'DE-Efficacy'!$F$1)</f>
        <v>3</v>
      </c>
    </row>
    <row r="36" spans="2:29" x14ac:dyDescent="0.25">
      <c r="B36" s="273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MyRating(_DEE1,$B36,'DE-Efficacy'!$F$1)</f>
        <v>4</v>
      </c>
      <c r="I36" s="154">
        <f>MyRating(_DEE2,$B36,'DE-Efficacy'!$F$1)</f>
        <v>4</v>
      </c>
      <c r="J36" s="154">
        <f>MyRating(_DEE3,$B36,'DE-Efficacy'!$F$1)</f>
        <v>4</v>
      </c>
      <c r="K36" s="154">
        <f>MyRating(_DEE4,$B36,'DE-Efficacy'!$F$1)</f>
        <v>4</v>
      </c>
      <c r="L36" s="154">
        <f>MyRating(_DEE5,$B36,'DE-Efficacy'!$F$1)</f>
        <v>4</v>
      </c>
      <c r="M36" s="154">
        <f>MyRating(_DEE6,$B36,'DE-Efficacy'!$F$1)</f>
        <v>2</v>
      </c>
      <c r="N36" s="154">
        <f>MyRating(_DEE7,$B36,'DE-Efficacy'!$F$1)</f>
        <v>3</v>
      </c>
      <c r="O36" s="154">
        <f>MyRating(_DEE8,$B36,'DE-Efficacy'!$F$1)</f>
        <v>3</v>
      </c>
      <c r="P36" s="154">
        <f>MyRating(_DES1,$B36,'DE-Efficacy'!$F$1)</f>
        <v>2</v>
      </c>
      <c r="Q36" s="154">
        <f>MyRating(_DES2,$B36,'DE-Efficacy'!$F$1)</f>
        <v>5</v>
      </c>
      <c r="R36" s="154">
        <f>MyRating(_DES3,$B36,'DE-Efficacy'!$F$1)</f>
        <v>4</v>
      </c>
      <c r="S36" s="154">
        <f>MyRating(_DES4,$B36,'DE-Efficacy'!$F$1)</f>
        <v>4</v>
      </c>
      <c r="T36" s="154">
        <f>MyRating(_DES5,$B36,'DE-Efficacy'!$F$1)</f>
        <v>5</v>
      </c>
      <c r="U36" s="154">
        <f>MyRating(_DES6,$B36,'DE-Efficacy'!$F$1)</f>
        <v>3</v>
      </c>
      <c r="V36" s="154">
        <f>MyRating(_DES7,$B36,'DE-Efficacy'!$F$1)</f>
        <v>3</v>
      </c>
      <c r="W36" s="154">
        <f>MyRating(_DED1,$B36,'DE-Efficacy'!$F$1)</f>
        <v>3</v>
      </c>
      <c r="X36" s="154">
        <f>MyRating(_DED2,$B36,'DE-Efficacy'!$F$1)</f>
        <v>3</v>
      </c>
      <c r="Y36" s="154">
        <f>MyRating(_DED3,$B36,'DE-Efficacy'!$F$1)</f>
        <v>3</v>
      </c>
      <c r="Z36" s="154">
        <f>MyRating(_DED4,$B36,'DE-Efficacy'!$F$1)</f>
        <v>3</v>
      </c>
      <c r="AA36" s="154">
        <f>MyRating(_DEB1,$B36,'DE-Efficacy'!$F$1)</f>
        <v>3</v>
      </c>
      <c r="AB36" s="154">
        <f>MyRating(_DEB2,$B36,'DE-Efficacy'!$F$1)</f>
        <v>3</v>
      </c>
      <c r="AC36" s="154">
        <f>MyRating(_DEB3,$B36,'DE-Efficacy'!$F$1)</f>
        <v>3</v>
      </c>
    </row>
    <row r="37" spans="2:29" x14ac:dyDescent="0.25">
      <c r="B37" s="273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MyRating(_DEE1,$B37,'DE-Efficacy'!$F$1)</f>
        <v>5</v>
      </c>
      <c r="I37" s="154">
        <f>MyRating(_DEE2,$B37,'DE-Efficacy'!$F$1)</f>
        <v>5</v>
      </c>
      <c r="J37" s="154">
        <f>MyRating(_DEE3,$B37,'DE-Efficacy'!$F$1)</f>
        <v>4</v>
      </c>
      <c r="K37" s="154">
        <f>MyRating(_DEE4,$B37,'DE-Efficacy'!$F$1)</f>
        <v>4</v>
      </c>
      <c r="L37" s="154">
        <f>MyRating(_DEE5,$B37,'DE-Efficacy'!$F$1)</f>
        <v>4</v>
      </c>
      <c r="M37" s="154">
        <f>MyRating(_DEE6,$B37,'DE-Efficacy'!$F$1)</f>
        <v>2</v>
      </c>
      <c r="N37" s="154">
        <f>MyRating(_DEE7,$B37,'DE-Efficacy'!$F$1)</f>
        <v>3</v>
      </c>
      <c r="O37" s="154">
        <f>MyRating(_DEE8,$B37,'DE-Efficacy'!$F$1)</f>
        <v>4</v>
      </c>
      <c r="P37" s="154">
        <f>MyRating(_DES1,$B37,'DE-Efficacy'!$F$1)</f>
        <v>3</v>
      </c>
      <c r="Q37" s="154">
        <f>MyRating(_DES2,$B37,'DE-Efficacy'!$F$1)</f>
        <v>5</v>
      </c>
      <c r="R37" s="154">
        <f>MyRating(_DES3,$B37,'DE-Efficacy'!$F$1)</f>
        <v>4</v>
      </c>
      <c r="S37" s="154">
        <f>MyRating(_DES4,$B37,'DE-Efficacy'!$F$1)</f>
        <v>4</v>
      </c>
      <c r="T37" s="154">
        <f>MyRating(_DES5,$B37,'DE-Efficacy'!$F$1)</f>
        <v>5</v>
      </c>
      <c r="U37" s="154">
        <f>MyRating(_DES6,$B37,'DE-Efficacy'!$F$1)</f>
        <v>3</v>
      </c>
      <c r="V37" s="154">
        <f>MyRating(_DES7,$B37,'DE-Efficacy'!$F$1)</f>
        <v>3</v>
      </c>
      <c r="W37" s="154">
        <f>MyRating(_DED1,$B37,'DE-Efficacy'!$F$1)</f>
        <v>3</v>
      </c>
      <c r="X37" s="154">
        <f>MyRating(_DED2,$B37,'DE-Efficacy'!$F$1)</f>
        <v>3</v>
      </c>
      <c r="Y37" s="154">
        <f>MyRating(_DED3,$B37,'DE-Efficacy'!$F$1)</f>
        <v>3</v>
      </c>
      <c r="Z37" s="154">
        <f>MyRating(_DED4,$B37,'DE-Efficacy'!$F$1)</f>
        <v>3</v>
      </c>
      <c r="AA37" s="154">
        <f>MyRating(_DEB1,$B37,'DE-Efficacy'!$F$1)</f>
        <v>3</v>
      </c>
      <c r="AB37" s="154">
        <f>MyRating(_DEB2,$B37,'DE-Efficacy'!$F$1)</f>
        <v>3</v>
      </c>
      <c r="AC37" s="154">
        <f>MyRating(_DEB3,$B37,'DE-Efficacy'!$F$1)</f>
        <v>3</v>
      </c>
    </row>
    <row r="38" spans="2:29" x14ac:dyDescent="0.25">
      <c r="B38" s="273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MyRating(_DEE1,$B38,'DE-Efficacy'!$F$1)</f>
        <v>3</v>
      </c>
      <c r="I38" s="154">
        <f>MyRating(_DEE2,$B38,'DE-Efficacy'!$F$1)</f>
        <v>3</v>
      </c>
      <c r="J38" s="154">
        <f>MyRating(_DEE3,$B38,'DE-Efficacy'!$F$1)</f>
        <v>4</v>
      </c>
      <c r="K38" s="154">
        <f>MyRating(_DEE4,$B38,'DE-Efficacy'!$F$1)</f>
        <v>3</v>
      </c>
      <c r="L38" s="154">
        <f>MyRating(_DEE5,$B38,'DE-Efficacy'!$F$1)</f>
        <v>4</v>
      </c>
      <c r="M38" s="154">
        <f>MyRating(_DEE6,$B38,'DE-Efficacy'!$F$1)</f>
        <v>2</v>
      </c>
      <c r="N38" s="154">
        <f>MyRating(_DEE7,$B38,'DE-Efficacy'!$F$1)</f>
        <v>3</v>
      </c>
      <c r="O38" s="154">
        <f>MyRating(_DEE8,$B38,'DE-Efficacy'!$F$1)</f>
        <v>3</v>
      </c>
      <c r="P38" s="154">
        <f>MyRating(_DES1,$B38,'DE-Efficacy'!$F$1)</f>
        <v>3</v>
      </c>
      <c r="Q38" s="154">
        <f>MyRating(_DES2,$B38,'DE-Efficacy'!$F$1)</f>
        <v>5</v>
      </c>
      <c r="R38" s="154">
        <f>MyRating(_DES3,$B38,'DE-Efficacy'!$F$1)</f>
        <v>4</v>
      </c>
      <c r="S38" s="154">
        <f>MyRating(_DES4,$B38,'DE-Efficacy'!$F$1)</f>
        <v>4</v>
      </c>
      <c r="T38" s="154">
        <f>MyRating(_DES5,$B38,'DE-Efficacy'!$F$1)</f>
        <v>5</v>
      </c>
      <c r="U38" s="154">
        <f>MyRating(_DES6,$B38,'DE-Efficacy'!$F$1)</f>
        <v>3</v>
      </c>
      <c r="V38" s="154">
        <f>MyRating(_DES7,$B38,'DE-Efficacy'!$F$1)</f>
        <v>3</v>
      </c>
      <c r="W38" s="154">
        <f>MyRating(_DED1,$B38,'DE-Efficacy'!$F$1)</f>
        <v>3</v>
      </c>
      <c r="X38" s="154">
        <f>MyRating(_DED2,$B38,'DE-Efficacy'!$F$1)</f>
        <v>3</v>
      </c>
      <c r="Y38" s="154">
        <f>MyRating(_DED3,$B38,'DE-Efficacy'!$F$1)</f>
        <v>3</v>
      </c>
      <c r="Z38" s="154">
        <f>MyRating(_DED4,$B38,'DE-Efficacy'!$F$1)</f>
        <v>3</v>
      </c>
      <c r="AA38" s="154">
        <f>MyRating(_DEB1,$B38,'DE-Efficacy'!$F$1)</f>
        <v>3</v>
      </c>
      <c r="AB38" s="154">
        <f>MyRating(_DEB2,$B38,'DE-Efficacy'!$F$1)</f>
        <v>3</v>
      </c>
      <c r="AC38" s="154">
        <f>MyRating(_DEB3,$B38,'DE-Efficacy'!$F$1)</f>
        <v>3</v>
      </c>
    </row>
    <row r="39" spans="2:29" x14ac:dyDescent="0.25">
      <c r="B39" s="273" t="s">
        <v>43</v>
      </c>
      <c r="C39" s="294">
        <f t="shared" si="0"/>
        <v>1.9904354</v>
      </c>
      <c r="D39" s="294">
        <f t="shared" si="1"/>
        <v>1.3588802357800001</v>
      </c>
      <c r="E39" s="294">
        <f t="shared" si="2"/>
        <v>0.97699240000000009</v>
      </c>
      <c r="F39" s="294">
        <f t="shared" si="3"/>
        <v>0.38188783577999996</v>
      </c>
      <c r="G39" s="294">
        <f t="shared" si="4"/>
        <v>3.0000000000000004</v>
      </c>
      <c r="H39" s="154">
        <f>MyRating(_DEE1,$B39,'DE-Efficacy'!$F$1)</f>
        <v>4</v>
      </c>
      <c r="I39" s="154">
        <f>MyRating(_DEE2,$B39,'DE-Efficacy'!$F$1)</f>
        <v>4</v>
      </c>
      <c r="J39" s="154">
        <f>MyRating(_DEE3,$B39,'DE-Efficacy'!$F$1)</f>
        <v>4</v>
      </c>
      <c r="K39" s="154">
        <f>MyRating(_DEE4,$B39,'DE-Efficacy'!$F$1)</f>
        <v>2</v>
      </c>
      <c r="L39" s="154">
        <f>MyRating(_DEE5,$B39,'DE-Efficacy'!$F$1)</f>
        <v>4</v>
      </c>
      <c r="M39" s="154">
        <f>MyRating(_DEE6,$B39,'DE-Efficacy'!$F$1)</f>
        <v>2</v>
      </c>
      <c r="N39" s="154">
        <f>MyRating(_DEE7,$B39,'DE-Efficacy'!$F$1)</f>
        <v>3</v>
      </c>
      <c r="O39" s="154">
        <f>MyRating(_DEE8,$B39,'DE-Efficacy'!$F$1)</f>
        <v>5</v>
      </c>
      <c r="P39" s="154">
        <f>MyRating(_DES1,$B39,'DE-Efficacy'!$F$1)</f>
        <v>4</v>
      </c>
      <c r="Q39" s="154">
        <f>MyRating(_DES2,$B39,'DE-Efficacy'!$F$1)</f>
        <v>5</v>
      </c>
      <c r="R39" s="154">
        <f>MyRating(_DES3,$B39,'DE-Efficacy'!$F$1)</f>
        <v>3</v>
      </c>
      <c r="S39" s="154">
        <f>MyRating(_DES4,$B39,'DE-Efficacy'!$F$1)</f>
        <v>3</v>
      </c>
      <c r="T39" s="154">
        <f>MyRating(_DES5,$B39,'DE-Efficacy'!$F$1)</f>
        <v>5</v>
      </c>
      <c r="U39" s="154">
        <f>MyRating(_DES6,$B39,'DE-Efficacy'!$F$1)</f>
        <v>4</v>
      </c>
      <c r="V39" s="154">
        <f>MyRating(_DES7,$B39,'DE-Efficacy'!$F$1)</f>
        <v>3</v>
      </c>
      <c r="W39" s="154">
        <f>MyRating(_DED1,$B39,'DE-Efficacy'!$F$1)</f>
        <v>3</v>
      </c>
      <c r="X39" s="154">
        <f>MyRating(_DED2,$B39,'DE-Efficacy'!$F$1)</f>
        <v>3</v>
      </c>
      <c r="Y39" s="154">
        <f>MyRating(_DED3,$B39,'DE-Efficacy'!$F$1)</f>
        <v>3</v>
      </c>
      <c r="Z39" s="154">
        <f>MyRating(_DED4,$B39,'DE-Efficacy'!$F$1)</f>
        <v>3</v>
      </c>
      <c r="AA39" s="154">
        <f>MyRating(_DEB1,$B39,'DE-Efficacy'!$F$1)</f>
        <v>3</v>
      </c>
      <c r="AB39" s="154">
        <f>MyRating(_DEB2,$B39,'DE-Efficacy'!$F$1)</f>
        <v>3</v>
      </c>
      <c r="AC39" s="154">
        <f>MyRating(_DEB3,$B39,'DE-Efficacy'!$F$1)</f>
        <v>3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MyRating(_DEE1,$B40,'DE-Efficacy'!$F$1)</f>
        <v>0</v>
      </c>
      <c r="I40" s="154">
        <f>MyRating(_DEE2,$B40,'DE-Efficacy'!$F$1)</f>
        <v>0</v>
      </c>
      <c r="J40" s="154">
        <f>MyRating(_DEE3,$B40,'DE-Efficacy'!$F$1)</f>
        <v>0</v>
      </c>
      <c r="K40" s="154">
        <f>MyRating(_DEE4,$B40,'DE-Efficacy'!$F$1)</f>
        <v>0</v>
      </c>
      <c r="L40" s="154">
        <f>MyRating(_DEE5,$B40,'DE-Efficacy'!$F$1)</f>
        <v>0</v>
      </c>
      <c r="M40" s="154">
        <f>MyRating(_DEE6,$B40,'DE-Efficacy'!$F$1)</f>
        <v>0</v>
      </c>
      <c r="N40" s="154">
        <f>MyRating(_DEE7,$B40,'DE-Efficacy'!$F$1)</f>
        <v>0</v>
      </c>
      <c r="O40" s="154">
        <f>MyRating(_DEE8,$B40,'DE-Efficacy'!$F$1)</f>
        <v>0</v>
      </c>
      <c r="P40" s="154">
        <f>MyRating(_DES1,$B40,'DE-Efficacy'!$F$1)</f>
        <v>0</v>
      </c>
      <c r="Q40" s="154">
        <f>MyRating(_DES2,$B40,'DE-Efficacy'!$F$1)</f>
        <v>0</v>
      </c>
      <c r="R40" s="154">
        <f>MyRating(_DES3,$B40,'DE-Efficacy'!$F$1)</f>
        <v>0</v>
      </c>
      <c r="S40" s="154">
        <f>MyRating(_DES4,$B40,'DE-Efficacy'!$F$1)</f>
        <v>0</v>
      </c>
      <c r="T40" s="154">
        <f>MyRating(_DES5,$B40,'DE-Efficacy'!$F$1)</f>
        <v>0</v>
      </c>
      <c r="U40" s="154">
        <f>MyRating(_DES6,$B40,'DE-Efficacy'!$F$1)</f>
        <v>0</v>
      </c>
      <c r="V40" s="154">
        <f>MyRating(_DES7,$B40,'DE-Efficacy'!$F$1)</f>
        <v>0</v>
      </c>
      <c r="W40" s="154">
        <f>MyRating(_DED1,$B40,'DE-Efficacy'!$F$1)</f>
        <v>0</v>
      </c>
      <c r="X40" s="154">
        <f>MyRating(_DED2,$B40,'DE-Efficacy'!$F$1)</f>
        <v>0</v>
      </c>
      <c r="Y40" s="154">
        <f>MyRating(_DED3,$B40,'DE-Efficacy'!$F$1)</f>
        <v>0</v>
      </c>
      <c r="Z40" s="154">
        <f>MyRating(_DED4,$B40,'DE-Efficacy'!$F$1)</f>
        <v>0</v>
      </c>
      <c r="AA40" s="154">
        <f>MyRating(_DEB1,$B40,'DE-Efficacy'!$F$1)</f>
        <v>0</v>
      </c>
      <c r="AB40" s="154">
        <f>MyRating(_DEB2,$B40,'DE-Efficacy'!$F$1)</f>
        <v>0</v>
      </c>
      <c r="AC40" s="154">
        <f>MyRating(_DEB3,$B40,'DE-Efficacy'!$F$1)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MyRating(_DEE1,$B41,'DE-Efficacy'!$F$1)</f>
        <v>0</v>
      </c>
      <c r="I41" s="154">
        <f>MyRating(_DEE2,$B41,'DE-Efficacy'!$F$1)</f>
        <v>0</v>
      </c>
      <c r="J41" s="154">
        <f>MyRating(_DEE3,$B41,'DE-Efficacy'!$F$1)</f>
        <v>0</v>
      </c>
      <c r="K41" s="154">
        <f>MyRating(_DEE4,$B41,'DE-Efficacy'!$F$1)</f>
        <v>0</v>
      </c>
      <c r="L41" s="154">
        <f>MyRating(_DEE5,$B41,'DE-Efficacy'!$F$1)</f>
        <v>0</v>
      </c>
      <c r="M41" s="154">
        <f>MyRating(_DEE6,$B41,'DE-Efficacy'!$F$1)</f>
        <v>0</v>
      </c>
      <c r="N41" s="154">
        <f>MyRating(_DEE7,$B41,'DE-Efficacy'!$F$1)</f>
        <v>0</v>
      </c>
      <c r="O41" s="154">
        <f>MyRating(_DEE8,$B41,'DE-Efficacy'!$F$1)</f>
        <v>0</v>
      </c>
      <c r="P41" s="154">
        <f>MyRating(_DES1,$B41,'DE-Efficacy'!$F$1)</f>
        <v>0</v>
      </c>
      <c r="Q41" s="154">
        <f>MyRating(_DES2,$B41,'DE-Efficacy'!$F$1)</f>
        <v>0</v>
      </c>
      <c r="R41" s="154">
        <f>MyRating(_DES3,$B41,'DE-Efficacy'!$F$1)</f>
        <v>0</v>
      </c>
      <c r="S41" s="154">
        <f>MyRating(_DES4,$B41,'DE-Efficacy'!$F$1)</f>
        <v>0</v>
      </c>
      <c r="T41" s="154">
        <f>MyRating(_DES5,$B41,'DE-Efficacy'!$F$1)</f>
        <v>0</v>
      </c>
      <c r="U41" s="154">
        <f>MyRating(_DES6,$B41,'DE-Efficacy'!$F$1)</f>
        <v>0</v>
      </c>
      <c r="V41" s="154">
        <f>MyRating(_DES7,$B41,'DE-Efficacy'!$F$1)</f>
        <v>0</v>
      </c>
      <c r="W41" s="154">
        <f>MyRating(_DED1,$B41,'DE-Efficacy'!$F$1)</f>
        <v>0</v>
      </c>
      <c r="X41" s="154">
        <f>MyRating(_DED2,$B41,'DE-Efficacy'!$F$1)</f>
        <v>0</v>
      </c>
      <c r="Y41" s="154">
        <f>MyRating(_DED3,$B41,'DE-Efficacy'!$F$1)</f>
        <v>0</v>
      </c>
      <c r="Z41" s="154">
        <f>MyRating(_DED4,$B41,'DE-Efficacy'!$F$1)</f>
        <v>0</v>
      </c>
      <c r="AA41" s="154">
        <f>MyRating(_DEB1,$B41,'DE-Efficacy'!$F$1)</f>
        <v>0</v>
      </c>
      <c r="AB41" s="154">
        <f>MyRating(_DEB2,$B41,'DE-Efficacy'!$F$1)</f>
        <v>0</v>
      </c>
      <c r="AC41" s="154">
        <f>MyRating(_DEB3,$B41,'DE-Efficacy'!$F$1)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MyRating(_DEE1,$B42,'DE-Efficacy'!$F$1)</f>
        <v>0</v>
      </c>
      <c r="I42" s="154">
        <f>MyRating(_DEE2,$B42,'DE-Efficacy'!$F$1)</f>
        <v>0</v>
      </c>
      <c r="J42" s="154">
        <f>MyRating(_DEE3,$B42,'DE-Efficacy'!$F$1)</f>
        <v>0</v>
      </c>
      <c r="K42" s="154">
        <f>MyRating(_DEE4,$B42,'DE-Efficacy'!$F$1)</f>
        <v>0</v>
      </c>
      <c r="L42" s="154">
        <f>MyRating(_DEE5,$B42,'DE-Efficacy'!$F$1)</f>
        <v>0</v>
      </c>
      <c r="M42" s="154">
        <f>MyRating(_DEE6,$B42,'DE-Efficacy'!$F$1)</f>
        <v>0</v>
      </c>
      <c r="N42" s="154">
        <f>MyRating(_DEE7,$B42,'DE-Efficacy'!$F$1)</f>
        <v>0</v>
      </c>
      <c r="O42" s="154">
        <f>MyRating(_DEE8,$B42,'DE-Efficacy'!$F$1)</f>
        <v>0</v>
      </c>
      <c r="P42" s="154">
        <f>MyRating(_DES1,$B42,'DE-Efficacy'!$F$1)</f>
        <v>0</v>
      </c>
      <c r="Q42" s="154">
        <f>MyRating(_DES2,$B42,'DE-Efficacy'!$F$1)</f>
        <v>0</v>
      </c>
      <c r="R42" s="154">
        <f>MyRating(_DES3,$B42,'DE-Efficacy'!$F$1)</f>
        <v>0</v>
      </c>
      <c r="S42" s="154">
        <f>MyRating(_DES4,$B42,'DE-Efficacy'!$F$1)</f>
        <v>0</v>
      </c>
      <c r="T42" s="154">
        <f>MyRating(_DES5,$B42,'DE-Efficacy'!$F$1)</f>
        <v>0</v>
      </c>
      <c r="U42" s="154">
        <f>MyRating(_DES6,$B42,'DE-Efficacy'!$F$1)</f>
        <v>0</v>
      </c>
      <c r="V42" s="154">
        <f>MyRating(_DES7,$B42,'DE-Efficacy'!$F$1)</f>
        <v>0</v>
      </c>
      <c r="W42" s="154">
        <f>MyRating(_DED1,$B42,'DE-Efficacy'!$F$1)</f>
        <v>0</v>
      </c>
      <c r="X42" s="154">
        <f>MyRating(_DED2,$B42,'DE-Efficacy'!$F$1)</f>
        <v>0</v>
      </c>
      <c r="Y42" s="154">
        <f>MyRating(_DED3,$B42,'DE-Efficacy'!$F$1)</f>
        <v>0</v>
      </c>
      <c r="Z42" s="154">
        <f>MyRating(_DED4,$B42,'DE-Efficacy'!$F$1)</f>
        <v>0</v>
      </c>
      <c r="AA42" s="154">
        <f>MyRating(_DEB1,$B42,'DE-Efficacy'!$F$1)</f>
        <v>0</v>
      </c>
      <c r="AB42" s="154">
        <f>MyRating(_DEB2,$B42,'DE-Efficacy'!$F$1)</f>
        <v>0</v>
      </c>
      <c r="AC42" s="154">
        <f>MyRating(_DEB3,$B42,'DE-Efficacy'!$F$1)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MyRating(_DEE1,$B43,'DE-Efficacy'!$F$1)</f>
        <v>0</v>
      </c>
      <c r="I43" s="154">
        <f>MyRating(_DEE2,$B43,'DE-Efficacy'!$F$1)</f>
        <v>0</v>
      </c>
      <c r="J43" s="154">
        <f>MyRating(_DEE3,$B43,'DE-Efficacy'!$F$1)</f>
        <v>0</v>
      </c>
      <c r="K43" s="154">
        <f>MyRating(_DEE4,$B43,'DE-Efficacy'!$F$1)</f>
        <v>0</v>
      </c>
      <c r="L43" s="154">
        <f>MyRating(_DEE5,$B43,'DE-Efficacy'!$F$1)</f>
        <v>0</v>
      </c>
      <c r="M43" s="154">
        <f>MyRating(_DEE6,$B43,'DE-Efficacy'!$F$1)</f>
        <v>0</v>
      </c>
      <c r="N43" s="154">
        <f>MyRating(_DEE7,$B43,'DE-Efficacy'!$F$1)</f>
        <v>0</v>
      </c>
      <c r="O43" s="154">
        <f>MyRating(_DEE8,$B43,'DE-Efficacy'!$F$1)</f>
        <v>0</v>
      </c>
      <c r="P43" s="154">
        <f>MyRating(_DES1,$B43,'DE-Efficacy'!$F$1)</f>
        <v>0</v>
      </c>
      <c r="Q43" s="154">
        <f>MyRating(_DES2,$B43,'DE-Efficacy'!$F$1)</f>
        <v>0</v>
      </c>
      <c r="R43" s="154">
        <f>MyRating(_DES3,$B43,'DE-Efficacy'!$F$1)</f>
        <v>0</v>
      </c>
      <c r="S43" s="154">
        <f>MyRating(_DES4,$B43,'DE-Efficacy'!$F$1)</f>
        <v>0</v>
      </c>
      <c r="T43" s="154">
        <f>MyRating(_DES5,$B43,'DE-Efficacy'!$F$1)</f>
        <v>0</v>
      </c>
      <c r="U43" s="154">
        <f>MyRating(_DES6,$B43,'DE-Efficacy'!$F$1)</f>
        <v>0</v>
      </c>
      <c r="V43" s="154">
        <f>MyRating(_DES7,$B43,'DE-Efficacy'!$F$1)</f>
        <v>0</v>
      </c>
      <c r="W43" s="154">
        <f>MyRating(_DED1,$B43,'DE-Efficacy'!$F$1)</f>
        <v>0</v>
      </c>
      <c r="X43" s="154">
        <f>MyRating(_DED2,$B43,'DE-Efficacy'!$F$1)</f>
        <v>0</v>
      </c>
      <c r="Y43" s="154">
        <f>MyRating(_DED3,$B43,'DE-Efficacy'!$F$1)</f>
        <v>0</v>
      </c>
      <c r="Z43" s="154">
        <f>MyRating(_DED4,$B43,'DE-Efficacy'!$F$1)</f>
        <v>0</v>
      </c>
      <c r="AA43" s="154">
        <f>MyRating(_DEB1,$B43,'DE-Efficacy'!$F$1)</f>
        <v>0</v>
      </c>
      <c r="AB43" s="154">
        <f>MyRating(_DEB2,$B43,'DE-Efficacy'!$F$1)</f>
        <v>0</v>
      </c>
      <c r="AC43" s="154">
        <f>MyRating(_DEB3,$B43,'DE-Efficacy'!$F$1)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MyRating(_DEE1,$B44,'DE-Efficacy'!$F$1)</f>
        <v>0</v>
      </c>
      <c r="I44" s="154">
        <f>MyRating(_DEE2,$B44,'DE-Efficacy'!$F$1)</f>
        <v>0</v>
      </c>
      <c r="J44" s="154">
        <f>MyRating(_DEE3,$B44,'DE-Efficacy'!$F$1)</f>
        <v>0</v>
      </c>
      <c r="K44" s="154">
        <f>MyRating(_DEE4,$B44,'DE-Efficacy'!$F$1)</f>
        <v>0</v>
      </c>
      <c r="L44" s="154">
        <f>MyRating(_DEE5,$B44,'DE-Efficacy'!$F$1)</f>
        <v>0</v>
      </c>
      <c r="M44" s="154">
        <f>MyRating(_DEE6,$B44,'DE-Efficacy'!$F$1)</f>
        <v>0</v>
      </c>
      <c r="N44" s="154">
        <f>MyRating(_DEE7,$B44,'DE-Efficacy'!$F$1)</f>
        <v>0</v>
      </c>
      <c r="O44" s="154">
        <f>MyRating(_DEE8,$B44,'DE-Efficacy'!$F$1)</f>
        <v>0</v>
      </c>
      <c r="P44" s="154">
        <f>MyRating(_DES1,$B44,'DE-Efficacy'!$F$1)</f>
        <v>0</v>
      </c>
      <c r="Q44" s="154">
        <f>MyRating(_DES2,$B44,'DE-Efficacy'!$F$1)</f>
        <v>0</v>
      </c>
      <c r="R44" s="154">
        <f>MyRating(_DES3,$B44,'DE-Efficacy'!$F$1)</f>
        <v>0</v>
      </c>
      <c r="S44" s="154">
        <f>MyRating(_DES4,$B44,'DE-Efficacy'!$F$1)</f>
        <v>0</v>
      </c>
      <c r="T44" s="154">
        <f>MyRating(_DES5,$B44,'DE-Efficacy'!$F$1)</f>
        <v>0</v>
      </c>
      <c r="U44" s="154">
        <f>MyRating(_DES6,$B44,'DE-Efficacy'!$F$1)</f>
        <v>0</v>
      </c>
      <c r="V44" s="154">
        <f>MyRating(_DES7,$B44,'DE-Efficacy'!$F$1)</f>
        <v>0</v>
      </c>
      <c r="W44" s="154">
        <f>MyRating(_DED1,$B44,'DE-Efficacy'!$F$1)</f>
        <v>0</v>
      </c>
      <c r="X44" s="154">
        <f>MyRating(_DED2,$B44,'DE-Efficacy'!$F$1)</f>
        <v>0</v>
      </c>
      <c r="Y44" s="154">
        <f>MyRating(_DED3,$B44,'DE-Efficacy'!$F$1)</f>
        <v>0</v>
      </c>
      <c r="Z44" s="154">
        <f>MyRating(_DED4,$B44,'DE-Efficacy'!$F$1)</f>
        <v>0</v>
      </c>
      <c r="AA44" s="154">
        <f>MyRating(_DEB1,$B44,'DE-Efficacy'!$F$1)</f>
        <v>0</v>
      </c>
      <c r="AB44" s="154">
        <f>MyRating(_DEB2,$B44,'DE-Efficacy'!$F$1)</f>
        <v>0</v>
      </c>
      <c r="AC44" s="154">
        <f>MyRating(_DEB3,$B44,'DE-Efficacy'!$F$1)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MyRating(_DEE1,$B45,'DE-Efficacy'!$F$1)</f>
        <v>0</v>
      </c>
      <c r="I45" s="154">
        <f>MyRating(_DEE2,$B45,'DE-Efficacy'!$F$1)</f>
        <v>0</v>
      </c>
      <c r="J45" s="154">
        <f>MyRating(_DEE3,$B45,'DE-Efficacy'!$F$1)</f>
        <v>0</v>
      </c>
      <c r="K45" s="154">
        <f>MyRating(_DEE4,$B45,'DE-Efficacy'!$F$1)</f>
        <v>0</v>
      </c>
      <c r="L45" s="154">
        <f>MyRating(_DEE5,$B45,'DE-Efficacy'!$F$1)</f>
        <v>0</v>
      </c>
      <c r="M45" s="154">
        <f>MyRating(_DEE6,$B45,'DE-Efficacy'!$F$1)</f>
        <v>0</v>
      </c>
      <c r="N45" s="154">
        <f>MyRating(_DEE7,$B45,'DE-Efficacy'!$F$1)</f>
        <v>0</v>
      </c>
      <c r="O45" s="154">
        <f>MyRating(_DEE8,$B45,'DE-Efficacy'!$F$1)</f>
        <v>0</v>
      </c>
      <c r="P45" s="154">
        <f>MyRating(_DES1,$B45,'DE-Efficacy'!$F$1)</f>
        <v>0</v>
      </c>
      <c r="Q45" s="154">
        <f>MyRating(_DES2,$B45,'DE-Efficacy'!$F$1)</f>
        <v>0</v>
      </c>
      <c r="R45" s="154">
        <f>MyRating(_DES3,$B45,'DE-Efficacy'!$F$1)</f>
        <v>0</v>
      </c>
      <c r="S45" s="154">
        <f>MyRating(_DES4,$B45,'DE-Efficacy'!$F$1)</f>
        <v>0</v>
      </c>
      <c r="T45" s="154">
        <f>MyRating(_DES5,$B45,'DE-Efficacy'!$F$1)</f>
        <v>0</v>
      </c>
      <c r="U45" s="154">
        <f>MyRating(_DES6,$B45,'DE-Efficacy'!$F$1)</f>
        <v>0</v>
      </c>
      <c r="V45" s="154">
        <f>MyRating(_DES7,$B45,'DE-Efficacy'!$F$1)</f>
        <v>0</v>
      </c>
      <c r="W45" s="154">
        <f>MyRating(_DED1,$B45,'DE-Efficacy'!$F$1)</f>
        <v>0</v>
      </c>
      <c r="X45" s="154">
        <f>MyRating(_DED2,$B45,'DE-Efficacy'!$F$1)</f>
        <v>0</v>
      </c>
      <c r="Y45" s="154">
        <f>MyRating(_DED3,$B45,'DE-Efficacy'!$F$1)</f>
        <v>0</v>
      </c>
      <c r="Z45" s="154">
        <f>MyRating(_DED4,$B45,'DE-Efficacy'!$F$1)</f>
        <v>0</v>
      </c>
      <c r="AA45" s="154">
        <f>MyRating(_DEB1,$B45,'DE-Efficacy'!$F$1)</f>
        <v>0</v>
      </c>
      <c r="AB45" s="154">
        <f>MyRating(_DEB2,$B45,'DE-Efficacy'!$F$1)</f>
        <v>0</v>
      </c>
      <c r="AC45" s="154">
        <f>MyRating(_DEB3,$B45,'DE-Efficacy'!$F$1)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MyRating(_DEE1,$B46,'DE-Efficacy'!$F$1)</f>
        <v>0</v>
      </c>
      <c r="I46" s="154">
        <f>MyRating(_DEE2,$B46,'DE-Efficacy'!$F$1)</f>
        <v>0</v>
      </c>
      <c r="J46" s="154">
        <f>MyRating(_DEE3,$B46,'DE-Efficacy'!$F$1)</f>
        <v>0</v>
      </c>
      <c r="K46" s="154">
        <f>MyRating(_DEE4,$B46,'DE-Efficacy'!$F$1)</f>
        <v>0</v>
      </c>
      <c r="L46" s="154">
        <f>MyRating(_DEE5,$B46,'DE-Efficacy'!$F$1)</f>
        <v>0</v>
      </c>
      <c r="M46" s="154">
        <f>MyRating(_DEE6,$B46,'DE-Efficacy'!$F$1)</f>
        <v>0</v>
      </c>
      <c r="N46" s="154">
        <f>MyRating(_DEE7,$B46,'DE-Efficacy'!$F$1)</f>
        <v>0</v>
      </c>
      <c r="O46" s="154">
        <f>MyRating(_DEE8,$B46,'DE-Efficacy'!$F$1)</f>
        <v>0</v>
      </c>
      <c r="P46" s="154">
        <f>MyRating(_DES1,$B46,'DE-Efficacy'!$F$1)</f>
        <v>0</v>
      </c>
      <c r="Q46" s="154">
        <f>MyRating(_DES2,$B46,'DE-Efficacy'!$F$1)</f>
        <v>0</v>
      </c>
      <c r="R46" s="154">
        <f>MyRating(_DES3,$B46,'DE-Efficacy'!$F$1)</f>
        <v>0</v>
      </c>
      <c r="S46" s="154">
        <f>MyRating(_DES4,$B46,'DE-Efficacy'!$F$1)</f>
        <v>0</v>
      </c>
      <c r="T46" s="154">
        <f>MyRating(_DES5,$B46,'DE-Efficacy'!$F$1)</f>
        <v>0</v>
      </c>
      <c r="U46" s="154">
        <f>MyRating(_DES6,$B46,'DE-Efficacy'!$F$1)</f>
        <v>0</v>
      </c>
      <c r="V46" s="154">
        <f>MyRating(_DES7,$B46,'DE-Efficacy'!$F$1)</f>
        <v>0</v>
      </c>
      <c r="W46" s="154">
        <f>MyRating(_DED1,$B46,'DE-Efficacy'!$F$1)</f>
        <v>0</v>
      </c>
      <c r="X46" s="154">
        <f>MyRating(_DED2,$B46,'DE-Efficacy'!$F$1)</f>
        <v>0</v>
      </c>
      <c r="Y46" s="154">
        <f>MyRating(_DED3,$B46,'DE-Efficacy'!$F$1)</f>
        <v>0</v>
      </c>
      <c r="Z46" s="154">
        <f>MyRating(_DED4,$B46,'DE-Efficacy'!$F$1)</f>
        <v>0</v>
      </c>
      <c r="AA46" s="154">
        <f>MyRating(_DEB1,$B46,'DE-Efficacy'!$F$1)</f>
        <v>0</v>
      </c>
      <c r="AB46" s="154">
        <f>MyRating(_DEB2,$B46,'DE-Efficacy'!$F$1)</f>
        <v>0</v>
      </c>
      <c r="AC46" s="154">
        <f>MyRating(_DEB3,$B46,'DE-Efficacy'!$F$1)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MyRating(_DEE1,$B47,'DE-Efficacy'!$F$1)</f>
        <v>0</v>
      </c>
      <c r="I47" s="154">
        <f>MyRating(_DEE2,$B47,'DE-Efficacy'!$F$1)</f>
        <v>0</v>
      </c>
      <c r="J47" s="154">
        <f>MyRating(_DEE3,$B47,'DE-Efficacy'!$F$1)</f>
        <v>0</v>
      </c>
      <c r="K47" s="154">
        <f>MyRating(_DEE4,$B47,'DE-Efficacy'!$F$1)</f>
        <v>0</v>
      </c>
      <c r="L47" s="154">
        <f>MyRating(_DEE5,$B47,'DE-Efficacy'!$F$1)</f>
        <v>0</v>
      </c>
      <c r="M47" s="154">
        <f>MyRating(_DEE6,$B47,'DE-Efficacy'!$F$1)</f>
        <v>0</v>
      </c>
      <c r="N47" s="154">
        <f>MyRating(_DEE7,$B47,'DE-Efficacy'!$F$1)</f>
        <v>0</v>
      </c>
      <c r="O47" s="154">
        <f>MyRating(_DEE8,$B47,'DE-Efficacy'!$F$1)</f>
        <v>0</v>
      </c>
      <c r="P47" s="154">
        <f>MyRating(_DES1,$B47,'DE-Efficacy'!$F$1)</f>
        <v>0</v>
      </c>
      <c r="Q47" s="154">
        <f>MyRating(_DES2,$B47,'DE-Efficacy'!$F$1)</f>
        <v>0</v>
      </c>
      <c r="R47" s="154">
        <f>MyRating(_DES3,$B47,'DE-Efficacy'!$F$1)</f>
        <v>0</v>
      </c>
      <c r="S47" s="154">
        <f>MyRating(_DES4,$B47,'DE-Efficacy'!$F$1)</f>
        <v>0</v>
      </c>
      <c r="T47" s="154">
        <f>MyRating(_DES5,$B47,'DE-Efficacy'!$F$1)</f>
        <v>0</v>
      </c>
      <c r="U47" s="154">
        <f>MyRating(_DES6,$B47,'DE-Efficacy'!$F$1)</f>
        <v>0</v>
      </c>
      <c r="V47" s="154">
        <f>MyRating(_DES7,$B47,'DE-Efficacy'!$F$1)</f>
        <v>0</v>
      </c>
      <c r="W47" s="154">
        <f>MyRating(_DED1,$B47,'DE-Efficacy'!$F$1)</f>
        <v>0</v>
      </c>
      <c r="X47" s="154">
        <f>MyRating(_DED2,$B47,'DE-Efficacy'!$F$1)</f>
        <v>0</v>
      </c>
      <c r="Y47" s="154">
        <f>MyRating(_DED3,$B47,'DE-Efficacy'!$F$1)</f>
        <v>0</v>
      </c>
      <c r="Z47" s="154">
        <f>MyRating(_DED4,$B47,'DE-Efficacy'!$F$1)</f>
        <v>0</v>
      </c>
      <c r="AA47" s="154">
        <f>MyRating(_DEB1,$B47,'DE-Efficacy'!$F$1)</f>
        <v>0</v>
      </c>
      <c r="AB47" s="154">
        <f>MyRating(_DEB2,$B47,'DE-Efficacy'!$F$1)</f>
        <v>0</v>
      </c>
      <c r="AC47" s="154">
        <f>MyRating(_DEB3,$B47,'DE-Efficacy'!$F$1)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MyRating(_DEE1,$B48,'DE-Efficacy'!$F$1)</f>
        <v>0</v>
      </c>
      <c r="I48" s="154">
        <f>MyRating(_DEE2,$B48,'DE-Efficacy'!$F$1)</f>
        <v>0</v>
      </c>
      <c r="J48" s="154">
        <f>MyRating(_DEE3,$B48,'DE-Efficacy'!$F$1)</f>
        <v>0</v>
      </c>
      <c r="K48" s="154">
        <f>MyRating(_DEE4,$B48,'DE-Efficacy'!$F$1)</f>
        <v>0</v>
      </c>
      <c r="L48" s="154">
        <f>MyRating(_DEE5,$B48,'DE-Efficacy'!$F$1)</f>
        <v>0</v>
      </c>
      <c r="M48" s="154">
        <f>MyRating(_DEE6,$B48,'DE-Efficacy'!$F$1)</f>
        <v>0</v>
      </c>
      <c r="N48" s="154">
        <f>MyRating(_DEE7,$B48,'DE-Efficacy'!$F$1)</f>
        <v>0</v>
      </c>
      <c r="O48" s="154">
        <f>MyRating(_DEE8,$B48,'DE-Efficacy'!$F$1)</f>
        <v>0</v>
      </c>
      <c r="P48" s="154">
        <f>MyRating(_DES1,$B48,'DE-Efficacy'!$F$1)</f>
        <v>0</v>
      </c>
      <c r="Q48" s="154">
        <f>MyRating(_DES2,$B48,'DE-Efficacy'!$F$1)</f>
        <v>0</v>
      </c>
      <c r="R48" s="154">
        <f>MyRating(_DES3,$B48,'DE-Efficacy'!$F$1)</f>
        <v>0</v>
      </c>
      <c r="S48" s="154">
        <f>MyRating(_DES4,$B48,'DE-Efficacy'!$F$1)</f>
        <v>0</v>
      </c>
      <c r="T48" s="154">
        <f>MyRating(_DES5,$B48,'DE-Efficacy'!$F$1)</f>
        <v>0</v>
      </c>
      <c r="U48" s="154">
        <f>MyRating(_DES6,$B48,'DE-Efficacy'!$F$1)</f>
        <v>0</v>
      </c>
      <c r="V48" s="154">
        <f>MyRating(_DES7,$B48,'DE-Efficacy'!$F$1)</f>
        <v>0</v>
      </c>
      <c r="W48" s="154">
        <f>MyRating(_DED1,$B48,'DE-Efficacy'!$F$1)</f>
        <v>0</v>
      </c>
      <c r="X48" s="154">
        <f>MyRating(_DED2,$B48,'DE-Efficacy'!$F$1)</f>
        <v>0</v>
      </c>
      <c r="Y48" s="154">
        <f>MyRating(_DED3,$B48,'DE-Efficacy'!$F$1)</f>
        <v>0</v>
      </c>
      <c r="Z48" s="154">
        <f>MyRating(_DED4,$B48,'DE-Efficacy'!$F$1)</f>
        <v>0</v>
      </c>
      <c r="AA48" s="154">
        <f>MyRating(_DEB1,$B48,'DE-Efficacy'!$F$1)</f>
        <v>0</v>
      </c>
      <c r="AB48" s="154">
        <f>MyRating(_DEB2,$B48,'DE-Efficacy'!$F$1)</f>
        <v>0</v>
      </c>
      <c r="AC48" s="154">
        <f>MyRating(_DEB3,$B48,'DE-Efficacy'!$F$1)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MyRating(_DEE1,$B49,'DE-Efficacy'!$F$1)</f>
        <v>0</v>
      </c>
      <c r="I49" s="154">
        <f>MyRating(_DEE2,$B49,'DE-Efficacy'!$F$1)</f>
        <v>0</v>
      </c>
      <c r="J49" s="154">
        <f>MyRating(_DEE3,$B49,'DE-Efficacy'!$F$1)</f>
        <v>0</v>
      </c>
      <c r="K49" s="154">
        <f>MyRating(_DEE4,$B49,'DE-Efficacy'!$F$1)</f>
        <v>0</v>
      </c>
      <c r="L49" s="154">
        <f>MyRating(_DEE5,$B49,'DE-Efficacy'!$F$1)</f>
        <v>0</v>
      </c>
      <c r="M49" s="154">
        <f>MyRating(_DEE6,$B49,'DE-Efficacy'!$F$1)</f>
        <v>0</v>
      </c>
      <c r="N49" s="154">
        <f>MyRating(_DEE7,$B49,'DE-Efficacy'!$F$1)</f>
        <v>0</v>
      </c>
      <c r="O49" s="154">
        <f>MyRating(_DEE8,$B49,'DE-Efficacy'!$F$1)</f>
        <v>0</v>
      </c>
      <c r="P49" s="154">
        <f>MyRating(_DES1,$B49,'DE-Efficacy'!$F$1)</f>
        <v>0</v>
      </c>
      <c r="Q49" s="154">
        <f>MyRating(_DES2,$B49,'DE-Efficacy'!$F$1)</f>
        <v>0</v>
      </c>
      <c r="R49" s="154">
        <f>MyRating(_DES3,$B49,'DE-Efficacy'!$F$1)</f>
        <v>0</v>
      </c>
      <c r="S49" s="154">
        <f>MyRating(_DES4,$B49,'DE-Efficacy'!$F$1)</f>
        <v>0</v>
      </c>
      <c r="T49" s="154">
        <f>MyRating(_DES5,$B49,'DE-Efficacy'!$F$1)</f>
        <v>0</v>
      </c>
      <c r="U49" s="154">
        <f>MyRating(_DES6,$B49,'DE-Efficacy'!$F$1)</f>
        <v>0</v>
      </c>
      <c r="V49" s="154">
        <f>MyRating(_DES7,$B49,'DE-Efficacy'!$F$1)</f>
        <v>0</v>
      </c>
      <c r="W49" s="154">
        <f>MyRating(_DED1,$B49,'DE-Efficacy'!$F$1)</f>
        <v>0</v>
      </c>
      <c r="X49" s="154">
        <f>MyRating(_DED2,$B49,'DE-Efficacy'!$F$1)</f>
        <v>0</v>
      </c>
      <c r="Y49" s="154">
        <f>MyRating(_DED3,$B49,'DE-Efficacy'!$F$1)</f>
        <v>0</v>
      </c>
      <c r="Z49" s="154">
        <f>MyRating(_DED4,$B49,'DE-Efficacy'!$F$1)</f>
        <v>0</v>
      </c>
      <c r="AA49" s="154">
        <f>MyRating(_DEB1,$B49,'DE-Efficacy'!$F$1)</f>
        <v>0</v>
      </c>
      <c r="AB49" s="154">
        <f>MyRating(_DEB2,$B49,'DE-Efficacy'!$F$1)</f>
        <v>0</v>
      </c>
      <c r="AC49" s="154">
        <f>MyRating(_DEB3,$B49,'DE-Efficacy'!$F$1)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MyRating(_DEE1,$B50,'DE-Efficacy'!$F$1)</f>
        <v>0</v>
      </c>
      <c r="I50" s="154">
        <f>MyRating(_DEE2,$B50,'DE-Efficacy'!$F$1)</f>
        <v>0</v>
      </c>
      <c r="J50" s="154">
        <f>MyRating(_DEE3,$B50,'DE-Efficacy'!$F$1)</f>
        <v>0</v>
      </c>
      <c r="K50" s="154">
        <f>MyRating(_DEE4,$B50,'DE-Efficacy'!$F$1)</f>
        <v>0</v>
      </c>
      <c r="L50" s="154">
        <f>MyRating(_DEE5,$B50,'DE-Efficacy'!$F$1)</f>
        <v>0</v>
      </c>
      <c r="M50" s="154">
        <f>MyRating(_DEE6,$B50,'DE-Efficacy'!$F$1)</f>
        <v>0</v>
      </c>
      <c r="N50" s="154">
        <f>MyRating(_DEE7,$B50,'DE-Efficacy'!$F$1)</f>
        <v>0</v>
      </c>
      <c r="O50" s="154">
        <f>MyRating(_DEE8,$B50,'DE-Efficacy'!$F$1)</f>
        <v>0</v>
      </c>
      <c r="P50" s="154">
        <f>MyRating(_DES1,$B50,'DE-Efficacy'!$F$1)</f>
        <v>0</v>
      </c>
      <c r="Q50" s="154">
        <f>MyRating(_DES2,$B50,'DE-Efficacy'!$F$1)</f>
        <v>0</v>
      </c>
      <c r="R50" s="154">
        <f>MyRating(_DES3,$B50,'DE-Efficacy'!$F$1)</f>
        <v>0</v>
      </c>
      <c r="S50" s="154">
        <f>MyRating(_DES4,$B50,'DE-Efficacy'!$F$1)</f>
        <v>0</v>
      </c>
      <c r="T50" s="154">
        <f>MyRating(_DES5,$B50,'DE-Efficacy'!$F$1)</f>
        <v>0</v>
      </c>
      <c r="U50" s="154">
        <f>MyRating(_DES6,$B50,'DE-Efficacy'!$F$1)</f>
        <v>0</v>
      </c>
      <c r="V50" s="154">
        <f>MyRating(_DES7,$B50,'DE-Efficacy'!$F$1)</f>
        <v>0</v>
      </c>
      <c r="W50" s="154">
        <f>MyRating(_DED1,$B50,'DE-Efficacy'!$F$1)</f>
        <v>0</v>
      </c>
      <c r="X50" s="154">
        <f>MyRating(_DED2,$B50,'DE-Efficacy'!$F$1)</f>
        <v>0</v>
      </c>
      <c r="Y50" s="154">
        <f>MyRating(_DED3,$B50,'DE-Efficacy'!$F$1)</f>
        <v>0</v>
      </c>
      <c r="Z50" s="154">
        <f>MyRating(_DED4,$B50,'DE-Efficacy'!$F$1)</f>
        <v>0</v>
      </c>
      <c r="AA50" s="154">
        <f>MyRating(_DEB1,$B50,'DE-Efficacy'!$F$1)</f>
        <v>0</v>
      </c>
      <c r="AB50" s="154">
        <f>MyRating(_DEB2,$B50,'DE-Efficacy'!$F$1)</f>
        <v>0</v>
      </c>
      <c r="AC50" s="154">
        <f>MyRating(_DEB3,$B50,'DE-Efficacy'!$F$1)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MyRating(_DEE1,$B51,'DE-Efficacy'!$F$1)</f>
        <v>0</v>
      </c>
      <c r="I51" s="154">
        <f>MyRating(_DEE2,$B51,'DE-Efficacy'!$F$1)</f>
        <v>0</v>
      </c>
      <c r="J51" s="154">
        <f>MyRating(_DEE3,$B51,'DE-Efficacy'!$F$1)</f>
        <v>0</v>
      </c>
      <c r="K51" s="154">
        <f>MyRating(_DEE4,$B51,'DE-Efficacy'!$F$1)</f>
        <v>0</v>
      </c>
      <c r="L51" s="154">
        <f>MyRating(_DEE5,$B51,'DE-Efficacy'!$F$1)</f>
        <v>0</v>
      </c>
      <c r="M51" s="154">
        <f>MyRating(_DEE6,$B51,'DE-Efficacy'!$F$1)</f>
        <v>0</v>
      </c>
      <c r="N51" s="154">
        <f>MyRating(_DEE7,$B51,'DE-Efficacy'!$F$1)</f>
        <v>0</v>
      </c>
      <c r="O51" s="154">
        <f>MyRating(_DEE8,$B51,'DE-Efficacy'!$F$1)</f>
        <v>0</v>
      </c>
      <c r="P51" s="154">
        <f>MyRating(_DES1,$B51,'DE-Efficacy'!$F$1)</f>
        <v>0</v>
      </c>
      <c r="Q51" s="154">
        <f>MyRating(_DES2,$B51,'DE-Efficacy'!$F$1)</f>
        <v>0</v>
      </c>
      <c r="R51" s="154">
        <f>MyRating(_DES3,$B51,'DE-Efficacy'!$F$1)</f>
        <v>0</v>
      </c>
      <c r="S51" s="154">
        <f>MyRating(_DES4,$B51,'DE-Efficacy'!$F$1)</f>
        <v>0</v>
      </c>
      <c r="T51" s="154">
        <f>MyRating(_DES5,$B51,'DE-Efficacy'!$F$1)</f>
        <v>0</v>
      </c>
      <c r="U51" s="154">
        <f>MyRating(_DES6,$B51,'DE-Efficacy'!$F$1)</f>
        <v>0</v>
      </c>
      <c r="V51" s="154">
        <f>MyRating(_DES7,$B51,'DE-Efficacy'!$F$1)</f>
        <v>0</v>
      </c>
      <c r="W51" s="154">
        <f>MyRating(_DED1,$B51,'DE-Efficacy'!$F$1)</f>
        <v>0</v>
      </c>
      <c r="X51" s="154">
        <f>MyRating(_DED2,$B51,'DE-Efficacy'!$F$1)</f>
        <v>0</v>
      </c>
      <c r="Y51" s="154">
        <f>MyRating(_DED3,$B51,'DE-Efficacy'!$F$1)</f>
        <v>0</v>
      </c>
      <c r="Z51" s="154">
        <f>MyRating(_DED4,$B51,'DE-Efficacy'!$F$1)</f>
        <v>0</v>
      </c>
      <c r="AA51" s="154">
        <f>MyRating(_DEB1,$B51,'DE-Efficacy'!$F$1)</f>
        <v>0</v>
      </c>
      <c r="AB51" s="154">
        <f>MyRating(_DEB2,$B51,'DE-Efficacy'!$F$1)</f>
        <v>0</v>
      </c>
      <c r="AC51" s="154">
        <f>MyRating(_DEB3,$B51,'DE-Efficacy'!$F$1)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MyRating(_DEE1,$B52,'DE-Efficacy'!$F$1)</f>
        <v>0</v>
      </c>
      <c r="I52" s="154">
        <f>MyRating(_DEE2,$B52,'DE-Efficacy'!$F$1)</f>
        <v>0</v>
      </c>
      <c r="J52" s="154">
        <f>MyRating(_DEE3,$B52,'DE-Efficacy'!$F$1)</f>
        <v>0</v>
      </c>
      <c r="K52" s="154">
        <f>MyRating(_DEE4,$B52,'DE-Efficacy'!$F$1)</f>
        <v>0</v>
      </c>
      <c r="L52" s="154">
        <f>MyRating(_DEE5,$B52,'DE-Efficacy'!$F$1)</f>
        <v>0</v>
      </c>
      <c r="M52" s="154">
        <f>MyRating(_DEE6,$B52,'DE-Efficacy'!$F$1)</f>
        <v>0</v>
      </c>
      <c r="N52" s="154">
        <f>MyRating(_DEE7,$B52,'DE-Efficacy'!$F$1)</f>
        <v>0</v>
      </c>
      <c r="O52" s="154">
        <f>MyRating(_DEE8,$B52,'DE-Efficacy'!$F$1)</f>
        <v>0</v>
      </c>
      <c r="P52" s="154">
        <f>MyRating(_DES1,$B52,'DE-Efficacy'!$F$1)</f>
        <v>0</v>
      </c>
      <c r="Q52" s="154">
        <f>MyRating(_DES2,$B52,'DE-Efficacy'!$F$1)</f>
        <v>0</v>
      </c>
      <c r="R52" s="154">
        <f>MyRating(_DES3,$B52,'DE-Efficacy'!$F$1)</f>
        <v>0</v>
      </c>
      <c r="S52" s="154">
        <f>MyRating(_DES4,$B52,'DE-Efficacy'!$F$1)</f>
        <v>0</v>
      </c>
      <c r="T52" s="154">
        <f>MyRating(_DES5,$B52,'DE-Efficacy'!$F$1)</f>
        <v>0</v>
      </c>
      <c r="U52" s="154">
        <f>MyRating(_DES6,$B52,'DE-Efficacy'!$F$1)</f>
        <v>0</v>
      </c>
      <c r="V52" s="154">
        <f>MyRating(_DES7,$B52,'DE-Efficacy'!$F$1)</f>
        <v>0</v>
      </c>
      <c r="W52" s="154">
        <f>MyRating(_DED1,$B52,'DE-Efficacy'!$F$1)</f>
        <v>0</v>
      </c>
      <c r="X52" s="154">
        <f>MyRating(_DED2,$B52,'DE-Efficacy'!$F$1)</f>
        <v>0</v>
      </c>
      <c r="Y52" s="154">
        <f>MyRating(_DED3,$B52,'DE-Efficacy'!$F$1)</f>
        <v>0</v>
      </c>
      <c r="Z52" s="154">
        <f>MyRating(_DED4,$B52,'DE-Efficacy'!$F$1)</f>
        <v>0</v>
      </c>
      <c r="AA52" s="154">
        <f>MyRating(_DEB1,$B52,'DE-Efficacy'!$F$1)</f>
        <v>0</v>
      </c>
      <c r="AB52" s="154">
        <f>MyRating(_DEB2,$B52,'DE-Efficacy'!$F$1)</f>
        <v>0</v>
      </c>
      <c r="AC52" s="154">
        <f>MyRating(_DEB3,$B52,'DE-Efficacy'!$F$1)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0.57005460000000041</v>
      </c>
      <c r="D2" s="294">
        <f>D7-D9-0.05</f>
        <v>0.7409934316400002</v>
      </c>
    </row>
    <row r="3" spans="2:29" x14ac:dyDescent="0.25">
      <c r="B3" t="s">
        <v>719</v>
      </c>
      <c r="C3" s="294">
        <f>MIN(C12:C32)</f>
        <v>0</v>
      </c>
      <c r="D3" s="294">
        <f>MIN(D12:D32)</f>
        <v>0.35885469999999997</v>
      </c>
      <c r="E3" s="294">
        <f>MIN(E12:E39)</f>
        <v>0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2.7519453999999999</v>
      </c>
      <c r="D4" s="294">
        <f>MAX(D12:D52)</f>
        <v>1.4786316399199999</v>
      </c>
      <c r="E4" s="294">
        <f>MAX(E12:E52)</f>
        <v>1.1665977999999999</v>
      </c>
      <c r="F4" s="294">
        <f>MAX(F12:F52)</f>
        <v>0.38188783577999996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1.9607703715600002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0.95064846666666669</v>
      </c>
      <c r="D6" s="294">
        <f>(D5-D2)/3</f>
        <v>0.40659231330666668</v>
      </c>
      <c r="E6" s="294"/>
      <c r="F6" s="294"/>
      <c r="G6" s="294">
        <f>SUM(G12:G52)</f>
        <v>58.400000000000006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0.7759578357800001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1.0659453999999997</v>
      </c>
      <c r="D9" s="294">
        <f>D4-D7</f>
        <v>0.34381910413999983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0.7759578357800001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723</v>
      </c>
      <c r="D11" s="295" t="s">
        <v>724</v>
      </c>
      <c r="E11" s="295" t="s">
        <v>725</v>
      </c>
      <c r="F11" s="295" t="s">
        <v>726</v>
      </c>
      <c r="G11" s="295" t="s">
        <v>727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309</v>
      </c>
      <c r="C12" s="294">
        <f>SUMPRODUCT(H12:O12,H$4:O$4)</f>
        <v>1.8472377999999998</v>
      </c>
      <c r="D12" s="294">
        <f>E12+F12</f>
        <v>0.99104703163999996</v>
      </c>
      <c r="E12" s="294">
        <f>SUMPRODUCT(P12:V12,P$4:V$4)</f>
        <v>0.64918639999999994</v>
      </c>
      <c r="F12" s="294">
        <f>SUMPRODUCT(X12:Z12,X$4:Z$4)</f>
        <v>0.34186063164000002</v>
      </c>
      <c r="G12" s="294">
        <f>SUMPRODUCT(AA12:AC12,AA$4:AC$4)</f>
        <v>3.0000000000000004</v>
      </c>
      <c r="H12" s="154">
        <f>MyRating(_UKE1,$B12,'UK-Efficacy'!$F$1)</f>
        <v>4</v>
      </c>
      <c r="I12" s="154">
        <f>MyRating(_UKE2,$B12,'UK-Efficacy'!$F$1)</f>
        <v>4</v>
      </c>
      <c r="J12" s="154">
        <f>MyRating(_UKE3,$B12,'UK-Efficacy'!$F$1)</f>
        <v>4</v>
      </c>
      <c r="K12" s="154">
        <f>MyRating(_UKE4,$B12,'UK-Efficacy'!$F$1)</f>
        <v>3</v>
      </c>
      <c r="L12" s="154">
        <f>MyRating(_UKE5,$B12,'UK-Efficacy'!$F$1)</f>
        <v>2</v>
      </c>
      <c r="M12" s="154">
        <f>MyRating(_UKE6,$B12,'UK-Efficacy'!$F$1)</f>
        <v>3</v>
      </c>
      <c r="N12" s="154">
        <f>MyRating(_UKE7,$B12,'UK-Efficacy'!$F$1)</f>
        <v>2</v>
      </c>
      <c r="O12" s="154">
        <f>MyRating(_UKE8,$B12,'UK-Efficacy'!$F$1)</f>
        <v>3</v>
      </c>
      <c r="P12" s="154">
        <f>MyRating(_UKS1,$B12,'UK-Efficacy'!$F$1)</f>
        <v>2</v>
      </c>
      <c r="Q12" s="154">
        <f>MyRating(_UKS2,$B12,'UK-Efficacy'!$F$1)</f>
        <v>3</v>
      </c>
      <c r="R12" s="154">
        <f>MyRating(_UKS3,$B12,'UK-Efficacy'!$F$1)</f>
        <v>3</v>
      </c>
      <c r="S12" s="154">
        <f>MyRating(_UKS4,$B12,'UK-Efficacy'!$F$1)</f>
        <v>2</v>
      </c>
      <c r="T12" s="154">
        <f>MyRating(_UKS5,$B12,'UK-Efficacy'!$F$1)</f>
        <v>4</v>
      </c>
      <c r="U12" s="154">
        <f>MyRating(_UKS6,$B12,'UK-Efficacy'!$F$1)</f>
        <v>2</v>
      </c>
      <c r="V12" s="154">
        <f>MyRating(_UKS7,$B12,'UK-Efficacy'!$F$1)</f>
        <v>2</v>
      </c>
      <c r="W12" s="154">
        <f>MyRating(_UKD1,$B12,'UK-Efficacy'!$F$1)</f>
        <v>3</v>
      </c>
      <c r="X12" s="154">
        <f>MyRating(_UKD2,$B12,'UK-Efficacy'!$F$1)</f>
        <v>2</v>
      </c>
      <c r="Y12" s="154">
        <f>MyRating(_UKD3,$B12,'UK-Efficacy'!$F$1)</f>
        <v>3</v>
      </c>
      <c r="Z12" s="154">
        <f>MyRating(_UKD4,$B12,'UK-Efficacy'!$F$1)</f>
        <v>3</v>
      </c>
      <c r="AA12" s="154">
        <f>MyRating(_UKB1,$B12,'UK-Efficacy'!$F$1)</f>
        <v>3</v>
      </c>
      <c r="AB12" s="154">
        <f>MyRating(_UKB2,$B12,'UK-Efficacy'!$F$1)</f>
        <v>3</v>
      </c>
      <c r="AC12" s="154">
        <f>MyRating(_UKB3,$B12,'UK-Efficacy'!$F$1)</f>
        <v>3</v>
      </c>
    </row>
    <row r="13" spans="2:29" x14ac:dyDescent="0.25">
      <c r="B13" s="299" t="s">
        <v>327</v>
      </c>
      <c r="C13" s="294">
        <f t="shared" ref="C13:C52" si="0">SUMPRODUCT(H13:O13,H$4:O$4)</f>
        <v>1.7716488000000001</v>
      </c>
      <c r="D13" s="294">
        <f t="shared" ref="D13:D52" si="1">E13+F13</f>
        <v>1.25747623578</v>
      </c>
      <c r="E13" s="294">
        <f t="shared" ref="E13:E52" si="2">SUMPRODUCT(P13:V13,P$4:V$4)</f>
        <v>0.87558840000000004</v>
      </c>
      <c r="F13" s="294">
        <f t="shared" ref="F13:F52" si="3">SUMPRODUCT(X13:Z13,X$4:Z$4)</f>
        <v>0.38188783577999996</v>
      </c>
      <c r="G13" s="294">
        <f t="shared" ref="G13:G52" si="4">SUMPRODUCT(AA13:AC13,AA$4:AC$4)</f>
        <v>3.0000000000000004</v>
      </c>
      <c r="H13" s="154">
        <f>MyRating(_UKE1,$B13,'UK-Efficacy'!$F$1)</f>
        <v>3</v>
      </c>
      <c r="I13" s="154">
        <f>MyRating(_UKE2,$B13,'UK-Efficacy'!$F$1)</f>
        <v>3</v>
      </c>
      <c r="J13" s="154">
        <f>MyRating(_UKE3,$B13,'UK-Efficacy'!$F$1)</f>
        <v>3</v>
      </c>
      <c r="K13" s="154">
        <f>MyRating(_UKE4,$B13,'UK-Efficacy'!$F$1)</f>
        <v>4</v>
      </c>
      <c r="L13" s="154">
        <f>MyRating(_UKE5,$B13,'UK-Efficacy'!$F$1)</f>
        <v>4</v>
      </c>
      <c r="M13" s="154">
        <f>MyRating(_UKE6,$B13,'UK-Efficacy'!$F$1)</f>
        <v>2</v>
      </c>
      <c r="N13" s="154">
        <f>MyRating(_UKE7,$B13,'UK-Efficacy'!$F$1)</f>
        <v>3</v>
      </c>
      <c r="O13" s="154">
        <f>MyRating(_UKE8,$B13,'UK-Efficacy'!$F$1)</f>
        <v>3</v>
      </c>
      <c r="P13" s="154">
        <f>MyRating(_UKS1,$B13,'UK-Efficacy'!$F$1)</f>
        <v>3</v>
      </c>
      <c r="Q13" s="154">
        <f>MyRating(_UKS2,$B13,'UK-Efficacy'!$F$1)</f>
        <v>4</v>
      </c>
      <c r="R13" s="154">
        <f>MyRating(_UKS3,$B13,'UK-Efficacy'!$F$1)</f>
        <v>4</v>
      </c>
      <c r="S13" s="154">
        <f>MyRating(_UKS4,$B13,'UK-Efficacy'!$F$1)</f>
        <v>3</v>
      </c>
      <c r="T13" s="154">
        <f>MyRating(_UKS5,$B13,'UK-Efficacy'!$F$1)</f>
        <v>4</v>
      </c>
      <c r="U13" s="154">
        <f>MyRating(_UKS6,$B13,'UK-Efficacy'!$F$1)</f>
        <v>4</v>
      </c>
      <c r="V13" s="154">
        <f>MyRating(_UKS7,$B13,'UK-Efficacy'!$F$1)</f>
        <v>3</v>
      </c>
      <c r="W13" s="154">
        <f>MyRating(_UKD1,$B13,'UK-Efficacy'!$F$1)</f>
        <v>3</v>
      </c>
      <c r="X13" s="154">
        <f>MyRating(_UKD2,$B13,'UK-Efficacy'!$F$1)</f>
        <v>3</v>
      </c>
      <c r="Y13" s="154">
        <f>MyRating(_UKD3,$B13,'UK-Efficacy'!$F$1)</f>
        <v>3</v>
      </c>
      <c r="Z13" s="154">
        <f>MyRating(_UKD4,$B13,'UK-Efficacy'!$F$1)</f>
        <v>3</v>
      </c>
      <c r="AA13" s="154">
        <f>MyRating(_UKB1,$B13,'UK-Efficacy'!$F$1)</f>
        <v>3</v>
      </c>
      <c r="AB13" s="154">
        <f>MyRating(_UKB2,$B13,'UK-Efficacy'!$F$1)</f>
        <v>3</v>
      </c>
      <c r="AC13" s="154">
        <f>MyRating(_UKB3,$B13,'UK-Efficacy'!$F$1)</f>
        <v>3</v>
      </c>
    </row>
    <row r="14" spans="2:29" x14ac:dyDescent="0.25">
      <c r="B14" s="299" t="s">
        <v>313</v>
      </c>
      <c r="C14" s="294">
        <f t="shared" si="0"/>
        <v>1.9844220000000001</v>
      </c>
      <c r="D14" s="294">
        <f t="shared" si="1"/>
        <v>1.1562552316400001</v>
      </c>
      <c r="E14" s="294">
        <f t="shared" si="2"/>
        <v>0.81439460000000008</v>
      </c>
      <c r="F14" s="294">
        <f t="shared" si="3"/>
        <v>0.34186063164000002</v>
      </c>
      <c r="G14" s="294">
        <f t="shared" si="4"/>
        <v>3.0000000000000004</v>
      </c>
      <c r="H14" s="154">
        <f>MyRating(_UKE1,$B14,'UK-Efficacy'!$F$1)</f>
        <v>4</v>
      </c>
      <c r="I14" s="154">
        <f>MyRating(_UKE2,$B14,'UK-Efficacy'!$F$1)</f>
        <v>4</v>
      </c>
      <c r="J14" s="154">
        <f>MyRating(_UKE3,$B14,'UK-Efficacy'!$F$1)</f>
        <v>4</v>
      </c>
      <c r="K14" s="154">
        <f>MyRating(_UKE4,$B14,'UK-Efficacy'!$F$1)</f>
        <v>3</v>
      </c>
      <c r="L14" s="154">
        <f>MyRating(_UKE5,$B14,'UK-Efficacy'!$F$1)</f>
        <v>3</v>
      </c>
      <c r="M14" s="154">
        <f>MyRating(_UKE6,$B14,'UK-Efficacy'!$F$1)</f>
        <v>3</v>
      </c>
      <c r="N14" s="154">
        <f>MyRating(_UKE7,$B14,'UK-Efficacy'!$F$1)</f>
        <v>4</v>
      </c>
      <c r="O14" s="154">
        <f>MyRating(_UKE8,$B14,'UK-Efficacy'!$F$1)</f>
        <v>3</v>
      </c>
      <c r="P14" s="154">
        <f>MyRating(_UKS1,$B14,'UK-Efficacy'!$F$1)</f>
        <v>4</v>
      </c>
      <c r="Q14" s="154">
        <f>MyRating(_UKS2,$B14,'UK-Efficacy'!$F$1)</f>
        <v>3</v>
      </c>
      <c r="R14" s="154">
        <f>MyRating(_UKS3,$B14,'UK-Efficacy'!$F$1)</f>
        <v>3</v>
      </c>
      <c r="S14" s="154">
        <f>MyRating(_UKS4,$B14,'UK-Efficacy'!$F$1)</f>
        <v>3</v>
      </c>
      <c r="T14" s="154">
        <f>MyRating(_UKS5,$B14,'UK-Efficacy'!$F$1)</f>
        <v>3</v>
      </c>
      <c r="U14" s="154">
        <f>MyRating(_UKS6,$B14,'UK-Efficacy'!$F$1)</f>
        <v>3</v>
      </c>
      <c r="V14" s="154">
        <f>MyRating(_UKS7,$B14,'UK-Efficacy'!$F$1)</f>
        <v>3</v>
      </c>
      <c r="W14" s="154">
        <f>MyRating(_UKD1,$B14,'UK-Efficacy'!$F$1)</f>
        <v>3</v>
      </c>
      <c r="X14" s="154">
        <f>MyRating(_UKD2,$B14,'UK-Efficacy'!$F$1)</f>
        <v>2</v>
      </c>
      <c r="Y14" s="154">
        <f>MyRating(_UKD3,$B14,'UK-Efficacy'!$F$1)</f>
        <v>3</v>
      </c>
      <c r="Z14" s="154">
        <f>MyRating(_UKD4,$B14,'UK-Efficacy'!$F$1)</f>
        <v>3</v>
      </c>
      <c r="AA14" s="154">
        <f>MyRating(_UKB1,$B14,'UK-Efficacy'!$F$1)</f>
        <v>3</v>
      </c>
      <c r="AB14" s="154">
        <f>MyRating(_UKB2,$B14,'UK-Efficacy'!$F$1)</f>
        <v>3</v>
      </c>
      <c r="AC14" s="154">
        <f>MyRating(_UKB3,$B14,'UK-Efficacy'!$F$1)</f>
        <v>3</v>
      </c>
    </row>
    <row r="15" spans="2:29" x14ac:dyDescent="0.25">
      <c r="B15" s="299" t="s">
        <v>329</v>
      </c>
      <c r="C15" s="294">
        <f t="shared" si="0"/>
        <v>1.6860000000000002</v>
      </c>
      <c r="D15" s="294">
        <f t="shared" si="1"/>
        <v>1.1348125357800001</v>
      </c>
      <c r="E15" s="294">
        <f t="shared" si="2"/>
        <v>0.7529247</v>
      </c>
      <c r="F15" s="294">
        <f t="shared" si="3"/>
        <v>0.38188783577999996</v>
      </c>
      <c r="G15" s="294">
        <f t="shared" si="4"/>
        <v>3.0000000000000004</v>
      </c>
      <c r="H15" s="154">
        <f>MyRating(_UKE1,$B15,'UK-Efficacy'!$F$1)</f>
        <v>3</v>
      </c>
      <c r="I15" s="154">
        <f>MyRating(_UKE2,$B15,'UK-Efficacy'!$F$1)</f>
        <v>3</v>
      </c>
      <c r="J15" s="154">
        <f>MyRating(_UKE3,$B15,'UK-Efficacy'!$F$1)</f>
        <v>3</v>
      </c>
      <c r="K15" s="154">
        <f>MyRating(_UKE4,$B15,'UK-Efficacy'!$F$1)</f>
        <v>3</v>
      </c>
      <c r="L15" s="154">
        <f>MyRating(_UKE5,$B15,'UK-Efficacy'!$F$1)</f>
        <v>3</v>
      </c>
      <c r="M15" s="154">
        <f>MyRating(_UKE6,$B15,'UK-Efficacy'!$F$1)</f>
        <v>3</v>
      </c>
      <c r="N15" s="154">
        <f>MyRating(_UKE7,$B15,'UK-Efficacy'!$F$1)</f>
        <v>3</v>
      </c>
      <c r="O15" s="154">
        <f>MyRating(_UKE8,$B15,'UK-Efficacy'!$F$1)</f>
        <v>3</v>
      </c>
      <c r="P15" s="154">
        <f>MyRating(_UKS1,$B15,'UK-Efficacy'!$F$1)</f>
        <v>3</v>
      </c>
      <c r="Q15" s="154">
        <f>MyRating(_UKS2,$B15,'UK-Efficacy'!$F$1)</f>
        <v>3</v>
      </c>
      <c r="R15" s="154">
        <f>MyRating(_UKS3,$B15,'UK-Efficacy'!$F$1)</f>
        <v>3</v>
      </c>
      <c r="S15" s="154">
        <f>MyRating(_UKS4,$B15,'UK-Efficacy'!$F$1)</f>
        <v>3</v>
      </c>
      <c r="T15" s="154">
        <f>MyRating(_UKS5,$B15,'UK-Efficacy'!$F$1)</f>
        <v>3</v>
      </c>
      <c r="U15" s="154">
        <f>MyRating(_UKS6,$B15,'UK-Efficacy'!$F$1)</f>
        <v>3</v>
      </c>
      <c r="V15" s="154">
        <f>MyRating(_UKS7,$B15,'UK-Efficacy'!$F$1)</f>
        <v>3</v>
      </c>
      <c r="W15" s="154">
        <f>MyRating(_UKD1,$B15,'UK-Efficacy'!$F$1)</f>
        <v>3</v>
      </c>
      <c r="X15" s="154">
        <f>MyRating(_UKD2,$B15,'UK-Efficacy'!$F$1)</f>
        <v>3</v>
      </c>
      <c r="Y15" s="154">
        <f>MyRating(_UKD3,$B15,'UK-Efficacy'!$F$1)</f>
        <v>3</v>
      </c>
      <c r="Z15" s="154">
        <f>MyRating(_UKD4,$B15,'UK-Efficacy'!$F$1)</f>
        <v>3</v>
      </c>
      <c r="AA15" s="154">
        <f>MyRating(_UKB1,$B15,'UK-Efficacy'!$F$1)</f>
        <v>3</v>
      </c>
      <c r="AB15" s="154">
        <f>MyRating(_UKB2,$B15,'UK-Efficacy'!$F$1)</f>
        <v>3</v>
      </c>
      <c r="AC15" s="154">
        <f>MyRating(_UKB3,$B15,'UK-Efficacy'!$F$1)</f>
        <v>3</v>
      </c>
    </row>
    <row r="16" spans="2:29" x14ac:dyDescent="0.25">
      <c r="B16" s="299" t="s">
        <v>664</v>
      </c>
      <c r="C16" s="294">
        <f t="shared" si="0"/>
        <v>1.6183914000000001</v>
      </c>
      <c r="D16" s="294">
        <f t="shared" si="1"/>
        <v>1.3037606357799998</v>
      </c>
      <c r="E16" s="294">
        <f t="shared" si="2"/>
        <v>0.92187279999999994</v>
      </c>
      <c r="F16" s="294">
        <f t="shared" si="3"/>
        <v>0.38188783577999996</v>
      </c>
      <c r="G16" s="294">
        <f t="shared" si="4"/>
        <v>3.0000000000000004</v>
      </c>
      <c r="H16" s="154">
        <f>MyRating(_UKE1,$B16,'UK-Efficacy'!$F$1)</f>
        <v>3</v>
      </c>
      <c r="I16" s="154">
        <f>MyRating(_UKE2,$B16,'UK-Efficacy'!$F$1)</f>
        <v>3</v>
      </c>
      <c r="J16" s="154">
        <f>MyRating(_UKE3,$B16,'UK-Efficacy'!$F$1)</f>
        <v>3</v>
      </c>
      <c r="K16" s="154">
        <f>MyRating(_UKE4,$B16,'UK-Efficacy'!$F$1)</f>
        <v>2</v>
      </c>
      <c r="L16" s="154">
        <f>MyRating(_UKE5,$B16,'UK-Efficacy'!$F$1)</f>
        <v>2</v>
      </c>
      <c r="M16" s="154">
        <f>MyRating(_UKE6,$B16,'UK-Efficacy'!$F$1)</f>
        <v>3</v>
      </c>
      <c r="N16" s="154">
        <f>MyRating(_UKE7,$B16,'UK-Efficacy'!$F$1)</f>
        <v>5</v>
      </c>
      <c r="O16" s="154">
        <f>MyRating(_UKE8,$B16,'UK-Efficacy'!$F$1)</f>
        <v>3</v>
      </c>
      <c r="P16" s="154">
        <f>MyRating(_UKS1,$B16,'UK-Efficacy'!$F$1)</f>
        <v>5</v>
      </c>
      <c r="Q16" s="154">
        <f>MyRating(_UKS2,$B16,'UK-Efficacy'!$F$1)</f>
        <v>3</v>
      </c>
      <c r="R16" s="154">
        <f>MyRating(_UKS3,$B16,'UK-Efficacy'!$F$1)</f>
        <v>3</v>
      </c>
      <c r="S16" s="154">
        <f>MyRating(_UKS4,$B16,'UK-Efficacy'!$F$1)</f>
        <v>3</v>
      </c>
      <c r="T16" s="154">
        <f>MyRating(_UKS5,$B16,'UK-Efficacy'!$F$1)</f>
        <v>4</v>
      </c>
      <c r="U16" s="154">
        <f>MyRating(_UKS6,$B16,'UK-Efficacy'!$F$1)</f>
        <v>3</v>
      </c>
      <c r="V16" s="154">
        <f>MyRating(_UKS7,$B16,'UK-Efficacy'!$F$1)</f>
        <v>3</v>
      </c>
      <c r="W16" s="154">
        <f>MyRating(_UKD1,$B16,'UK-Efficacy'!$F$1)</f>
        <v>3</v>
      </c>
      <c r="X16" s="154">
        <f>MyRating(_UKD2,$B16,'UK-Efficacy'!$F$1)</f>
        <v>3</v>
      </c>
      <c r="Y16" s="154">
        <f>MyRating(_UKD3,$B16,'UK-Efficacy'!$F$1)</f>
        <v>3</v>
      </c>
      <c r="Z16" s="154">
        <f>MyRating(_UKD4,$B16,'UK-Efficacy'!$F$1)</f>
        <v>3</v>
      </c>
      <c r="AA16" s="154">
        <f>MyRating(_UKB1,$B16,'UK-Efficacy'!$F$1)</f>
        <v>3</v>
      </c>
      <c r="AB16" s="154">
        <f>MyRating(_UKB2,$B16,'UK-Efficacy'!$F$1)</f>
        <v>3</v>
      </c>
      <c r="AC16" s="154">
        <f>MyRating(_UKB3,$B16,'UK-Efficacy'!$F$1)</f>
        <v>3</v>
      </c>
    </row>
    <row r="17" spans="2:29" x14ac:dyDescent="0.25">
      <c r="B17" s="273" t="s">
        <v>270</v>
      </c>
      <c r="C17" s="294">
        <f t="shared" si="0"/>
        <v>2.7519453999999999</v>
      </c>
      <c r="D17" s="294">
        <f t="shared" si="1"/>
        <v>1.4786316399199999</v>
      </c>
      <c r="E17" s="294">
        <f t="shared" si="2"/>
        <v>1.1665977999999999</v>
      </c>
      <c r="F17" s="294">
        <f t="shared" si="3"/>
        <v>0.31203383992</v>
      </c>
      <c r="G17" s="294">
        <f t="shared" si="4"/>
        <v>1.4</v>
      </c>
      <c r="H17" s="154">
        <f>MyRating(_UKE1,$B17,'UK-Efficacy'!$F$1)</f>
        <v>5</v>
      </c>
      <c r="I17" s="154">
        <f>MyRating(_UKE2,$B17,'UK-Efficacy'!$F$1)</f>
        <v>5</v>
      </c>
      <c r="J17" s="154">
        <f>MyRating(_UKE3,$B17,'UK-Efficacy'!$F$1)</f>
        <v>5</v>
      </c>
      <c r="K17" s="154">
        <f>MyRating(_UKE4,$B17,'UK-Efficacy'!$F$1)</f>
        <v>5</v>
      </c>
      <c r="L17" s="154">
        <f>MyRating(_UKE5,$B17,'UK-Efficacy'!$F$1)</f>
        <v>5</v>
      </c>
      <c r="M17" s="154">
        <f>MyRating(_UKE6,$B17,'UK-Efficacy'!$F$1)</f>
        <v>4</v>
      </c>
      <c r="N17" s="154">
        <f>MyRating(_UKE7,$B17,'UK-Efficacy'!$F$1)</f>
        <v>5</v>
      </c>
      <c r="O17" s="154">
        <f>MyRating(_UKE8,$B17,'UK-Efficacy'!$F$1)</f>
        <v>5</v>
      </c>
      <c r="P17" s="154">
        <f>MyRating(_UKS1,$B17,'UK-Efficacy'!$F$1)</f>
        <v>5</v>
      </c>
      <c r="Q17" s="154">
        <f>MyRating(_UKS2,$B17,'UK-Efficacy'!$F$1)</f>
        <v>5</v>
      </c>
      <c r="R17" s="154">
        <f>MyRating(_UKS3,$B17,'UK-Efficacy'!$F$1)</f>
        <v>5</v>
      </c>
      <c r="S17" s="154">
        <f>MyRating(_UKS4,$B17,'UK-Efficacy'!$F$1)</f>
        <v>4</v>
      </c>
      <c r="T17" s="154">
        <f>MyRating(_UKS5,$B17,'UK-Efficacy'!$F$1)</f>
        <v>5</v>
      </c>
      <c r="U17" s="154">
        <f>MyRating(_UKS6,$B17,'UK-Efficacy'!$F$1)</f>
        <v>4</v>
      </c>
      <c r="V17" s="154">
        <f>MyRating(_UKS7,$B17,'UK-Efficacy'!$F$1)</f>
        <v>4</v>
      </c>
      <c r="W17" s="154">
        <f>MyRating(_UKD1,$B17,'UK-Efficacy'!$F$1)</f>
        <v>5</v>
      </c>
      <c r="X17" s="154">
        <f>MyRating(_UKD2,$B17,'UK-Efficacy'!$F$1)</f>
        <v>4</v>
      </c>
      <c r="Y17" s="154">
        <f>MyRating(_UKD3,$B17,'UK-Efficacy'!$F$1)</f>
        <v>3</v>
      </c>
      <c r="Z17" s="154">
        <f>MyRating(_UKD4,$B17,'UK-Efficacy'!$F$1)</f>
        <v>1</v>
      </c>
      <c r="AA17" s="154">
        <f>MyRating(_UKB1,$B17,'UK-Efficacy'!$F$1)</f>
        <v>3</v>
      </c>
      <c r="AB17" s="154">
        <f>MyRating(_UKB2,$B17,'UK-Efficacy'!$F$1)</f>
        <v>1</v>
      </c>
      <c r="AC17" s="154">
        <f>MyRating(_UKB3,$B17,'UK-Efficacy'!$F$1)</f>
        <v>1</v>
      </c>
    </row>
    <row r="18" spans="2:29" x14ac:dyDescent="0.25">
      <c r="B18" s="273" t="s">
        <v>78</v>
      </c>
      <c r="C18" s="294">
        <f t="shared" si="0"/>
        <v>1.8421798000000003</v>
      </c>
      <c r="D18" s="294">
        <f t="shared" si="1"/>
        <v>1.31533635354</v>
      </c>
      <c r="E18" s="294">
        <f t="shared" si="2"/>
        <v>1.0530454</v>
      </c>
      <c r="F18" s="294">
        <f t="shared" si="3"/>
        <v>0.26229095353999998</v>
      </c>
      <c r="G18" s="294">
        <f t="shared" si="4"/>
        <v>3.0000000000000004</v>
      </c>
      <c r="H18" s="154">
        <f>MyRating(_UKE1,$B18,'UK-Efficacy'!$F$1)</f>
        <v>3</v>
      </c>
      <c r="I18" s="154">
        <f>MyRating(_UKE2,$B18,'UK-Efficacy'!$F$1)</f>
        <v>3</v>
      </c>
      <c r="J18" s="154">
        <f>MyRating(_UKE3,$B18,'UK-Efficacy'!$F$1)</f>
        <v>4</v>
      </c>
      <c r="K18" s="154">
        <f>MyRating(_UKE4,$B18,'UK-Efficacy'!$F$1)</f>
        <v>3</v>
      </c>
      <c r="L18" s="154">
        <f>MyRating(_UKE5,$B18,'UK-Efficacy'!$F$1)</f>
        <v>4</v>
      </c>
      <c r="M18" s="154">
        <f>MyRating(_UKE6,$B18,'UK-Efficacy'!$F$1)</f>
        <v>3</v>
      </c>
      <c r="N18" s="154">
        <f>MyRating(_UKE7,$B18,'UK-Efficacy'!$F$1)</f>
        <v>3</v>
      </c>
      <c r="O18" s="154">
        <f>MyRating(_UKE8,$B18,'UK-Efficacy'!$F$1)</f>
        <v>3</v>
      </c>
      <c r="P18" s="154">
        <f>MyRating(_UKS1,$B18,'UK-Efficacy'!$F$1)</f>
        <v>4</v>
      </c>
      <c r="Q18" s="154">
        <f>MyRating(_UKS2,$B18,'UK-Efficacy'!$F$1)</f>
        <v>5</v>
      </c>
      <c r="R18" s="154">
        <f>MyRating(_UKS3,$B18,'UK-Efficacy'!$F$1)</f>
        <v>4</v>
      </c>
      <c r="S18" s="154">
        <f>MyRating(_UKS4,$B18,'UK-Efficacy'!$F$1)</f>
        <v>4</v>
      </c>
      <c r="T18" s="154">
        <f>MyRating(_UKS5,$B18,'UK-Efficacy'!$F$1)</f>
        <v>5</v>
      </c>
      <c r="U18" s="154">
        <f>MyRating(_UKS6,$B18,'UK-Efficacy'!$F$1)</f>
        <v>3</v>
      </c>
      <c r="V18" s="154">
        <f>MyRating(_UKS7,$B18,'UK-Efficacy'!$F$1)</f>
        <v>4</v>
      </c>
      <c r="W18" s="154">
        <f>MyRating(_UKD1,$B18,'UK-Efficacy'!$F$1)</f>
        <v>2</v>
      </c>
      <c r="X18" s="154">
        <f>MyRating(_UKD2,$B18,'UK-Efficacy'!$F$1)</f>
        <v>3</v>
      </c>
      <c r="Y18" s="154">
        <f>MyRating(_UKD3,$B18,'UK-Efficacy'!$F$1)</f>
        <v>1</v>
      </c>
      <c r="Z18" s="154">
        <f>MyRating(_UKD4,$B18,'UK-Efficacy'!$F$1)</f>
        <v>2</v>
      </c>
      <c r="AA18" s="154">
        <f>MyRating(_UKB1,$B18,'UK-Efficacy'!$F$1)</f>
        <v>3</v>
      </c>
      <c r="AB18" s="154">
        <f>MyRating(_UKB2,$B18,'UK-Efficacy'!$F$1)</f>
        <v>3</v>
      </c>
      <c r="AC18" s="154">
        <f>MyRating(_UKB3,$B18,'UK-Efficacy'!$F$1)</f>
        <v>3</v>
      </c>
    </row>
    <row r="19" spans="2:29" x14ac:dyDescent="0.25">
      <c r="B19" s="273" t="s">
        <v>75</v>
      </c>
      <c r="C19" s="294">
        <f t="shared" si="0"/>
        <v>2.0900780000000005</v>
      </c>
      <c r="D19" s="294">
        <f t="shared" si="1"/>
        <v>1.3160094357800001</v>
      </c>
      <c r="E19" s="294">
        <f t="shared" si="2"/>
        <v>0.93412160000000011</v>
      </c>
      <c r="F19" s="294">
        <f t="shared" si="3"/>
        <v>0.38188783577999996</v>
      </c>
      <c r="G19" s="294">
        <f t="shared" si="4"/>
        <v>3.0000000000000004</v>
      </c>
      <c r="H19" s="154">
        <f>MyRating(_UKE1,$B19,'UK-Efficacy'!$F$1)</f>
        <v>4</v>
      </c>
      <c r="I19" s="154">
        <f>MyRating(_UKE2,$B19,'UK-Efficacy'!$F$1)</f>
        <v>4</v>
      </c>
      <c r="J19" s="154">
        <f>MyRating(_UKE3,$B19,'UK-Efficacy'!$F$1)</f>
        <v>4</v>
      </c>
      <c r="K19" s="154">
        <f>MyRating(_UKE4,$B19,'UK-Efficacy'!$F$1)</f>
        <v>4</v>
      </c>
      <c r="L19" s="154">
        <f>MyRating(_UKE5,$B19,'UK-Efficacy'!$F$1)</f>
        <v>4</v>
      </c>
      <c r="M19" s="154">
        <f>MyRating(_UKE6,$B19,'UK-Efficacy'!$F$1)</f>
        <v>3</v>
      </c>
      <c r="N19" s="154">
        <f>MyRating(_UKE7,$B19,'UK-Efficacy'!$F$1)</f>
        <v>3</v>
      </c>
      <c r="O19" s="154">
        <f>MyRating(_UKE8,$B19,'UK-Efficacy'!$F$1)</f>
        <v>3</v>
      </c>
      <c r="P19" s="154">
        <f>MyRating(_UKS1,$B19,'UK-Efficacy'!$F$1)</f>
        <v>4</v>
      </c>
      <c r="Q19" s="154">
        <f>MyRating(_UKS2,$B19,'UK-Efficacy'!$F$1)</f>
        <v>5</v>
      </c>
      <c r="R19" s="154">
        <f>MyRating(_UKS3,$B19,'UK-Efficacy'!$F$1)</f>
        <v>3</v>
      </c>
      <c r="S19" s="154">
        <f>MyRating(_UKS4,$B19,'UK-Efficacy'!$F$1)</f>
        <v>3</v>
      </c>
      <c r="T19" s="154">
        <f>MyRating(_UKS5,$B19,'UK-Efficacy'!$F$1)</f>
        <v>5</v>
      </c>
      <c r="U19" s="154">
        <f>MyRating(_UKS6,$B19,'UK-Efficacy'!$F$1)</f>
        <v>2</v>
      </c>
      <c r="V19" s="154">
        <f>MyRating(_UKS7,$B19,'UK-Efficacy'!$F$1)</f>
        <v>3</v>
      </c>
      <c r="W19" s="154">
        <f>MyRating(_UKD1,$B19,'UK-Efficacy'!$F$1)</f>
        <v>3</v>
      </c>
      <c r="X19" s="154">
        <f>MyRating(_UKD2,$B19,'UK-Efficacy'!$F$1)</f>
        <v>3</v>
      </c>
      <c r="Y19" s="154">
        <f>MyRating(_UKD3,$B19,'UK-Efficacy'!$F$1)</f>
        <v>3</v>
      </c>
      <c r="Z19" s="154">
        <f>MyRating(_UKD4,$B19,'UK-Efficacy'!$F$1)</f>
        <v>3</v>
      </c>
      <c r="AA19" s="154">
        <f>MyRating(_UKB1,$B19,'UK-Efficacy'!$F$1)</f>
        <v>3</v>
      </c>
      <c r="AB19" s="154">
        <f>MyRating(_UKB2,$B19,'UK-Efficacy'!$F$1)</f>
        <v>3</v>
      </c>
      <c r="AC19" s="154">
        <f>MyRating(_UKB3,$B19,'UK-Efficacy'!$F$1)</f>
        <v>3</v>
      </c>
    </row>
    <row r="20" spans="2:29" x14ac:dyDescent="0.25">
      <c r="B20" s="273" t="s">
        <v>73</v>
      </c>
      <c r="C20" s="294">
        <f t="shared" si="0"/>
        <v>1.9658198000000002</v>
      </c>
      <c r="D20" s="294">
        <f t="shared" si="1"/>
        <v>1.3160094357800001</v>
      </c>
      <c r="E20" s="294">
        <f t="shared" si="2"/>
        <v>0.93412160000000011</v>
      </c>
      <c r="F20" s="294">
        <f t="shared" si="3"/>
        <v>0.38188783577999996</v>
      </c>
      <c r="G20" s="294">
        <f t="shared" si="4"/>
        <v>3.0000000000000004</v>
      </c>
      <c r="H20" s="154">
        <f>MyRating(_UKE1,$B20,'UK-Efficacy'!$F$1)</f>
        <v>3</v>
      </c>
      <c r="I20" s="154">
        <f>MyRating(_UKE2,$B20,'UK-Efficacy'!$F$1)</f>
        <v>3</v>
      </c>
      <c r="J20" s="154">
        <f>MyRating(_UKE3,$B20,'UK-Efficacy'!$F$1)</f>
        <v>4</v>
      </c>
      <c r="K20" s="154">
        <f>MyRating(_UKE4,$B20,'UK-Efficacy'!$F$1)</f>
        <v>3</v>
      </c>
      <c r="L20" s="154">
        <f>MyRating(_UKE5,$B20,'UK-Efficacy'!$F$1)</f>
        <v>4</v>
      </c>
      <c r="M20" s="154">
        <f>MyRating(_UKE6,$B20,'UK-Efficacy'!$F$1)</f>
        <v>3</v>
      </c>
      <c r="N20" s="154">
        <f>MyRating(_UKE7,$B20,'UK-Efficacy'!$F$1)</f>
        <v>3</v>
      </c>
      <c r="O20" s="154">
        <f>MyRating(_UKE8,$B20,'UK-Efficacy'!$F$1)</f>
        <v>5</v>
      </c>
      <c r="P20" s="154">
        <f>MyRating(_UKS1,$B20,'UK-Efficacy'!$F$1)</f>
        <v>4</v>
      </c>
      <c r="Q20" s="154">
        <f>MyRating(_UKS2,$B20,'UK-Efficacy'!$F$1)</f>
        <v>5</v>
      </c>
      <c r="R20" s="154">
        <f>MyRating(_UKS3,$B20,'UK-Efficacy'!$F$1)</f>
        <v>3</v>
      </c>
      <c r="S20" s="154">
        <f>MyRating(_UKS4,$B20,'UK-Efficacy'!$F$1)</f>
        <v>3</v>
      </c>
      <c r="T20" s="154">
        <f>MyRating(_UKS5,$B20,'UK-Efficacy'!$F$1)</f>
        <v>5</v>
      </c>
      <c r="U20" s="154">
        <f>MyRating(_UKS6,$B20,'UK-Efficacy'!$F$1)</f>
        <v>2</v>
      </c>
      <c r="V20" s="154">
        <f>MyRating(_UKS7,$B20,'UK-Efficacy'!$F$1)</f>
        <v>3</v>
      </c>
      <c r="W20" s="154">
        <f>MyRating(_UKD1,$B20,'UK-Efficacy'!$F$1)</f>
        <v>3</v>
      </c>
      <c r="X20" s="154">
        <f>MyRating(_UKD2,$B20,'UK-Efficacy'!$F$1)</f>
        <v>3</v>
      </c>
      <c r="Y20" s="154">
        <f>MyRating(_UKD3,$B20,'UK-Efficacy'!$F$1)</f>
        <v>3</v>
      </c>
      <c r="Z20" s="154">
        <f>MyRating(_UKD4,$B20,'UK-Efficacy'!$F$1)</f>
        <v>3</v>
      </c>
      <c r="AA20" s="154">
        <f>MyRating(_UKB1,$B20,'UK-Efficacy'!$F$1)</f>
        <v>3</v>
      </c>
      <c r="AB20" s="154">
        <f>MyRating(_UKB2,$B20,'UK-Efficacy'!$F$1)</f>
        <v>3</v>
      </c>
      <c r="AC20" s="154">
        <f>MyRating(_UKB3,$B20,'UK-Efficacy'!$F$1)</f>
        <v>3</v>
      </c>
    </row>
    <row r="21" spans="2:29" x14ac:dyDescent="0.25">
      <c r="B21" s="273" t="s">
        <v>37</v>
      </c>
      <c r="C21" s="294">
        <f t="shared" si="0"/>
        <v>2.0931128000000001</v>
      </c>
      <c r="D21" s="294">
        <f t="shared" si="1"/>
        <v>1.39261463578</v>
      </c>
      <c r="E21" s="294">
        <f t="shared" si="2"/>
        <v>1.0107268</v>
      </c>
      <c r="F21" s="294">
        <f t="shared" si="3"/>
        <v>0.38188783577999996</v>
      </c>
      <c r="G21" s="294">
        <f t="shared" si="4"/>
        <v>3.0000000000000004</v>
      </c>
      <c r="H21" s="154">
        <f>MyRating(_UKE1,$B21,'UK-Efficacy'!$F$1)</f>
        <v>4</v>
      </c>
      <c r="I21" s="154">
        <f>MyRating(_UKE2,$B21,'UK-Efficacy'!$F$1)</f>
        <v>4</v>
      </c>
      <c r="J21" s="154">
        <f>MyRating(_UKE3,$B21,'UK-Efficacy'!$F$1)</f>
        <v>4</v>
      </c>
      <c r="K21" s="154">
        <f>MyRating(_UKE4,$B21,'UK-Efficacy'!$F$1)</f>
        <v>4</v>
      </c>
      <c r="L21" s="154">
        <f>MyRating(_UKE5,$B21,'UK-Efficacy'!$F$1)</f>
        <v>5</v>
      </c>
      <c r="M21" s="154">
        <f>MyRating(_UKE6,$B21,'UK-Efficacy'!$F$1)</f>
        <v>2</v>
      </c>
      <c r="N21" s="154">
        <f>MyRating(_UKE7,$B21,'UK-Efficacy'!$F$1)</f>
        <v>3</v>
      </c>
      <c r="O21" s="154">
        <f>MyRating(_UKE8,$B21,'UK-Efficacy'!$F$1)</f>
        <v>3</v>
      </c>
      <c r="P21" s="154">
        <f>MyRating(_UKS1,$B21,'UK-Efficacy'!$F$1)</f>
        <v>4</v>
      </c>
      <c r="Q21" s="154">
        <f>MyRating(_UKS2,$B21,'UK-Efficacy'!$F$1)</f>
        <v>5</v>
      </c>
      <c r="R21" s="154">
        <f>MyRating(_UKS3,$B21,'UK-Efficacy'!$F$1)</f>
        <v>4</v>
      </c>
      <c r="S21" s="154">
        <f>MyRating(_UKS4,$B21,'UK-Efficacy'!$F$1)</f>
        <v>4</v>
      </c>
      <c r="T21" s="154">
        <f>MyRating(_UKS5,$B21,'UK-Efficacy'!$F$1)</f>
        <v>5</v>
      </c>
      <c r="U21" s="154">
        <f>MyRating(_UKS6,$B21,'UK-Efficacy'!$F$1)</f>
        <v>4</v>
      </c>
      <c r="V21" s="154">
        <f>MyRating(_UKS7,$B21,'UK-Efficacy'!$F$1)</f>
        <v>2</v>
      </c>
      <c r="W21" s="154">
        <f>MyRating(_UKD1,$B21,'UK-Efficacy'!$F$1)</f>
        <v>3</v>
      </c>
      <c r="X21" s="154">
        <f>MyRating(_UKD2,$B21,'UK-Efficacy'!$F$1)</f>
        <v>3</v>
      </c>
      <c r="Y21" s="154">
        <f>MyRating(_UKD3,$B21,'UK-Efficacy'!$F$1)</f>
        <v>3</v>
      </c>
      <c r="Z21" s="154">
        <f>MyRating(_UKD4,$B21,'UK-Efficacy'!$F$1)</f>
        <v>3</v>
      </c>
      <c r="AA21" s="154">
        <f>MyRating(_UKB1,$B21,'UK-Efficacy'!$F$1)</f>
        <v>3</v>
      </c>
      <c r="AB21" s="154">
        <f>MyRating(_UKB2,$B21,'UK-Efficacy'!$F$1)</f>
        <v>3</v>
      </c>
      <c r="AC21" s="154">
        <f>MyRating(_UKB3,$B21,'UK-Efficacy'!$F$1)</f>
        <v>3</v>
      </c>
    </row>
    <row r="22" spans="2:29" x14ac:dyDescent="0.25">
      <c r="B22" s="273" t="s">
        <v>71</v>
      </c>
      <c r="C22" s="294">
        <f t="shared" si="0"/>
        <v>2.0976088000000002</v>
      </c>
      <c r="D22" s="294">
        <f t="shared" si="1"/>
        <v>1.14465833578</v>
      </c>
      <c r="E22" s="294">
        <f t="shared" si="2"/>
        <v>0.87265170000000003</v>
      </c>
      <c r="F22" s="294">
        <f t="shared" si="3"/>
        <v>0.27200663578000001</v>
      </c>
      <c r="G22" s="294">
        <f t="shared" si="4"/>
        <v>3.0000000000000004</v>
      </c>
      <c r="H22" s="154">
        <f>MyRating(_UKE1,$B22,'UK-Efficacy'!$F$1)</f>
        <v>4</v>
      </c>
      <c r="I22" s="154">
        <f>MyRating(_UKE2,$B22,'UK-Efficacy'!$F$1)</f>
        <v>4</v>
      </c>
      <c r="J22" s="154">
        <f>MyRating(_UKE3,$B22,'UK-Efficacy'!$F$1)</f>
        <v>4</v>
      </c>
      <c r="K22" s="154">
        <f>MyRating(_UKE4,$B22,'UK-Efficacy'!$F$1)</f>
        <v>4</v>
      </c>
      <c r="L22" s="154">
        <f>MyRating(_UKE5,$B22,'UK-Efficacy'!$F$1)</f>
        <v>4</v>
      </c>
      <c r="M22" s="154">
        <f>MyRating(_UKE6,$B22,'UK-Efficacy'!$F$1)</f>
        <v>1</v>
      </c>
      <c r="N22" s="154">
        <f>MyRating(_UKE7,$B22,'UK-Efficacy'!$F$1)</f>
        <v>3</v>
      </c>
      <c r="O22" s="154">
        <f>MyRating(_UKE8,$B22,'UK-Efficacy'!$F$1)</f>
        <v>5</v>
      </c>
      <c r="P22" s="154">
        <f>MyRating(_UKS1,$B22,'UK-Efficacy'!$F$1)</f>
        <v>3</v>
      </c>
      <c r="Q22" s="154">
        <f>MyRating(_UKS2,$B22,'UK-Efficacy'!$F$1)</f>
        <v>5</v>
      </c>
      <c r="R22" s="154">
        <f>MyRating(_UKS3,$B22,'UK-Efficacy'!$F$1)</f>
        <v>3</v>
      </c>
      <c r="S22" s="154">
        <f>MyRating(_UKS4,$B22,'UK-Efficacy'!$F$1)</f>
        <v>3</v>
      </c>
      <c r="T22" s="154">
        <f>MyRating(_UKS5,$B22,'UK-Efficacy'!$F$1)</f>
        <v>5</v>
      </c>
      <c r="U22" s="154">
        <f>MyRating(_UKS6,$B22,'UK-Efficacy'!$F$1)</f>
        <v>2</v>
      </c>
      <c r="V22" s="154">
        <f>MyRating(_UKS7,$B22,'UK-Efficacy'!$F$1)</f>
        <v>3</v>
      </c>
      <c r="W22" s="154">
        <f>MyRating(_UKD1,$B22,'UK-Efficacy'!$F$1)</f>
        <v>3</v>
      </c>
      <c r="X22" s="154">
        <f>MyRating(_UKD2,$B22,'UK-Efficacy'!$F$1)</f>
        <v>3</v>
      </c>
      <c r="Y22" s="154">
        <f>MyRating(_UKD3,$B22,'UK-Efficacy'!$F$1)</f>
        <v>3</v>
      </c>
      <c r="Z22" s="154">
        <f>MyRating(_UKD4,$B22,'UK-Efficacy'!$F$1)</f>
        <v>1</v>
      </c>
      <c r="AA22" s="154">
        <f>MyRating(_UKB1,$B22,'UK-Efficacy'!$F$1)</f>
        <v>3</v>
      </c>
      <c r="AB22" s="154">
        <f>MyRating(_UKB2,$B22,'UK-Efficacy'!$F$1)</f>
        <v>3</v>
      </c>
      <c r="AC22" s="154">
        <f>MyRating(_UKB3,$B22,'UK-Efficacy'!$F$1)</f>
        <v>3</v>
      </c>
    </row>
    <row r="23" spans="2:29" x14ac:dyDescent="0.25">
      <c r="B23" s="273" t="s">
        <v>285</v>
      </c>
      <c r="C23" s="294">
        <f t="shared" si="0"/>
        <v>2.4130593999999999</v>
      </c>
      <c r="D23" s="294">
        <f t="shared" si="1"/>
        <v>1.4532813357800001</v>
      </c>
      <c r="E23" s="294">
        <f t="shared" si="2"/>
        <v>1.0713935000000001</v>
      </c>
      <c r="F23" s="294">
        <f t="shared" si="3"/>
        <v>0.38188783577999996</v>
      </c>
      <c r="G23" s="294">
        <f t="shared" si="4"/>
        <v>3.0000000000000004</v>
      </c>
      <c r="H23" s="154">
        <f>MyRating(_UKE1,$B23,'UK-Efficacy'!$F$1)</f>
        <v>5</v>
      </c>
      <c r="I23" s="154">
        <f>MyRating(_UKE2,$B23,'UK-Efficacy'!$F$1)</f>
        <v>5</v>
      </c>
      <c r="J23" s="154">
        <f>MyRating(_UKE3,$B23,'UK-Efficacy'!$F$1)</f>
        <v>5</v>
      </c>
      <c r="K23" s="154">
        <f>MyRating(_UKE4,$B23,'UK-Efficacy'!$F$1)</f>
        <v>5</v>
      </c>
      <c r="L23" s="154">
        <f>MyRating(_UKE5,$B23,'UK-Efficacy'!$F$1)</f>
        <v>4</v>
      </c>
      <c r="M23" s="154">
        <f>MyRating(_UKE6,$B23,'UK-Efficacy'!$F$1)</f>
        <v>2</v>
      </c>
      <c r="N23" s="154">
        <f>MyRating(_UKE7,$B23,'UK-Efficacy'!$F$1)</f>
        <v>4</v>
      </c>
      <c r="O23" s="154">
        <f>MyRating(_UKE8,$B23,'UK-Efficacy'!$F$1)</f>
        <v>3</v>
      </c>
      <c r="P23" s="154">
        <f>MyRating(_UKS1,$B23,'UK-Efficacy'!$F$1)</f>
        <v>4</v>
      </c>
      <c r="Q23" s="154">
        <f>MyRating(_UKS2,$B23,'UK-Efficacy'!$F$1)</f>
        <v>5</v>
      </c>
      <c r="R23" s="154">
        <f>MyRating(_UKS3,$B23,'UK-Efficacy'!$F$1)</f>
        <v>4</v>
      </c>
      <c r="S23" s="154">
        <f>MyRating(_UKS4,$B23,'UK-Efficacy'!$F$1)</f>
        <v>3</v>
      </c>
      <c r="T23" s="154">
        <f>MyRating(_UKS5,$B23,'UK-Efficacy'!$F$1)</f>
        <v>5</v>
      </c>
      <c r="U23" s="154">
        <f>MyRating(_UKS6,$B23,'UK-Efficacy'!$F$1)</f>
        <v>4</v>
      </c>
      <c r="V23" s="154">
        <f>MyRating(_UKS7,$B23,'UK-Efficacy'!$F$1)</f>
        <v>5</v>
      </c>
      <c r="W23" s="154">
        <f>MyRating(_UKD1,$B23,'UK-Efficacy'!$F$1)</f>
        <v>5</v>
      </c>
      <c r="X23" s="154">
        <f>MyRating(_UKD2,$B23,'UK-Efficacy'!$F$1)</f>
        <v>3</v>
      </c>
      <c r="Y23" s="154">
        <f>MyRating(_UKD3,$B23,'UK-Efficacy'!$F$1)</f>
        <v>3</v>
      </c>
      <c r="Z23" s="154">
        <f>MyRating(_UKD4,$B23,'UK-Efficacy'!$F$1)</f>
        <v>3</v>
      </c>
      <c r="AA23" s="154">
        <f>MyRating(_UKB1,$B23,'UK-Efficacy'!$F$1)</f>
        <v>3</v>
      </c>
      <c r="AB23" s="154">
        <f>MyRating(_UKB2,$B23,'UK-Efficacy'!$F$1)</f>
        <v>3</v>
      </c>
      <c r="AC23" s="154">
        <f>MyRating(_UKB3,$B23,'UK-Efficacy'!$F$1)</f>
        <v>3</v>
      </c>
    </row>
    <row r="24" spans="2:29" x14ac:dyDescent="0.25">
      <c r="B24" s="273" t="s">
        <v>17</v>
      </c>
      <c r="C24" s="294">
        <f t="shared" si="0"/>
        <v>1.9739688000000002</v>
      </c>
      <c r="D24" s="294">
        <f t="shared" si="1"/>
        <v>1.44723223578</v>
      </c>
      <c r="E24" s="294">
        <f t="shared" si="2"/>
        <v>1.0653444000000001</v>
      </c>
      <c r="F24" s="294">
        <f t="shared" si="3"/>
        <v>0.38188783577999996</v>
      </c>
      <c r="G24" s="294">
        <f t="shared" si="4"/>
        <v>3.0000000000000004</v>
      </c>
      <c r="H24" s="154">
        <f>MyRating(_UKE1,$B24,'UK-Efficacy'!$F$1)</f>
        <v>4</v>
      </c>
      <c r="I24" s="154">
        <f>MyRating(_UKE2,$B24,'UK-Efficacy'!$F$1)</f>
        <v>4</v>
      </c>
      <c r="J24" s="154">
        <f>MyRating(_UKE3,$B24,'UK-Efficacy'!$F$1)</f>
        <v>4</v>
      </c>
      <c r="K24" s="154">
        <f>MyRating(_UKE4,$B24,'UK-Efficacy'!$F$1)</f>
        <v>4</v>
      </c>
      <c r="L24" s="154">
        <f>MyRating(_UKE5,$B24,'UK-Efficacy'!$F$1)</f>
        <v>4</v>
      </c>
      <c r="M24" s="154">
        <f>MyRating(_UKE6,$B24,'UK-Efficacy'!$F$1)</f>
        <v>1</v>
      </c>
      <c r="N24" s="154">
        <f>MyRating(_UKE7,$B24,'UK-Efficacy'!$F$1)</f>
        <v>3</v>
      </c>
      <c r="O24" s="154">
        <f>MyRating(_UKE8,$B24,'UK-Efficacy'!$F$1)</f>
        <v>3</v>
      </c>
      <c r="P24" s="154">
        <f>MyRating(_UKS1,$B24,'UK-Efficacy'!$F$1)</f>
        <v>4</v>
      </c>
      <c r="Q24" s="154">
        <f>MyRating(_UKS2,$B24,'UK-Efficacy'!$F$1)</f>
        <v>5</v>
      </c>
      <c r="R24" s="154">
        <f>MyRating(_UKS3,$B24,'UK-Efficacy'!$F$1)</f>
        <v>5</v>
      </c>
      <c r="S24" s="154">
        <f>MyRating(_UKS4,$B24,'UK-Efficacy'!$F$1)</f>
        <v>5</v>
      </c>
      <c r="T24" s="154">
        <f>MyRating(_UKS5,$B24,'UK-Efficacy'!$F$1)</f>
        <v>5</v>
      </c>
      <c r="U24" s="154">
        <f>MyRating(_UKS6,$B24,'UK-Efficacy'!$F$1)</f>
        <v>2</v>
      </c>
      <c r="V24" s="154">
        <f>MyRating(_UKS7,$B24,'UK-Efficacy'!$F$1)</f>
        <v>3</v>
      </c>
      <c r="W24" s="154">
        <f>MyRating(_UKD1,$B24,'UK-Efficacy'!$F$1)</f>
        <v>3</v>
      </c>
      <c r="X24" s="154">
        <f>MyRating(_UKD2,$B24,'UK-Efficacy'!$F$1)</f>
        <v>3</v>
      </c>
      <c r="Y24" s="154">
        <f>MyRating(_UKD3,$B24,'UK-Efficacy'!$F$1)</f>
        <v>3</v>
      </c>
      <c r="Z24" s="154">
        <f>MyRating(_UKD4,$B24,'UK-Efficacy'!$F$1)</f>
        <v>3</v>
      </c>
      <c r="AA24" s="154">
        <f>MyRating(_UKB1,$B24,'UK-Efficacy'!$F$1)</f>
        <v>3</v>
      </c>
      <c r="AB24" s="154">
        <f>MyRating(_UKB2,$B24,'UK-Efficacy'!$F$1)</f>
        <v>3</v>
      </c>
      <c r="AC24" s="154">
        <f>MyRating(_UKB3,$B24,'UK-Efficacy'!$F$1)</f>
        <v>3</v>
      </c>
    </row>
    <row r="25" spans="2:29" x14ac:dyDescent="0.25">
      <c r="B25" s="273" t="s">
        <v>21</v>
      </c>
      <c r="C25" s="294">
        <f t="shared" si="0"/>
        <v>0</v>
      </c>
      <c r="D25" s="294">
        <f t="shared" si="1"/>
        <v>0.35885469999999997</v>
      </c>
      <c r="E25" s="294">
        <f t="shared" si="2"/>
        <v>0.35885469999999997</v>
      </c>
      <c r="F25" s="294">
        <f t="shared" si="3"/>
        <v>0</v>
      </c>
      <c r="G25" s="294">
        <f t="shared" si="4"/>
        <v>0</v>
      </c>
      <c r="H25" s="154">
        <f>MyRating(_UKE1,$B25,'UK-Efficacy'!$F$1)</f>
        <v>0</v>
      </c>
      <c r="I25" s="154">
        <f>MyRating(_UKE2,$B25,'UK-Efficacy'!$F$1)</f>
        <v>0</v>
      </c>
      <c r="J25" s="154">
        <f>MyRating(_UKE3,$B25,'UK-Efficacy'!$F$1)</f>
        <v>0</v>
      </c>
      <c r="K25" s="154">
        <f>MyRating(_UKE4,$B25,'UK-Efficacy'!$F$1)</f>
        <v>0</v>
      </c>
      <c r="L25" s="154">
        <f>MyRating(_UKE5,$B25,'UK-Efficacy'!$F$1)</f>
        <v>0</v>
      </c>
      <c r="M25" s="154">
        <f>MyRating(_UKE6,$B25,'UK-Efficacy'!$F$1)</f>
        <v>0</v>
      </c>
      <c r="N25" s="154">
        <f>MyRating(_UKE7,$B25,'UK-Efficacy'!$F$1)</f>
        <v>0</v>
      </c>
      <c r="O25" s="154">
        <f>MyRating(_UKE8,$B25,'UK-Efficacy'!$F$1)</f>
        <v>0</v>
      </c>
      <c r="P25" s="154">
        <f>MyRating(_UKS1,$B25,'UK-Efficacy'!$F$1)</f>
        <v>0</v>
      </c>
      <c r="Q25" s="154">
        <f>MyRating(_UKS2,$B25,'UK-Efficacy'!$F$1)</f>
        <v>0</v>
      </c>
      <c r="R25" s="154">
        <f>MyRating(_UKS3,$B25,'UK-Efficacy'!$F$1)</f>
        <v>0</v>
      </c>
      <c r="S25" s="154">
        <f>MyRating(_UKS4,$B25,'UK-Efficacy'!$F$1)</f>
        <v>5</v>
      </c>
      <c r="T25" s="154">
        <f>MyRating(_UKS5,$B25,'UK-Efficacy'!$F$1)</f>
        <v>4</v>
      </c>
      <c r="U25" s="154">
        <f>MyRating(_UKS6,$B25,'UK-Efficacy'!$F$1)</f>
        <v>0</v>
      </c>
      <c r="V25" s="154">
        <f>MyRating(_UKS7,$B25,'UK-Efficacy'!$F$1)</f>
        <v>0</v>
      </c>
      <c r="W25" s="154">
        <f>MyRating(_UKD1,$B25,'UK-Efficacy'!$F$1)</f>
        <v>0</v>
      </c>
      <c r="X25" s="154">
        <f>MyRating(_UKD2,$B25,'UK-Efficacy'!$F$1)</f>
        <v>0</v>
      </c>
      <c r="Y25" s="154">
        <f>MyRating(_UKD3,$B25,'UK-Efficacy'!$F$1)</f>
        <v>0</v>
      </c>
      <c r="Z25" s="154">
        <f>MyRating(_UKD4,$B25,'UK-Efficacy'!$F$1)</f>
        <v>0</v>
      </c>
      <c r="AA25" s="154">
        <f>MyRating(_UKB1,$B25,'UK-Efficacy'!$F$1)</f>
        <v>0</v>
      </c>
      <c r="AB25" s="154">
        <f>MyRating(_UKB2,$B25,'UK-Efficacy'!$F$1)</f>
        <v>0</v>
      </c>
      <c r="AC25" s="154">
        <f>MyRating(_UKB3,$B25,'UK-Efficacy'!$F$1)</f>
        <v>0</v>
      </c>
    </row>
    <row r="26" spans="2:29" x14ac:dyDescent="0.25">
      <c r="B26" s="273" t="s">
        <v>29</v>
      </c>
      <c r="C26" s="294">
        <f t="shared" si="0"/>
        <v>2.0320234000000004</v>
      </c>
      <c r="D26" s="294">
        <f t="shared" si="1"/>
        <v>1.4030562357799998</v>
      </c>
      <c r="E26" s="294">
        <f t="shared" si="2"/>
        <v>1.0211683999999999</v>
      </c>
      <c r="F26" s="294">
        <f t="shared" si="3"/>
        <v>0.38188783577999996</v>
      </c>
      <c r="G26" s="294">
        <f t="shared" si="4"/>
        <v>3.0000000000000004</v>
      </c>
      <c r="H26" s="154">
        <f>MyRating(_UKE1,$B26,'UK-Efficacy'!$F$1)</f>
        <v>4</v>
      </c>
      <c r="I26" s="154">
        <f>MyRating(_UKE2,$B26,'UK-Efficacy'!$F$1)</f>
        <v>4</v>
      </c>
      <c r="J26" s="154">
        <f>MyRating(_UKE3,$B26,'UK-Efficacy'!$F$1)</f>
        <v>4</v>
      </c>
      <c r="K26" s="154">
        <f>MyRating(_UKE4,$B26,'UK-Efficacy'!$F$1)</f>
        <v>4</v>
      </c>
      <c r="L26" s="154">
        <f>MyRating(_UKE5,$B26,'UK-Efficacy'!$F$1)</f>
        <v>4</v>
      </c>
      <c r="M26" s="154">
        <f>MyRating(_UKE6,$B26,'UK-Efficacy'!$F$1)</f>
        <v>2</v>
      </c>
      <c r="N26" s="154">
        <f>MyRating(_UKE7,$B26,'UK-Efficacy'!$F$1)</f>
        <v>3</v>
      </c>
      <c r="O26" s="154">
        <f>MyRating(_UKE8,$B26,'UK-Efficacy'!$F$1)</f>
        <v>3</v>
      </c>
      <c r="P26" s="154">
        <f>MyRating(_UKS1,$B26,'UK-Efficacy'!$F$1)</f>
        <v>4</v>
      </c>
      <c r="Q26" s="154">
        <f>MyRating(_UKS2,$B26,'UK-Efficacy'!$F$1)</f>
        <v>5</v>
      </c>
      <c r="R26" s="154">
        <f>MyRating(_UKS3,$B26,'UK-Efficacy'!$F$1)</f>
        <v>4</v>
      </c>
      <c r="S26" s="154">
        <f>MyRating(_UKS4,$B26,'UK-Efficacy'!$F$1)</f>
        <v>4</v>
      </c>
      <c r="T26" s="154">
        <f>MyRating(_UKS5,$B26,'UK-Efficacy'!$F$1)</f>
        <v>5</v>
      </c>
      <c r="U26" s="154">
        <f>MyRating(_UKS6,$B26,'UK-Efficacy'!$F$1)</f>
        <v>3</v>
      </c>
      <c r="V26" s="154">
        <f>MyRating(_UKS7,$B26,'UK-Efficacy'!$F$1)</f>
        <v>3</v>
      </c>
      <c r="W26" s="154">
        <f>MyRating(_UKD1,$B26,'UK-Efficacy'!$F$1)</f>
        <v>3</v>
      </c>
      <c r="X26" s="154">
        <f>MyRating(_UKD2,$B26,'UK-Efficacy'!$F$1)</f>
        <v>3</v>
      </c>
      <c r="Y26" s="154">
        <f>MyRating(_UKD3,$B26,'UK-Efficacy'!$F$1)</f>
        <v>3</v>
      </c>
      <c r="Z26" s="154">
        <f>MyRating(_UKD4,$B26,'UK-Efficacy'!$F$1)</f>
        <v>3</v>
      </c>
      <c r="AA26" s="154">
        <f>MyRating(_UKB1,$B26,'UK-Efficacy'!$F$1)</f>
        <v>3</v>
      </c>
      <c r="AB26" s="154">
        <f>MyRating(_UKB2,$B26,'UK-Efficacy'!$F$1)</f>
        <v>3</v>
      </c>
      <c r="AC26" s="154">
        <f>MyRating(_UKB3,$B26,'UK-Efficacy'!$F$1)</f>
        <v>3</v>
      </c>
    </row>
    <row r="27" spans="2:29" x14ac:dyDescent="0.25">
      <c r="B27" s="273" t="s">
        <v>33</v>
      </c>
      <c r="C27" s="294">
        <f t="shared" si="0"/>
        <v>2.1518980000000005</v>
      </c>
      <c r="D27" s="294">
        <f t="shared" si="1"/>
        <v>1.4030562357799998</v>
      </c>
      <c r="E27" s="294">
        <f t="shared" si="2"/>
        <v>1.0211683999999999</v>
      </c>
      <c r="F27" s="294">
        <f t="shared" si="3"/>
        <v>0.38188783577999996</v>
      </c>
      <c r="G27" s="294">
        <f t="shared" si="4"/>
        <v>3.0000000000000004</v>
      </c>
      <c r="H27" s="154">
        <f>MyRating(_UKE1,$B27,'UK-Efficacy'!$F$1)</f>
        <v>4</v>
      </c>
      <c r="I27" s="154">
        <f>MyRating(_UKE2,$B27,'UK-Efficacy'!$F$1)</f>
        <v>4</v>
      </c>
      <c r="J27" s="154">
        <f>MyRating(_UKE3,$B27,'UK-Efficacy'!$F$1)</f>
        <v>4</v>
      </c>
      <c r="K27" s="154">
        <f>MyRating(_UKE4,$B27,'UK-Efficacy'!$F$1)</f>
        <v>4</v>
      </c>
      <c r="L27" s="154">
        <f>MyRating(_UKE5,$B27,'UK-Efficacy'!$F$1)</f>
        <v>4</v>
      </c>
      <c r="M27" s="154">
        <f>MyRating(_UKE6,$B27,'UK-Efficacy'!$F$1)</f>
        <v>3</v>
      </c>
      <c r="N27" s="154">
        <f>MyRating(_UKE7,$B27,'UK-Efficacy'!$F$1)</f>
        <v>3</v>
      </c>
      <c r="O27" s="154">
        <f>MyRating(_UKE8,$B27,'UK-Efficacy'!$F$1)</f>
        <v>4</v>
      </c>
      <c r="P27" s="154">
        <f>MyRating(_UKS1,$B27,'UK-Efficacy'!$F$1)</f>
        <v>4</v>
      </c>
      <c r="Q27" s="154">
        <f>MyRating(_UKS2,$B27,'UK-Efficacy'!$F$1)</f>
        <v>5</v>
      </c>
      <c r="R27" s="154">
        <f>MyRating(_UKS3,$B27,'UK-Efficacy'!$F$1)</f>
        <v>4</v>
      </c>
      <c r="S27" s="154">
        <f>MyRating(_UKS4,$B27,'UK-Efficacy'!$F$1)</f>
        <v>4</v>
      </c>
      <c r="T27" s="154">
        <f>MyRating(_UKS5,$B27,'UK-Efficacy'!$F$1)</f>
        <v>5</v>
      </c>
      <c r="U27" s="154">
        <f>MyRating(_UKS6,$B27,'UK-Efficacy'!$F$1)</f>
        <v>3</v>
      </c>
      <c r="V27" s="154">
        <f>MyRating(_UKS7,$B27,'UK-Efficacy'!$F$1)</f>
        <v>3</v>
      </c>
      <c r="W27" s="154">
        <f>MyRating(_UKD1,$B27,'UK-Efficacy'!$F$1)</f>
        <v>3</v>
      </c>
      <c r="X27" s="154">
        <f>MyRating(_UKD2,$B27,'UK-Efficacy'!$F$1)</f>
        <v>3</v>
      </c>
      <c r="Y27" s="154">
        <f>MyRating(_UKD3,$B27,'UK-Efficacy'!$F$1)</f>
        <v>3</v>
      </c>
      <c r="Z27" s="154">
        <f>MyRating(_UKD4,$B27,'UK-Efficacy'!$F$1)</f>
        <v>3</v>
      </c>
      <c r="AA27" s="154">
        <f>MyRating(_UKB1,$B27,'UK-Efficacy'!$F$1)</f>
        <v>3</v>
      </c>
      <c r="AB27" s="154">
        <f>MyRating(_UKB2,$B27,'UK-Efficacy'!$F$1)</f>
        <v>3</v>
      </c>
      <c r="AC27" s="154">
        <f>MyRating(_UKB3,$B27,'UK-Efficacy'!$F$1)</f>
        <v>3</v>
      </c>
    </row>
    <row r="28" spans="2:29" x14ac:dyDescent="0.25">
      <c r="B28" s="273" t="s">
        <v>66</v>
      </c>
      <c r="C28" s="294">
        <f t="shared" si="0"/>
        <v>1.7841252000000001</v>
      </c>
      <c r="D28" s="294">
        <f t="shared" si="1"/>
        <v>1.3816208357799999</v>
      </c>
      <c r="E28" s="294">
        <f t="shared" si="2"/>
        <v>0.99973299999999998</v>
      </c>
      <c r="F28" s="294">
        <f t="shared" si="3"/>
        <v>0.38188783577999996</v>
      </c>
      <c r="G28" s="294">
        <f t="shared" si="4"/>
        <v>3.0000000000000004</v>
      </c>
      <c r="H28" s="154">
        <f>MyRating(_UKE1,$B28,'UK-Efficacy'!$F$1)</f>
        <v>3</v>
      </c>
      <c r="I28" s="154">
        <f>MyRating(_UKE2,$B28,'UK-Efficacy'!$F$1)</f>
        <v>3</v>
      </c>
      <c r="J28" s="154">
        <f>MyRating(_UKE3,$B28,'UK-Efficacy'!$F$1)</f>
        <v>4</v>
      </c>
      <c r="K28" s="154">
        <f>MyRating(_UKE4,$B28,'UK-Efficacy'!$F$1)</f>
        <v>3</v>
      </c>
      <c r="L28" s="154">
        <f>MyRating(_UKE5,$B28,'UK-Efficacy'!$F$1)</f>
        <v>4</v>
      </c>
      <c r="M28" s="154">
        <f>MyRating(_UKE6,$B28,'UK-Efficacy'!$F$1)</f>
        <v>2</v>
      </c>
      <c r="N28" s="154">
        <f>MyRating(_UKE7,$B28,'UK-Efficacy'!$F$1)</f>
        <v>3</v>
      </c>
      <c r="O28" s="154">
        <f>MyRating(_UKE8,$B28,'UK-Efficacy'!$F$1)</f>
        <v>3</v>
      </c>
      <c r="P28" s="154">
        <f>MyRating(_UKS1,$B28,'UK-Efficacy'!$F$1)</f>
        <v>4</v>
      </c>
      <c r="Q28" s="154">
        <f>MyRating(_UKS2,$B28,'UK-Efficacy'!$F$1)</f>
        <v>5</v>
      </c>
      <c r="R28" s="154">
        <f>MyRating(_UKS3,$B28,'UK-Efficacy'!$F$1)</f>
        <v>4</v>
      </c>
      <c r="S28" s="154">
        <f>MyRating(_UKS4,$B28,'UK-Efficacy'!$F$1)</f>
        <v>4</v>
      </c>
      <c r="T28" s="154">
        <f>MyRating(_UKS5,$B28,'UK-Efficacy'!$F$1)</f>
        <v>5</v>
      </c>
      <c r="U28" s="154">
        <f>MyRating(_UKS6,$B28,'UK-Efficacy'!$F$1)</f>
        <v>2</v>
      </c>
      <c r="V28" s="154">
        <f>MyRating(_UKS7,$B28,'UK-Efficacy'!$F$1)</f>
        <v>3</v>
      </c>
      <c r="W28" s="154">
        <f>MyRating(_UKD1,$B28,'UK-Efficacy'!$F$1)</f>
        <v>2</v>
      </c>
      <c r="X28" s="154">
        <f>MyRating(_UKD2,$B28,'UK-Efficacy'!$F$1)</f>
        <v>3</v>
      </c>
      <c r="Y28" s="154">
        <f>MyRating(_UKD3,$B28,'UK-Efficacy'!$F$1)</f>
        <v>3</v>
      </c>
      <c r="Z28" s="154">
        <f>MyRating(_UKD4,$B28,'UK-Efficacy'!$F$1)</f>
        <v>3</v>
      </c>
      <c r="AA28" s="154">
        <f>MyRating(_UKB1,$B28,'UK-Efficacy'!$F$1)</f>
        <v>3</v>
      </c>
      <c r="AB28" s="154">
        <f>MyRating(_UKB2,$B28,'UK-Efficacy'!$F$1)</f>
        <v>3</v>
      </c>
      <c r="AC28" s="154">
        <f>MyRating(_UKB3,$B28,'UK-Efficacy'!$F$1)</f>
        <v>3</v>
      </c>
    </row>
    <row r="29" spans="2:29" x14ac:dyDescent="0.25">
      <c r="B29" s="273" t="s">
        <v>26</v>
      </c>
      <c r="C29" s="294">
        <f t="shared" si="0"/>
        <v>2.0320234000000004</v>
      </c>
      <c r="D29" s="294">
        <f t="shared" si="1"/>
        <v>1.2801164357800001</v>
      </c>
      <c r="E29" s="294">
        <f t="shared" si="2"/>
        <v>0.89822860000000004</v>
      </c>
      <c r="F29" s="294">
        <f t="shared" si="3"/>
        <v>0.38188783577999996</v>
      </c>
      <c r="G29" s="294">
        <f t="shared" si="4"/>
        <v>3.0000000000000004</v>
      </c>
      <c r="H29" s="154">
        <f>MyRating(_UKE1,$B29,'UK-Efficacy'!$F$1)</f>
        <v>4</v>
      </c>
      <c r="I29" s="154">
        <f>MyRating(_UKE2,$B29,'UK-Efficacy'!$F$1)</f>
        <v>4</v>
      </c>
      <c r="J29" s="154">
        <f>MyRating(_UKE3,$B29,'UK-Efficacy'!$F$1)</f>
        <v>4</v>
      </c>
      <c r="K29" s="154">
        <f>MyRating(_UKE4,$B29,'UK-Efficacy'!$F$1)</f>
        <v>4</v>
      </c>
      <c r="L29" s="154">
        <f>MyRating(_UKE5,$B29,'UK-Efficacy'!$F$1)</f>
        <v>4</v>
      </c>
      <c r="M29" s="154">
        <f>MyRating(_UKE6,$B29,'UK-Efficacy'!$F$1)</f>
        <v>2</v>
      </c>
      <c r="N29" s="154">
        <f>MyRating(_UKE7,$B29,'UK-Efficacy'!$F$1)</f>
        <v>3</v>
      </c>
      <c r="O29" s="154">
        <f>MyRating(_UKE8,$B29,'UK-Efficacy'!$F$1)</f>
        <v>3</v>
      </c>
      <c r="P29" s="154">
        <f>MyRating(_UKS1,$B29,'UK-Efficacy'!$F$1)</f>
        <v>2</v>
      </c>
      <c r="Q29" s="154">
        <f>MyRating(_UKS2,$B29,'UK-Efficacy'!$F$1)</f>
        <v>5</v>
      </c>
      <c r="R29" s="154">
        <f>MyRating(_UKS3,$B29,'UK-Efficacy'!$F$1)</f>
        <v>4</v>
      </c>
      <c r="S29" s="154">
        <f>MyRating(_UKS4,$B29,'UK-Efficacy'!$F$1)</f>
        <v>4</v>
      </c>
      <c r="T29" s="154">
        <f>MyRating(_UKS5,$B29,'UK-Efficacy'!$F$1)</f>
        <v>5</v>
      </c>
      <c r="U29" s="154">
        <f>MyRating(_UKS6,$B29,'UK-Efficacy'!$F$1)</f>
        <v>3</v>
      </c>
      <c r="V29" s="154">
        <f>MyRating(_UKS7,$B29,'UK-Efficacy'!$F$1)</f>
        <v>3</v>
      </c>
      <c r="W29" s="154">
        <f>MyRating(_UKD1,$B29,'UK-Efficacy'!$F$1)</f>
        <v>3</v>
      </c>
      <c r="X29" s="154">
        <f>MyRating(_UKD2,$B29,'UK-Efficacy'!$F$1)</f>
        <v>3</v>
      </c>
      <c r="Y29" s="154">
        <f>MyRating(_UKD3,$B29,'UK-Efficacy'!$F$1)</f>
        <v>3</v>
      </c>
      <c r="Z29" s="154">
        <f>MyRating(_UKD4,$B29,'UK-Efficacy'!$F$1)</f>
        <v>3</v>
      </c>
      <c r="AA29" s="154">
        <f>MyRating(_UKB1,$B29,'UK-Efficacy'!$F$1)</f>
        <v>3</v>
      </c>
      <c r="AB29" s="154">
        <f>MyRating(_UKB2,$B29,'UK-Efficacy'!$F$1)</f>
        <v>3</v>
      </c>
      <c r="AC29" s="154">
        <f>MyRating(_UKB3,$B29,'UK-Efficacy'!$F$1)</f>
        <v>3</v>
      </c>
    </row>
    <row r="30" spans="2:29" x14ac:dyDescent="0.25">
      <c r="B30" s="273" t="s">
        <v>58</v>
      </c>
      <c r="C30" s="294">
        <f t="shared" si="0"/>
        <v>2.2591276000000002</v>
      </c>
      <c r="D30" s="294">
        <f t="shared" si="1"/>
        <v>1.3415863357800002</v>
      </c>
      <c r="E30" s="294">
        <f t="shared" si="2"/>
        <v>0.95969850000000012</v>
      </c>
      <c r="F30" s="294">
        <f t="shared" si="3"/>
        <v>0.38188783577999996</v>
      </c>
      <c r="G30" s="294">
        <f t="shared" si="4"/>
        <v>3.0000000000000004</v>
      </c>
      <c r="H30" s="154">
        <f>MyRating(_UKE1,$B30,'UK-Efficacy'!$F$1)</f>
        <v>5</v>
      </c>
      <c r="I30" s="154">
        <f>MyRating(_UKE2,$B30,'UK-Efficacy'!$F$1)</f>
        <v>5</v>
      </c>
      <c r="J30" s="154">
        <f>MyRating(_UKE3,$B30,'UK-Efficacy'!$F$1)</f>
        <v>4</v>
      </c>
      <c r="K30" s="154">
        <f>MyRating(_UKE4,$B30,'UK-Efficacy'!$F$1)</f>
        <v>4</v>
      </c>
      <c r="L30" s="154">
        <f>MyRating(_UKE5,$B30,'UK-Efficacy'!$F$1)</f>
        <v>4</v>
      </c>
      <c r="M30" s="154">
        <f>MyRating(_UKE6,$B30,'UK-Efficacy'!$F$1)</f>
        <v>2</v>
      </c>
      <c r="N30" s="154">
        <f>MyRating(_UKE7,$B30,'UK-Efficacy'!$F$1)</f>
        <v>3</v>
      </c>
      <c r="O30" s="154">
        <f>MyRating(_UKE8,$B30,'UK-Efficacy'!$F$1)</f>
        <v>4</v>
      </c>
      <c r="P30" s="154">
        <f>MyRating(_UKS1,$B30,'UK-Efficacy'!$F$1)</f>
        <v>3</v>
      </c>
      <c r="Q30" s="154">
        <f>MyRating(_UKS2,$B30,'UK-Efficacy'!$F$1)</f>
        <v>5</v>
      </c>
      <c r="R30" s="154">
        <f>MyRating(_UKS3,$B30,'UK-Efficacy'!$F$1)</f>
        <v>4</v>
      </c>
      <c r="S30" s="154">
        <f>MyRating(_UKS4,$B30,'UK-Efficacy'!$F$1)</f>
        <v>4</v>
      </c>
      <c r="T30" s="154">
        <f>MyRating(_UKS5,$B30,'UK-Efficacy'!$F$1)</f>
        <v>5</v>
      </c>
      <c r="U30" s="154">
        <f>MyRating(_UKS6,$B30,'UK-Efficacy'!$F$1)</f>
        <v>3</v>
      </c>
      <c r="V30" s="154">
        <f>MyRating(_UKS7,$B30,'UK-Efficacy'!$F$1)</f>
        <v>3</v>
      </c>
      <c r="W30" s="154">
        <f>MyRating(_UKD1,$B30,'UK-Efficacy'!$F$1)</f>
        <v>3</v>
      </c>
      <c r="X30" s="154">
        <f>MyRating(_UKD2,$B30,'UK-Efficacy'!$F$1)</f>
        <v>3</v>
      </c>
      <c r="Y30" s="154">
        <f>MyRating(_UKD3,$B30,'UK-Efficacy'!$F$1)</f>
        <v>3</v>
      </c>
      <c r="Z30" s="154">
        <f>MyRating(_UKD4,$B30,'UK-Efficacy'!$F$1)</f>
        <v>3</v>
      </c>
      <c r="AA30" s="154">
        <f>MyRating(_UKB1,$B30,'UK-Efficacy'!$F$1)</f>
        <v>3</v>
      </c>
      <c r="AB30" s="154">
        <f>MyRating(_UKB2,$B30,'UK-Efficacy'!$F$1)</f>
        <v>3</v>
      </c>
      <c r="AC30" s="154">
        <f>MyRating(_UKB3,$B30,'UK-Efficacy'!$F$1)</f>
        <v>3</v>
      </c>
    </row>
    <row r="31" spans="2:29" x14ac:dyDescent="0.25">
      <c r="B31" s="273" t="s">
        <v>51</v>
      </c>
      <c r="C31" s="294">
        <f t="shared" si="0"/>
        <v>1.7841252000000001</v>
      </c>
      <c r="D31" s="294">
        <f t="shared" si="1"/>
        <v>1.3415863357800002</v>
      </c>
      <c r="E31" s="294">
        <f t="shared" si="2"/>
        <v>0.95969850000000012</v>
      </c>
      <c r="F31" s="294">
        <f t="shared" si="3"/>
        <v>0.38188783577999996</v>
      </c>
      <c r="G31" s="294">
        <f t="shared" si="4"/>
        <v>3.0000000000000004</v>
      </c>
      <c r="H31" s="154">
        <f>MyRating(_UKE1,$B31,'UK-Efficacy'!$F$1)</f>
        <v>3</v>
      </c>
      <c r="I31" s="154">
        <f>MyRating(_UKE2,$B31,'UK-Efficacy'!$F$1)</f>
        <v>3</v>
      </c>
      <c r="J31" s="154">
        <f>MyRating(_UKE3,$B31,'UK-Efficacy'!$F$1)</f>
        <v>4</v>
      </c>
      <c r="K31" s="154">
        <f>MyRating(_UKE4,$B31,'UK-Efficacy'!$F$1)</f>
        <v>3</v>
      </c>
      <c r="L31" s="154">
        <f>MyRating(_UKE5,$B31,'UK-Efficacy'!$F$1)</f>
        <v>4</v>
      </c>
      <c r="M31" s="154">
        <f>MyRating(_UKE6,$B31,'UK-Efficacy'!$F$1)</f>
        <v>2</v>
      </c>
      <c r="N31" s="154">
        <f>MyRating(_UKE7,$B31,'UK-Efficacy'!$F$1)</f>
        <v>3</v>
      </c>
      <c r="O31" s="154">
        <f>MyRating(_UKE8,$B31,'UK-Efficacy'!$F$1)</f>
        <v>3</v>
      </c>
      <c r="P31" s="154">
        <f>MyRating(_UKS1,$B31,'UK-Efficacy'!$F$1)</f>
        <v>3</v>
      </c>
      <c r="Q31" s="154">
        <f>MyRating(_UKS2,$B31,'UK-Efficacy'!$F$1)</f>
        <v>5</v>
      </c>
      <c r="R31" s="154">
        <f>MyRating(_UKS3,$B31,'UK-Efficacy'!$F$1)</f>
        <v>4</v>
      </c>
      <c r="S31" s="154">
        <f>MyRating(_UKS4,$B31,'UK-Efficacy'!$F$1)</f>
        <v>4</v>
      </c>
      <c r="T31" s="154">
        <f>MyRating(_UKS5,$B31,'UK-Efficacy'!$F$1)</f>
        <v>5</v>
      </c>
      <c r="U31" s="154">
        <f>MyRating(_UKS6,$B31,'UK-Efficacy'!$F$1)</f>
        <v>3</v>
      </c>
      <c r="V31" s="154">
        <f>MyRating(_UKS7,$B31,'UK-Efficacy'!$F$1)</f>
        <v>3</v>
      </c>
      <c r="W31" s="154">
        <f>MyRating(_UKD1,$B31,'UK-Efficacy'!$F$1)</f>
        <v>3</v>
      </c>
      <c r="X31" s="154">
        <f>MyRating(_UKD2,$B31,'UK-Efficacy'!$F$1)</f>
        <v>3</v>
      </c>
      <c r="Y31" s="154">
        <f>MyRating(_UKD3,$B31,'UK-Efficacy'!$F$1)</f>
        <v>3</v>
      </c>
      <c r="Z31" s="154">
        <f>MyRating(_UKD4,$B31,'UK-Efficacy'!$F$1)</f>
        <v>3</v>
      </c>
      <c r="AA31" s="154">
        <f>MyRating(_UKB1,$B31,'UK-Efficacy'!$F$1)</f>
        <v>3</v>
      </c>
      <c r="AB31" s="154">
        <f>MyRating(_UKB2,$B31,'UK-Efficacy'!$F$1)</f>
        <v>3</v>
      </c>
      <c r="AC31" s="154">
        <f>MyRating(_UKB3,$B31,'UK-Efficacy'!$F$1)</f>
        <v>3</v>
      </c>
    </row>
    <row r="32" spans="2:29" x14ac:dyDescent="0.25">
      <c r="B32" s="273" t="s">
        <v>43</v>
      </c>
      <c r="C32" s="294">
        <f t="shared" si="0"/>
        <v>1.9904354</v>
      </c>
      <c r="D32" s="294">
        <f t="shared" si="1"/>
        <v>1.3128719357800001</v>
      </c>
      <c r="E32" s="294">
        <f t="shared" si="2"/>
        <v>0.93098410000000009</v>
      </c>
      <c r="F32" s="294">
        <f t="shared" si="3"/>
        <v>0.38188783577999996</v>
      </c>
      <c r="G32" s="294">
        <f t="shared" si="4"/>
        <v>3.0000000000000004</v>
      </c>
      <c r="H32" s="154">
        <f>MyRating(_UKE1,$B32,'UK-Efficacy'!$F$1)</f>
        <v>4</v>
      </c>
      <c r="I32" s="154">
        <f>MyRating(_UKE2,$B32,'UK-Efficacy'!$F$1)</f>
        <v>4</v>
      </c>
      <c r="J32" s="154">
        <f>MyRating(_UKE3,$B32,'UK-Efficacy'!$F$1)</f>
        <v>4</v>
      </c>
      <c r="K32" s="154">
        <f>MyRating(_UKE4,$B32,'UK-Efficacy'!$F$1)</f>
        <v>2</v>
      </c>
      <c r="L32" s="154">
        <f>MyRating(_UKE5,$B32,'UK-Efficacy'!$F$1)</f>
        <v>4</v>
      </c>
      <c r="M32" s="154">
        <f>MyRating(_UKE6,$B32,'UK-Efficacy'!$F$1)</f>
        <v>2</v>
      </c>
      <c r="N32" s="154">
        <f>MyRating(_UKE7,$B32,'UK-Efficacy'!$F$1)</f>
        <v>3</v>
      </c>
      <c r="O32" s="154">
        <f>MyRating(_UKE8,$B32,'UK-Efficacy'!$F$1)</f>
        <v>5</v>
      </c>
      <c r="P32" s="154">
        <f>MyRating(_UKS1,$B32,'UK-Efficacy'!$F$1)</f>
        <v>4</v>
      </c>
      <c r="Q32" s="154">
        <f>MyRating(_UKS2,$B32,'UK-Efficacy'!$F$1)</f>
        <v>5</v>
      </c>
      <c r="R32" s="154">
        <f>MyRating(_UKS3,$B32,'UK-Efficacy'!$F$1)</f>
        <v>3</v>
      </c>
      <c r="S32" s="154">
        <f>MyRating(_UKS4,$B32,'UK-Efficacy'!$F$1)</f>
        <v>3</v>
      </c>
      <c r="T32" s="154">
        <f>MyRating(_UKS5,$B32,'UK-Efficacy'!$F$1)</f>
        <v>4</v>
      </c>
      <c r="U32" s="154">
        <f>MyRating(_UKS6,$B32,'UK-Efficacy'!$F$1)</f>
        <v>4</v>
      </c>
      <c r="V32" s="154">
        <f>MyRating(_UKS7,$B32,'UK-Efficacy'!$F$1)</f>
        <v>3</v>
      </c>
      <c r="W32" s="154">
        <f>MyRating(_UKD1,$B32,'UK-Efficacy'!$F$1)</f>
        <v>3</v>
      </c>
      <c r="X32" s="154">
        <f>MyRating(_UKD2,$B32,'UK-Efficacy'!$F$1)</f>
        <v>3</v>
      </c>
      <c r="Y32" s="154">
        <f>MyRating(_UKD3,$B32,'UK-Efficacy'!$F$1)</f>
        <v>3</v>
      </c>
      <c r="Z32" s="154">
        <f>MyRating(_UKD4,$B32,'UK-Efficacy'!$F$1)</f>
        <v>3</v>
      </c>
      <c r="AA32" s="154">
        <f>MyRating(_UKB1,$B32,'UK-Efficacy'!$F$1)</f>
        <v>3</v>
      </c>
      <c r="AB32" s="154">
        <f>MyRating(_UKB2,$B32,'UK-Efficacy'!$F$1)</f>
        <v>3</v>
      </c>
      <c r="AC32" s="154">
        <f>MyRating(_UKB3,$B32,'UK-Efficacy'!$F$1)</f>
        <v>3</v>
      </c>
    </row>
    <row r="33" spans="2:29" x14ac:dyDescent="0.25">
      <c r="B33" s="273"/>
      <c r="C33" s="294">
        <f t="shared" si="0"/>
        <v>0</v>
      </c>
      <c r="D33" s="294">
        <f t="shared" si="1"/>
        <v>0</v>
      </c>
      <c r="E33" s="294">
        <f t="shared" si="2"/>
        <v>0</v>
      </c>
      <c r="F33" s="294">
        <f t="shared" si="3"/>
        <v>0</v>
      </c>
      <c r="G33" s="294">
        <f t="shared" si="4"/>
        <v>0</v>
      </c>
      <c r="H33" s="154">
        <f>MyRating(_UKE1,$B33,'UK-Efficacy'!$F$1)</f>
        <v>0</v>
      </c>
      <c r="I33" s="154">
        <f>MyRating(_UKE2,$B33,'UK-Efficacy'!$F$1)</f>
        <v>0</v>
      </c>
      <c r="J33" s="154">
        <f>MyRating(_UKE3,$B33,'UK-Efficacy'!$F$1)</f>
        <v>0</v>
      </c>
      <c r="K33" s="154">
        <f>MyRating(_UKE4,$B33,'UK-Efficacy'!$F$1)</f>
        <v>0</v>
      </c>
      <c r="L33" s="154">
        <f>MyRating(_UKE5,$B33,'UK-Efficacy'!$F$1)</f>
        <v>0</v>
      </c>
      <c r="M33" s="154">
        <f>MyRating(_UKE6,$B33,'UK-Efficacy'!$F$1)</f>
        <v>0</v>
      </c>
      <c r="N33" s="154">
        <f>MyRating(_UKE7,$B33,'UK-Efficacy'!$F$1)</f>
        <v>0</v>
      </c>
      <c r="O33" s="154">
        <f>MyRating(_UKE8,$B33,'UK-Efficacy'!$F$1)</f>
        <v>0</v>
      </c>
      <c r="P33" s="154">
        <f>MyRating(_UKS1,$B33,'UK-Efficacy'!$F$1)</f>
        <v>0</v>
      </c>
      <c r="Q33" s="154">
        <f>MyRating(_UKS2,$B33,'UK-Efficacy'!$F$1)</f>
        <v>0</v>
      </c>
      <c r="R33" s="154">
        <f>MyRating(_UKS3,$B33,'UK-Efficacy'!$F$1)</f>
        <v>0</v>
      </c>
      <c r="S33" s="154">
        <f>MyRating(_UKS4,$B33,'UK-Efficacy'!$F$1)</f>
        <v>0</v>
      </c>
      <c r="T33" s="154">
        <f>MyRating(_UKS5,$B33,'UK-Efficacy'!$F$1)</f>
        <v>0</v>
      </c>
      <c r="U33" s="154">
        <f>MyRating(_UKS6,$B33,'UK-Efficacy'!$F$1)</f>
        <v>0</v>
      </c>
      <c r="V33" s="154">
        <f>MyRating(_UKS7,$B33,'UK-Efficacy'!$F$1)</f>
        <v>0</v>
      </c>
      <c r="W33" s="154">
        <f>MyRating(_UKD1,$B33,'UK-Efficacy'!$F$1)</f>
        <v>0</v>
      </c>
      <c r="X33" s="154">
        <f>MyRating(_UKD2,$B33,'UK-Efficacy'!$F$1)</f>
        <v>0</v>
      </c>
      <c r="Y33" s="154">
        <f>MyRating(_UKD3,$B33,'UK-Efficacy'!$F$1)</f>
        <v>0</v>
      </c>
      <c r="Z33" s="154">
        <f>MyRating(_UKD4,$B33,'UK-Efficacy'!$F$1)</f>
        <v>0</v>
      </c>
      <c r="AA33" s="154">
        <f>MyRating(_UKB1,$B33,'UK-Efficacy'!$F$1)</f>
        <v>0</v>
      </c>
      <c r="AB33" s="154">
        <f>MyRating(_UKB2,$B33,'UK-Efficacy'!$F$1)</f>
        <v>0</v>
      </c>
      <c r="AC33" s="154">
        <f>MyRating(_UKB3,$B33,'UK-Efficacy'!$F$1)</f>
        <v>0</v>
      </c>
    </row>
    <row r="34" spans="2:29" x14ac:dyDescent="0.25">
      <c r="B34" s="273"/>
      <c r="C34" s="294">
        <f t="shared" si="0"/>
        <v>0</v>
      </c>
      <c r="D34" s="294">
        <f t="shared" si="1"/>
        <v>0</v>
      </c>
      <c r="E34" s="294">
        <f t="shared" si="2"/>
        <v>0</v>
      </c>
      <c r="F34" s="294">
        <f t="shared" si="3"/>
        <v>0</v>
      </c>
      <c r="G34" s="294">
        <f t="shared" si="4"/>
        <v>0</v>
      </c>
      <c r="H34" s="154">
        <f>MyRating(_UKE1,$B34,'UK-Efficacy'!$F$1)</f>
        <v>0</v>
      </c>
      <c r="I34" s="154">
        <f>MyRating(_UKE2,$B34,'UK-Efficacy'!$F$1)</f>
        <v>0</v>
      </c>
      <c r="J34" s="154">
        <f>MyRating(_UKE3,$B34,'UK-Efficacy'!$F$1)</f>
        <v>0</v>
      </c>
      <c r="K34" s="154">
        <f>MyRating(_UKE4,$B34,'UK-Efficacy'!$F$1)</f>
        <v>0</v>
      </c>
      <c r="L34" s="154">
        <f>MyRating(_UKE5,$B34,'UK-Efficacy'!$F$1)</f>
        <v>0</v>
      </c>
      <c r="M34" s="154">
        <f>MyRating(_UKE6,$B34,'UK-Efficacy'!$F$1)</f>
        <v>0</v>
      </c>
      <c r="N34" s="154">
        <f>MyRating(_UKE7,$B34,'UK-Efficacy'!$F$1)</f>
        <v>0</v>
      </c>
      <c r="O34" s="154">
        <f>MyRating(_UKE8,$B34,'UK-Efficacy'!$F$1)</f>
        <v>0</v>
      </c>
      <c r="P34" s="154">
        <f>MyRating(_UKS1,$B34,'UK-Efficacy'!$F$1)</f>
        <v>0</v>
      </c>
      <c r="Q34" s="154">
        <f>MyRating(_UKS2,$B34,'UK-Efficacy'!$F$1)</f>
        <v>0</v>
      </c>
      <c r="R34" s="154">
        <f>MyRating(_UKS3,$B34,'UK-Efficacy'!$F$1)</f>
        <v>0</v>
      </c>
      <c r="S34" s="154">
        <f>MyRating(_UKS4,$B34,'UK-Efficacy'!$F$1)</f>
        <v>0</v>
      </c>
      <c r="T34" s="154">
        <f>MyRating(_UKS5,$B34,'UK-Efficacy'!$F$1)</f>
        <v>0</v>
      </c>
      <c r="U34" s="154">
        <f>MyRating(_UKS6,$B34,'UK-Efficacy'!$F$1)</f>
        <v>0</v>
      </c>
      <c r="V34" s="154">
        <f>MyRating(_UKS7,$B34,'UK-Efficacy'!$F$1)</f>
        <v>0</v>
      </c>
      <c r="W34" s="154">
        <f>MyRating(_UKD1,$B34,'UK-Efficacy'!$F$1)</f>
        <v>0</v>
      </c>
      <c r="X34" s="154">
        <f>MyRating(_UKD2,$B34,'UK-Efficacy'!$F$1)</f>
        <v>0</v>
      </c>
      <c r="Y34" s="154">
        <f>MyRating(_UKD3,$B34,'UK-Efficacy'!$F$1)</f>
        <v>0</v>
      </c>
      <c r="Z34" s="154">
        <f>MyRating(_UKD4,$B34,'UK-Efficacy'!$F$1)</f>
        <v>0</v>
      </c>
      <c r="AA34" s="154">
        <f>MyRating(_UKB1,$B34,'UK-Efficacy'!$F$1)</f>
        <v>0</v>
      </c>
      <c r="AB34" s="154">
        <f>MyRating(_UKB2,$B34,'UK-Efficacy'!$F$1)</f>
        <v>0</v>
      </c>
      <c r="AC34" s="154">
        <f>MyRating(_UKB3,$B34,'UK-Efficacy'!$F$1)</f>
        <v>0</v>
      </c>
    </row>
    <row r="35" spans="2:29" x14ac:dyDescent="0.25">
      <c r="B35" s="273"/>
      <c r="C35" s="294">
        <f t="shared" si="0"/>
        <v>0</v>
      </c>
      <c r="D35" s="294">
        <f t="shared" si="1"/>
        <v>0</v>
      </c>
      <c r="E35" s="294">
        <f t="shared" si="2"/>
        <v>0</v>
      </c>
      <c r="F35" s="294">
        <f t="shared" si="3"/>
        <v>0</v>
      </c>
      <c r="G35" s="294">
        <f t="shared" si="4"/>
        <v>0</v>
      </c>
      <c r="H35" s="154">
        <f>MyRating(_UKE1,$B35,'UK-Efficacy'!$F$1)</f>
        <v>0</v>
      </c>
      <c r="I35" s="154">
        <f>MyRating(_UKE2,$B35,'UK-Efficacy'!$F$1)</f>
        <v>0</v>
      </c>
      <c r="J35" s="154">
        <f>MyRating(_UKE3,$B35,'UK-Efficacy'!$F$1)</f>
        <v>0</v>
      </c>
      <c r="K35" s="154">
        <f>MyRating(_UKE4,$B35,'UK-Efficacy'!$F$1)</f>
        <v>0</v>
      </c>
      <c r="L35" s="154">
        <f>MyRating(_UKE5,$B35,'UK-Efficacy'!$F$1)</f>
        <v>0</v>
      </c>
      <c r="M35" s="154">
        <f>MyRating(_UKE6,$B35,'UK-Efficacy'!$F$1)</f>
        <v>0</v>
      </c>
      <c r="N35" s="154">
        <f>MyRating(_UKE7,$B35,'UK-Efficacy'!$F$1)</f>
        <v>0</v>
      </c>
      <c r="O35" s="154">
        <f>MyRating(_UKE8,$B35,'UK-Efficacy'!$F$1)</f>
        <v>0</v>
      </c>
      <c r="P35" s="154">
        <f>MyRating(_UKS1,$B35,'UK-Efficacy'!$F$1)</f>
        <v>0</v>
      </c>
      <c r="Q35" s="154">
        <f>MyRating(_UKS2,$B35,'UK-Efficacy'!$F$1)</f>
        <v>0</v>
      </c>
      <c r="R35" s="154">
        <f>MyRating(_UKS3,$B35,'UK-Efficacy'!$F$1)</f>
        <v>0</v>
      </c>
      <c r="S35" s="154">
        <f>MyRating(_UKS4,$B35,'UK-Efficacy'!$F$1)</f>
        <v>0</v>
      </c>
      <c r="T35" s="154">
        <f>MyRating(_UKS5,$B35,'UK-Efficacy'!$F$1)</f>
        <v>0</v>
      </c>
      <c r="U35" s="154">
        <f>MyRating(_UKS6,$B35,'UK-Efficacy'!$F$1)</f>
        <v>0</v>
      </c>
      <c r="V35" s="154">
        <f>MyRating(_UKS7,$B35,'UK-Efficacy'!$F$1)</f>
        <v>0</v>
      </c>
      <c r="W35" s="154">
        <f>MyRating(_UKD1,$B35,'UK-Efficacy'!$F$1)</f>
        <v>0</v>
      </c>
      <c r="X35" s="154">
        <f>MyRating(_UKD2,$B35,'UK-Efficacy'!$F$1)</f>
        <v>0</v>
      </c>
      <c r="Y35" s="154">
        <f>MyRating(_UKD3,$B35,'UK-Efficacy'!$F$1)</f>
        <v>0</v>
      </c>
      <c r="Z35" s="154">
        <f>MyRating(_UKD4,$B35,'UK-Efficacy'!$F$1)</f>
        <v>0</v>
      </c>
      <c r="AA35" s="154">
        <f>MyRating(_UKB1,$B35,'UK-Efficacy'!$F$1)</f>
        <v>0</v>
      </c>
      <c r="AB35" s="154">
        <f>MyRating(_UKB2,$B35,'UK-Efficacy'!$F$1)</f>
        <v>0</v>
      </c>
      <c r="AC35" s="154">
        <f>MyRating(_UKB3,$B35,'UK-Efficacy'!$F$1)</f>
        <v>0</v>
      </c>
    </row>
    <row r="36" spans="2:29" x14ac:dyDescent="0.25">
      <c r="B36" s="273"/>
      <c r="C36" s="294">
        <f t="shared" si="0"/>
        <v>0</v>
      </c>
      <c r="D36" s="294">
        <f t="shared" si="1"/>
        <v>0</v>
      </c>
      <c r="E36" s="294">
        <f t="shared" si="2"/>
        <v>0</v>
      </c>
      <c r="F36" s="294">
        <f t="shared" si="3"/>
        <v>0</v>
      </c>
      <c r="G36" s="294">
        <f t="shared" si="4"/>
        <v>0</v>
      </c>
      <c r="H36" s="154">
        <f>MyRating(_UKE1,$B36,'UK-Efficacy'!$F$1)</f>
        <v>0</v>
      </c>
      <c r="I36" s="154">
        <f>MyRating(_UKE2,$B36,'UK-Efficacy'!$F$1)</f>
        <v>0</v>
      </c>
      <c r="J36" s="154">
        <f>MyRating(_UKE3,$B36,'UK-Efficacy'!$F$1)</f>
        <v>0</v>
      </c>
      <c r="K36" s="154">
        <f>MyRating(_UKE4,$B36,'UK-Efficacy'!$F$1)</f>
        <v>0</v>
      </c>
      <c r="L36" s="154">
        <f>MyRating(_UKE5,$B36,'UK-Efficacy'!$F$1)</f>
        <v>0</v>
      </c>
      <c r="M36" s="154">
        <f>MyRating(_UKE6,$B36,'UK-Efficacy'!$F$1)</f>
        <v>0</v>
      </c>
      <c r="N36" s="154">
        <f>MyRating(_UKE7,$B36,'UK-Efficacy'!$F$1)</f>
        <v>0</v>
      </c>
      <c r="O36" s="154">
        <f>MyRating(_UKE8,$B36,'UK-Efficacy'!$F$1)</f>
        <v>0</v>
      </c>
      <c r="P36" s="154">
        <f>MyRating(_UKS1,$B36,'UK-Efficacy'!$F$1)</f>
        <v>0</v>
      </c>
      <c r="Q36" s="154">
        <f>MyRating(_UKS2,$B36,'UK-Efficacy'!$F$1)</f>
        <v>0</v>
      </c>
      <c r="R36" s="154">
        <f>MyRating(_UKS3,$B36,'UK-Efficacy'!$F$1)</f>
        <v>0</v>
      </c>
      <c r="S36" s="154">
        <f>MyRating(_UKS4,$B36,'UK-Efficacy'!$F$1)</f>
        <v>0</v>
      </c>
      <c r="T36" s="154">
        <f>MyRating(_UKS5,$B36,'UK-Efficacy'!$F$1)</f>
        <v>0</v>
      </c>
      <c r="U36" s="154">
        <f>MyRating(_UKS6,$B36,'UK-Efficacy'!$F$1)</f>
        <v>0</v>
      </c>
      <c r="V36" s="154">
        <f>MyRating(_UKS7,$B36,'UK-Efficacy'!$F$1)</f>
        <v>0</v>
      </c>
      <c r="W36" s="154">
        <f>MyRating(_UKD1,$B36,'UK-Efficacy'!$F$1)</f>
        <v>0</v>
      </c>
      <c r="X36" s="154">
        <f>MyRating(_UKD2,$B36,'UK-Efficacy'!$F$1)</f>
        <v>0</v>
      </c>
      <c r="Y36" s="154">
        <f>MyRating(_UKD3,$B36,'UK-Efficacy'!$F$1)</f>
        <v>0</v>
      </c>
      <c r="Z36" s="154">
        <f>MyRating(_UKD4,$B36,'UK-Efficacy'!$F$1)</f>
        <v>0</v>
      </c>
      <c r="AA36" s="154">
        <f>MyRating(_UKB1,$B36,'UK-Efficacy'!$F$1)</f>
        <v>0</v>
      </c>
      <c r="AB36" s="154">
        <f>MyRating(_UKB2,$B36,'UK-Efficacy'!$F$1)</f>
        <v>0</v>
      </c>
      <c r="AC36" s="154">
        <f>MyRating(_UKB3,$B36,'UK-Efficacy'!$F$1)</f>
        <v>0</v>
      </c>
    </row>
    <row r="37" spans="2:29" x14ac:dyDescent="0.25">
      <c r="B37" s="273"/>
      <c r="C37" s="294">
        <f t="shared" si="0"/>
        <v>0</v>
      </c>
      <c r="D37" s="294">
        <f t="shared" si="1"/>
        <v>0</v>
      </c>
      <c r="E37" s="294">
        <f t="shared" si="2"/>
        <v>0</v>
      </c>
      <c r="F37" s="294">
        <f t="shared" si="3"/>
        <v>0</v>
      </c>
      <c r="G37" s="294">
        <f t="shared" si="4"/>
        <v>0</v>
      </c>
      <c r="H37" s="154">
        <f>MyRating(_UKE1,$B37,'UK-Efficacy'!$F$1)</f>
        <v>0</v>
      </c>
      <c r="I37" s="154">
        <f>MyRating(_UKE2,$B37,'UK-Efficacy'!$F$1)</f>
        <v>0</v>
      </c>
      <c r="J37" s="154">
        <f>MyRating(_UKE3,$B37,'UK-Efficacy'!$F$1)</f>
        <v>0</v>
      </c>
      <c r="K37" s="154">
        <f>MyRating(_UKE4,$B37,'UK-Efficacy'!$F$1)</f>
        <v>0</v>
      </c>
      <c r="L37" s="154">
        <f>MyRating(_UKE5,$B37,'UK-Efficacy'!$F$1)</f>
        <v>0</v>
      </c>
      <c r="M37" s="154">
        <f>MyRating(_UKE6,$B37,'UK-Efficacy'!$F$1)</f>
        <v>0</v>
      </c>
      <c r="N37" s="154">
        <f>MyRating(_UKE7,$B37,'UK-Efficacy'!$F$1)</f>
        <v>0</v>
      </c>
      <c r="O37" s="154">
        <f>MyRating(_UKE8,$B37,'UK-Efficacy'!$F$1)</f>
        <v>0</v>
      </c>
      <c r="P37" s="154">
        <f>MyRating(_UKS1,$B37,'UK-Efficacy'!$F$1)</f>
        <v>0</v>
      </c>
      <c r="Q37" s="154">
        <f>MyRating(_UKS2,$B37,'UK-Efficacy'!$F$1)</f>
        <v>0</v>
      </c>
      <c r="R37" s="154">
        <f>MyRating(_UKS3,$B37,'UK-Efficacy'!$F$1)</f>
        <v>0</v>
      </c>
      <c r="S37" s="154">
        <f>MyRating(_UKS4,$B37,'UK-Efficacy'!$F$1)</f>
        <v>0</v>
      </c>
      <c r="T37" s="154">
        <f>MyRating(_UKS5,$B37,'UK-Efficacy'!$F$1)</f>
        <v>0</v>
      </c>
      <c r="U37" s="154">
        <f>MyRating(_UKS6,$B37,'UK-Efficacy'!$F$1)</f>
        <v>0</v>
      </c>
      <c r="V37" s="154">
        <f>MyRating(_UKS7,$B37,'UK-Efficacy'!$F$1)</f>
        <v>0</v>
      </c>
      <c r="W37" s="154">
        <f>MyRating(_UKD1,$B37,'UK-Efficacy'!$F$1)</f>
        <v>0</v>
      </c>
      <c r="X37" s="154">
        <f>MyRating(_UKD2,$B37,'UK-Efficacy'!$F$1)</f>
        <v>0</v>
      </c>
      <c r="Y37" s="154">
        <f>MyRating(_UKD3,$B37,'UK-Efficacy'!$F$1)</f>
        <v>0</v>
      </c>
      <c r="Z37" s="154">
        <f>MyRating(_UKD4,$B37,'UK-Efficacy'!$F$1)</f>
        <v>0</v>
      </c>
      <c r="AA37" s="154">
        <f>MyRating(_UKB1,$B37,'UK-Efficacy'!$F$1)</f>
        <v>0</v>
      </c>
      <c r="AB37" s="154">
        <f>MyRating(_UKB2,$B37,'UK-Efficacy'!$F$1)</f>
        <v>0</v>
      </c>
      <c r="AC37" s="154">
        <f>MyRating(_UKB3,$B37,'UK-Efficacy'!$F$1)</f>
        <v>0</v>
      </c>
    </row>
    <row r="38" spans="2:29" x14ac:dyDescent="0.25">
      <c r="B38" s="273"/>
      <c r="C38" s="294">
        <f t="shared" si="0"/>
        <v>0</v>
      </c>
      <c r="D38" s="294">
        <f t="shared" si="1"/>
        <v>0</v>
      </c>
      <c r="E38" s="294">
        <f t="shared" si="2"/>
        <v>0</v>
      </c>
      <c r="F38" s="294">
        <f t="shared" si="3"/>
        <v>0</v>
      </c>
      <c r="G38" s="294">
        <f t="shared" si="4"/>
        <v>0</v>
      </c>
      <c r="H38" s="154">
        <f>MyRating(_UKE1,$B38,'UK-Efficacy'!$F$1)</f>
        <v>0</v>
      </c>
      <c r="I38" s="154">
        <f>MyRating(_UKE2,$B38,'UK-Efficacy'!$F$1)</f>
        <v>0</v>
      </c>
      <c r="J38" s="154">
        <f>MyRating(_UKE3,$B38,'UK-Efficacy'!$F$1)</f>
        <v>0</v>
      </c>
      <c r="K38" s="154">
        <f>MyRating(_UKE4,$B38,'UK-Efficacy'!$F$1)</f>
        <v>0</v>
      </c>
      <c r="L38" s="154">
        <f>MyRating(_UKE5,$B38,'UK-Efficacy'!$F$1)</f>
        <v>0</v>
      </c>
      <c r="M38" s="154">
        <f>MyRating(_UKE6,$B38,'UK-Efficacy'!$F$1)</f>
        <v>0</v>
      </c>
      <c r="N38" s="154">
        <f>MyRating(_UKE7,$B38,'UK-Efficacy'!$F$1)</f>
        <v>0</v>
      </c>
      <c r="O38" s="154">
        <f>MyRating(_UKE8,$B38,'UK-Efficacy'!$F$1)</f>
        <v>0</v>
      </c>
      <c r="P38" s="154">
        <f>MyRating(_UKS1,$B38,'UK-Efficacy'!$F$1)</f>
        <v>0</v>
      </c>
      <c r="Q38" s="154">
        <f>MyRating(_UKS2,$B38,'UK-Efficacy'!$F$1)</f>
        <v>0</v>
      </c>
      <c r="R38" s="154">
        <f>MyRating(_UKS3,$B38,'UK-Efficacy'!$F$1)</f>
        <v>0</v>
      </c>
      <c r="S38" s="154">
        <f>MyRating(_UKS4,$B38,'UK-Efficacy'!$F$1)</f>
        <v>0</v>
      </c>
      <c r="T38" s="154">
        <f>MyRating(_UKS5,$B38,'UK-Efficacy'!$F$1)</f>
        <v>0</v>
      </c>
      <c r="U38" s="154">
        <f>MyRating(_UKS6,$B38,'UK-Efficacy'!$F$1)</f>
        <v>0</v>
      </c>
      <c r="V38" s="154">
        <f>MyRating(_UKS7,$B38,'UK-Efficacy'!$F$1)</f>
        <v>0</v>
      </c>
      <c r="W38" s="154">
        <f>MyRating(_UKD1,$B38,'UK-Efficacy'!$F$1)</f>
        <v>0</v>
      </c>
      <c r="X38" s="154">
        <f>MyRating(_UKD2,$B38,'UK-Efficacy'!$F$1)</f>
        <v>0</v>
      </c>
      <c r="Y38" s="154">
        <f>MyRating(_UKD3,$B38,'UK-Efficacy'!$F$1)</f>
        <v>0</v>
      </c>
      <c r="Z38" s="154">
        <f>MyRating(_UKD4,$B38,'UK-Efficacy'!$F$1)</f>
        <v>0</v>
      </c>
      <c r="AA38" s="154">
        <f>MyRating(_UKB1,$B38,'UK-Efficacy'!$F$1)</f>
        <v>0</v>
      </c>
      <c r="AB38" s="154">
        <f>MyRating(_UKB2,$B38,'UK-Efficacy'!$F$1)</f>
        <v>0</v>
      </c>
      <c r="AC38" s="154">
        <f>MyRating(_UKB3,$B38,'UK-Efficacy'!$F$1)</f>
        <v>0</v>
      </c>
    </row>
    <row r="39" spans="2:29" x14ac:dyDescent="0.25">
      <c r="B39" s="273"/>
      <c r="C39" s="294">
        <f t="shared" si="0"/>
        <v>0</v>
      </c>
      <c r="D39" s="294">
        <f t="shared" si="1"/>
        <v>0</v>
      </c>
      <c r="E39" s="294">
        <f t="shared" si="2"/>
        <v>0</v>
      </c>
      <c r="F39" s="294">
        <f t="shared" si="3"/>
        <v>0</v>
      </c>
      <c r="G39" s="294">
        <f t="shared" si="4"/>
        <v>0</v>
      </c>
      <c r="H39" s="154">
        <f>MyRating(_UKE1,$B39,'UK-Efficacy'!$F$1)</f>
        <v>0</v>
      </c>
      <c r="I39" s="154">
        <f>MyRating(_UKE2,$B39,'UK-Efficacy'!$F$1)</f>
        <v>0</v>
      </c>
      <c r="J39" s="154">
        <f>MyRating(_UKE3,$B39,'UK-Efficacy'!$F$1)</f>
        <v>0</v>
      </c>
      <c r="K39" s="154">
        <f>MyRating(_UKE4,$B39,'UK-Efficacy'!$F$1)</f>
        <v>0</v>
      </c>
      <c r="L39" s="154">
        <f>MyRating(_UKE5,$B39,'UK-Efficacy'!$F$1)</f>
        <v>0</v>
      </c>
      <c r="M39" s="154">
        <f>MyRating(_UKE6,$B39,'UK-Efficacy'!$F$1)</f>
        <v>0</v>
      </c>
      <c r="N39" s="154">
        <f>MyRating(_UKE7,$B39,'UK-Efficacy'!$F$1)</f>
        <v>0</v>
      </c>
      <c r="O39" s="154">
        <f>MyRating(_UKE8,$B39,'UK-Efficacy'!$F$1)</f>
        <v>0</v>
      </c>
      <c r="P39" s="154">
        <f>MyRating(_UKS1,$B39,'UK-Efficacy'!$F$1)</f>
        <v>0</v>
      </c>
      <c r="Q39" s="154">
        <f>MyRating(_UKS2,$B39,'UK-Efficacy'!$F$1)</f>
        <v>0</v>
      </c>
      <c r="R39" s="154">
        <f>MyRating(_UKS3,$B39,'UK-Efficacy'!$F$1)</f>
        <v>0</v>
      </c>
      <c r="S39" s="154">
        <f>MyRating(_UKS4,$B39,'UK-Efficacy'!$F$1)</f>
        <v>0</v>
      </c>
      <c r="T39" s="154">
        <f>MyRating(_UKS5,$B39,'UK-Efficacy'!$F$1)</f>
        <v>0</v>
      </c>
      <c r="U39" s="154">
        <f>MyRating(_UKS6,$B39,'UK-Efficacy'!$F$1)</f>
        <v>0</v>
      </c>
      <c r="V39" s="154">
        <f>MyRating(_UKS7,$B39,'UK-Efficacy'!$F$1)</f>
        <v>0</v>
      </c>
      <c r="W39" s="154">
        <f>MyRating(_UKD1,$B39,'UK-Efficacy'!$F$1)</f>
        <v>0</v>
      </c>
      <c r="X39" s="154">
        <f>MyRating(_UKD2,$B39,'UK-Efficacy'!$F$1)</f>
        <v>0</v>
      </c>
      <c r="Y39" s="154">
        <f>MyRating(_UKD3,$B39,'UK-Efficacy'!$F$1)</f>
        <v>0</v>
      </c>
      <c r="Z39" s="154">
        <f>MyRating(_UKD4,$B39,'UK-Efficacy'!$F$1)</f>
        <v>0</v>
      </c>
      <c r="AA39" s="154">
        <f>MyRating(_UKB1,$B39,'UK-Efficacy'!$F$1)</f>
        <v>0</v>
      </c>
      <c r="AB39" s="154">
        <f>MyRating(_UKB2,$B39,'UK-Efficacy'!$F$1)</f>
        <v>0</v>
      </c>
      <c r="AC39" s="154">
        <f>MyRating(_UKB3,$B39,'UK-Efficacy'!$F$1)</f>
        <v>0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MyRating(_UKE1,$B40,'UK-Efficacy'!$F$1)</f>
        <v>0</v>
      </c>
      <c r="I40" s="154">
        <f>MyRating(_UKE2,$B40,'UK-Efficacy'!$F$1)</f>
        <v>0</v>
      </c>
      <c r="J40" s="154">
        <f>MyRating(_UKE3,$B40,'UK-Efficacy'!$F$1)</f>
        <v>0</v>
      </c>
      <c r="K40" s="154">
        <f>MyRating(_UKE4,$B40,'UK-Efficacy'!$F$1)</f>
        <v>0</v>
      </c>
      <c r="L40" s="154">
        <f>MyRating(_UKE5,$B40,'UK-Efficacy'!$F$1)</f>
        <v>0</v>
      </c>
      <c r="M40" s="154">
        <f>MyRating(_UKE6,$B40,'UK-Efficacy'!$F$1)</f>
        <v>0</v>
      </c>
      <c r="N40" s="154">
        <f>MyRating(_UKE7,$B40,'UK-Efficacy'!$F$1)</f>
        <v>0</v>
      </c>
      <c r="O40" s="154">
        <f>MyRating(_UKE8,$B40,'UK-Efficacy'!$F$1)</f>
        <v>0</v>
      </c>
      <c r="P40" s="154">
        <f>MyRating(_UKS1,$B40,'UK-Efficacy'!$F$1)</f>
        <v>0</v>
      </c>
      <c r="Q40" s="154">
        <f>MyRating(_UKS2,$B40,'UK-Efficacy'!$F$1)</f>
        <v>0</v>
      </c>
      <c r="R40" s="154">
        <f>MyRating(_UKS3,$B40,'UK-Efficacy'!$F$1)</f>
        <v>0</v>
      </c>
      <c r="S40" s="154">
        <f>MyRating(_UKS4,$B40,'UK-Efficacy'!$F$1)</f>
        <v>0</v>
      </c>
      <c r="T40" s="154">
        <f>MyRating(_UKS5,$B40,'UK-Efficacy'!$F$1)</f>
        <v>0</v>
      </c>
      <c r="U40" s="154">
        <f>MyRating(_UKS6,$B40,'UK-Efficacy'!$F$1)</f>
        <v>0</v>
      </c>
      <c r="V40" s="154">
        <f>MyRating(_UKS7,$B40,'UK-Efficacy'!$F$1)</f>
        <v>0</v>
      </c>
      <c r="W40" s="154">
        <f>MyRating(_UKD1,$B40,'UK-Efficacy'!$F$1)</f>
        <v>0</v>
      </c>
      <c r="X40" s="154">
        <f>MyRating(_UKD2,$B40,'UK-Efficacy'!$F$1)</f>
        <v>0</v>
      </c>
      <c r="Y40" s="154">
        <f>MyRating(_UKD3,$B40,'UK-Efficacy'!$F$1)</f>
        <v>0</v>
      </c>
      <c r="Z40" s="154">
        <f>MyRating(_UKD4,$B40,'UK-Efficacy'!$F$1)</f>
        <v>0</v>
      </c>
      <c r="AA40" s="154">
        <f>MyRating(_UKB1,$B40,'UK-Efficacy'!$F$1)</f>
        <v>0</v>
      </c>
      <c r="AB40" s="154">
        <f>MyRating(_UKB2,$B40,'UK-Efficacy'!$F$1)</f>
        <v>0</v>
      </c>
      <c r="AC40" s="154">
        <f>MyRating(_UKB3,$B40,'UK-Efficacy'!$F$1)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MyRating(_UKE1,$B41,'UK-Efficacy'!$F$1)</f>
        <v>0</v>
      </c>
      <c r="I41" s="154">
        <f>MyRating(_UKE2,$B41,'UK-Efficacy'!$F$1)</f>
        <v>0</v>
      </c>
      <c r="J41" s="154">
        <f>MyRating(_UKE3,$B41,'UK-Efficacy'!$F$1)</f>
        <v>0</v>
      </c>
      <c r="K41" s="154">
        <f>MyRating(_UKE4,$B41,'UK-Efficacy'!$F$1)</f>
        <v>0</v>
      </c>
      <c r="L41" s="154">
        <f>MyRating(_UKE5,$B41,'UK-Efficacy'!$F$1)</f>
        <v>0</v>
      </c>
      <c r="M41" s="154">
        <f>MyRating(_UKE6,$B41,'UK-Efficacy'!$F$1)</f>
        <v>0</v>
      </c>
      <c r="N41" s="154">
        <f>MyRating(_UKE7,$B41,'UK-Efficacy'!$F$1)</f>
        <v>0</v>
      </c>
      <c r="O41" s="154">
        <f>MyRating(_UKE8,$B41,'UK-Efficacy'!$F$1)</f>
        <v>0</v>
      </c>
      <c r="P41" s="154">
        <f>MyRating(_UKS1,$B41,'UK-Efficacy'!$F$1)</f>
        <v>0</v>
      </c>
      <c r="Q41" s="154">
        <f>MyRating(_UKS2,$B41,'UK-Efficacy'!$F$1)</f>
        <v>0</v>
      </c>
      <c r="R41" s="154">
        <f>MyRating(_UKS3,$B41,'UK-Efficacy'!$F$1)</f>
        <v>0</v>
      </c>
      <c r="S41" s="154">
        <f>MyRating(_UKS4,$B41,'UK-Efficacy'!$F$1)</f>
        <v>0</v>
      </c>
      <c r="T41" s="154">
        <f>MyRating(_UKS5,$B41,'UK-Efficacy'!$F$1)</f>
        <v>0</v>
      </c>
      <c r="U41" s="154">
        <f>MyRating(_UKS6,$B41,'UK-Efficacy'!$F$1)</f>
        <v>0</v>
      </c>
      <c r="V41" s="154">
        <f>MyRating(_UKS7,$B41,'UK-Efficacy'!$F$1)</f>
        <v>0</v>
      </c>
      <c r="W41" s="154">
        <f>MyRating(_UKD1,$B41,'UK-Efficacy'!$F$1)</f>
        <v>0</v>
      </c>
      <c r="X41" s="154">
        <f>MyRating(_UKD2,$B41,'UK-Efficacy'!$F$1)</f>
        <v>0</v>
      </c>
      <c r="Y41" s="154">
        <f>MyRating(_UKD3,$B41,'UK-Efficacy'!$F$1)</f>
        <v>0</v>
      </c>
      <c r="Z41" s="154">
        <f>MyRating(_UKD4,$B41,'UK-Efficacy'!$F$1)</f>
        <v>0</v>
      </c>
      <c r="AA41" s="154">
        <f>MyRating(_UKB1,$B41,'UK-Efficacy'!$F$1)</f>
        <v>0</v>
      </c>
      <c r="AB41" s="154">
        <f>MyRating(_UKB2,$B41,'UK-Efficacy'!$F$1)</f>
        <v>0</v>
      </c>
      <c r="AC41" s="154">
        <f>MyRating(_UKB3,$B41,'UK-Efficacy'!$F$1)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MyRating(_UKE1,$B42,'UK-Efficacy'!$F$1)</f>
        <v>0</v>
      </c>
      <c r="I42" s="154">
        <f>MyRating(_UKE2,$B42,'UK-Efficacy'!$F$1)</f>
        <v>0</v>
      </c>
      <c r="J42" s="154">
        <f>MyRating(_UKE3,$B42,'UK-Efficacy'!$F$1)</f>
        <v>0</v>
      </c>
      <c r="K42" s="154">
        <f>MyRating(_UKE4,$B42,'UK-Efficacy'!$F$1)</f>
        <v>0</v>
      </c>
      <c r="L42" s="154">
        <f>MyRating(_UKE5,$B42,'UK-Efficacy'!$F$1)</f>
        <v>0</v>
      </c>
      <c r="M42" s="154">
        <f>MyRating(_UKE6,$B42,'UK-Efficacy'!$F$1)</f>
        <v>0</v>
      </c>
      <c r="N42" s="154">
        <f>MyRating(_UKE7,$B42,'UK-Efficacy'!$F$1)</f>
        <v>0</v>
      </c>
      <c r="O42" s="154">
        <f>MyRating(_UKE8,$B42,'UK-Efficacy'!$F$1)</f>
        <v>0</v>
      </c>
      <c r="P42" s="154">
        <f>MyRating(_UKS1,$B42,'UK-Efficacy'!$F$1)</f>
        <v>0</v>
      </c>
      <c r="Q42" s="154">
        <f>MyRating(_UKS2,$B42,'UK-Efficacy'!$F$1)</f>
        <v>0</v>
      </c>
      <c r="R42" s="154">
        <f>MyRating(_UKS3,$B42,'UK-Efficacy'!$F$1)</f>
        <v>0</v>
      </c>
      <c r="S42" s="154">
        <f>MyRating(_UKS4,$B42,'UK-Efficacy'!$F$1)</f>
        <v>0</v>
      </c>
      <c r="T42" s="154">
        <f>MyRating(_UKS5,$B42,'UK-Efficacy'!$F$1)</f>
        <v>0</v>
      </c>
      <c r="U42" s="154">
        <f>MyRating(_UKS6,$B42,'UK-Efficacy'!$F$1)</f>
        <v>0</v>
      </c>
      <c r="V42" s="154">
        <f>MyRating(_UKS7,$B42,'UK-Efficacy'!$F$1)</f>
        <v>0</v>
      </c>
      <c r="W42" s="154">
        <f>MyRating(_UKD1,$B42,'UK-Efficacy'!$F$1)</f>
        <v>0</v>
      </c>
      <c r="X42" s="154">
        <f>MyRating(_UKD2,$B42,'UK-Efficacy'!$F$1)</f>
        <v>0</v>
      </c>
      <c r="Y42" s="154">
        <f>MyRating(_UKD3,$B42,'UK-Efficacy'!$F$1)</f>
        <v>0</v>
      </c>
      <c r="Z42" s="154">
        <f>MyRating(_UKD4,$B42,'UK-Efficacy'!$F$1)</f>
        <v>0</v>
      </c>
      <c r="AA42" s="154">
        <f>MyRating(_UKB1,$B42,'UK-Efficacy'!$F$1)</f>
        <v>0</v>
      </c>
      <c r="AB42" s="154">
        <f>MyRating(_UKB2,$B42,'UK-Efficacy'!$F$1)</f>
        <v>0</v>
      </c>
      <c r="AC42" s="154">
        <f>MyRating(_UKB3,$B42,'UK-Efficacy'!$F$1)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MyRating(_UKE1,$B43,'UK-Efficacy'!$F$1)</f>
        <v>0</v>
      </c>
      <c r="I43" s="154">
        <f>MyRating(_UKE2,$B43,'UK-Efficacy'!$F$1)</f>
        <v>0</v>
      </c>
      <c r="J43" s="154">
        <f>MyRating(_UKE3,$B43,'UK-Efficacy'!$F$1)</f>
        <v>0</v>
      </c>
      <c r="K43" s="154">
        <f>MyRating(_UKE4,$B43,'UK-Efficacy'!$F$1)</f>
        <v>0</v>
      </c>
      <c r="L43" s="154">
        <f>MyRating(_UKE5,$B43,'UK-Efficacy'!$F$1)</f>
        <v>0</v>
      </c>
      <c r="M43" s="154">
        <f>MyRating(_UKE6,$B43,'UK-Efficacy'!$F$1)</f>
        <v>0</v>
      </c>
      <c r="N43" s="154">
        <f>MyRating(_UKE7,$B43,'UK-Efficacy'!$F$1)</f>
        <v>0</v>
      </c>
      <c r="O43" s="154">
        <f>MyRating(_UKE8,$B43,'UK-Efficacy'!$F$1)</f>
        <v>0</v>
      </c>
      <c r="P43" s="154">
        <f>MyRating(_UKS1,$B43,'UK-Efficacy'!$F$1)</f>
        <v>0</v>
      </c>
      <c r="Q43" s="154">
        <f>MyRating(_UKS2,$B43,'UK-Efficacy'!$F$1)</f>
        <v>0</v>
      </c>
      <c r="R43" s="154">
        <f>MyRating(_UKS3,$B43,'UK-Efficacy'!$F$1)</f>
        <v>0</v>
      </c>
      <c r="S43" s="154">
        <f>MyRating(_UKS4,$B43,'UK-Efficacy'!$F$1)</f>
        <v>0</v>
      </c>
      <c r="T43" s="154">
        <f>MyRating(_UKS5,$B43,'UK-Efficacy'!$F$1)</f>
        <v>0</v>
      </c>
      <c r="U43" s="154">
        <f>MyRating(_UKS6,$B43,'UK-Efficacy'!$F$1)</f>
        <v>0</v>
      </c>
      <c r="V43" s="154">
        <f>MyRating(_UKS7,$B43,'UK-Efficacy'!$F$1)</f>
        <v>0</v>
      </c>
      <c r="W43" s="154">
        <f>MyRating(_UKD1,$B43,'UK-Efficacy'!$F$1)</f>
        <v>0</v>
      </c>
      <c r="X43" s="154">
        <f>MyRating(_UKD2,$B43,'UK-Efficacy'!$F$1)</f>
        <v>0</v>
      </c>
      <c r="Y43" s="154">
        <f>MyRating(_UKD3,$B43,'UK-Efficacy'!$F$1)</f>
        <v>0</v>
      </c>
      <c r="Z43" s="154">
        <f>MyRating(_UKD4,$B43,'UK-Efficacy'!$F$1)</f>
        <v>0</v>
      </c>
      <c r="AA43" s="154">
        <f>MyRating(_UKB1,$B43,'UK-Efficacy'!$F$1)</f>
        <v>0</v>
      </c>
      <c r="AB43" s="154">
        <f>MyRating(_UKB2,$B43,'UK-Efficacy'!$F$1)</f>
        <v>0</v>
      </c>
      <c r="AC43" s="154">
        <f>MyRating(_UKB3,$B43,'UK-Efficacy'!$F$1)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MyRating(_UKE1,$B44,'UK-Efficacy'!$F$1)</f>
        <v>0</v>
      </c>
      <c r="I44" s="154">
        <f>MyRating(_UKE2,$B44,'UK-Efficacy'!$F$1)</f>
        <v>0</v>
      </c>
      <c r="J44" s="154">
        <f>MyRating(_UKE3,$B44,'UK-Efficacy'!$F$1)</f>
        <v>0</v>
      </c>
      <c r="K44" s="154">
        <f>MyRating(_UKE4,$B44,'UK-Efficacy'!$F$1)</f>
        <v>0</v>
      </c>
      <c r="L44" s="154">
        <f>MyRating(_UKE5,$B44,'UK-Efficacy'!$F$1)</f>
        <v>0</v>
      </c>
      <c r="M44" s="154">
        <f>MyRating(_UKE6,$B44,'UK-Efficacy'!$F$1)</f>
        <v>0</v>
      </c>
      <c r="N44" s="154">
        <f>MyRating(_UKE7,$B44,'UK-Efficacy'!$F$1)</f>
        <v>0</v>
      </c>
      <c r="O44" s="154">
        <f>MyRating(_UKE8,$B44,'UK-Efficacy'!$F$1)</f>
        <v>0</v>
      </c>
      <c r="P44" s="154">
        <f>MyRating(_UKS1,$B44,'UK-Efficacy'!$F$1)</f>
        <v>0</v>
      </c>
      <c r="Q44" s="154">
        <f>MyRating(_UKS2,$B44,'UK-Efficacy'!$F$1)</f>
        <v>0</v>
      </c>
      <c r="R44" s="154">
        <f>MyRating(_UKS3,$B44,'UK-Efficacy'!$F$1)</f>
        <v>0</v>
      </c>
      <c r="S44" s="154">
        <f>MyRating(_UKS4,$B44,'UK-Efficacy'!$F$1)</f>
        <v>0</v>
      </c>
      <c r="T44" s="154">
        <f>MyRating(_UKS5,$B44,'UK-Efficacy'!$F$1)</f>
        <v>0</v>
      </c>
      <c r="U44" s="154">
        <f>MyRating(_UKS6,$B44,'UK-Efficacy'!$F$1)</f>
        <v>0</v>
      </c>
      <c r="V44" s="154">
        <f>MyRating(_UKS7,$B44,'UK-Efficacy'!$F$1)</f>
        <v>0</v>
      </c>
      <c r="W44" s="154">
        <f>MyRating(_UKD1,$B44,'UK-Efficacy'!$F$1)</f>
        <v>0</v>
      </c>
      <c r="X44" s="154">
        <f>MyRating(_UKD2,$B44,'UK-Efficacy'!$F$1)</f>
        <v>0</v>
      </c>
      <c r="Y44" s="154">
        <f>MyRating(_UKD3,$B44,'UK-Efficacy'!$F$1)</f>
        <v>0</v>
      </c>
      <c r="Z44" s="154">
        <f>MyRating(_UKD4,$B44,'UK-Efficacy'!$F$1)</f>
        <v>0</v>
      </c>
      <c r="AA44" s="154">
        <f>MyRating(_UKB1,$B44,'UK-Efficacy'!$F$1)</f>
        <v>0</v>
      </c>
      <c r="AB44" s="154">
        <f>MyRating(_UKB2,$B44,'UK-Efficacy'!$F$1)</f>
        <v>0</v>
      </c>
      <c r="AC44" s="154">
        <f>MyRating(_UKB3,$B44,'UK-Efficacy'!$F$1)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MyRating(_UKE1,$B45,'UK-Efficacy'!$F$1)</f>
        <v>0</v>
      </c>
      <c r="I45" s="154">
        <f>MyRating(_UKE2,$B45,'UK-Efficacy'!$F$1)</f>
        <v>0</v>
      </c>
      <c r="J45" s="154">
        <f>MyRating(_UKE3,$B45,'UK-Efficacy'!$F$1)</f>
        <v>0</v>
      </c>
      <c r="K45" s="154">
        <f>MyRating(_UKE4,$B45,'UK-Efficacy'!$F$1)</f>
        <v>0</v>
      </c>
      <c r="L45" s="154">
        <f>MyRating(_UKE5,$B45,'UK-Efficacy'!$F$1)</f>
        <v>0</v>
      </c>
      <c r="M45" s="154">
        <f>MyRating(_UKE6,$B45,'UK-Efficacy'!$F$1)</f>
        <v>0</v>
      </c>
      <c r="N45" s="154">
        <f>MyRating(_UKE7,$B45,'UK-Efficacy'!$F$1)</f>
        <v>0</v>
      </c>
      <c r="O45" s="154">
        <f>MyRating(_UKE8,$B45,'UK-Efficacy'!$F$1)</f>
        <v>0</v>
      </c>
      <c r="P45" s="154">
        <f>MyRating(_UKS1,$B45,'UK-Efficacy'!$F$1)</f>
        <v>0</v>
      </c>
      <c r="Q45" s="154">
        <f>MyRating(_UKS2,$B45,'UK-Efficacy'!$F$1)</f>
        <v>0</v>
      </c>
      <c r="R45" s="154">
        <f>MyRating(_UKS3,$B45,'UK-Efficacy'!$F$1)</f>
        <v>0</v>
      </c>
      <c r="S45" s="154">
        <f>MyRating(_UKS4,$B45,'UK-Efficacy'!$F$1)</f>
        <v>0</v>
      </c>
      <c r="T45" s="154">
        <f>MyRating(_UKS5,$B45,'UK-Efficacy'!$F$1)</f>
        <v>0</v>
      </c>
      <c r="U45" s="154">
        <f>MyRating(_UKS6,$B45,'UK-Efficacy'!$F$1)</f>
        <v>0</v>
      </c>
      <c r="V45" s="154">
        <f>MyRating(_UKS7,$B45,'UK-Efficacy'!$F$1)</f>
        <v>0</v>
      </c>
      <c r="W45" s="154">
        <f>MyRating(_UKD1,$B45,'UK-Efficacy'!$F$1)</f>
        <v>0</v>
      </c>
      <c r="X45" s="154">
        <f>MyRating(_UKD2,$B45,'UK-Efficacy'!$F$1)</f>
        <v>0</v>
      </c>
      <c r="Y45" s="154">
        <f>MyRating(_UKD3,$B45,'UK-Efficacy'!$F$1)</f>
        <v>0</v>
      </c>
      <c r="Z45" s="154">
        <f>MyRating(_UKD4,$B45,'UK-Efficacy'!$F$1)</f>
        <v>0</v>
      </c>
      <c r="AA45" s="154">
        <f>MyRating(_UKB1,$B45,'UK-Efficacy'!$F$1)</f>
        <v>0</v>
      </c>
      <c r="AB45" s="154">
        <f>MyRating(_UKB2,$B45,'UK-Efficacy'!$F$1)</f>
        <v>0</v>
      </c>
      <c r="AC45" s="154">
        <f>MyRating(_UKB3,$B45,'UK-Efficacy'!$F$1)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MyRating(_UKE1,$B46,'UK-Efficacy'!$F$1)</f>
        <v>0</v>
      </c>
      <c r="I46" s="154">
        <f>MyRating(_UKE2,$B46,'UK-Efficacy'!$F$1)</f>
        <v>0</v>
      </c>
      <c r="J46" s="154">
        <f>MyRating(_UKE3,$B46,'UK-Efficacy'!$F$1)</f>
        <v>0</v>
      </c>
      <c r="K46" s="154">
        <f>MyRating(_UKE4,$B46,'UK-Efficacy'!$F$1)</f>
        <v>0</v>
      </c>
      <c r="L46" s="154">
        <f>MyRating(_UKE5,$B46,'UK-Efficacy'!$F$1)</f>
        <v>0</v>
      </c>
      <c r="M46" s="154">
        <f>MyRating(_UKE6,$B46,'UK-Efficacy'!$F$1)</f>
        <v>0</v>
      </c>
      <c r="N46" s="154">
        <f>MyRating(_UKE7,$B46,'UK-Efficacy'!$F$1)</f>
        <v>0</v>
      </c>
      <c r="O46" s="154">
        <f>MyRating(_UKE8,$B46,'UK-Efficacy'!$F$1)</f>
        <v>0</v>
      </c>
      <c r="P46" s="154">
        <f>MyRating(_UKS1,$B46,'UK-Efficacy'!$F$1)</f>
        <v>0</v>
      </c>
      <c r="Q46" s="154">
        <f>MyRating(_UKS2,$B46,'UK-Efficacy'!$F$1)</f>
        <v>0</v>
      </c>
      <c r="R46" s="154">
        <f>MyRating(_UKS3,$B46,'UK-Efficacy'!$F$1)</f>
        <v>0</v>
      </c>
      <c r="S46" s="154">
        <f>MyRating(_UKS4,$B46,'UK-Efficacy'!$F$1)</f>
        <v>0</v>
      </c>
      <c r="T46" s="154">
        <f>MyRating(_UKS5,$B46,'UK-Efficacy'!$F$1)</f>
        <v>0</v>
      </c>
      <c r="U46" s="154">
        <f>MyRating(_UKS6,$B46,'UK-Efficacy'!$F$1)</f>
        <v>0</v>
      </c>
      <c r="V46" s="154">
        <f>MyRating(_UKS7,$B46,'UK-Efficacy'!$F$1)</f>
        <v>0</v>
      </c>
      <c r="W46" s="154">
        <f>MyRating(_UKD1,$B46,'UK-Efficacy'!$F$1)</f>
        <v>0</v>
      </c>
      <c r="X46" s="154">
        <f>MyRating(_UKD2,$B46,'UK-Efficacy'!$F$1)</f>
        <v>0</v>
      </c>
      <c r="Y46" s="154">
        <f>MyRating(_UKD3,$B46,'UK-Efficacy'!$F$1)</f>
        <v>0</v>
      </c>
      <c r="Z46" s="154">
        <f>MyRating(_UKD4,$B46,'UK-Efficacy'!$F$1)</f>
        <v>0</v>
      </c>
      <c r="AA46" s="154">
        <f>MyRating(_UKB1,$B46,'UK-Efficacy'!$F$1)</f>
        <v>0</v>
      </c>
      <c r="AB46" s="154">
        <f>MyRating(_UKB2,$B46,'UK-Efficacy'!$F$1)</f>
        <v>0</v>
      </c>
      <c r="AC46" s="154">
        <f>MyRating(_UKB3,$B46,'UK-Efficacy'!$F$1)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MyRating(_UKE1,$B47,'UK-Efficacy'!$F$1)</f>
        <v>0</v>
      </c>
      <c r="I47" s="154">
        <f>MyRating(_UKE2,$B47,'UK-Efficacy'!$F$1)</f>
        <v>0</v>
      </c>
      <c r="J47" s="154">
        <f>MyRating(_UKE3,$B47,'UK-Efficacy'!$F$1)</f>
        <v>0</v>
      </c>
      <c r="K47" s="154">
        <f>MyRating(_UKE4,$B47,'UK-Efficacy'!$F$1)</f>
        <v>0</v>
      </c>
      <c r="L47" s="154">
        <f>MyRating(_UKE5,$B47,'UK-Efficacy'!$F$1)</f>
        <v>0</v>
      </c>
      <c r="M47" s="154">
        <f>MyRating(_UKE6,$B47,'UK-Efficacy'!$F$1)</f>
        <v>0</v>
      </c>
      <c r="N47" s="154">
        <f>MyRating(_UKE7,$B47,'UK-Efficacy'!$F$1)</f>
        <v>0</v>
      </c>
      <c r="O47" s="154">
        <f>MyRating(_UKE8,$B47,'UK-Efficacy'!$F$1)</f>
        <v>0</v>
      </c>
      <c r="P47" s="154">
        <f>MyRating(_UKS1,$B47,'UK-Efficacy'!$F$1)</f>
        <v>0</v>
      </c>
      <c r="Q47" s="154">
        <f>MyRating(_UKS2,$B47,'UK-Efficacy'!$F$1)</f>
        <v>0</v>
      </c>
      <c r="R47" s="154">
        <f>MyRating(_UKS3,$B47,'UK-Efficacy'!$F$1)</f>
        <v>0</v>
      </c>
      <c r="S47" s="154">
        <f>MyRating(_UKS4,$B47,'UK-Efficacy'!$F$1)</f>
        <v>0</v>
      </c>
      <c r="T47" s="154">
        <f>MyRating(_UKS5,$B47,'UK-Efficacy'!$F$1)</f>
        <v>0</v>
      </c>
      <c r="U47" s="154">
        <f>MyRating(_UKS6,$B47,'UK-Efficacy'!$F$1)</f>
        <v>0</v>
      </c>
      <c r="V47" s="154">
        <f>MyRating(_UKS7,$B47,'UK-Efficacy'!$F$1)</f>
        <v>0</v>
      </c>
      <c r="W47" s="154">
        <f>MyRating(_UKD1,$B47,'UK-Efficacy'!$F$1)</f>
        <v>0</v>
      </c>
      <c r="X47" s="154">
        <f>MyRating(_UKD2,$B47,'UK-Efficacy'!$F$1)</f>
        <v>0</v>
      </c>
      <c r="Y47" s="154">
        <f>MyRating(_UKD3,$B47,'UK-Efficacy'!$F$1)</f>
        <v>0</v>
      </c>
      <c r="Z47" s="154">
        <f>MyRating(_UKD4,$B47,'UK-Efficacy'!$F$1)</f>
        <v>0</v>
      </c>
      <c r="AA47" s="154">
        <f>MyRating(_UKB1,$B47,'UK-Efficacy'!$F$1)</f>
        <v>0</v>
      </c>
      <c r="AB47" s="154">
        <f>MyRating(_UKB2,$B47,'UK-Efficacy'!$F$1)</f>
        <v>0</v>
      </c>
      <c r="AC47" s="154">
        <f>MyRating(_UKB3,$B47,'UK-Efficacy'!$F$1)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MyRating(_UKE1,$B48,'UK-Efficacy'!$F$1)</f>
        <v>0</v>
      </c>
      <c r="I48" s="154">
        <f>MyRating(_UKE2,$B48,'UK-Efficacy'!$F$1)</f>
        <v>0</v>
      </c>
      <c r="J48" s="154">
        <f>MyRating(_UKE3,$B48,'UK-Efficacy'!$F$1)</f>
        <v>0</v>
      </c>
      <c r="K48" s="154">
        <f>MyRating(_UKE4,$B48,'UK-Efficacy'!$F$1)</f>
        <v>0</v>
      </c>
      <c r="L48" s="154">
        <f>MyRating(_UKE5,$B48,'UK-Efficacy'!$F$1)</f>
        <v>0</v>
      </c>
      <c r="M48" s="154">
        <f>MyRating(_UKE6,$B48,'UK-Efficacy'!$F$1)</f>
        <v>0</v>
      </c>
      <c r="N48" s="154">
        <f>MyRating(_UKE7,$B48,'UK-Efficacy'!$F$1)</f>
        <v>0</v>
      </c>
      <c r="O48" s="154">
        <f>MyRating(_UKE8,$B48,'UK-Efficacy'!$F$1)</f>
        <v>0</v>
      </c>
      <c r="P48" s="154">
        <f>MyRating(_UKS1,$B48,'UK-Efficacy'!$F$1)</f>
        <v>0</v>
      </c>
      <c r="Q48" s="154">
        <f>MyRating(_UKS2,$B48,'UK-Efficacy'!$F$1)</f>
        <v>0</v>
      </c>
      <c r="R48" s="154">
        <f>MyRating(_UKS3,$B48,'UK-Efficacy'!$F$1)</f>
        <v>0</v>
      </c>
      <c r="S48" s="154">
        <f>MyRating(_UKS4,$B48,'UK-Efficacy'!$F$1)</f>
        <v>0</v>
      </c>
      <c r="T48" s="154">
        <f>MyRating(_UKS5,$B48,'UK-Efficacy'!$F$1)</f>
        <v>0</v>
      </c>
      <c r="U48" s="154">
        <f>MyRating(_UKS6,$B48,'UK-Efficacy'!$F$1)</f>
        <v>0</v>
      </c>
      <c r="V48" s="154">
        <f>MyRating(_UKS7,$B48,'UK-Efficacy'!$F$1)</f>
        <v>0</v>
      </c>
      <c r="W48" s="154">
        <f>MyRating(_UKD1,$B48,'UK-Efficacy'!$F$1)</f>
        <v>0</v>
      </c>
      <c r="X48" s="154">
        <f>MyRating(_UKD2,$B48,'UK-Efficacy'!$F$1)</f>
        <v>0</v>
      </c>
      <c r="Y48" s="154">
        <f>MyRating(_UKD3,$B48,'UK-Efficacy'!$F$1)</f>
        <v>0</v>
      </c>
      <c r="Z48" s="154">
        <f>MyRating(_UKD4,$B48,'UK-Efficacy'!$F$1)</f>
        <v>0</v>
      </c>
      <c r="AA48" s="154">
        <f>MyRating(_UKB1,$B48,'UK-Efficacy'!$F$1)</f>
        <v>0</v>
      </c>
      <c r="AB48" s="154">
        <f>MyRating(_UKB2,$B48,'UK-Efficacy'!$F$1)</f>
        <v>0</v>
      </c>
      <c r="AC48" s="154">
        <f>MyRating(_UKB3,$B48,'UK-Efficacy'!$F$1)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MyRating(_UKE1,$B49,'UK-Efficacy'!$F$1)</f>
        <v>0</v>
      </c>
      <c r="I49" s="154">
        <f>MyRating(_UKE2,$B49,'UK-Efficacy'!$F$1)</f>
        <v>0</v>
      </c>
      <c r="J49" s="154">
        <f>MyRating(_UKE3,$B49,'UK-Efficacy'!$F$1)</f>
        <v>0</v>
      </c>
      <c r="K49" s="154">
        <f>MyRating(_UKE4,$B49,'UK-Efficacy'!$F$1)</f>
        <v>0</v>
      </c>
      <c r="L49" s="154">
        <f>MyRating(_UKE5,$B49,'UK-Efficacy'!$F$1)</f>
        <v>0</v>
      </c>
      <c r="M49" s="154">
        <f>MyRating(_UKE6,$B49,'UK-Efficacy'!$F$1)</f>
        <v>0</v>
      </c>
      <c r="N49" s="154">
        <f>MyRating(_UKE7,$B49,'UK-Efficacy'!$F$1)</f>
        <v>0</v>
      </c>
      <c r="O49" s="154">
        <f>MyRating(_UKE8,$B49,'UK-Efficacy'!$F$1)</f>
        <v>0</v>
      </c>
      <c r="P49" s="154">
        <f>MyRating(_UKS1,$B49,'UK-Efficacy'!$F$1)</f>
        <v>0</v>
      </c>
      <c r="Q49" s="154">
        <f>MyRating(_UKS2,$B49,'UK-Efficacy'!$F$1)</f>
        <v>0</v>
      </c>
      <c r="R49" s="154">
        <f>MyRating(_UKS3,$B49,'UK-Efficacy'!$F$1)</f>
        <v>0</v>
      </c>
      <c r="S49" s="154">
        <f>MyRating(_UKS4,$B49,'UK-Efficacy'!$F$1)</f>
        <v>0</v>
      </c>
      <c r="T49" s="154">
        <f>MyRating(_UKS5,$B49,'UK-Efficacy'!$F$1)</f>
        <v>0</v>
      </c>
      <c r="U49" s="154">
        <f>MyRating(_UKS6,$B49,'UK-Efficacy'!$F$1)</f>
        <v>0</v>
      </c>
      <c r="V49" s="154">
        <f>MyRating(_UKS7,$B49,'UK-Efficacy'!$F$1)</f>
        <v>0</v>
      </c>
      <c r="W49" s="154">
        <f>MyRating(_UKD1,$B49,'UK-Efficacy'!$F$1)</f>
        <v>0</v>
      </c>
      <c r="X49" s="154">
        <f>MyRating(_UKD2,$B49,'UK-Efficacy'!$F$1)</f>
        <v>0</v>
      </c>
      <c r="Y49" s="154">
        <f>MyRating(_UKD3,$B49,'UK-Efficacy'!$F$1)</f>
        <v>0</v>
      </c>
      <c r="Z49" s="154">
        <f>MyRating(_UKD4,$B49,'UK-Efficacy'!$F$1)</f>
        <v>0</v>
      </c>
      <c r="AA49" s="154">
        <f>MyRating(_UKB1,$B49,'UK-Efficacy'!$F$1)</f>
        <v>0</v>
      </c>
      <c r="AB49" s="154">
        <f>MyRating(_UKB2,$B49,'UK-Efficacy'!$F$1)</f>
        <v>0</v>
      </c>
      <c r="AC49" s="154">
        <f>MyRating(_UKB3,$B49,'UK-Efficacy'!$F$1)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MyRating(_UKE1,$B50,'UK-Efficacy'!$F$1)</f>
        <v>0</v>
      </c>
      <c r="I50" s="154">
        <f>MyRating(_UKE2,$B50,'UK-Efficacy'!$F$1)</f>
        <v>0</v>
      </c>
      <c r="J50" s="154">
        <f>MyRating(_UKE3,$B50,'UK-Efficacy'!$F$1)</f>
        <v>0</v>
      </c>
      <c r="K50" s="154">
        <f>MyRating(_UKE4,$B50,'UK-Efficacy'!$F$1)</f>
        <v>0</v>
      </c>
      <c r="L50" s="154">
        <f>MyRating(_UKE5,$B50,'UK-Efficacy'!$F$1)</f>
        <v>0</v>
      </c>
      <c r="M50" s="154">
        <f>MyRating(_UKE6,$B50,'UK-Efficacy'!$F$1)</f>
        <v>0</v>
      </c>
      <c r="N50" s="154">
        <f>MyRating(_UKE7,$B50,'UK-Efficacy'!$F$1)</f>
        <v>0</v>
      </c>
      <c r="O50" s="154">
        <f>MyRating(_UKE8,$B50,'UK-Efficacy'!$F$1)</f>
        <v>0</v>
      </c>
      <c r="P50" s="154">
        <f>MyRating(_UKS1,$B50,'UK-Efficacy'!$F$1)</f>
        <v>0</v>
      </c>
      <c r="Q50" s="154">
        <f>MyRating(_UKS2,$B50,'UK-Efficacy'!$F$1)</f>
        <v>0</v>
      </c>
      <c r="R50" s="154">
        <f>MyRating(_UKS3,$B50,'UK-Efficacy'!$F$1)</f>
        <v>0</v>
      </c>
      <c r="S50" s="154">
        <f>MyRating(_UKS4,$B50,'UK-Efficacy'!$F$1)</f>
        <v>0</v>
      </c>
      <c r="T50" s="154">
        <f>MyRating(_UKS5,$B50,'UK-Efficacy'!$F$1)</f>
        <v>0</v>
      </c>
      <c r="U50" s="154">
        <f>MyRating(_UKS6,$B50,'UK-Efficacy'!$F$1)</f>
        <v>0</v>
      </c>
      <c r="V50" s="154">
        <f>MyRating(_UKS7,$B50,'UK-Efficacy'!$F$1)</f>
        <v>0</v>
      </c>
      <c r="W50" s="154">
        <f>MyRating(_UKD1,$B50,'UK-Efficacy'!$F$1)</f>
        <v>0</v>
      </c>
      <c r="X50" s="154">
        <f>MyRating(_UKD2,$B50,'UK-Efficacy'!$F$1)</f>
        <v>0</v>
      </c>
      <c r="Y50" s="154">
        <f>MyRating(_UKD3,$B50,'UK-Efficacy'!$F$1)</f>
        <v>0</v>
      </c>
      <c r="Z50" s="154">
        <f>MyRating(_UKD4,$B50,'UK-Efficacy'!$F$1)</f>
        <v>0</v>
      </c>
      <c r="AA50" s="154">
        <f>MyRating(_UKB1,$B50,'UK-Efficacy'!$F$1)</f>
        <v>0</v>
      </c>
      <c r="AB50" s="154">
        <f>MyRating(_UKB2,$B50,'UK-Efficacy'!$F$1)</f>
        <v>0</v>
      </c>
      <c r="AC50" s="154">
        <f>MyRating(_UKB3,$B50,'UK-Efficacy'!$F$1)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MyRating(_UKE1,$B51,'UK-Efficacy'!$F$1)</f>
        <v>0</v>
      </c>
      <c r="I51" s="154">
        <f>MyRating(_UKE2,$B51,'UK-Efficacy'!$F$1)</f>
        <v>0</v>
      </c>
      <c r="J51" s="154">
        <f>MyRating(_UKE3,$B51,'UK-Efficacy'!$F$1)</f>
        <v>0</v>
      </c>
      <c r="K51" s="154">
        <f>MyRating(_UKE4,$B51,'UK-Efficacy'!$F$1)</f>
        <v>0</v>
      </c>
      <c r="L51" s="154">
        <f>MyRating(_UKE5,$B51,'UK-Efficacy'!$F$1)</f>
        <v>0</v>
      </c>
      <c r="M51" s="154">
        <f>MyRating(_UKE6,$B51,'UK-Efficacy'!$F$1)</f>
        <v>0</v>
      </c>
      <c r="N51" s="154">
        <f>MyRating(_UKE7,$B51,'UK-Efficacy'!$F$1)</f>
        <v>0</v>
      </c>
      <c r="O51" s="154">
        <f>MyRating(_UKE8,$B51,'UK-Efficacy'!$F$1)</f>
        <v>0</v>
      </c>
      <c r="P51" s="154">
        <f>MyRating(_UKS1,$B51,'UK-Efficacy'!$F$1)</f>
        <v>0</v>
      </c>
      <c r="Q51" s="154">
        <f>MyRating(_UKS2,$B51,'UK-Efficacy'!$F$1)</f>
        <v>0</v>
      </c>
      <c r="R51" s="154">
        <f>MyRating(_UKS3,$B51,'UK-Efficacy'!$F$1)</f>
        <v>0</v>
      </c>
      <c r="S51" s="154">
        <f>MyRating(_UKS4,$B51,'UK-Efficacy'!$F$1)</f>
        <v>0</v>
      </c>
      <c r="T51" s="154">
        <f>MyRating(_UKS5,$B51,'UK-Efficacy'!$F$1)</f>
        <v>0</v>
      </c>
      <c r="U51" s="154">
        <f>MyRating(_UKS6,$B51,'UK-Efficacy'!$F$1)</f>
        <v>0</v>
      </c>
      <c r="V51" s="154">
        <f>MyRating(_UKS7,$B51,'UK-Efficacy'!$F$1)</f>
        <v>0</v>
      </c>
      <c r="W51" s="154">
        <f>MyRating(_UKD1,$B51,'UK-Efficacy'!$F$1)</f>
        <v>0</v>
      </c>
      <c r="X51" s="154">
        <f>MyRating(_UKD2,$B51,'UK-Efficacy'!$F$1)</f>
        <v>0</v>
      </c>
      <c r="Y51" s="154">
        <f>MyRating(_UKD3,$B51,'UK-Efficacy'!$F$1)</f>
        <v>0</v>
      </c>
      <c r="Z51" s="154">
        <f>MyRating(_UKD4,$B51,'UK-Efficacy'!$F$1)</f>
        <v>0</v>
      </c>
      <c r="AA51" s="154">
        <f>MyRating(_UKB1,$B51,'UK-Efficacy'!$F$1)</f>
        <v>0</v>
      </c>
      <c r="AB51" s="154">
        <f>MyRating(_UKB2,$B51,'UK-Efficacy'!$F$1)</f>
        <v>0</v>
      </c>
      <c r="AC51" s="154">
        <f>MyRating(_UKB3,$B51,'UK-Efficacy'!$F$1)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MyRating(_UKE1,$B52,'UK-Efficacy'!$F$1)</f>
        <v>0</v>
      </c>
      <c r="I52" s="154">
        <f>MyRating(_UKE2,$B52,'UK-Efficacy'!$F$1)</f>
        <v>0</v>
      </c>
      <c r="J52" s="154">
        <f>MyRating(_UKE3,$B52,'UK-Efficacy'!$F$1)</f>
        <v>0</v>
      </c>
      <c r="K52" s="154">
        <f>MyRating(_UKE4,$B52,'UK-Efficacy'!$F$1)</f>
        <v>0</v>
      </c>
      <c r="L52" s="154">
        <f>MyRating(_UKE5,$B52,'UK-Efficacy'!$F$1)</f>
        <v>0</v>
      </c>
      <c r="M52" s="154">
        <f>MyRating(_UKE6,$B52,'UK-Efficacy'!$F$1)</f>
        <v>0</v>
      </c>
      <c r="N52" s="154">
        <f>MyRating(_UKE7,$B52,'UK-Efficacy'!$F$1)</f>
        <v>0</v>
      </c>
      <c r="O52" s="154">
        <f>MyRating(_UKE8,$B52,'UK-Efficacy'!$F$1)</f>
        <v>0</v>
      </c>
      <c r="P52" s="154">
        <f>MyRating(_UKS1,$B52,'UK-Efficacy'!$F$1)</f>
        <v>0</v>
      </c>
      <c r="Q52" s="154">
        <f>MyRating(_UKS2,$B52,'UK-Efficacy'!$F$1)</f>
        <v>0</v>
      </c>
      <c r="R52" s="154">
        <f>MyRating(_UKS3,$B52,'UK-Efficacy'!$F$1)</f>
        <v>0</v>
      </c>
      <c r="S52" s="154">
        <f>MyRating(_UKS4,$B52,'UK-Efficacy'!$F$1)</f>
        <v>0</v>
      </c>
      <c r="T52" s="154">
        <f>MyRating(_UKS5,$B52,'UK-Efficacy'!$F$1)</f>
        <v>0</v>
      </c>
      <c r="U52" s="154">
        <f>MyRating(_UKS6,$B52,'UK-Efficacy'!$F$1)</f>
        <v>0</v>
      </c>
      <c r="V52" s="154">
        <f>MyRating(_UKS7,$B52,'UK-Efficacy'!$F$1)</f>
        <v>0</v>
      </c>
      <c r="W52" s="154">
        <f>MyRating(_UKD1,$B52,'UK-Efficacy'!$F$1)</f>
        <v>0</v>
      </c>
      <c r="X52" s="154">
        <f>MyRating(_UKD2,$B52,'UK-Efficacy'!$F$1)</f>
        <v>0</v>
      </c>
      <c r="Y52" s="154">
        <f>MyRating(_UKD3,$B52,'UK-Efficacy'!$F$1)</f>
        <v>0</v>
      </c>
      <c r="Z52" s="154">
        <f>MyRating(_UKD4,$B52,'UK-Efficacy'!$F$1)</f>
        <v>0</v>
      </c>
      <c r="AA52" s="154">
        <f>MyRating(_UKB1,$B52,'UK-Efficacy'!$F$1)</f>
        <v>0</v>
      </c>
      <c r="AB52" s="154">
        <f>MyRating(_UKB2,$B52,'UK-Efficacy'!$F$1)</f>
        <v>0</v>
      </c>
      <c r="AC52" s="154">
        <f>MyRating(_UKB3,$B52,'UK-Efficacy'!$F$1)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0.72421120000000072</v>
      </c>
      <c r="D2" s="294">
        <f>D7-D9-0.05</f>
        <v>0.69884983578000015</v>
      </c>
    </row>
    <row r="3" spans="2:29" x14ac:dyDescent="0.25">
      <c r="B3" t="s">
        <v>719</v>
      </c>
      <c r="C3" s="294">
        <f>MIN(C12:C39)</f>
        <v>0</v>
      </c>
      <c r="D3" s="294">
        <f>MIN(D12:D39)</f>
        <v>0</v>
      </c>
      <c r="E3" s="294">
        <f>MIN(E12:E39)</f>
        <v>0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2.5977887999999996</v>
      </c>
      <c r="D4" s="294">
        <f>MAX(D12:D52)</f>
        <v>1.52077523578</v>
      </c>
      <c r="E4" s="294">
        <f>MAX(E12:E52)</f>
        <v>1.1934046</v>
      </c>
      <c r="F4" s="294">
        <f>MAX(F12:F52)</f>
        <v>0.38188783577999996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2.31962507156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0.89926293333333318</v>
      </c>
      <c r="D6" s="294">
        <f>(D5-D2)/3</f>
        <v>0.54025841192666657</v>
      </c>
      <c r="E6" s="294"/>
      <c r="F6" s="294"/>
      <c r="G6" s="294">
        <f>SUM(G12:G52)</f>
        <v>80.2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1.1348125357800001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0.9117887999999994</v>
      </c>
      <c r="D9" s="294">
        <f>D4-D7</f>
        <v>0.38596269999999988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1.1348125357800001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2" t="s">
        <v>723</v>
      </c>
      <c r="D11" s="322" t="s">
        <v>724</v>
      </c>
      <c r="E11" s="322" t="s">
        <v>725</v>
      </c>
      <c r="F11" s="322" t="s">
        <v>726</v>
      </c>
      <c r="G11" s="295" t="s">
        <v>727</v>
      </c>
      <c r="H11" s="322">
        <v>1</v>
      </c>
      <c r="I11" s="322">
        <v>2</v>
      </c>
      <c r="J11" s="322">
        <v>3</v>
      </c>
      <c r="K11" s="322">
        <v>4</v>
      </c>
      <c r="L11" s="322">
        <v>5</v>
      </c>
      <c r="M11" s="322">
        <v>6</v>
      </c>
      <c r="N11" s="322">
        <v>7</v>
      </c>
      <c r="O11" s="322">
        <v>8</v>
      </c>
      <c r="P11" s="323">
        <v>1</v>
      </c>
      <c r="Q11" s="323">
        <v>2</v>
      </c>
      <c r="R11" s="323">
        <v>3</v>
      </c>
      <c r="S11" s="323">
        <v>4</v>
      </c>
      <c r="T11" s="323">
        <v>5</v>
      </c>
      <c r="U11" s="323">
        <v>6</v>
      </c>
      <c r="V11" s="323">
        <v>7</v>
      </c>
      <c r="W11" s="324">
        <v>1</v>
      </c>
      <c r="X11" s="324">
        <v>2</v>
      </c>
      <c r="Y11" s="324">
        <v>3</v>
      </c>
      <c r="Z11" s="324">
        <v>4</v>
      </c>
      <c r="AA11" s="325">
        <v>1</v>
      </c>
      <c r="AB11" s="325">
        <v>2</v>
      </c>
      <c r="AC11" s="325">
        <v>3</v>
      </c>
    </row>
    <row r="12" spans="2:29" x14ac:dyDescent="0.25">
      <c r="B12" s="299" t="s">
        <v>317</v>
      </c>
      <c r="C12" s="294">
        <f>SUMPRODUCT(H12:O12,H$4:O$4)</f>
        <v>0.92538920000000002</v>
      </c>
      <c r="D12" s="294">
        <f>E12+F12</f>
        <v>1.52077523578</v>
      </c>
      <c r="E12" s="294">
        <f>SUMPRODUCT(P12:V12,P$4:V$4)</f>
        <v>1.1388874</v>
      </c>
      <c r="F12" s="294">
        <f>SUMPRODUCT(X12:Z12,X$4:Z$4)</f>
        <v>0.38188783577999996</v>
      </c>
      <c r="G12" s="294">
        <f>SUMPRODUCT(AA12:AC12,AA$4:AC$4)</f>
        <v>3.0000000000000004</v>
      </c>
      <c r="H12" s="154">
        <f>MyRating(_FRE1,$B12,'FR-Efficacy'!$F$1)</f>
        <v>1</v>
      </c>
      <c r="I12" s="154">
        <f>MyRating(_FRE2,$B12,'FR-Efficacy'!$F$1)</f>
        <v>1</v>
      </c>
      <c r="J12" s="154">
        <f>MyRating(_FRE3,$B12,'FR-Efficacy'!$F$1)</f>
        <v>1</v>
      </c>
      <c r="K12" s="154">
        <f>MyRating(_FRE4,$B12,'FR-Efficacy'!$F$1)</f>
        <v>1</v>
      </c>
      <c r="L12" s="154">
        <f>MyRating(_FRE5,$B12,'FR-Efficacy'!$F$1)</f>
        <v>1</v>
      </c>
      <c r="M12" s="154">
        <f>MyRating(_FRE6,$B12,'FR-Efficacy'!$F$1)</f>
        <v>3</v>
      </c>
      <c r="N12" s="154">
        <f>MyRating(_FRE7,$B12,'FR-Efficacy'!$F$1)</f>
        <v>1</v>
      </c>
      <c r="O12" s="154">
        <f>MyRating(_FRE8,$B12,'FR-Efficacy'!$F$1)</f>
        <v>5</v>
      </c>
      <c r="P12" s="154">
        <f>MyRating(_FRS1,$B12,'FR-Efficacy'!$F$1)</f>
        <v>5</v>
      </c>
      <c r="Q12" s="154">
        <f>MyRating(_FRS2,$B12,'FR-Efficacy'!$F$1)</f>
        <v>3</v>
      </c>
      <c r="R12" s="154">
        <f>MyRating(_FRS3,$B12,'FR-Efficacy'!$F$1)</f>
        <v>5</v>
      </c>
      <c r="S12" s="154">
        <f>MyRating(_FRS4,$B12,'FR-Efficacy'!$F$1)</f>
        <v>4</v>
      </c>
      <c r="T12" s="154">
        <f>MyRating(_FRS5,$B12,'FR-Efficacy'!$F$1)</f>
        <v>5</v>
      </c>
      <c r="U12" s="154">
        <f>MyRating(_FRS6,$B12,'FR-Efficacy'!$F$1)</f>
        <v>5</v>
      </c>
      <c r="V12" s="154">
        <f>MyRating(_FRS7,$B12,'FR-Efficacy'!$F$1)</f>
        <v>4</v>
      </c>
      <c r="W12" s="154">
        <f>MyRating(_FRD1,$B12,'FR-Efficacy'!$F$1)</f>
        <v>1</v>
      </c>
      <c r="X12" s="154">
        <f>MyRating(_FRD2,$B12,'FR-Efficacy'!$F$1)</f>
        <v>3</v>
      </c>
      <c r="Y12" s="154">
        <f>MyRating(_FRD3,$B12,'FR-Efficacy'!$F$1)</f>
        <v>3</v>
      </c>
      <c r="Z12" s="154">
        <f>MyRating(_FRD4,$B12,'FR-Efficacy'!$F$1)</f>
        <v>3</v>
      </c>
      <c r="AA12" s="154">
        <f>MyRating(_FRB1,$B12,'FR-Efficacy'!$F$1)</f>
        <v>3</v>
      </c>
      <c r="AB12" s="154">
        <f>MyRating(_FRB2,$B12,'FR-Efficacy'!$F$1)</f>
        <v>3</v>
      </c>
      <c r="AC12" s="154">
        <f>MyRating(_FRB3,$B12,'FR-Efficacy'!$F$1)</f>
        <v>3</v>
      </c>
    </row>
    <row r="13" spans="2:29" x14ac:dyDescent="0.25">
      <c r="B13" s="299" t="s">
        <v>308</v>
      </c>
      <c r="C13" s="294">
        <f t="shared" ref="C13:C52" si="0">SUMPRODUCT(H13:O13,H$4:O$4)</f>
        <v>1.4037074</v>
      </c>
      <c r="D13" s="294">
        <f t="shared" ref="D13:D52" si="1">E13+F13</f>
        <v>1.5203518357800001</v>
      </c>
      <c r="E13" s="294">
        <f t="shared" ref="E13:E52" si="2">SUMPRODUCT(P13:V13,P$4:V$4)</f>
        <v>1.1934046</v>
      </c>
      <c r="F13" s="294">
        <f t="shared" ref="F13:F52" si="3">SUMPRODUCT(X13:Z13,X$4:Z$4)</f>
        <v>0.32694723578000001</v>
      </c>
      <c r="G13" s="294">
        <f t="shared" ref="G13:G52" si="4">SUMPRODUCT(AA13:AC13,AA$4:AC$4)</f>
        <v>3</v>
      </c>
      <c r="H13" s="154">
        <f>MyRating(_FRE1,$B13,'FR-Efficacy'!$F$1)</f>
        <v>2</v>
      </c>
      <c r="I13" s="154">
        <f>MyRating(_FRE2,$B13,'FR-Efficacy'!$F$1)</f>
        <v>3</v>
      </c>
      <c r="J13" s="154">
        <f>MyRating(_FRE3,$B13,'FR-Efficacy'!$F$1)</f>
        <v>2</v>
      </c>
      <c r="K13" s="154">
        <f>MyRating(_FRE4,$B13,'FR-Efficacy'!$F$1)</f>
        <v>2</v>
      </c>
      <c r="L13" s="154">
        <f>MyRating(_FRE5,$B13,'FR-Efficacy'!$F$1)</f>
        <v>3</v>
      </c>
      <c r="M13" s="154">
        <f>MyRating(_FRE6,$B13,'FR-Efficacy'!$F$1)</f>
        <v>2</v>
      </c>
      <c r="N13" s="154">
        <f>MyRating(_FRE7,$B13,'FR-Efficacy'!$F$1)</f>
        <v>4</v>
      </c>
      <c r="O13" s="154">
        <f>MyRating(_FRE8,$B13,'FR-Efficacy'!$F$1)</f>
        <v>3</v>
      </c>
      <c r="P13" s="154">
        <f>MyRating(_FRS1,$B13,'FR-Efficacy'!$F$1)</f>
        <v>4</v>
      </c>
      <c r="Q13" s="154">
        <f>MyRating(_FRS2,$B13,'FR-Efficacy'!$F$1)</f>
        <v>5</v>
      </c>
      <c r="R13" s="154">
        <f>MyRating(_FRS3,$B13,'FR-Efficacy'!$F$1)</f>
        <v>5</v>
      </c>
      <c r="S13" s="154">
        <f>MyRating(_FRS4,$B13,'FR-Efficacy'!$F$1)</f>
        <v>5</v>
      </c>
      <c r="T13" s="154">
        <f>MyRating(_FRS5,$B13,'FR-Efficacy'!$F$1)</f>
        <v>5</v>
      </c>
      <c r="U13" s="154">
        <f>MyRating(_FRS6,$B13,'FR-Efficacy'!$F$1)</f>
        <v>5</v>
      </c>
      <c r="V13" s="154">
        <f>MyRating(_FRS7,$B13,'FR-Efficacy'!$F$1)</f>
        <v>5</v>
      </c>
      <c r="W13" s="154">
        <f>MyRating(_FRD1,$B13,'FR-Efficacy'!$F$1)</f>
        <v>3</v>
      </c>
      <c r="X13" s="154">
        <f>MyRating(_FRD2,$B13,'FR-Efficacy'!$F$1)</f>
        <v>3</v>
      </c>
      <c r="Y13" s="154">
        <f>MyRating(_FRD3,$B13,'FR-Efficacy'!$F$1)</f>
        <v>3</v>
      </c>
      <c r="Z13" s="154">
        <f>MyRating(_FRD4,$B13,'FR-Efficacy'!$F$1)</f>
        <v>2</v>
      </c>
      <c r="AA13" s="154">
        <f>MyRating(_FRB1,$B13,'FR-Efficacy'!$F$1)</f>
        <v>3</v>
      </c>
      <c r="AB13" s="154">
        <f>MyRating(_FRB2,$B13,'FR-Efficacy'!$F$1)</f>
        <v>4</v>
      </c>
      <c r="AC13" s="154">
        <f>MyRating(_FRB3,$B13,'FR-Efficacy'!$F$1)</f>
        <v>2</v>
      </c>
    </row>
    <row r="14" spans="2:29" x14ac:dyDescent="0.25">
      <c r="B14" s="299" t="s">
        <v>309</v>
      </c>
      <c r="C14" s="294">
        <f t="shared" si="0"/>
        <v>1.6703202000000001</v>
      </c>
      <c r="D14" s="294">
        <f t="shared" si="1"/>
        <v>1.0639625316400001</v>
      </c>
      <c r="E14" s="294">
        <f t="shared" si="2"/>
        <v>0.72210189999999996</v>
      </c>
      <c r="F14" s="294">
        <f t="shared" si="3"/>
        <v>0.34186063164000002</v>
      </c>
      <c r="G14" s="294">
        <f t="shared" si="4"/>
        <v>3.4000000000000004</v>
      </c>
      <c r="H14" s="154">
        <f>MyRating(_FRE1,$B14,'FR-Efficacy'!$F$1)</f>
        <v>4</v>
      </c>
      <c r="I14" s="154">
        <f>MyRating(_FRE2,$B14,'FR-Efficacy'!$F$1)</f>
        <v>4</v>
      </c>
      <c r="J14" s="154">
        <f>MyRating(_FRE3,$B14,'FR-Efficacy'!$F$1)</f>
        <v>3</v>
      </c>
      <c r="K14" s="154">
        <f>MyRating(_FRE4,$B14,'FR-Efficacy'!$F$1)</f>
        <v>3</v>
      </c>
      <c r="L14" s="154">
        <f>MyRating(_FRE5,$B14,'FR-Efficacy'!$F$1)</f>
        <v>2</v>
      </c>
      <c r="M14" s="154">
        <f>MyRating(_FRE6,$B14,'FR-Efficacy'!$F$1)</f>
        <v>2</v>
      </c>
      <c r="N14" s="154">
        <f>MyRating(_FRE7,$B14,'FR-Efficacy'!$F$1)</f>
        <v>3</v>
      </c>
      <c r="O14" s="154">
        <f>MyRating(_FRE8,$B14,'FR-Efficacy'!$F$1)</f>
        <v>2</v>
      </c>
      <c r="P14" s="154">
        <f>MyRating(_FRS1,$B14,'FR-Efficacy'!$F$1)</f>
        <v>2</v>
      </c>
      <c r="Q14" s="154">
        <f>MyRating(_FRS2,$B14,'FR-Efficacy'!$F$1)</f>
        <v>3</v>
      </c>
      <c r="R14" s="154">
        <f>MyRating(_FRS3,$B14,'FR-Efficacy'!$F$1)</f>
        <v>4</v>
      </c>
      <c r="S14" s="154">
        <f>MyRating(_FRS4,$B14,'FR-Efficacy'!$F$1)</f>
        <v>3</v>
      </c>
      <c r="T14" s="154">
        <f>MyRating(_FRS5,$B14,'FR-Efficacy'!$F$1)</f>
        <v>3</v>
      </c>
      <c r="U14" s="154">
        <f>MyRating(_FRS6,$B14,'FR-Efficacy'!$F$1)</f>
        <v>3</v>
      </c>
      <c r="V14" s="154">
        <f>MyRating(_FRS7,$B14,'FR-Efficacy'!$F$1)</f>
        <v>3</v>
      </c>
      <c r="W14" s="154">
        <f>MyRating(_FRD1,$B14,'FR-Efficacy'!$F$1)</f>
        <v>3</v>
      </c>
      <c r="X14" s="154">
        <f>MyRating(_FRD2,$B14,'FR-Efficacy'!$F$1)</f>
        <v>2</v>
      </c>
      <c r="Y14" s="154">
        <f>MyRating(_FRD3,$B14,'FR-Efficacy'!$F$1)</f>
        <v>3</v>
      </c>
      <c r="Z14" s="154">
        <f>MyRating(_FRD4,$B14,'FR-Efficacy'!$F$1)</f>
        <v>3</v>
      </c>
      <c r="AA14" s="154">
        <f>MyRating(_FRB1,$B14,'FR-Efficacy'!$F$1)</f>
        <v>3</v>
      </c>
      <c r="AB14" s="154">
        <f>MyRating(_FRB2,$B14,'FR-Efficacy'!$F$1)</f>
        <v>4</v>
      </c>
      <c r="AC14" s="154">
        <f>MyRating(_FRB3,$B14,'FR-Efficacy'!$F$1)</f>
        <v>3</v>
      </c>
    </row>
    <row r="15" spans="2:29" x14ac:dyDescent="0.25">
      <c r="B15" s="299" t="s">
        <v>327</v>
      </c>
      <c r="C15" s="294">
        <f t="shared" si="0"/>
        <v>1.5653948</v>
      </c>
      <c r="D15" s="294">
        <f t="shared" si="1"/>
        <v>1.2268291357800001</v>
      </c>
      <c r="E15" s="294">
        <f t="shared" si="2"/>
        <v>0.84494130000000001</v>
      </c>
      <c r="F15" s="294">
        <f t="shared" si="3"/>
        <v>0.38188783577999996</v>
      </c>
      <c r="G15" s="294">
        <f t="shared" si="4"/>
        <v>3.0000000000000004</v>
      </c>
      <c r="H15" s="154">
        <f>MyRating(_FRE1,$B15,'FR-Efficacy'!$F$1)</f>
        <v>3</v>
      </c>
      <c r="I15" s="154">
        <f>MyRating(_FRE2,$B15,'FR-Efficacy'!$F$1)</f>
        <v>3</v>
      </c>
      <c r="J15" s="154">
        <f>MyRating(_FRE3,$B15,'FR-Efficacy'!$F$1)</f>
        <v>3</v>
      </c>
      <c r="K15" s="154">
        <f>MyRating(_FRE4,$B15,'FR-Efficacy'!$F$1)</f>
        <v>3</v>
      </c>
      <c r="L15" s="154">
        <f>MyRating(_FRE5,$B15,'FR-Efficacy'!$F$1)</f>
        <v>4</v>
      </c>
      <c r="M15" s="154">
        <f>MyRating(_FRE6,$B15,'FR-Efficacy'!$F$1)</f>
        <v>2</v>
      </c>
      <c r="N15" s="154">
        <f>MyRating(_FRE7,$B15,'FR-Efficacy'!$F$1)</f>
        <v>3</v>
      </c>
      <c r="O15" s="154">
        <f>MyRating(_FRE8,$B15,'FR-Efficacy'!$F$1)</f>
        <v>1</v>
      </c>
      <c r="P15" s="154">
        <f>MyRating(_FRS1,$B15,'FR-Efficacy'!$F$1)</f>
        <v>3</v>
      </c>
      <c r="Q15" s="154">
        <f>MyRating(_FRS2,$B15,'FR-Efficacy'!$F$1)</f>
        <v>4</v>
      </c>
      <c r="R15" s="154">
        <f>MyRating(_FRS3,$B15,'FR-Efficacy'!$F$1)</f>
        <v>3</v>
      </c>
      <c r="S15" s="154">
        <f>MyRating(_FRS4,$B15,'FR-Efficacy'!$F$1)</f>
        <v>3</v>
      </c>
      <c r="T15" s="154">
        <f>MyRating(_FRS5,$B15,'FR-Efficacy'!$F$1)</f>
        <v>4</v>
      </c>
      <c r="U15" s="154">
        <f>MyRating(_FRS6,$B15,'FR-Efficacy'!$F$1)</f>
        <v>4</v>
      </c>
      <c r="V15" s="154">
        <f>MyRating(_FRS7,$B15,'FR-Efficacy'!$F$1)</f>
        <v>3</v>
      </c>
      <c r="W15" s="154">
        <f>MyRating(_FRD1,$B15,'FR-Efficacy'!$F$1)</f>
        <v>3</v>
      </c>
      <c r="X15" s="154">
        <f>MyRating(_FRD2,$B15,'FR-Efficacy'!$F$1)</f>
        <v>3</v>
      </c>
      <c r="Y15" s="154">
        <f>MyRating(_FRD3,$B15,'FR-Efficacy'!$F$1)</f>
        <v>3</v>
      </c>
      <c r="Z15" s="154">
        <f>MyRating(_FRD4,$B15,'FR-Efficacy'!$F$1)</f>
        <v>3</v>
      </c>
      <c r="AA15" s="154">
        <f>MyRating(_FRB1,$B15,'FR-Efficacy'!$F$1)</f>
        <v>3</v>
      </c>
      <c r="AB15" s="154">
        <f>MyRating(_FRB2,$B15,'FR-Efficacy'!$F$1)</f>
        <v>3</v>
      </c>
      <c r="AC15" s="154">
        <f>MyRating(_FRB3,$B15,'FR-Efficacy'!$F$1)</f>
        <v>3</v>
      </c>
    </row>
    <row r="16" spans="2:29" x14ac:dyDescent="0.25">
      <c r="B16" s="299" t="s">
        <v>318</v>
      </c>
      <c r="C16" s="294">
        <f t="shared" si="0"/>
        <v>0.92538920000000002</v>
      </c>
      <c r="D16" s="294">
        <f t="shared" si="1"/>
        <v>1.52077523578</v>
      </c>
      <c r="E16" s="294">
        <f t="shared" si="2"/>
        <v>1.1388874</v>
      </c>
      <c r="F16" s="294">
        <f t="shared" si="3"/>
        <v>0.38188783577999996</v>
      </c>
      <c r="G16" s="294">
        <f t="shared" si="4"/>
        <v>3.0000000000000004</v>
      </c>
      <c r="H16" s="154">
        <f>MyRating(_FRE1,$B16,'FR-Efficacy'!$F$1)</f>
        <v>1</v>
      </c>
      <c r="I16" s="154">
        <f>MyRating(_FRE2,$B16,'FR-Efficacy'!$F$1)</f>
        <v>1</v>
      </c>
      <c r="J16" s="154">
        <f>MyRating(_FRE3,$B16,'FR-Efficacy'!$F$1)</f>
        <v>1</v>
      </c>
      <c r="K16" s="154">
        <f>MyRating(_FRE4,$B16,'FR-Efficacy'!$F$1)</f>
        <v>1</v>
      </c>
      <c r="L16" s="154">
        <f>MyRating(_FRE5,$B16,'FR-Efficacy'!$F$1)</f>
        <v>1</v>
      </c>
      <c r="M16" s="154">
        <f>MyRating(_FRE6,$B16,'FR-Efficacy'!$F$1)</f>
        <v>3</v>
      </c>
      <c r="N16" s="154">
        <f>MyRating(_FRE7,$B16,'FR-Efficacy'!$F$1)</f>
        <v>1</v>
      </c>
      <c r="O16" s="154">
        <f>MyRating(_FRE8,$B16,'FR-Efficacy'!$F$1)</f>
        <v>5</v>
      </c>
      <c r="P16" s="154">
        <f>MyRating(_FRS1,$B16,'FR-Efficacy'!$F$1)</f>
        <v>5</v>
      </c>
      <c r="Q16" s="154">
        <f>MyRating(_FRS2,$B16,'FR-Efficacy'!$F$1)</f>
        <v>3</v>
      </c>
      <c r="R16" s="154">
        <f>MyRating(_FRS3,$B16,'FR-Efficacy'!$F$1)</f>
        <v>5</v>
      </c>
      <c r="S16" s="154">
        <f>MyRating(_FRS4,$B16,'FR-Efficacy'!$F$1)</f>
        <v>4</v>
      </c>
      <c r="T16" s="154">
        <f>MyRating(_FRS5,$B16,'FR-Efficacy'!$F$1)</f>
        <v>5</v>
      </c>
      <c r="U16" s="154">
        <f>MyRating(_FRS6,$B16,'FR-Efficacy'!$F$1)</f>
        <v>5</v>
      </c>
      <c r="V16" s="154">
        <f>MyRating(_FRS7,$B16,'FR-Efficacy'!$F$1)</f>
        <v>4</v>
      </c>
      <c r="W16" s="154">
        <f>MyRating(_FRD1,$B16,'FR-Efficacy'!$F$1)</f>
        <v>1</v>
      </c>
      <c r="X16" s="154">
        <f>MyRating(_FRD2,$B16,'FR-Efficacy'!$F$1)</f>
        <v>3</v>
      </c>
      <c r="Y16" s="154">
        <f>MyRating(_FRD3,$B16,'FR-Efficacy'!$F$1)</f>
        <v>3</v>
      </c>
      <c r="Z16" s="154">
        <f>MyRating(_FRD4,$B16,'FR-Efficacy'!$F$1)</f>
        <v>3</v>
      </c>
      <c r="AA16" s="154">
        <f>MyRating(_FRB1,$B16,'FR-Efficacy'!$F$1)</f>
        <v>3</v>
      </c>
      <c r="AB16" s="154">
        <f>MyRating(_FRB2,$B16,'FR-Efficacy'!$F$1)</f>
        <v>3</v>
      </c>
      <c r="AC16" s="154">
        <f>MyRating(_FRB3,$B16,'FR-Efficacy'!$F$1)</f>
        <v>3</v>
      </c>
    </row>
    <row r="17" spans="2:29" x14ac:dyDescent="0.25">
      <c r="B17" s="299" t="s">
        <v>310</v>
      </c>
      <c r="C17" s="294">
        <f t="shared" si="0"/>
        <v>1.8480246</v>
      </c>
      <c r="D17" s="294">
        <f t="shared" si="1"/>
        <v>1.1591166316399999</v>
      </c>
      <c r="E17" s="294">
        <f t="shared" si="2"/>
        <v>0.81725599999999998</v>
      </c>
      <c r="F17" s="294">
        <f t="shared" si="3"/>
        <v>0.34186063164000002</v>
      </c>
      <c r="G17" s="294">
        <f t="shared" si="4"/>
        <v>3.4000000000000004</v>
      </c>
      <c r="H17" s="154">
        <f>MyRating(_FRE1,$B17,'FR-Efficacy'!$F$1)</f>
        <v>4</v>
      </c>
      <c r="I17" s="154">
        <f>MyRating(_FRE2,$B17,'FR-Efficacy'!$F$1)</f>
        <v>4</v>
      </c>
      <c r="J17" s="154">
        <f>MyRating(_FRE3,$B17,'FR-Efficacy'!$F$1)</f>
        <v>4</v>
      </c>
      <c r="K17" s="154">
        <f>MyRating(_FRE4,$B17,'FR-Efficacy'!$F$1)</f>
        <v>4</v>
      </c>
      <c r="L17" s="154">
        <f>MyRating(_FRE5,$B17,'FR-Efficacy'!$F$1)</f>
        <v>2</v>
      </c>
      <c r="M17" s="154">
        <f>MyRating(_FRE6,$B17,'FR-Efficacy'!$F$1)</f>
        <v>2</v>
      </c>
      <c r="N17" s="154">
        <f>MyRating(_FRE7,$B17,'FR-Efficacy'!$F$1)</f>
        <v>3</v>
      </c>
      <c r="O17" s="154">
        <f>MyRating(_FRE8,$B17,'FR-Efficacy'!$F$1)</f>
        <v>2</v>
      </c>
      <c r="P17" s="154">
        <f>MyRating(_FRS1,$B17,'FR-Efficacy'!$F$1)</f>
        <v>2</v>
      </c>
      <c r="Q17" s="154">
        <f>MyRating(_FRS2,$B17,'FR-Efficacy'!$F$1)</f>
        <v>5</v>
      </c>
      <c r="R17" s="154">
        <f>MyRating(_FRS3,$B17,'FR-Efficacy'!$F$1)</f>
        <v>4</v>
      </c>
      <c r="S17" s="154">
        <f>MyRating(_FRS4,$B17,'FR-Efficacy'!$F$1)</f>
        <v>3</v>
      </c>
      <c r="T17" s="154">
        <f>MyRating(_FRS5,$B17,'FR-Efficacy'!$F$1)</f>
        <v>4</v>
      </c>
      <c r="U17" s="154">
        <f>MyRating(_FRS6,$B17,'FR-Efficacy'!$F$1)</f>
        <v>3</v>
      </c>
      <c r="V17" s="154">
        <f>MyRating(_FRS7,$B17,'FR-Efficacy'!$F$1)</f>
        <v>3</v>
      </c>
      <c r="W17" s="154">
        <f>MyRating(_FRD1,$B17,'FR-Efficacy'!$F$1)</f>
        <v>3</v>
      </c>
      <c r="X17" s="154">
        <f>MyRating(_FRD2,$B17,'FR-Efficacy'!$F$1)</f>
        <v>2</v>
      </c>
      <c r="Y17" s="154">
        <f>MyRating(_FRD3,$B17,'FR-Efficacy'!$F$1)</f>
        <v>3</v>
      </c>
      <c r="Z17" s="154">
        <f>MyRating(_FRD4,$B17,'FR-Efficacy'!$F$1)</f>
        <v>3</v>
      </c>
      <c r="AA17" s="154">
        <f>MyRating(_FRB1,$B17,'FR-Efficacy'!$F$1)</f>
        <v>3</v>
      </c>
      <c r="AB17" s="154">
        <f>MyRating(_FRB2,$B17,'FR-Efficacy'!$F$1)</f>
        <v>4</v>
      </c>
      <c r="AC17" s="154">
        <f>MyRating(_FRB3,$B17,'FR-Efficacy'!$F$1)</f>
        <v>3</v>
      </c>
    </row>
    <row r="18" spans="2:29" x14ac:dyDescent="0.25">
      <c r="B18" s="299" t="s">
        <v>312</v>
      </c>
      <c r="C18" s="294">
        <f t="shared" si="0"/>
        <v>1.285013</v>
      </c>
      <c r="D18" s="294">
        <f t="shared" si="1"/>
        <v>0.98621332750000001</v>
      </c>
      <c r="E18" s="294">
        <f t="shared" si="2"/>
        <v>0.73932050000000005</v>
      </c>
      <c r="F18" s="294">
        <f t="shared" si="3"/>
        <v>0.24689282750000002</v>
      </c>
      <c r="G18" s="294">
        <f t="shared" si="4"/>
        <v>2.2000000000000002</v>
      </c>
      <c r="H18" s="154">
        <f>MyRating(_FRE1,$B18,'FR-Efficacy'!$F$1)</f>
        <v>2</v>
      </c>
      <c r="I18" s="154">
        <f>MyRating(_FRE2,$B18,'FR-Efficacy'!$F$1)</f>
        <v>2</v>
      </c>
      <c r="J18" s="154">
        <f>MyRating(_FRE3,$B18,'FR-Efficacy'!$F$1)</f>
        <v>2</v>
      </c>
      <c r="K18" s="154">
        <f>MyRating(_FRE4,$B18,'FR-Efficacy'!$F$1)</f>
        <v>3</v>
      </c>
      <c r="L18" s="154">
        <f>MyRating(_FRE5,$B18,'FR-Efficacy'!$F$1)</f>
        <v>4</v>
      </c>
      <c r="M18" s="154">
        <f>MyRating(_FRE6,$B18,'FR-Efficacy'!$F$1)</f>
        <v>1</v>
      </c>
      <c r="N18" s="154">
        <f>MyRating(_FRE7,$B18,'FR-Efficacy'!$F$1)</f>
        <v>4</v>
      </c>
      <c r="O18" s="154">
        <f>MyRating(_FRE8,$B18,'FR-Efficacy'!$F$1)</f>
        <v>1</v>
      </c>
      <c r="P18" s="154">
        <f>MyRating(_FRS1,$B18,'FR-Efficacy'!$F$1)</f>
        <v>2</v>
      </c>
      <c r="Q18" s="154">
        <f>MyRating(_FRS2,$B18,'FR-Efficacy'!$F$1)</f>
        <v>4</v>
      </c>
      <c r="R18" s="154">
        <f>MyRating(_FRS3,$B18,'FR-Efficacy'!$F$1)</f>
        <v>4</v>
      </c>
      <c r="S18" s="154">
        <f>MyRating(_FRS4,$B18,'FR-Efficacy'!$F$1)</f>
        <v>4</v>
      </c>
      <c r="T18" s="154">
        <f>MyRating(_FRS5,$B18,'FR-Efficacy'!$F$1)</f>
        <v>3</v>
      </c>
      <c r="U18" s="154">
        <f>MyRating(_FRS6,$B18,'FR-Efficacy'!$F$1)</f>
        <v>4</v>
      </c>
      <c r="V18" s="154">
        <f>MyRating(_FRS7,$B18,'FR-Efficacy'!$F$1)</f>
        <v>1</v>
      </c>
      <c r="W18" s="154">
        <f>MyRating(_FRD1,$B18,'FR-Efficacy'!$F$1)</f>
        <v>3</v>
      </c>
      <c r="X18" s="154">
        <f>MyRating(_FRD2,$B18,'FR-Efficacy'!$F$1)</f>
        <v>1</v>
      </c>
      <c r="Y18" s="154">
        <f>MyRating(_FRD3,$B18,'FR-Efficacy'!$F$1)</f>
        <v>3</v>
      </c>
      <c r="Z18" s="154">
        <f>MyRating(_FRD4,$B18,'FR-Efficacy'!$F$1)</f>
        <v>2</v>
      </c>
      <c r="AA18" s="154">
        <f>MyRating(_FRB1,$B18,'FR-Efficacy'!$F$1)</f>
        <v>3</v>
      </c>
      <c r="AB18" s="154">
        <f>MyRating(_FRB2,$B18,'FR-Efficacy'!$F$1)</f>
        <v>2</v>
      </c>
      <c r="AC18" s="154">
        <f>MyRating(_FRB3,$B18,'FR-Efficacy'!$F$1)</f>
        <v>2</v>
      </c>
    </row>
    <row r="19" spans="2:29" x14ac:dyDescent="0.25">
      <c r="B19" s="299" t="s">
        <v>321</v>
      </c>
      <c r="C19" s="294">
        <f t="shared" si="0"/>
        <v>1.1800876</v>
      </c>
      <c r="D19" s="294">
        <f t="shared" si="1"/>
        <v>1.5140986357800001</v>
      </c>
      <c r="E19" s="294">
        <f t="shared" si="2"/>
        <v>1.1322108000000002</v>
      </c>
      <c r="F19" s="294">
        <f t="shared" si="3"/>
        <v>0.38188783577999996</v>
      </c>
      <c r="G19" s="294">
        <f t="shared" si="4"/>
        <v>3.4000000000000004</v>
      </c>
      <c r="H19" s="154">
        <f>MyRating(_FRE1,$B19,'FR-Efficacy'!$F$1)</f>
        <v>2</v>
      </c>
      <c r="I19" s="154">
        <f>MyRating(_FRE2,$B19,'FR-Efficacy'!$F$1)</f>
        <v>2</v>
      </c>
      <c r="J19" s="154">
        <f>MyRating(_FRE3,$B19,'FR-Efficacy'!$F$1)</f>
        <v>2</v>
      </c>
      <c r="K19" s="154">
        <f>MyRating(_FRE4,$B19,'FR-Efficacy'!$F$1)</f>
        <v>2</v>
      </c>
      <c r="L19" s="154">
        <f>MyRating(_FRE5,$B19,'FR-Efficacy'!$F$1)</f>
        <v>2</v>
      </c>
      <c r="M19" s="154">
        <f>MyRating(_FRE6,$B19,'FR-Efficacy'!$F$1)</f>
        <v>1</v>
      </c>
      <c r="N19" s="154">
        <f>MyRating(_FRE7,$B19,'FR-Efficacy'!$F$1)</f>
        <v>5</v>
      </c>
      <c r="O19" s="154">
        <f>MyRating(_FRE8,$B19,'FR-Efficacy'!$F$1)</f>
        <v>2</v>
      </c>
      <c r="P19" s="154">
        <f>MyRating(_FRS1,$B19,'FR-Efficacy'!$F$1)</f>
        <v>5</v>
      </c>
      <c r="Q19" s="154">
        <f>MyRating(_FRS2,$B19,'FR-Efficacy'!$F$1)</f>
        <v>4</v>
      </c>
      <c r="R19" s="154">
        <f>MyRating(_FRS3,$B19,'FR-Efficacy'!$F$1)</f>
        <v>4</v>
      </c>
      <c r="S19" s="154">
        <f>MyRating(_FRS4,$B19,'FR-Efficacy'!$F$1)</f>
        <v>5</v>
      </c>
      <c r="T19" s="154">
        <f>MyRating(_FRS5,$B19,'FR-Efficacy'!$F$1)</f>
        <v>4</v>
      </c>
      <c r="U19" s="154">
        <f>MyRating(_FRS6,$B19,'FR-Efficacy'!$F$1)</f>
        <v>4</v>
      </c>
      <c r="V19" s="154">
        <f>MyRating(_FRS7,$B19,'FR-Efficacy'!$F$1)</f>
        <v>5</v>
      </c>
      <c r="W19" s="154">
        <f>MyRating(_FRD1,$B19,'FR-Efficacy'!$F$1)</f>
        <v>3</v>
      </c>
      <c r="X19" s="154">
        <f>MyRating(_FRD2,$B19,'FR-Efficacy'!$F$1)</f>
        <v>3</v>
      </c>
      <c r="Y19" s="154">
        <f>MyRating(_FRD3,$B19,'FR-Efficacy'!$F$1)</f>
        <v>3</v>
      </c>
      <c r="Z19" s="154">
        <f>MyRating(_FRD4,$B19,'FR-Efficacy'!$F$1)</f>
        <v>3</v>
      </c>
      <c r="AA19" s="154">
        <f>MyRating(_FRB1,$B19,'FR-Efficacy'!$F$1)</f>
        <v>3</v>
      </c>
      <c r="AB19" s="154">
        <f>MyRating(_FRB2,$B19,'FR-Efficacy'!$F$1)</f>
        <v>4</v>
      </c>
      <c r="AC19" s="154">
        <f>MyRating(_FRB3,$B19,'FR-Efficacy'!$F$1)</f>
        <v>3</v>
      </c>
    </row>
    <row r="20" spans="2:29" x14ac:dyDescent="0.25">
      <c r="B20" s="299" t="s">
        <v>313</v>
      </c>
      <c r="C20" s="294">
        <f t="shared" si="0"/>
        <v>2.0089814000000001</v>
      </c>
      <c r="D20" s="294">
        <f t="shared" si="1"/>
        <v>1.3798136357799999</v>
      </c>
      <c r="E20" s="294">
        <f t="shared" si="2"/>
        <v>0.99792579999999997</v>
      </c>
      <c r="F20" s="294">
        <f t="shared" si="3"/>
        <v>0.38188783577999996</v>
      </c>
      <c r="G20" s="294">
        <f t="shared" si="4"/>
        <v>3.4000000000000004</v>
      </c>
      <c r="H20" s="154">
        <f>MyRating(_FRE1,$B20,'FR-Efficacy'!$F$1)</f>
        <v>4</v>
      </c>
      <c r="I20" s="154">
        <f>MyRating(_FRE2,$B20,'FR-Efficacy'!$F$1)</f>
        <v>4</v>
      </c>
      <c r="J20" s="154">
        <f>MyRating(_FRE3,$B20,'FR-Efficacy'!$F$1)</f>
        <v>4</v>
      </c>
      <c r="K20" s="154">
        <f>MyRating(_FRE4,$B20,'FR-Efficacy'!$F$1)</f>
        <v>4</v>
      </c>
      <c r="L20" s="154">
        <f>MyRating(_FRE5,$B20,'FR-Efficacy'!$F$1)</f>
        <v>3</v>
      </c>
      <c r="M20" s="154">
        <f>MyRating(_FRE6,$B20,'FR-Efficacy'!$F$1)</f>
        <v>2</v>
      </c>
      <c r="N20" s="154">
        <f>MyRating(_FRE7,$B20,'FR-Efficacy'!$F$1)</f>
        <v>4</v>
      </c>
      <c r="O20" s="154">
        <f>MyRating(_FRE8,$B20,'FR-Efficacy'!$F$1)</f>
        <v>3</v>
      </c>
      <c r="P20" s="154">
        <f>MyRating(_FRS1,$B20,'FR-Efficacy'!$F$1)</f>
        <v>5</v>
      </c>
      <c r="Q20" s="154">
        <f>MyRating(_FRS2,$B20,'FR-Efficacy'!$F$1)</f>
        <v>4</v>
      </c>
      <c r="R20" s="154">
        <f>MyRating(_FRS3,$B20,'FR-Efficacy'!$F$1)</f>
        <v>4</v>
      </c>
      <c r="S20" s="154">
        <f>MyRating(_FRS4,$B20,'FR-Efficacy'!$F$1)</f>
        <v>4</v>
      </c>
      <c r="T20" s="154">
        <f>MyRating(_FRS5,$B20,'FR-Efficacy'!$F$1)</f>
        <v>3</v>
      </c>
      <c r="U20" s="154">
        <f>MyRating(_FRS6,$B20,'FR-Efficacy'!$F$1)</f>
        <v>3</v>
      </c>
      <c r="V20" s="154">
        <f>MyRating(_FRS7,$B20,'FR-Efficacy'!$F$1)</f>
        <v>4</v>
      </c>
      <c r="W20" s="154">
        <f>MyRating(_FRD1,$B20,'FR-Efficacy'!$F$1)</f>
        <v>3</v>
      </c>
      <c r="X20" s="154">
        <f>MyRating(_FRD2,$B20,'FR-Efficacy'!$F$1)</f>
        <v>3</v>
      </c>
      <c r="Y20" s="154">
        <f>MyRating(_FRD3,$B20,'FR-Efficacy'!$F$1)</f>
        <v>3</v>
      </c>
      <c r="Z20" s="154">
        <f>MyRating(_FRD4,$B20,'FR-Efficacy'!$F$1)</f>
        <v>3</v>
      </c>
      <c r="AA20" s="154">
        <f>MyRating(_FRB1,$B20,'FR-Efficacy'!$F$1)</f>
        <v>3</v>
      </c>
      <c r="AB20" s="154">
        <f>MyRating(_FRB2,$B20,'FR-Efficacy'!$F$1)</f>
        <v>4</v>
      </c>
      <c r="AC20" s="154">
        <f>MyRating(_FRB3,$B20,'FR-Efficacy'!$F$1)</f>
        <v>3</v>
      </c>
    </row>
    <row r="21" spans="2:29" x14ac:dyDescent="0.25">
      <c r="B21" s="299" t="s">
        <v>322</v>
      </c>
      <c r="C21" s="294">
        <f t="shared" si="0"/>
        <v>0.92538920000000002</v>
      </c>
      <c r="D21" s="294">
        <f t="shared" si="1"/>
        <v>1.52077523578</v>
      </c>
      <c r="E21" s="294">
        <f t="shared" si="2"/>
        <v>1.1388874</v>
      </c>
      <c r="F21" s="294">
        <f t="shared" si="3"/>
        <v>0.38188783577999996</v>
      </c>
      <c r="G21" s="294">
        <f t="shared" si="4"/>
        <v>3.0000000000000004</v>
      </c>
      <c r="H21" s="154">
        <f>MyRating(_FRE1,$B21,'FR-Efficacy'!$F$1)</f>
        <v>1</v>
      </c>
      <c r="I21" s="154">
        <f>MyRating(_FRE2,$B21,'FR-Efficacy'!$F$1)</f>
        <v>1</v>
      </c>
      <c r="J21" s="154">
        <f>MyRating(_FRE3,$B21,'FR-Efficacy'!$F$1)</f>
        <v>1</v>
      </c>
      <c r="K21" s="154">
        <f>MyRating(_FRE4,$B21,'FR-Efficacy'!$F$1)</f>
        <v>1</v>
      </c>
      <c r="L21" s="154">
        <f>MyRating(_FRE5,$B21,'FR-Efficacy'!$F$1)</f>
        <v>1</v>
      </c>
      <c r="M21" s="154">
        <f>MyRating(_FRE6,$B21,'FR-Efficacy'!$F$1)</f>
        <v>3</v>
      </c>
      <c r="N21" s="154">
        <f>MyRating(_FRE7,$B21,'FR-Efficacy'!$F$1)</f>
        <v>1</v>
      </c>
      <c r="O21" s="154">
        <f>MyRating(_FRE8,$B21,'FR-Efficacy'!$F$1)</f>
        <v>5</v>
      </c>
      <c r="P21" s="154">
        <f>MyRating(_FRS1,$B21,'FR-Efficacy'!$F$1)</f>
        <v>5</v>
      </c>
      <c r="Q21" s="154">
        <f>MyRating(_FRS2,$B21,'FR-Efficacy'!$F$1)</f>
        <v>3</v>
      </c>
      <c r="R21" s="154">
        <f>MyRating(_FRS3,$B21,'FR-Efficacy'!$F$1)</f>
        <v>5</v>
      </c>
      <c r="S21" s="154">
        <f>MyRating(_FRS4,$B21,'FR-Efficacy'!$F$1)</f>
        <v>4</v>
      </c>
      <c r="T21" s="154">
        <f>MyRating(_FRS5,$B21,'FR-Efficacy'!$F$1)</f>
        <v>5</v>
      </c>
      <c r="U21" s="154">
        <f>MyRating(_FRS6,$B21,'FR-Efficacy'!$F$1)</f>
        <v>5</v>
      </c>
      <c r="V21" s="154">
        <f>MyRating(_FRS7,$B21,'FR-Efficacy'!$F$1)</f>
        <v>4</v>
      </c>
      <c r="W21" s="154">
        <f>MyRating(_FRD1,$B21,'FR-Efficacy'!$F$1)</f>
        <v>1</v>
      </c>
      <c r="X21" s="154">
        <f>MyRating(_FRD2,$B21,'FR-Efficacy'!$F$1)</f>
        <v>3</v>
      </c>
      <c r="Y21" s="154">
        <f>MyRating(_FRD3,$B21,'FR-Efficacy'!$F$1)</f>
        <v>3</v>
      </c>
      <c r="Z21" s="154">
        <f>MyRating(_FRD4,$B21,'FR-Efficacy'!$F$1)</f>
        <v>3</v>
      </c>
      <c r="AA21" s="154">
        <f>MyRating(_FRB1,$B21,'FR-Efficacy'!$F$1)</f>
        <v>3</v>
      </c>
      <c r="AB21" s="154">
        <f>MyRating(_FRB2,$B21,'FR-Efficacy'!$F$1)</f>
        <v>3</v>
      </c>
      <c r="AC21" s="154">
        <f>MyRating(_FRB3,$B21,'FR-Efficacy'!$F$1)</f>
        <v>3</v>
      </c>
    </row>
    <row r="22" spans="2:29" x14ac:dyDescent="0.25">
      <c r="B22" s="299" t="s">
        <v>323</v>
      </c>
      <c r="C22" s="294">
        <f t="shared" si="0"/>
        <v>0.92538920000000002</v>
      </c>
      <c r="D22" s="294">
        <f t="shared" si="1"/>
        <v>1.52077523578</v>
      </c>
      <c r="E22" s="294">
        <f t="shared" si="2"/>
        <v>1.1388874</v>
      </c>
      <c r="F22" s="294">
        <f t="shared" si="3"/>
        <v>0.38188783577999996</v>
      </c>
      <c r="G22" s="294">
        <f t="shared" si="4"/>
        <v>3.0000000000000004</v>
      </c>
      <c r="H22" s="154">
        <f>MyRating(_FRE1,$B22,'FR-Efficacy'!$F$1)</f>
        <v>1</v>
      </c>
      <c r="I22" s="154">
        <f>MyRating(_FRE2,$B22,'FR-Efficacy'!$F$1)</f>
        <v>1</v>
      </c>
      <c r="J22" s="154">
        <f>MyRating(_FRE3,$B22,'FR-Efficacy'!$F$1)</f>
        <v>1</v>
      </c>
      <c r="K22" s="154">
        <f>MyRating(_FRE4,$B22,'FR-Efficacy'!$F$1)</f>
        <v>1</v>
      </c>
      <c r="L22" s="154">
        <f>MyRating(_FRE5,$B22,'FR-Efficacy'!$F$1)</f>
        <v>1</v>
      </c>
      <c r="M22" s="154">
        <f>MyRating(_FRE6,$B22,'FR-Efficacy'!$F$1)</f>
        <v>3</v>
      </c>
      <c r="N22" s="154">
        <f>MyRating(_FRE7,$B22,'FR-Efficacy'!$F$1)</f>
        <v>1</v>
      </c>
      <c r="O22" s="154">
        <f>MyRating(_FRE8,$B22,'FR-Efficacy'!$F$1)</f>
        <v>5</v>
      </c>
      <c r="P22" s="154">
        <f>MyRating(_FRS1,$B22,'FR-Efficacy'!$F$1)</f>
        <v>5</v>
      </c>
      <c r="Q22" s="154">
        <f>MyRating(_FRS2,$B22,'FR-Efficacy'!$F$1)</f>
        <v>3</v>
      </c>
      <c r="R22" s="154">
        <f>MyRating(_FRS3,$B22,'FR-Efficacy'!$F$1)</f>
        <v>5</v>
      </c>
      <c r="S22" s="154">
        <f>MyRating(_FRS4,$B22,'FR-Efficacy'!$F$1)</f>
        <v>4</v>
      </c>
      <c r="T22" s="154">
        <f>MyRating(_FRS5,$B22,'FR-Efficacy'!$F$1)</f>
        <v>5</v>
      </c>
      <c r="U22" s="154">
        <f>MyRating(_FRS6,$B22,'FR-Efficacy'!$F$1)</f>
        <v>5</v>
      </c>
      <c r="V22" s="154">
        <f>MyRating(_FRS7,$B22,'FR-Efficacy'!$F$1)</f>
        <v>4</v>
      </c>
      <c r="W22" s="154">
        <f>MyRating(_FRD1,$B22,'FR-Efficacy'!$F$1)</f>
        <v>1</v>
      </c>
      <c r="X22" s="154">
        <f>MyRating(_FRD2,$B22,'FR-Efficacy'!$F$1)</f>
        <v>3</v>
      </c>
      <c r="Y22" s="154">
        <f>MyRating(_FRD3,$B22,'FR-Efficacy'!$F$1)</f>
        <v>3</v>
      </c>
      <c r="Z22" s="154">
        <f>MyRating(_FRD4,$B22,'FR-Efficacy'!$F$1)</f>
        <v>3</v>
      </c>
      <c r="AA22" s="154">
        <f>MyRating(_FRB1,$B22,'FR-Efficacy'!$F$1)</f>
        <v>3</v>
      </c>
      <c r="AB22" s="154">
        <f>MyRating(_FRB2,$B22,'FR-Efficacy'!$F$1)</f>
        <v>3</v>
      </c>
      <c r="AC22" s="154">
        <f>MyRating(_FRB3,$B22,'FR-Efficacy'!$F$1)</f>
        <v>3</v>
      </c>
    </row>
    <row r="23" spans="2:29" ht="15.75" thickBot="1" x14ac:dyDescent="0.3">
      <c r="B23" s="300" t="s">
        <v>329</v>
      </c>
      <c r="C23" s="294">
        <f t="shared" si="0"/>
        <v>1.6860000000000002</v>
      </c>
      <c r="D23" s="294">
        <f t="shared" si="1"/>
        <v>1.1348125357800001</v>
      </c>
      <c r="E23" s="294">
        <f t="shared" si="2"/>
        <v>0.7529247</v>
      </c>
      <c r="F23" s="294">
        <f t="shared" si="3"/>
        <v>0.38188783577999996</v>
      </c>
      <c r="G23" s="294">
        <f t="shared" si="4"/>
        <v>3.0000000000000004</v>
      </c>
      <c r="H23" s="154">
        <f>MyRating(_FRE1,$B23,'FR-Efficacy'!$F$1)</f>
        <v>3</v>
      </c>
      <c r="I23" s="154">
        <f>MyRating(_FRE2,$B23,'FR-Efficacy'!$F$1)</f>
        <v>3</v>
      </c>
      <c r="J23" s="154">
        <f>MyRating(_FRE3,$B23,'FR-Efficacy'!$F$1)</f>
        <v>3</v>
      </c>
      <c r="K23" s="154">
        <f>MyRating(_FRE4,$B23,'FR-Efficacy'!$F$1)</f>
        <v>3</v>
      </c>
      <c r="L23" s="154">
        <f>MyRating(_FRE5,$B23,'FR-Efficacy'!$F$1)</f>
        <v>3</v>
      </c>
      <c r="M23" s="154">
        <f>MyRating(_FRE6,$B23,'FR-Efficacy'!$F$1)</f>
        <v>3</v>
      </c>
      <c r="N23" s="154">
        <f>MyRating(_FRE7,$B23,'FR-Efficacy'!$F$1)</f>
        <v>3</v>
      </c>
      <c r="O23" s="154">
        <f>MyRating(_FRE8,$B23,'FR-Efficacy'!$F$1)</f>
        <v>3</v>
      </c>
      <c r="P23" s="154">
        <f>MyRating(_FRS1,$B23,'FR-Efficacy'!$F$1)</f>
        <v>3</v>
      </c>
      <c r="Q23" s="154">
        <f>MyRating(_FRS2,$B23,'FR-Efficacy'!$F$1)</f>
        <v>3</v>
      </c>
      <c r="R23" s="154">
        <f>MyRating(_FRS3,$B23,'FR-Efficacy'!$F$1)</f>
        <v>3</v>
      </c>
      <c r="S23" s="154">
        <f>MyRating(_FRS4,$B23,'FR-Efficacy'!$F$1)</f>
        <v>3</v>
      </c>
      <c r="T23" s="154">
        <f>MyRating(_FRS5,$B23,'FR-Efficacy'!$F$1)</f>
        <v>3</v>
      </c>
      <c r="U23" s="154">
        <f>MyRating(_FRS6,$B23,'FR-Efficacy'!$F$1)</f>
        <v>3</v>
      </c>
      <c r="V23" s="154">
        <f>MyRating(_FRS7,$B23,'FR-Efficacy'!$F$1)</f>
        <v>3</v>
      </c>
      <c r="W23" s="154">
        <f>MyRating(_FRD1,$B23,'FR-Efficacy'!$F$1)</f>
        <v>3</v>
      </c>
      <c r="X23" s="154">
        <f>MyRating(_FRD2,$B23,'FR-Efficacy'!$F$1)</f>
        <v>3</v>
      </c>
      <c r="Y23" s="154">
        <f>MyRating(_FRD3,$B23,'FR-Efficacy'!$F$1)</f>
        <v>3</v>
      </c>
      <c r="Z23" s="154">
        <f>MyRating(_FRD4,$B23,'FR-Efficacy'!$F$1)</f>
        <v>3</v>
      </c>
      <c r="AA23" s="154">
        <f>MyRating(_FRB1,$B23,'FR-Efficacy'!$F$1)</f>
        <v>3</v>
      </c>
      <c r="AB23" s="154">
        <f>MyRating(_FRB2,$B23,'FR-Efficacy'!$F$1)</f>
        <v>3</v>
      </c>
      <c r="AC23" s="154">
        <f>MyRating(_FRB3,$B23,'FR-Efficacy'!$F$1)</f>
        <v>3</v>
      </c>
    </row>
    <row r="24" spans="2:29" x14ac:dyDescent="0.25">
      <c r="B24" s="9" t="s">
        <v>270</v>
      </c>
      <c r="C24" s="294">
        <f t="shared" si="0"/>
        <v>2.5977887999999996</v>
      </c>
      <c r="D24" s="294">
        <f t="shared" si="1"/>
        <v>1.4135803946600001</v>
      </c>
      <c r="E24" s="294">
        <f t="shared" si="2"/>
        <v>1.1739019000000002</v>
      </c>
      <c r="F24" s="294">
        <f t="shared" si="3"/>
        <v>0.23967849465999999</v>
      </c>
      <c r="G24" s="294">
        <f t="shared" si="4"/>
        <v>1.4</v>
      </c>
      <c r="H24" s="154">
        <f>MyRating(_FRE1,$B24,'FR-Efficacy'!$F$1)</f>
        <v>5</v>
      </c>
      <c r="I24" s="154">
        <f>MyRating(_FRE2,$B24,'FR-Efficacy'!$F$1)</f>
        <v>5</v>
      </c>
      <c r="J24" s="154">
        <f>MyRating(_FRE3,$B24,'FR-Efficacy'!$F$1)</f>
        <v>5</v>
      </c>
      <c r="K24" s="154">
        <f>MyRating(_FRE4,$B24,'FR-Efficacy'!$F$1)</f>
        <v>5</v>
      </c>
      <c r="L24" s="154">
        <f>MyRating(_FRE5,$B24,'FR-Efficacy'!$F$1)</f>
        <v>5</v>
      </c>
      <c r="M24" s="154">
        <f>MyRating(_FRE6,$B24,'FR-Efficacy'!$F$1)</f>
        <v>2</v>
      </c>
      <c r="N24" s="154">
        <f>MyRating(_FRE7,$B24,'FR-Efficacy'!$F$1)</f>
        <v>4</v>
      </c>
      <c r="O24" s="154">
        <f>MyRating(_FRE8,$B24,'FR-Efficacy'!$F$1)</f>
        <v>5</v>
      </c>
      <c r="P24" s="154">
        <f>MyRating(_FRS1,$B24,'FR-Efficacy'!$F$1)</f>
        <v>5</v>
      </c>
      <c r="Q24" s="154">
        <f>MyRating(_FRS2,$B24,'FR-Efficacy'!$F$1)</f>
        <v>4</v>
      </c>
      <c r="R24" s="154">
        <f>MyRating(_FRS3,$B24,'FR-Efficacy'!$F$1)</f>
        <v>5</v>
      </c>
      <c r="S24" s="154">
        <f>MyRating(_FRS4,$B24,'FR-Efficacy'!$F$1)</f>
        <v>4</v>
      </c>
      <c r="T24" s="154">
        <f>MyRating(_FRS5,$B24,'FR-Efficacy'!$F$1)</f>
        <v>5</v>
      </c>
      <c r="U24" s="154">
        <f>MyRating(_FRS6,$B24,'FR-Efficacy'!$F$1)</f>
        <v>4</v>
      </c>
      <c r="V24" s="154">
        <f>MyRating(_FRS7,$B24,'FR-Efficacy'!$F$1)</f>
        <v>5</v>
      </c>
      <c r="W24" s="154">
        <f>MyRating(_FRD1,$B24,'FR-Efficacy'!$F$1)</f>
        <v>5</v>
      </c>
      <c r="X24" s="154">
        <f>MyRating(_FRD2,$B24,'FR-Efficacy'!$F$1)</f>
        <v>3</v>
      </c>
      <c r="Y24" s="154">
        <f>MyRating(_FRD3,$B24,'FR-Efficacy'!$F$1)</f>
        <v>2</v>
      </c>
      <c r="Z24" s="154">
        <f>MyRating(_FRD4,$B24,'FR-Efficacy'!$F$1)</f>
        <v>1</v>
      </c>
      <c r="AA24" s="154">
        <f>MyRating(_FRB1,$B24,'FR-Efficacy'!$F$1)</f>
        <v>3</v>
      </c>
      <c r="AB24" s="154">
        <f>MyRating(_FRB2,$B24,'FR-Efficacy'!$F$1)</f>
        <v>1</v>
      </c>
      <c r="AC24" s="154">
        <f>MyRating(_FRB3,$B24,'FR-Efficacy'!$F$1)</f>
        <v>1</v>
      </c>
    </row>
    <row r="25" spans="2:29" x14ac:dyDescent="0.25">
      <c r="B25" s="9" t="s">
        <v>78</v>
      </c>
      <c r="C25" s="294">
        <f t="shared" si="0"/>
        <v>1.8421798000000003</v>
      </c>
      <c r="D25" s="294">
        <f t="shared" si="1"/>
        <v>1.2846892535400001</v>
      </c>
      <c r="E25" s="294">
        <f t="shared" si="2"/>
        <v>1.0223983000000001</v>
      </c>
      <c r="F25" s="294">
        <f t="shared" si="3"/>
        <v>0.26229095353999998</v>
      </c>
      <c r="G25" s="294">
        <f t="shared" si="4"/>
        <v>3.0000000000000004</v>
      </c>
      <c r="H25" s="154">
        <f>MyRating(_FRE1,$B25,'FR-Efficacy'!$F$1)</f>
        <v>3</v>
      </c>
      <c r="I25" s="154">
        <f>MyRating(_FRE2,$B25,'FR-Efficacy'!$F$1)</f>
        <v>3</v>
      </c>
      <c r="J25" s="154">
        <f>MyRating(_FRE3,$B25,'FR-Efficacy'!$F$1)</f>
        <v>4</v>
      </c>
      <c r="K25" s="154">
        <f>MyRating(_FRE4,$B25,'FR-Efficacy'!$F$1)</f>
        <v>3</v>
      </c>
      <c r="L25" s="154">
        <f>MyRating(_FRE5,$B25,'FR-Efficacy'!$F$1)</f>
        <v>4</v>
      </c>
      <c r="M25" s="154">
        <f>MyRating(_FRE6,$B25,'FR-Efficacy'!$F$1)</f>
        <v>3</v>
      </c>
      <c r="N25" s="154">
        <f>MyRating(_FRE7,$B25,'FR-Efficacy'!$F$1)</f>
        <v>3</v>
      </c>
      <c r="O25" s="154">
        <f>MyRating(_FRE8,$B25,'FR-Efficacy'!$F$1)</f>
        <v>3</v>
      </c>
      <c r="P25" s="154">
        <f>MyRating(_FRS1,$B25,'FR-Efficacy'!$F$1)</f>
        <v>4</v>
      </c>
      <c r="Q25" s="154">
        <f>MyRating(_FRS2,$B25,'FR-Efficacy'!$F$1)</f>
        <v>5</v>
      </c>
      <c r="R25" s="154">
        <f>MyRating(_FRS3,$B25,'FR-Efficacy'!$F$1)</f>
        <v>3</v>
      </c>
      <c r="S25" s="154">
        <f>MyRating(_FRS4,$B25,'FR-Efficacy'!$F$1)</f>
        <v>4</v>
      </c>
      <c r="T25" s="154">
        <f>MyRating(_FRS5,$B25,'FR-Efficacy'!$F$1)</f>
        <v>5</v>
      </c>
      <c r="U25" s="154">
        <f>MyRating(_FRS6,$B25,'FR-Efficacy'!$F$1)</f>
        <v>3</v>
      </c>
      <c r="V25" s="154">
        <f>MyRating(_FRS7,$B25,'FR-Efficacy'!$F$1)</f>
        <v>4</v>
      </c>
      <c r="W25" s="154">
        <f>MyRating(_FRD1,$B25,'FR-Efficacy'!$F$1)</f>
        <v>2</v>
      </c>
      <c r="X25" s="154">
        <f>MyRating(_FRD2,$B25,'FR-Efficacy'!$F$1)</f>
        <v>3</v>
      </c>
      <c r="Y25" s="154">
        <f>MyRating(_FRD3,$B25,'FR-Efficacy'!$F$1)</f>
        <v>1</v>
      </c>
      <c r="Z25" s="154">
        <f>MyRating(_FRD4,$B25,'FR-Efficacy'!$F$1)</f>
        <v>2</v>
      </c>
      <c r="AA25" s="154">
        <f>MyRating(_FRB1,$B25,'FR-Efficacy'!$F$1)</f>
        <v>3</v>
      </c>
      <c r="AB25" s="154">
        <f>MyRating(_FRB2,$B25,'FR-Efficacy'!$F$1)</f>
        <v>3</v>
      </c>
      <c r="AC25" s="154">
        <f>MyRating(_FRB3,$B25,'FR-Efficacy'!$F$1)</f>
        <v>3</v>
      </c>
    </row>
    <row r="26" spans="2:29" x14ac:dyDescent="0.25">
      <c r="B26" s="9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MyRating(_FRE1,$B26,'FR-Efficacy'!$F$1)</f>
        <v>4</v>
      </c>
      <c r="I26" s="154">
        <f>MyRating(_FRE2,$B26,'FR-Efficacy'!$F$1)</f>
        <v>4</v>
      </c>
      <c r="J26" s="154">
        <f>MyRating(_FRE3,$B26,'FR-Efficacy'!$F$1)</f>
        <v>4</v>
      </c>
      <c r="K26" s="154">
        <f>MyRating(_FRE4,$B26,'FR-Efficacy'!$F$1)</f>
        <v>4</v>
      </c>
      <c r="L26" s="154">
        <f>MyRating(_FRE5,$B26,'FR-Efficacy'!$F$1)</f>
        <v>4</v>
      </c>
      <c r="M26" s="154">
        <f>MyRating(_FRE6,$B26,'FR-Efficacy'!$F$1)</f>
        <v>3</v>
      </c>
      <c r="N26" s="154">
        <f>MyRating(_FRE7,$B26,'FR-Efficacy'!$F$1)</f>
        <v>3</v>
      </c>
      <c r="O26" s="154">
        <f>MyRating(_FRE8,$B26,'FR-Efficacy'!$F$1)</f>
        <v>3</v>
      </c>
      <c r="P26" s="154">
        <f>MyRating(_FRS1,$B26,'FR-Efficacy'!$F$1)</f>
        <v>4</v>
      </c>
      <c r="Q26" s="154">
        <f>MyRating(_FRS2,$B26,'FR-Efficacy'!$F$1)</f>
        <v>5</v>
      </c>
      <c r="R26" s="154">
        <f>MyRating(_FRS3,$B26,'FR-Efficacy'!$F$1)</f>
        <v>3</v>
      </c>
      <c r="S26" s="154">
        <f>MyRating(_FRS4,$B26,'FR-Efficacy'!$F$1)</f>
        <v>3</v>
      </c>
      <c r="T26" s="154">
        <f>MyRating(_FRS5,$B26,'FR-Efficacy'!$F$1)</f>
        <v>5</v>
      </c>
      <c r="U26" s="154">
        <f>MyRating(_FRS6,$B26,'FR-Efficacy'!$F$1)</f>
        <v>2</v>
      </c>
      <c r="V26" s="154">
        <f>MyRating(_FRS7,$B26,'FR-Efficacy'!$F$1)</f>
        <v>3</v>
      </c>
      <c r="W26" s="154">
        <f>MyRating(_FRD1,$B26,'FR-Efficacy'!$F$1)</f>
        <v>3</v>
      </c>
      <c r="X26" s="154">
        <f>MyRating(_FRD2,$B26,'FR-Efficacy'!$F$1)</f>
        <v>3</v>
      </c>
      <c r="Y26" s="154">
        <f>MyRating(_FRD3,$B26,'FR-Efficacy'!$F$1)</f>
        <v>3</v>
      </c>
      <c r="Z26" s="154">
        <f>MyRating(_FRD4,$B26,'FR-Efficacy'!$F$1)</f>
        <v>3</v>
      </c>
      <c r="AA26" s="154">
        <f>MyRating(_FRB1,$B26,'FR-Efficacy'!$F$1)</f>
        <v>3</v>
      </c>
      <c r="AB26" s="154">
        <f>MyRating(_FRB2,$B26,'FR-Efficacy'!$F$1)</f>
        <v>3</v>
      </c>
      <c r="AC26" s="154">
        <f>MyRating(_FRB3,$B26,'FR-Efficacy'!$F$1)</f>
        <v>3</v>
      </c>
    </row>
    <row r="27" spans="2:29" x14ac:dyDescent="0.25">
      <c r="B27" s="9" t="s">
        <v>17</v>
      </c>
      <c r="C27" s="294">
        <f t="shared" si="0"/>
        <v>1.9739688000000002</v>
      </c>
      <c r="D27" s="294">
        <f t="shared" si="1"/>
        <v>1.38593803578</v>
      </c>
      <c r="E27" s="294">
        <f t="shared" si="2"/>
        <v>1.0040502</v>
      </c>
      <c r="F27" s="294">
        <f t="shared" si="3"/>
        <v>0.38188783577999996</v>
      </c>
      <c r="G27" s="294">
        <f t="shared" si="4"/>
        <v>3.0000000000000004</v>
      </c>
      <c r="H27" s="154">
        <f>MyRating(_FRE1,$B27,'FR-Efficacy'!$F$1)</f>
        <v>4</v>
      </c>
      <c r="I27" s="154">
        <f>MyRating(_FRE2,$B27,'FR-Efficacy'!$F$1)</f>
        <v>4</v>
      </c>
      <c r="J27" s="154">
        <f>MyRating(_FRE3,$B27,'FR-Efficacy'!$F$1)</f>
        <v>4</v>
      </c>
      <c r="K27" s="154">
        <f>MyRating(_FRE4,$B27,'FR-Efficacy'!$F$1)</f>
        <v>4</v>
      </c>
      <c r="L27" s="154">
        <f>MyRating(_FRE5,$B27,'FR-Efficacy'!$F$1)</f>
        <v>4</v>
      </c>
      <c r="M27" s="154">
        <f>MyRating(_FRE6,$B27,'FR-Efficacy'!$F$1)</f>
        <v>1</v>
      </c>
      <c r="N27" s="154">
        <f>MyRating(_FRE7,$B27,'FR-Efficacy'!$F$1)</f>
        <v>3</v>
      </c>
      <c r="O27" s="154">
        <f>MyRating(_FRE8,$B27,'FR-Efficacy'!$F$1)</f>
        <v>3</v>
      </c>
      <c r="P27" s="154">
        <f>MyRating(_FRS1,$B27,'FR-Efficacy'!$F$1)</f>
        <v>4</v>
      </c>
      <c r="Q27" s="154">
        <f>MyRating(_FRS2,$B27,'FR-Efficacy'!$F$1)</f>
        <v>5</v>
      </c>
      <c r="R27" s="154">
        <f>MyRating(_FRS3,$B27,'FR-Efficacy'!$F$1)</f>
        <v>3</v>
      </c>
      <c r="S27" s="154">
        <f>MyRating(_FRS4,$B27,'FR-Efficacy'!$F$1)</f>
        <v>5</v>
      </c>
      <c r="T27" s="154">
        <f>MyRating(_FRS5,$B27,'FR-Efficacy'!$F$1)</f>
        <v>5</v>
      </c>
      <c r="U27" s="154">
        <f>MyRating(_FRS6,$B27,'FR-Efficacy'!$F$1)</f>
        <v>2</v>
      </c>
      <c r="V27" s="154">
        <f>MyRating(_FRS7,$B27,'FR-Efficacy'!$F$1)</f>
        <v>3</v>
      </c>
      <c r="W27" s="154">
        <f>MyRating(_FRD1,$B27,'FR-Efficacy'!$F$1)</f>
        <v>3</v>
      </c>
      <c r="X27" s="154">
        <f>MyRating(_FRD2,$B27,'FR-Efficacy'!$F$1)</f>
        <v>3</v>
      </c>
      <c r="Y27" s="154">
        <f>MyRating(_FRD3,$B27,'FR-Efficacy'!$F$1)</f>
        <v>3</v>
      </c>
      <c r="Z27" s="154">
        <f>MyRating(_FRD4,$B27,'FR-Efficacy'!$F$1)</f>
        <v>3</v>
      </c>
      <c r="AA27" s="154">
        <f>MyRating(_FRB1,$B27,'FR-Efficacy'!$F$1)</f>
        <v>3</v>
      </c>
      <c r="AB27" s="154">
        <f>MyRating(_FRB2,$B27,'FR-Efficacy'!$F$1)</f>
        <v>3</v>
      </c>
      <c r="AC27" s="154">
        <f>MyRating(_FRB3,$B27,'FR-Efficacy'!$F$1)</f>
        <v>3</v>
      </c>
    </row>
    <row r="28" spans="2:29" x14ac:dyDescent="0.25">
      <c r="B28" s="9" t="s">
        <v>73</v>
      </c>
      <c r="C28" s="294">
        <f t="shared" si="0"/>
        <v>1.9658198000000002</v>
      </c>
      <c r="D28" s="294">
        <f t="shared" si="1"/>
        <v>1.3160094357800001</v>
      </c>
      <c r="E28" s="294">
        <f t="shared" si="2"/>
        <v>0.93412160000000011</v>
      </c>
      <c r="F28" s="294">
        <f t="shared" si="3"/>
        <v>0.38188783577999996</v>
      </c>
      <c r="G28" s="294">
        <f t="shared" si="4"/>
        <v>3.0000000000000004</v>
      </c>
      <c r="H28" s="154">
        <f>MyRating(_FRE1,$B28,'FR-Efficacy'!$F$1)</f>
        <v>3</v>
      </c>
      <c r="I28" s="154">
        <f>MyRating(_FRE2,$B28,'FR-Efficacy'!$F$1)</f>
        <v>3</v>
      </c>
      <c r="J28" s="154">
        <f>MyRating(_FRE3,$B28,'FR-Efficacy'!$F$1)</f>
        <v>4</v>
      </c>
      <c r="K28" s="154">
        <f>MyRating(_FRE4,$B28,'FR-Efficacy'!$F$1)</f>
        <v>3</v>
      </c>
      <c r="L28" s="154">
        <f>MyRating(_FRE5,$B28,'FR-Efficacy'!$F$1)</f>
        <v>4</v>
      </c>
      <c r="M28" s="154">
        <f>MyRating(_FRE6,$B28,'FR-Efficacy'!$F$1)</f>
        <v>3</v>
      </c>
      <c r="N28" s="154">
        <f>MyRating(_FRE7,$B28,'FR-Efficacy'!$F$1)</f>
        <v>3</v>
      </c>
      <c r="O28" s="154">
        <f>MyRating(_FRE8,$B28,'FR-Efficacy'!$F$1)</f>
        <v>5</v>
      </c>
      <c r="P28" s="154">
        <f>MyRating(_FRS1,$B28,'FR-Efficacy'!$F$1)</f>
        <v>4</v>
      </c>
      <c r="Q28" s="154">
        <f>MyRating(_FRS2,$B28,'FR-Efficacy'!$F$1)</f>
        <v>5</v>
      </c>
      <c r="R28" s="154">
        <f>MyRating(_FRS3,$B28,'FR-Efficacy'!$F$1)</f>
        <v>3</v>
      </c>
      <c r="S28" s="154">
        <f>MyRating(_FRS4,$B28,'FR-Efficacy'!$F$1)</f>
        <v>3</v>
      </c>
      <c r="T28" s="154">
        <f>MyRating(_FRS5,$B28,'FR-Efficacy'!$F$1)</f>
        <v>5</v>
      </c>
      <c r="U28" s="154">
        <f>MyRating(_FRS6,$B28,'FR-Efficacy'!$F$1)</f>
        <v>2</v>
      </c>
      <c r="V28" s="154">
        <f>MyRating(_FRS7,$B28,'FR-Efficacy'!$F$1)</f>
        <v>3</v>
      </c>
      <c r="W28" s="154">
        <f>MyRating(_FRD1,$B28,'FR-Efficacy'!$F$1)</f>
        <v>3</v>
      </c>
      <c r="X28" s="154">
        <f>MyRating(_FRD2,$B28,'FR-Efficacy'!$F$1)</f>
        <v>3</v>
      </c>
      <c r="Y28" s="154">
        <f>MyRating(_FRD3,$B28,'FR-Efficacy'!$F$1)</f>
        <v>3</v>
      </c>
      <c r="Z28" s="154">
        <f>MyRating(_FRD4,$B28,'FR-Efficacy'!$F$1)</f>
        <v>3</v>
      </c>
      <c r="AA28" s="154">
        <f>MyRating(_FRB1,$B28,'FR-Efficacy'!$F$1)</f>
        <v>3</v>
      </c>
      <c r="AB28" s="154">
        <f>MyRating(_FRB2,$B28,'FR-Efficacy'!$F$1)</f>
        <v>3</v>
      </c>
      <c r="AC28" s="154">
        <f>MyRating(_FRB3,$B28,'FR-Efficacy'!$F$1)</f>
        <v>3</v>
      </c>
    </row>
    <row r="29" spans="2:29" x14ac:dyDescent="0.25">
      <c r="B29" s="9" t="s">
        <v>37</v>
      </c>
      <c r="C29" s="294">
        <f t="shared" si="0"/>
        <v>2.0931128000000001</v>
      </c>
      <c r="D29" s="294">
        <f t="shared" si="1"/>
        <v>1.39261463578</v>
      </c>
      <c r="E29" s="294">
        <f t="shared" si="2"/>
        <v>1.0107268</v>
      </c>
      <c r="F29" s="294">
        <f t="shared" si="3"/>
        <v>0.38188783577999996</v>
      </c>
      <c r="G29" s="294">
        <f t="shared" si="4"/>
        <v>3.0000000000000004</v>
      </c>
      <c r="H29" s="154">
        <f>MyRating(_FRE1,$B29,'FR-Efficacy'!$F$1)</f>
        <v>4</v>
      </c>
      <c r="I29" s="154">
        <f>MyRating(_FRE2,$B29,'FR-Efficacy'!$F$1)</f>
        <v>4</v>
      </c>
      <c r="J29" s="154">
        <f>MyRating(_FRE3,$B29,'FR-Efficacy'!$F$1)</f>
        <v>4</v>
      </c>
      <c r="K29" s="154">
        <f>MyRating(_FRE4,$B29,'FR-Efficacy'!$F$1)</f>
        <v>4</v>
      </c>
      <c r="L29" s="154">
        <f>MyRating(_FRE5,$B29,'FR-Efficacy'!$F$1)</f>
        <v>5</v>
      </c>
      <c r="M29" s="154">
        <f>MyRating(_FRE6,$B29,'FR-Efficacy'!$F$1)</f>
        <v>2</v>
      </c>
      <c r="N29" s="154">
        <f>MyRating(_FRE7,$B29,'FR-Efficacy'!$F$1)</f>
        <v>3</v>
      </c>
      <c r="O29" s="154">
        <f>MyRating(_FRE8,$B29,'FR-Efficacy'!$F$1)</f>
        <v>3</v>
      </c>
      <c r="P29" s="154">
        <f>MyRating(_FRS1,$B29,'FR-Efficacy'!$F$1)</f>
        <v>4</v>
      </c>
      <c r="Q29" s="154">
        <f>MyRating(_FRS2,$B29,'FR-Efficacy'!$F$1)</f>
        <v>5</v>
      </c>
      <c r="R29" s="154">
        <f>MyRating(_FRS3,$B29,'FR-Efficacy'!$F$1)</f>
        <v>4</v>
      </c>
      <c r="S29" s="154">
        <f>MyRating(_FRS4,$B29,'FR-Efficacy'!$F$1)</f>
        <v>4</v>
      </c>
      <c r="T29" s="154">
        <f>MyRating(_FRS5,$B29,'FR-Efficacy'!$F$1)</f>
        <v>5</v>
      </c>
      <c r="U29" s="154">
        <f>MyRating(_FRS6,$B29,'FR-Efficacy'!$F$1)</f>
        <v>4</v>
      </c>
      <c r="V29" s="154">
        <f>MyRating(_FRS7,$B29,'FR-Efficacy'!$F$1)</f>
        <v>2</v>
      </c>
      <c r="W29" s="154">
        <f>MyRating(_FRD1,$B29,'FR-Efficacy'!$F$1)</f>
        <v>3</v>
      </c>
      <c r="X29" s="154">
        <f>MyRating(_FRD2,$B29,'FR-Efficacy'!$F$1)</f>
        <v>3</v>
      </c>
      <c r="Y29" s="154">
        <f>MyRating(_FRD3,$B29,'FR-Efficacy'!$F$1)</f>
        <v>3</v>
      </c>
      <c r="Z29" s="154">
        <f>MyRating(_FRD4,$B29,'FR-Efficacy'!$F$1)</f>
        <v>3</v>
      </c>
      <c r="AA29" s="154">
        <f>MyRating(_FRB1,$B29,'FR-Efficacy'!$F$1)</f>
        <v>3</v>
      </c>
      <c r="AB29" s="154">
        <f>MyRating(_FRB2,$B29,'FR-Efficacy'!$F$1)</f>
        <v>3</v>
      </c>
      <c r="AC29" s="154">
        <f>MyRating(_FRB3,$B29,'FR-Efficacy'!$F$1)</f>
        <v>3</v>
      </c>
    </row>
    <row r="30" spans="2:29" x14ac:dyDescent="0.25">
      <c r="B30" s="9" t="s">
        <v>71</v>
      </c>
      <c r="C30" s="294">
        <f t="shared" si="0"/>
        <v>2.0976088000000002</v>
      </c>
      <c r="D30" s="294">
        <f t="shared" si="1"/>
        <v>1.14465833578</v>
      </c>
      <c r="E30" s="294">
        <f t="shared" si="2"/>
        <v>0.87265170000000003</v>
      </c>
      <c r="F30" s="294">
        <f t="shared" si="3"/>
        <v>0.27200663578000001</v>
      </c>
      <c r="G30" s="294">
        <f t="shared" si="4"/>
        <v>3.0000000000000004</v>
      </c>
      <c r="H30" s="154">
        <f>MyRating(_FRE1,$B30,'FR-Efficacy'!$F$1)</f>
        <v>4</v>
      </c>
      <c r="I30" s="154">
        <f>MyRating(_FRE2,$B30,'FR-Efficacy'!$F$1)</f>
        <v>4</v>
      </c>
      <c r="J30" s="154">
        <f>MyRating(_FRE3,$B30,'FR-Efficacy'!$F$1)</f>
        <v>4</v>
      </c>
      <c r="K30" s="154">
        <f>MyRating(_FRE4,$B30,'FR-Efficacy'!$F$1)</f>
        <v>4</v>
      </c>
      <c r="L30" s="154">
        <f>MyRating(_FRE5,$B30,'FR-Efficacy'!$F$1)</f>
        <v>4</v>
      </c>
      <c r="M30" s="154">
        <f>MyRating(_FRE6,$B30,'FR-Efficacy'!$F$1)</f>
        <v>1</v>
      </c>
      <c r="N30" s="154">
        <f>MyRating(_FRE7,$B30,'FR-Efficacy'!$F$1)</f>
        <v>3</v>
      </c>
      <c r="O30" s="154">
        <f>MyRating(_FRE8,$B30,'FR-Efficacy'!$F$1)</f>
        <v>5</v>
      </c>
      <c r="P30" s="154">
        <f>MyRating(_FRS1,$B30,'FR-Efficacy'!$F$1)</f>
        <v>3</v>
      </c>
      <c r="Q30" s="154">
        <f>MyRating(_FRS2,$B30,'FR-Efficacy'!$F$1)</f>
        <v>5</v>
      </c>
      <c r="R30" s="154">
        <f>MyRating(_FRS3,$B30,'FR-Efficacy'!$F$1)</f>
        <v>3</v>
      </c>
      <c r="S30" s="154">
        <f>MyRating(_FRS4,$B30,'FR-Efficacy'!$F$1)</f>
        <v>3</v>
      </c>
      <c r="T30" s="154">
        <f>MyRating(_FRS5,$B30,'FR-Efficacy'!$F$1)</f>
        <v>5</v>
      </c>
      <c r="U30" s="154">
        <f>MyRating(_FRS6,$B30,'FR-Efficacy'!$F$1)</f>
        <v>2</v>
      </c>
      <c r="V30" s="154">
        <f>MyRating(_FRS7,$B30,'FR-Efficacy'!$F$1)</f>
        <v>3</v>
      </c>
      <c r="W30" s="154">
        <f>MyRating(_FRD1,$B30,'FR-Efficacy'!$F$1)</f>
        <v>3</v>
      </c>
      <c r="X30" s="154">
        <f>MyRating(_FRD2,$B30,'FR-Efficacy'!$F$1)</f>
        <v>3</v>
      </c>
      <c r="Y30" s="154">
        <f>MyRating(_FRD3,$B30,'FR-Efficacy'!$F$1)</f>
        <v>3</v>
      </c>
      <c r="Z30" s="154">
        <f>MyRating(_FRD4,$B30,'FR-Efficacy'!$F$1)</f>
        <v>1</v>
      </c>
      <c r="AA30" s="154">
        <f>MyRating(_FRB1,$B30,'FR-Efficacy'!$F$1)</f>
        <v>3</v>
      </c>
      <c r="AB30" s="154">
        <f>MyRating(_FRB2,$B30,'FR-Efficacy'!$F$1)</f>
        <v>3</v>
      </c>
      <c r="AC30" s="154">
        <f>MyRating(_FRB3,$B30,'FR-Efficacy'!$F$1)</f>
        <v>3</v>
      </c>
    </row>
    <row r="31" spans="2:29" x14ac:dyDescent="0.25">
      <c r="B31" s="9" t="s">
        <v>21</v>
      </c>
      <c r="C31" s="294">
        <f t="shared" si="0"/>
        <v>0</v>
      </c>
      <c r="D31" s="294">
        <f t="shared" si="1"/>
        <v>0</v>
      </c>
      <c r="E31" s="294">
        <f t="shared" si="2"/>
        <v>0</v>
      </c>
      <c r="F31" s="294">
        <f t="shared" si="3"/>
        <v>0</v>
      </c>
      <c r="G31" s="294">
        <f t="shared" si="4"/>
        <v>0</v>
      </c>
      <c r="H31" s="154">
        <f>MyRating(_FRE1,$B31,'FR-Efficacy'!$F$1)</f>
        <v>0</v>
      </c>
      <c r="I31" s="154">
        <f>MyRating(_FRE2,$B31,'FR-Efficacy'!$F$1)</f>
        <v>0</v>
      </c>
      <c r="J31" s="154">
        <f>MyRating(_FRE3,$B31,'FR-Efficacy'!$F$1)</f>
        <v>0</v>
      </c>
      <c r="K31" s="154">
        <f>MyRating(_FRE4,$B31,'FR-Efficacy'!$F$1)</f>
        <v>0</v>
      </c>
      <c r="L31" s="154">
        <f>MyRating(_FRE5,$B31,'FR-Efficacy'!$F$1)</f>
        <v>0</v>
      </c>
      <c r="M31" s="154">
        <f>MyRating(_FRE6,$B31,'FR-Efficacy'!$F$1)</f>
        <v>0</v>
      </c>
      <c r="N31" s="154">
        <f>MyRating(_FRE7,$B31,'FR-Efficacy'!$F$1)</f>
        <v>0</v>
      </c>
      <c r="O31" s="154">
        <f>MyRating(_FRE8,$B31,'FR-Efficacy'!$F$1)</f>
        <v>0</v>
      </c>
      <c r="P31" s="154">
        <f>MyRating(_FRS1,$B31,'FR-Efficacy'!$F$1)</f>
        <v>0</v>
      </c>
      <c r="Q31" s="154">
        <f>MyRating(_FRS2,$B31,'FR-Efficacy'!$F$1)</f>
        <v>0</v>
      </c>
      <c r="R31" s="154">
        <f>MyRating(_FRS3,$B31,'FR-Efficacy'!$F$1)</f>
        <v>0</v>
      </c>
      <c r="S31" s="154">
        <f>MyRating(_FRS4,$B31,'FR-Efficacy'!$F$1)</f>
        <v>0</v>
      </c>
      <c r="T31" s="154">
        <f>MyRating(_FRS5,$B31,'FR-Efficacy'!$F$1)</f>
        <v>0</v>
      </c>
      <c r="U31" s="154">
        <f>MyRating(_FRS6,$B31,'FR-Efficacy'!$F$1)</f>
        <v>0</v>
      </c>
      <c r="V31" s="154">
        <f>MyRating(_FRS7,$B31,'FR-Efficacy'!$F$1)</f>
        <v>0</v>
      </c>
      <c r="W31" s="154">
        <f>MyRating(_FRD1,$B31,'FR-Efficacy'!$F$1)</f>
        <v>0</v>
      </c>
      <c r="X31" s="154">
        <f>MyRating(_FRD2,$B31,'FR-Efficacy'!$F$1)</f>
        <v>0</v>
      </c>
      <c r="Y31" s="154">
        <f>MyRating(_FRD3,$B31,'FR-Efficacy'!$F$1)</f>
        <v>0</v>
      </c>
      <c r="Z31" s="154">
        <f>MyRating(_FRD4,$B31,'FR-Efficacy'!$F$1)</f>
        <v>0</v>
      </c>
      <c r="AA31" s="154">
        <f>MyRating(_FRB1,$B31,'FR-Efficacy'!$F$1)</f>
        <v>0</v>
      </c>
      <c r="AB31" s="154">
        <f>MyRating(_FRB2,$B31,'FR-Efficacy'!$F$1)</f>
        <v>0</v>
      </c>
      <c r="AC31" s="154">
        <f>MyRating(_FRB3,$B31,'FR-Efficacy'!$F$1)</f>
        <v>0</v>
      </c>
    </row>
    <row r="32" spans="2:29" x14ac:dyDescent="0.25">
      <c r="B32" s="9" t="s">
        <v>66</v>
      </c>
      <c r="C32" s="294">
        <f t="shared" si="0"/>
        <v>1.7841252000000001</v>
      </c>
      <c r="D32" s="294">
        <f t="shared" si="1"/>
        <v>1.35097373578</v>
      </c>
      <c r="E32" s="294">
        <f t="shared" si="2"/>
        <v>0.96908590000000006</v>
      </c>
      <c r="F32" s="294">
        <f t="shared" si="3"/>
        <v>0.38188783577999996</v>
      </c>
      <c r="G32" s="294">
        <f t="shared" si="4"/>
        <v>3.0000000000000004</v>
      </c>
      <c r="H32" s="154">
        <f>MyRating(_FRE1,$B32,'FR-Efficacy'!$F$1)</f>
        <v>3</v>
      </c>
      <c r="I32" s="154">
        <f>MyRating(_FRE2,$B32,'FR-Efficacy'!$F$1)</f>
        <v>3</v>
      </c>
      <c r="J32" s="154">
        <f>MyRating(_FRE3,$B32,'FR-Efficacy'!$F$1)</f>
        <v>4</v>
      </c>
      <c r="K32" s="154">
        <f>MyRating(_FRE4,$B32,'FR-Efficacy'!$F$1)</f>
        <v>3</v>
      </c>
      <c r="L32" s="154">
        <f>MyRating(_FRE5,$B32,'FR-Efficacy'!$F$1)</f>
        <v>4</v>
      </c>
      <c r="M32" s="154">
        <f>MyRating(_FRE6,$B32,'FR-Efficacy'!$F$1)</f>
        <v>2</v>
      </c>
      <c r="N32" s="154">
        <f>MyRating(_FRE7,$B32,'FR-Efficacy'!$F$1)</f>
        <v>3</v>
      </c>
      <c r="O32" s="154">
        <f>MyRating(_FRE8,$B32,'FR-Efficacy'!$F$1)</f>
        <v>3</v>
      </c>
      <c r="P32" s="154">
        <f>MyRating(_FRS1,$B32,'FR-Efficacy'!$F$1)</f>
        <v>4</v>
      </c>
      <c r="Q32" s="154">
        <f>MyRating(_FRS2,$B32,'FR-Efficacy'!$F$1)</f>
        <v>5</v>
      </c>
      <c r="R32" s="154">
        <f>MyRating(_FRS3,$B32,'FR-Efficacy'!$F$1)</f>
        <v>3</v>
      </c>
      <c r="S32" s="154">
        <f>MyRating(_FRS4,$B32,'FR-Efficacy'!$F$1)</f>
        <v>4</v>
      </c>
      <c r="T32" s="154">
        <f>MyRating(_FRS5,$B32,'FR-Efficacy'!$F$1)</f>
        <v>5</v>
      </c>
      <c r="U32" s="154">
        <f>MyRating(_FRS6,$B32,'FR-Efficacy'!$F$1)</f>
        <v>2</v>
      </c>
      <c r="V32" s="154">
        <f>MyRating(_FRS7,$B32,'FR-Efficacy'!$F$1)</f>
        <v>3</v>
      </c>
      <c r="W32" s="154">
        <f>MyRating(_FRD1,$B32,'FR-Efficacy'!$F$1)</f>
        <v>2</v>
      </c>
      <c r="X32" s="154">
        <f>MyRating(_FRD2,$B32,'FR-Efficacy'!$F$1)</f>
        <v>3</v>
      </c>
      <c r="Y32" s="154">
        <f>MyRating(_FRD3,$B32,'FR-Efficacy'!$F$1)</f>
        <v>3</v>
      </c>
      <c r="Z32" s="154">
        <f>MyRating(_FRD4,$B32,'FR-Efficacy'!$F$1)</f>
        <v>3</v>
      </c>
      <c r="AA32" s="154">
        <f>MyRating(_FRB1,$B32,'FR-Efficacy'!$F$1)</f>
        <v>3</v>
      </c>
      <c r="AB32" s="154">
        <f>MyRating(_FRB2,$B32,'FR-Efficacy'!$F$1)</f>
        <v>3</v>
      </c>
      <c r="AC32" s="154">
        <f>MyRating(_FRB3,$B32,'FR-Efficacy'!$F$1)</f>
        <v>3</v>
      </c>
    </row>
    <row r="33" spans="2:29" x14ac:dyDescent="0.25">
      <c r="B33" s="9" t="s">
        <v>285</v>
      </c>
      <c r="C33" s="294">
        <f t="shared" si="0"/>
        <v>2.4130593999999999</v>
      </c>
      <c r="D33" s="294">
        <f t="shared" si="1"/>
        <v>1.4575985357800001</v>
      </c>
      <c r="E33" s="294">
        <f t="shared" si="2"/>
        <v>1.0757107000000001</v>
      </c>
      <c r="F33" s="294">
        <f t="shared" si="3"/>
        <v>0.38188783577999996</v>
      </c>
      <c r="G33" s="294">
        <f t="shared" si="4"/>
        <v>3.0000000000000004</v>
      </c>
      <c r="H33" s="154">
        <f>MyRating(_FRE1,$B33,'FR-Efficacy'!$F$1)</f>
        <v>5</v>
      </c>
      <c r="I33" s="154">
        <f>MyRating(_FRE2,$B33,'FR-Efficacy'!$F$1)</f>
        <v>5</v>
      </c>
      <c r="J33" s="154">
        <f>MyRating(_FRE3,$B33,'FR-Efficacy'!$F$1)</f>
        <v>5</v>
      </c>
      <c r="K33" s="154">
        <f>MyRating(_FRE4,$B33,'FR-Efficacy'!$F$1)</f>
        <v>5</v>
      </c>
      <c r="L33" s="154">
        <f>MyRating(_FRE5,$B33,'FR-Efficacy'!$F$1)</f>
        <v>4</v>
      </c>
      <c r="M33" s="154">
        <f>MyRating(_FRE6,$B33,'FR-Efficacy'!$F$1)</f>
        <v>2</v>
      </c>
      <c r="N33" s="154">
        <f>MyRating(_FRE7,$B33,'FR-Efficacy'!$F$1)</f>
        <v>4</v>
      </c>
      <c r="O33" s="154">
        <f>MyRating(_FRE8,$B33,'FR-Efficacy'!$F$1)</f>
        <v>3</v>
      </c>
      <c r="P33" s="154">
        <f>MyRating(_FRS1,$B33,'FR-Efficacy'!$F$1)</f>
        <v>4</v>
      </c>
      <c r="Q33" s="154">
        <f>MyRating(_FRS2,$B33,'FR-Efficacy'!$F$1)</f>
        <v>5</v>
      </c>
      <c r="R33" s="154">
        <f>MyRating(_FRS3,$B33,'FR-Efficacy'!$F$1)</f>
        <v>3</v>
      </c>
      <c r="S33" s="154">
        <f>MyRating(_FRS4,$B33,'FR-Efficacy'!$F$1)</f>
        <v>4</v>
      </c>
      <c r="T33" s="154">
        <f>MyRating(_FRS5,$B33,'FR-Efficacy'!$F$1)</f>
        <v>5</v>
      </c>
      <c r="U33" s="154">
        <f>MyRating(_FRS6,$B33,'FR-Efficacy'!$F$1)</f>
        <v>4</v>
      </c>
      <c r="V33" s="154">
        <f>MyRating(_FRS7,$B33,'FR-Efficacy'!$F$1)</f>
        <v>5</v>
      </c>
      <c r="W33" s="154">
        <f>MyRating(_FRD1,$B33,'FR-Efficacy'!$F$1)</f>
        <v>5</v>
      </c>
      <c r="X33" s="154">
        <f>MyRating(_FRD2,$B33,'FR-Efficacy'!$F$1)</f>
        <v>3</v>
      </c>
      <c r="Y33" s="154">
        <f>MyRating(_FRD3,$B33,'FR-Efficacy'!$F$1)</f>
        <v>3</v>
      </c>
      <c r="Z33" s="154">
        <f>MyRating(_FRD4,$B33,'FR-Efficacy'!$F$1)</f>
        <v>3</v>
      </c>
      <c r="AA33" s="154">
        <f>MyRating(_FRB1,$B33,'FR-Efficacy'!$F$1)</f>
        <v>3</v>
      </c>
      <c r="AB33" s="154">
        <f>MyRating(_FRB2,$B33,'FR-Efficacy'!$F$1)</f>
        <v>3</v>
      </c>
      <c r="AC33" s="154">
        <f>MyRating(_FRB3,$B33,'FR-Efficacy'!$F$1)</f>
        <v>3</v>
      </c>
    </row>
    <row r="34" spans="2:29" x14ac:dyDescent="0.25">
      <c r="B34" s="9" t="s">
        <v>33</v>
      </c>
      <c r="C34" s="294">
        <f t="shared" si="0"/>
        <v>2.1518980000000005</v>
      </c>
      <c r="D34" s="294">
        <f t="shared" si="1"/>
        <v>1.3724091357799999</v>
      </c>
      <c r="E34" s="294">
        <f t="shared" si="2"/>
        <v>0.99052130000000005</v>
      </c>
      <c r="F34" s="294">
        <f t="shared" si="3"/>
        <v>0.38188783577999996</v>
      </c>
      <c r="G34" s="294">
        <f t="shared" si="4"/>
        <v>3.0000000000000004</v>
      </c>
      <c r="H34" s="154">
        <f>MyRating(_FRE1,$B34,'FR-Efficacy'!$F$1)</f>
        <v>4</v>
      </c>
      <c r="I34" s="154">
        <f>MyRating(_FRE2,$B34,'FR-Efficacy'!$F$1)</f>
        <v>4</v>
      </c>
      <c r="J34" s="154">
        <f>MyRating(_FRE3,$B34,'FR-Efficacy'!$F$1)</f>
        <v>4</v>
      </c>
      <c r="K34" s="154">
        <f>MyRating(_FRE4,$B34,'FR-Efficacy'!$F$1)</f>
        <v>4</v>
      </c>
      <c r="L34" s="154">
        <f>MyRating(_FRE5,$B34,'FR-Efficacy'!$F$1)</f>
        <v>4</v>
      </c>
      <c r="M34" s="154">
        <f>MyRating(_FRE6,$B34,'FR-Efficacy'!$F$1)</f>
        <v>3</v>
      </c>
      <c r="N34" s="154">
        <f>MyRating(_FRE7,$B34,'FR-Efficacy'!$F$1)</f>
        <v>3</v>
      </c>
      <c r="O34" s="154">
        <f>MyRating(_FRE8,$B34,'FR-Efficacy'!$F$1)</f>
        <v>4</v>
      </c>
      <c r="P34" s="154">
        <f>MyRating(_FRS1,$B34,'FR-Efficacy'!$F$1)</f>
        <v>4</v>
      </c>
      <c r="Q34" s="154">
        <f>MyRating(_FRS2,$B34,'FR-Efficacy'!$F$1)</f>
        <v>5</v>
      </c>
      <c r="R34" s="154">
        <f>MyRating(_FRS3,$B34,'FR-Efficacy'!$F$1)</f>
        <v>3</v>
      </c>
      <c r="S34" s="154">
        <f>MyRating(_FRS4,$B34,'FR-Efficacy'!$F$1)</f>
        <v>4</v>
      </c>
      <c r="T34" s="154">
        <f>MyRating(_FRS5,$B34,'FR-Efficacy'!$F$1)</f>
        <v>5</v>
      </c>
      <c r="U34" s="154">
        <f>MyRating(_FRS6,$B34,'FR-Efficacy'!$F$1)</f>
        <v>3</v>
      </c>
      <c r="V34" s="154">
        <f>MyRating(_FRS7,$B34,'FR-Efficacy'!$F$1)</f>
        <v>3</v>
      </c>
      <c r="W34" s="154">
        <f>MyRating(_FRD1,$B34,'FR-Efficacy'!$F$1)</f>
        <v>3</v>
      </c>
      <c r="X34" s="154">
        <f>MyRating(_FRD2,$B34,'FR-Efficacy'!$F$1)</f>
        <v>3</v>
      </c>
      <c r="Y34" s="154">
        <f>MyRating(_FRD3,$B34,'FR-Efficacy'!$F$1)</f>
        <v>3</v>
      </c>
      <c r="Z34" s="154">
        <f>MyRating(_FRD4,$B34,'FR-Efficacy'!$F$1)</f>
        <v>3</v>
      </c>
      <c r="AA34" s="154">
        <f>MyRating(_FRB1,$B34,'FR-Efficacy'!$F$1)</f>
        <v>3</v>
      </c>
      <c r="AB34" s="154">
        <f>MyRating(_FRB2,$B34,'FR-Efficacy'!$F$1)</f>
        <v>3</v>
      </c>
      <c r="AC34" s="154">
        <f>MyRating(_FRB3,$B34,'FR-Efficacy'!$F$1)</f>
        <v>3</v>
      </c>
    </row>
    <row r="35" spans="2:29" x14ac:dyDescent="0.25">
      <c r="B35" s="9" t="s">
        <v>29</v>
      </c>
      <c r="C35" s="294">
        <f t="shared" si="0"/>
        <v>2.0320234000000004</v>
      </c>
      <c r="D35" s="294">
        <f t="shared" si="1"/>
        <v>1.3724091357799999</v>
      </c>
      <c r="E35" s="294">
        <f t="shared" si="2"/>
        <v>0.99052130000000005</v>
      </c>
      <c r="F35" s="294">
        <f t="shared" si="3"/>
        <v>0.38188783577999996</v>
      </c>
      <c r="G35" s="294">
        <f t="shared" si="4"/>
        <v>3.0000000000000004</v>
      </c>
      <c r="H35" s="154">
        <f>MyRating(_FRE1,$B35,'FR-Efficacy'!$F$1)</f>
        <v>4</v>
      </c>
      <c r="I35" s="154">
        <f>MyRating(_FRE2,$B35,'FR-Efficacy'!$F$1)</f>
        <v>4</v>
      </c>
      <c r="J35" s="154">
        <f>MyRating(_FRE3,$B35,'FR-Efficacy'!$F$1)</f>
        <v>4</v>
      </c>
      <c r="K35" s="154">
        <f>MyRating(_FRE4,$B35,'FR-Efficacy'!$F$1)</f>
        <v>4</v>
      </c>
      <c r="L35" s="154">
        <f>MyRating(_FRE5,$B35,'FR-Efficacy'!$F$1)</f>
        <v>4</v>
      </c>
      <c r="M35" s="154">
        <f>MyRating(_FRE6,$B35,'FR-Efficacy'!$F$1)</f>
        <v>2</v>
      </c>
      <c r="N35" s="154">
        <f>MyRating(_FRE7,$B35,'FR-Efficacy'!$F$1)</f>
        <v>3</v>
      </c>
      <c r="O35" s="154">
        <f>MyRating(_FRE8,$B35,'FR-Efficacy'!$F$1)</f>
        <v>3</v>
      </c>
      <c r="P35" s="154">
        <f>MyRating(_FRS1,$B35,'FR-Efficacy'!$F$1)</f>
        <v>4</v>
      </c>
      <c r="Q35" s="154">
        <f>MyRating(_FRS2,$B35,'FR-Efficacy'!$F$1)</f>
        <v>5</v>
      </c>
      <c r="R35" s="154">
        <f>MyRating(_FRS3,$B35,'FR-Efficacy'!$F$1)</f>
        <v>3</v>
      </c>
      <c r="S35" s="154">
        <f>MyRating(_FRS4,$B35,'FR-Efficacy'!$F$1)</f>
        <v>4</v>
      </c>
      <c r="T35" s="154">
        <f>MyRating(_FRS5,$B35,'FR-Efficacy'!$F$1)</f>
        <v>5</v>
      </c>
      <c r="U35" s="154">
        <f>MyRating(_FRS6,$B35,'FR-Efficacy'!$F$1)</f>
        <v>3</v>
      </c>
      <c r="V35" s="154">
        <f>MyRating(_FRS7,$B35,'FR-Efficacy'!$F$1)</f>
        <v>3</v>
      </c>
      <c r="W35" s="154">
        <f>MyRating(_FRD1,$B35,'FR-Efficacy'!$F$1)</f>
        <v>3</v>
      </c>
      <c r="X35" s="154">
        <f>MyRating(_FRD2,$B35,'FR-Efficacy'!$F$1)</f>
        <v>3</v>
      </c>
      <c r="Y35" s="154">
        <f>MyRating(_FRD3,$B35,'FR-Efficacy'!$F$1)</f>
        <v>3</v>
      </c>
      <c r="Z35" s="154">
        <f>MyRating(_FRD4,$B35,'FR-Efficacy'!$F$1)</f>
        <v>3</v>
      </c>
      <c r="AA35" s="154">
        <f>MyRating(_FRB1,$B35,'FR-Efficacy'!$F$1)</f>
        <v>3</v>
      </c>
      <c r="AB35" s="154">
        <f>MyRating(_FRB2,$B35,'FR-Efficacy'!$F$1)</f>
        <v>3</v>
      </c>
      <c r="AC35" s="154">
        <f>MyRating(_FRB3,$B35,'FR-Efficacy'!$F$1)</f>
        <v>3</v>
      </c>
    </row>
    <row r="36" spans="2:29" x14ac:dyDescent="0.25">
      <c r="B36" s="9" t="s">
        <v>26</v>
      </c>
      <c r="C36" s="294">
        <f t="shared" si="0"/>
        <v>2.0320234000000004</v>
      </c>
      <c r="D36" s="294">
        <f t="shared" si="1"/>
        <v>1.24946933578</v>
      </c>
      <c r="E36" s="294">
        <f t="shared" si="2"/>
        <v>0.86758150000000001</v>
      </c>
      <c r="F36" s="294">
        <f t="shared" si="3"/>
        <v>0.38188783577999996</v>
      </c>
      <c r="G36" s="294">
        <f t="shared" si="4"/>
        <v>3.0000000000000004</v>
      </c>
      <c r="H36" s="154">
        <f>MyRating(_FRE1,$B36,'FR-Efficacy'!$F$1)</f>
        <v>4</v>
      </c>
      <c r="I36" s="154">
        <f>MyRating(_FRE2,$B36,'FR-Efficacy'!$F$1)</f>
        <v>4</v>
      </c>
      <c r="J36" s="154">
        <f>MyRating(_FRE3,$B36,'FR-Efficacy'!$F$1)</f>
        <v>4</v>
      </c>
      <c r="K36" s="154">
        <f>MyRating(_FRE4,$B36,'FR-Efficacy'!$F$1)</f>
        <v>4</v>
      </c>
      <c r="L36" s="154">
        <f>MyRating(_FRE5,$B36,'FR-Efficacy'!$F$1)</f>
        <v>4</v>
      </c>
      <c r="M36" s="154">
        <f>MyRating(_FRE6,$B36,'FR-Efficacy'!$F$1)</f>
        <v>2</v>
      </c>
      <c r="N36" s="154">
        <f>MyRating(_FRE7,$B36,'FR-Efficacy'!$F$1)</f>
        <v>3</v>
      </c>
      <c r="O36" s="154">
        <f>MyRating(_FRE8,$B36,'FR-Efficacy'!$F$1)</f>
        <v>3</v>
      </c>
      <c r="P36" s="154">
        <f>MyRating(_FRS1,$B36,'FR-Efficacy'!$F$1)</f>
        <v>2</v>
      </c>
      <c r="Q36" s="154">
        <f>MyRating(_FRS2,$B36,'FR-Efficacy'!$F$1)</f>
        <v>5</v>
      </c>
      <c r="R36" s="154">
        <f>MyRating(_FRS3,$B36,'FR-Efficacy'!$F$1)</f>
        <v>3</v>
      </c>
      <c r="S36" s="154">
        <f>MyRating(_FRS4,$B36,'FR-Efficacy'!$F$1)</f>
        <v>4</v>
      </c>
      <c r="T36" s="154">
        <f>MyRating(_FRS5,$B36,'FR-Efficacy'!$F$1)</f>
        <v>5</v>
      </c>
      <c r="U36" s="154">
        <f>MyRating(_FRS6,$B36,'FR-Efficacy'!$F$1)</f>
        <v>3</v>
      </c>
      <c r="V36" s="154">
        <f>MyRating(_FRS7,$B36,'FR-Efficacy'!$F$1)</f>
        <v>3</v>
      </c>
      <c r="W36" s="154">
        <f>MyRating(_FRD1,$B36,'FR-Efficacy'!$F$1)</f>
        <v>3</v>
      </c>
      <c r="X36" s="154">
        <f>MyRating(_FRD2,$B36,'FR-Efficacy'!$F$1)</f>
        <v>3</v>
      </c>
      <c r="Y36" s="154">
        <f>MyRating(_FRD3,$B36,'FR-Efficacy'!$F$1)</f>
        <v>3</v>
      </c>
      <c r="Z36" s="154">
        <f>MyRating(_FRD4,$B36,'FR-Efficacy'!$F$1)</f>
        <v>3</v>
      </c>
      <c r="AA36" s="154">
        <f>MyRating(_FRB1,$B36,'FR-Efficacy'!$F$1)</f>
        <v>3</v>
      </c>
      <c r="AB36" s="154">
        <f>MyRating(_FRB2,$B36,'FR-Efficacy'!$F$1)</f>
        <v>3</v>
      </c>
      <c r="AC36" s="154">
        <f>MyRating(_FRB3,$B36,'FR-Efficacy'!$F$1)</f>
        <v>3</v>
      </c>
    </row>
    <row r="37" spans="2:29" x14ac:dyDescent="0.25">
      <c r="B37" s="9" t="s">
        <v>58</v>
      </c>
      <c r="C37" s="294">
        <f t="shared" si="0"/>
        <v>2.2591276000000002</v>
      </c>
      <c r="D37" s="294">
        <f t="shared" si="1"/>
        <v>1.31093923578</v>
      </c>
      <c r="E37" s="294">
        <f t="shared" si="2"/>
        <v>0.92905140000000008</v>
      </c>
      <c r="F37" s="294">
        <f t="shared" si="3"/>
        <v>0.38188783577999996</v>
      </c>
      <c r="G37" s="294">
        <f t="shared" si="4"/>
        <v>3.0000000000000004</v>
      </c>
      <c r="H37" s="154">
        <f>MyRating(_FRE1,$B37,'FR-Efficacy'!$F$1)</f>
        <v>5</v>
      </c>
      <c r="I37" s="154">
        <f>MyRating(_FRE2,$B37,'FR-Efficacy'!$F$1)</f>
        <v>5</v>
      </c>
      <c r="J37" s="154">
        <f>MyRating(_FRE3,$B37,'FR-Efficacy'!$F$1)</f>
        <v>4</v>
      </c>
      <c r="K37" s="154">
        <f>MyRating(_FRE4,$B37,'FR-Efficacy'!$F$1)</f>
        <v>4</v>
      </c>
      <c r="L37" s="154">
        <f>MyRating(_FRE5,$B37,'FR-Efficacy'!$F$1)</f>
        <v>4</v>
      </c>
      <c r="M37" s="154">
        <f>MyRating(_FRE6,$B37,'FR-Efficacy'!$F$1)</f>
        <v>2</v>
      </c>
      <c r="N37" s="154">
        <f>MyRating(_FRE7,$B37,'FR-Efficacy'!$F$1)</f>
        <v>3</v>
      </c>
      <c r="O37" s="154">
        <f>MyRating(_FRE8,$B37,'FR-Efficacy'!$F$1)</f>
        <v>4</v>
      </c>
      <c r="P37" s="154">
        <f>MyRating(_FRS1,$B37,'FR-Efficacy'!$F$1)</f>
        <v>3</v>
      </c>
      <c r="Q37" s="154">
        <f>MyRating(_FRS2,$B37,'FR-Efficacy'!$F$1)</f>
        <v>5</v>
      </c>
      <c r="R37" s="154">
        <f>MyRating(_FRS3,$B37,'FR-Efficacy'!$F$1)</f>
        <v>3</v>
      </c>
      <c r="S37" s="154">
        <f>MyRating(_FRS4,$B37,'FR-Efficacy'!$F$1)</f>
        <v>4</v>
      </c>
      <c r="T37" s="154">
        <f>MyRating(_FRS5,$B37,'FR-Efficacy'!$F$1)</f>
        <v>5</v>
      </c>
      <c r="U37" s="154">
        <f>MyRating(_FRS6,$B37,'FR-Efficacy'!$F$1)</f>
        <v>3</v>
      </c>
      <c r="V37" s="154">
        <f>MyRating(_FRS7,$B37,'FR-Efficacy'!$F$1)</f>
        <v>3</v>
      </c>
      <c r="W37" s="154">
        <f>MyRating(_FRD1,$B37,'FR-Efficacy'!$F$1)</f>
        <v>3</v>
      </c>
      <c r="X37" s="154">
        <f>MyRating(_FRD2,$B37,'FR-Efficacy'!$F$1)</f>
        <v>3</v>
      </c>
      <c r="Y37" s="154">
        <f>MyRating(_FRD3,$B37,'FR-Efficacy'!$F$1)</f>
        <v>3</v>
      </c>
      <c r="Z37" s="154">
        <f>MyRating(_FRD4,$B37,'FR-Efficacy'!$F$1)</f>
        <v>3</v>
      </c>
      <c r="AA37" s="154">
        <f>MyRating(_FRB1,$B37,'FR-Efficacy'!$F$1)</f>
        <v>3</v>
      </c>
      <c r="AB37" s="154">
        <f>MyRating(_FRB2,$B37,'FR-Efficacy'!$F$1)</f>
        <v>3</v>
      </c>
      <c r="AC37" s="154">
        <f>MyRating(_FRB3,$B37,'FR-Efficacy'!$F$1)</f>
        <v>3</v>
      </c>
    </row>
    <row r="38" spans="2:29" x14ac:dyDescent="0.25">
      <c r="B38" s="9" t="s">
        <v>51</v>
      </c>
      <c r="C38" s="294">
        <f t="shared" si="0"/>
        <v>1.7841252000000001</v>
      </c>
      <c r="D38" s="294">
        <f t="shared" si="1"/>
        <v>1.31093923578</v>
      </c>
      <c r="E38" s="294">
        <f t="shared" si="2"/>
        <v>0.92905140000000008</v>
      </c>
      <c r="F38" s="294">
        <f t="shared" si="3"/>
        <v>0.38188783577999996</v>
      </c>
      <c r="G38" s="294">
        <f t="shared" si="4"/>
        <v>3.0000000000000004</v>
      </c>
      <c r="H38" s="154">
        <f>MyRating(_FRE1,$B38,'FR-Efficacy'!$F$1)</f>
        <v>3</v>
      </c>
      <c r="I38" s="154">
        <f>MyRating(_FRE2,$B38,'FR-Efficacy'!$F$1)</f>
        <v>3</v>
      </c>
      <c r="J38" s="154">
        <f>MyRating(_FRE3,$B38,'FR-Efficacy'!$F$1)</f>
        <v>4</v>
      </c>
      <c r="K38" s="154">
        <f>MyRating(_FRE4,$B38,'FR-Efficacy'!$F$1)</f>
        <v>3</v>
      </c>
      <c r="L38" s="154">
        <f>MyRating(_FRE5,$B38,'FR-Efficacy'!$F$1)</f>
        <v>4</v>
      </c>
      <c r="M38" s="154">
        <f>MyRating(_FRE6,$B38,'FR-Efficacy'!$F$1)</f>
        <v>2</v>
      </c>
      <c r="N38" s="154">
        <f>MyRating(_FRE7,$B38,'FR-Efficacy'!$F$1)</f>
        <v>3</v>
      </c>
      <c r="O38" s="154">
        <f>MyRating(_FRE8,$B38,'FR-Efficacy'!$F$1)</f>
        <v>3</v>
      </c>
      <c r="P38" s="154">
        <f>MyRating(_FRS1,$B38,'FR-Efficacy'!$F$1)</f>
        <v>3</v>
      </c>
      <c r="Q38" s="154">
        <f>MyRating(_FRS2,$B38,'FR-Efficacy'!$F$1)</f>
        <v>5</v>
      </c>
      <c r="R38" s="154">
        <f>MyRating(_FRS3,$B38,'FR-Efficacy'!$F$1)</f>
        <v>3</v>
      </c>
      <c r="S38" s="154">
        <f>MyRating(_FRS4,$B38,'FR-Efficacy'!$F$1)</f>
        <v>4</v>
      </c>
      <c r="T38" s="154">
        <f>MyRating(_FRS5,$B38,'FR-Efficacy'!$F$1)</f>
        <v>5</v>
      </c>
      <c r="U38" s="154">
        <f>MyRating(_FRS6,$B38,'FR-Efficacy'!$F$1)</f>
        <v>3</v>
      </c>
      <c r="V38" s="154">
        <f>MyRating(_FRS7,$B38,'FR-Efficacy'!$F$1)</f>
        <v>3</v>
      </c>
      <c r="W38" s="154">
        <f>MyRating(_FRD1,$B38,'FR-Efficacy'!$F$1)</f>
        <v>3</v>
      </c>
      <c r="X38" s="154">
        <f>MyRating(_FRD2,$B38,'FR-Efficacy'!$F$1)</f>
        <v>3</v>
      </c>
      <c r="Y38" s="154">
        <f>MyRating(_FRD3,$B38,'FR-Efficacy'!$F$1)</f>
        <v>3</v>
      </c>
      <c r="Z38" s="154">
        <f>MyRating(_FRD4,$B38,'FR-Efficacy'!$F$1)</f>
        <v>3</v>
      </c>
      <c r="AA38" s="154">
        <f>MyRating(_FRB1,$B38,'FR-Efficacy'!$F$1)</f>
        <v>3</v>
      </c>
      <c r="AB38" s="154">
        <f>MyRating(_FRB2,$B38,'FR-Efficacy'!$F$1)</f>
        <v>3</v>
      </c>
      <c r="AC38" s="154">
        <f>MyRating(_FRB3,$B38,'FR-Efficacy'!$F$1)</f>
        <v>3</v>
      </c>
    </row>
    <row r="39" spans="2:29" x14ac:dyDescent="0.25">
      <c r="B39" s="9" t="s">
        <v>43</v>
      </c>
      <c r="C39" s="294">
        <f t="shared" si="0"/>
        <v>1.9904354</v>
      </c>
      <c r="D39" s="294">
        <f t="shared" si="1"/>
        <v>1.3588802357800001</v>
      </c>
      <c r="E39" s="294">
        <f t="shared" si="2"/>
        <v>0.97699240000000009</v>
      </c>
      <c r="F39" s="294">
        <f t="shared" si="3"/>
        <v>0.38188783577999996</v>
      </c>
      <c r="G39" s="294">
        <f t="shared" si="4"/>
        <v>3.0000000000000004</v>
      </c>
      <c r="H39" s="154">
        <f>MyRating(_FRE1,$B39,'FR-Efficacy'!$F$1)</f>
        <v>4</v>
      </c>
      <c r="I39" s="154">
        <f>MyRating(_FRE2,$B39,'FR-Efficacy'!$F$1)</f>
        <v>4</v>
      </c>
      <c r="J39" s="154">
        <f>MyRating(_FRE3,$B39,'FR-Efficacy'!$F$1)</f>
        <v>4</v>
      </c>
      <c r="K39" s="154">
        <f>MyRating(_FRE4,$B39,'FR-Efficacy'!$F$1)</f>
        <v>2</v>
      </c>
      <c r="L39" s="154">
        <f>MyRating(_FRE5,$B39,'FR-Efficacy'!$F$1)</f>
        <v>4</v>
      </c>
      <c r="M39" s="154">
        <f>MyRating(_FRE6,$B39,'FR-Efficacy'!$F$1)</f>
        <v>2</v>
      </c>
      <c r="N39" s="154">
        <f>MyRating(_FRE7,$B39,'FR-Efficacy'!$F$1)</f>
        <v>3</v>
      </c>
      <c r="O39" s="154">
        <f>MyRating(_FRE8,$B39,'FR-Efficacy'!$F$1)</f>
        <v>5</v>
      </c>
      <c r="P39" s="154">
        <f>MyRating(_FRS1,$B39,'FR-Efficacy'!$F$1)</f>
        <v>4</v>
      </c>
      <c r="Q39" s="154">
        <f>MyRating(_FRS2,$B39,'FR-Efficacy'!$F$1)</f>
        <v>5</v>
      </c>
      <c r="R39" s="154">
        <f>MyRating(_FRS3,$B39,'FR-Efficacy'!$F$1)</f>
        <v>3</v>
      </c>
      <c r="S39" s="154">
        <f>MyRating(_FRS4,$B39,'FR-Efficacy'!$F$1)</f>
        <v>3</v>
      </c>
      <c r="T39" s="154">
        <f>MyRating(_FRS5,$B39,'FR-Efficacy'!$F$1)</f>
        <v>5</v>
      </c>
      <c r="U39" s="154">
        <f>MyRating(_FRS6,$B39,'FR-Efficacy'!$F$1)</f>
        <v>4</v>
      </c>
      <c r="V39" s="154">
        <f>MyRating(_FRS7,$B39,'FR-Efficacy'!$F$1)</f>
        <v>3</v>
      </c>
      <c r="W39" s="154">
        <f>MyRating(_FRD1,$B39,'FR-Efficacy'!$F$1)</f>
        <v>3</v>
      </c>
      <c r="X39" s="154">
        <f>MyRating(_FRD2,$B39,'FR-Efficacy'!$F$1)</f>
        <v>3</v>
      </c>
      <c r="Y39" s="154">
        <f>MyRating(_FRD3,$B39,'FR-Efficacy'!$F$1)</f>
        <v>3</v>
      </c>
      <c r="Z39" s="154">
        <f>MyRating(_FRD4,$B39,'FR-Efficacy'!$F$1)</f>
        <v>3</v>
      </c>
      <c r="AA39" s="154">
        <f>MyRating(_FRB1,$B39,'FR-Efficacy'!$F$1)</f>
        <v>3</v>
      </c>
      <c r="AB39" s="154">
        <f>MyRating(_FRB2,$B39,'FR-Efficacy'!$F$1)</f>
        <v>3</v>
      </c>
      <c r="AC39" s="154">
        <f>MyRating(_FRB3,$B39,'FR-Efficacy'!$F$1)</f>
        <v>3</v>
      </c>
    </row>
    <row r="40" spans="2:29" x14ac:dyDescent="0.25">
      <c r="B40" s="9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MyRating(_FRE1,$B40,'FR-Efficacy'!$F$1)</f>
        <v>0</v>
      </c>
      <c r="I40" s="154">
        <f>MyRating(_FRE2,$B40,'FR-Efficacy'!$F$1)</f>
        <v>0</v>
      </c>
      <c r="J40" s="154">
        <f>MyRating(_FRE3,$B40,'FR-Efficacy'!$F$1)</f>
        <v>0</v>
      </c>
      <c r="K40" s="154">
        <f>MyRating(_FRE4,$B40,'FR-Efficacy'!$F$1)</f>
        <v>0</v>
      </c>
      <c r="L40" s="154">
        <f>MyRating(_FRE5,$B40,'FR-Efficacy'!$F$1)</f>
        <v>0</v>
      </c>
      <c r="M40" s="154">
        <f>MyRating(_FRE6,$B40,'FR-Efficacy'!$F$1)</f>
        <v>0</v>
      </c>
      <c r="N40" s="154">
        <f>MyRating(_FRE7,$B40,'FR-Efficacy'!$F$1)</f>
        <v>0</v>
      </c>
      <c r="O40" s="154">
        <f>MyRating(_FRE8,$B40,'FR-Efficacy'!$F$1)</f>
        <v>0</v>
      </c>
      <c r="P40" s="154">
        <f>MyRating(_FRS1,$B40,'FR-Efficacy'!$F$1)</f>
        <v>0</v>
      </c>
      <c r="Q40" s="154">
        <f>MyRating(_FRS2,$B40,'FR-Efficacy'!$F$1)</f>
        <v>0</v>
      </c>
      <c r="R40" s="154">
        <f>MyRating(_FRS3,$B40,'FR-Efficacy'!$F$1)</f>
        <v>0</v>
      </c>
      <c r="S40" s="154">
        <f>MyRating(_FRS4,$B40,'FR-Efficacy'!$F$1)</f>
        <v>0</v>
      </c>
      <c r="T40" s="154">
        <f>MyRating(_FRS5,$B40,'FR-Efficacy'!$F$1)</f>
        <v>0</v>
      </c>
      <c r="U40" s="154">
        <f>MyRating(_FRS6,$B40,'FR-Efficacy'!$F$1)</f>
        <v>0</v>
      </c>
      <c r="V40" s="154">
        <f>MyRating(_FRS7,$B40,'FR-Efficacy'!$F$1)</f>
        <v>0</v>
      </c>
      <c r="W40" s="154">
        <f>MyRating(_FRD1,$B40,'FR-Efficacy'!$F$1)</f>
        <v>0</v>
      </c>
      <c r="X40" s="154">
        <f>MyRating(_FRD2,$B40,'FR-Efficacy'!$F$1)</f>
        <v>0</v>
      </c>
      <c r="Y40" s="154">
        <f>MyRating(_FRD3,$B40,'FR-Efficacy'!$F$1)</f>
        <v>0</v>
      </c>
      <c r="Z40" s="154">
        <f>MyRating(_FRD4,$B40,'FR-Efficacy'!$F$1)</f>
        <v>0</v>
      </c>
      <c r="AA40" s="154">
        <f>MyRating(_FRB1,$B40,'FR-Efficacy'!$F$1)</f>
        <v>0</v>
      </c>
      <c r="AB40" s="154">
        <f>MyRating(_FRB2,$B40,'FR-Efficacy'!$F$1)</f>
        <v>0</v>
      </c>
      <c r="AC40" s="154">
        <f>MyRating(_FRB3,$B40,'FR-Efficacy'!$F$1)</f>
        <v>0</v>
      </c>
    </row>
    <row r="41" spans="2:29" x14ac:dyDescent="0.25">
      <c r="B41" s="9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MyRating(_FRE1,$B41,'FR-Efficacy'!$F$1)</f>
        <v>0</v>
      </c>
      <c r="I41" s="154">
        <f>MyRating(_FRE2,$B41,'FR-Efficacy'!$F$1)</f>
        <v>0</v>
      </c>
      <c r="J41" s="154">
        <f>MyRating(_FRE3,$B41,'FR-Efficacy'!$F$1)</f>
        <v>0</v>
      </c>
      <c r="K41" s="154">
        <f>MyRating(_FRE4,$B41,'FR-Efficacy'!$F$1)</f>
        <v>0</v>
      </c>
      <c r="L41" s="154">
        <f>MyRating(_FRE5,$B41,'FR-Efficacy'!$F$1)</f>
        <v>0</v>
      </c>
      <c r="M41" s="154">
        <f>MyRating(_FRE6,$B41,'FR-Efficacy'!$F$1)</f>
        <v>0</v>
      </c>
      <c r="N41" s="154">
        <f>MyRating(_FRE7,$B41,'FR-Efficacy'!$F$1)</f>
        <v>0</v>
      </c>
      <c r="O41" s="154">
        <f>MyRating(_FRE8,$B41,'FR-Efficacy'!$F$1)</f>
        <v>0</v>
      </c>
      <c r="P41" s="154">
        <f>MyRating(_FRS1,$B41,'FR-Efficacy'!$F$1)</f>
        <v>0</v>
      </c>
      <c r="Q41" s="154">
        <f>MyRating(_FRS2,$B41,'FR-Efficacy'!$F$1)</f>
        <v>0</v>
      </c>
      <c r="R41" s="154">
        <f>MyRating(_FRS3,$B41,'FR-Efficacy'!$F$1)</f>
        <v>0</v>
      </c>
      <c r="S41" s="154">
        <f>MyRating(_FRS4,$B41,'FR-Efficacy'!$F$1)</f>
        <v>0</v>
      </c>
      <c r="T41" s="154">
        <f>MyRating(_FRS5,$B41,'FR-Efficacy'!$F$1)</f>
        <v>0</v>
      </c>
      <c r="U41" s="154">
        <f>MyRating(_FRS6,$B41,'FR-Efficacy'!$F$1)</f>
        <v>0</v>
      </c>
      <c r="V41" s="154">
        <f>MyRating(_FRS7,$B41,'FR-Efficacy'!$F$1)</f>
        <v>0</v>
      </c>
      <c r="W41" s="154">
        <f>MyRating(_FRD1,$B41,'FR-Efficacy'!$F$1)</f>
        <v>0</v>
      </c>
      <c r="X41" s="154">
        <f>MyRating(_FRD2,$B41,'FR-Efficacy'!$F$1)</f>
        <v>0</v>
      </c>
      <c r="Y41" s="154">
        <f>MyRating(_FRD3,$B41,'FR-Efficacy'!$F$1)</f>
        <v>0</v>
      </c>
      <c r="Z41" s="154">
        <f>MyRating(_FRD4,$B41,'FR-Efficacy'!$F$1)</f>
        <v>0</v>
      </c>
      <c r="AA41" s="154">
        <f>MyRating(_FRB1,$B41,'FR-Efficacy'!$F$1)</f>
        <v>0</v>
      </c>
      <c r="AB41" s="154">
        <f>MyRating(_FRB2,$B41,'FR-Efficacy'!$F$1)</f>
        <v>0</v>
      </c>
      <c r="AC41" s="154">
        <f>MyRating(_FRB3,$B41,'FR-Efficacy'!$F$1)</f>
        <v>0</v>
      </c>
    </row>
    <row r="42" spans="2:29" x14ac:dyDescent="0.25">
      <c r="B42" s="9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MyRating(_FRE1,$B42,'FR-Efficacy'!$F$1)</f>
        <v>0</v>
      </c>
      <c r="I42" s="154">
        <f>MyRating(_FRE2,$B42,'FR-Efficacy'!$F$1)</f>
        <v>0</v>
      </c>
      <c r="J42" s="154">
        <f>MyRating(_FRE3,$B42,'FR-Efficacy'!$F$1)</f>
        <v>0</v>
      </c>
      <c r="K42" s="154">
        <f>MyRating(_FRE4,$B42,'FR-Efficacy'!$F$1)</f>
        <v>0</v>
      </c>
      <c r="L42" s="154">
        <f>MyRating(_FRE5,$B42,'FR-Efficacy'!$F$1)</f>
        <v>0</v>
      </c>
      <c r="M42" s="154">
        <f>MyRating(_FRE6,$B42,'FR-Efficacy'!$F$1)</f>
        <v>0</v>
      </c>
      <c r="N42" s="154">
        <f>MyRating(_FRE7,$B42,'FR-Efficacy'!$F$1)</f>
        <v>0</v>
      </c>
      <c r="O42" s="154">
        <f>MyRating(_FRE8,$B42,'FR-Efficacy'!$F$1)</f>
        <v>0</v>
      </c>
      <c r="P42" s="154">
        <f>MyRating(_FRS1,$B42,'FR-Efficacy'!$F$1)</f>
        <v>0</v>
      </c>
      <c r="Q42" s="154">
        <f>MyRating(_FRS2,$B42,'FR-Efficacy'!$F$1)</f>
        <v>0</v>
      </c>
      <c r="R42" s="154">
        <f>MyRating(_FRS3,$B42,'FR-Efficacy'!$F$1)</f>
        <v>0</v>
      </c>
      <c r="S42" s="154">
        <f>MyRating(_FRS4,$B42,'FR-Efficacy'!$F$1)</f>
        <v>0</v>
      </c>
      <c r="T42" s="154">
        <f>MyRating(_FRS5,$B42,'FR-Efficacy'!$F$1)</f>
        <v>0</v>
      </c>
      <c r="U42" s="154">
        <f>MyRating(_FRS6,$B42,'FR-Efficacy'!$F$1)</f>
        <v>0</v>
      </c>
      <c r="V42" s="154">
        <f>MyRating(_FRS7,$B42,'FR-Efficacy'!$F$1)</f>
        <v>0</v>
      </c>
      <c r="W42" s="154">
        <f>MyRating(_FRD1,$B42,'FR-Efficacy'!$F$1)</f>
        <v>0</v>
      </c>
      <c r="X42" s="154">
        <f>MyRating(_FRD2,$B42,'FR-Efficacy'!$F$1)</f>
        <v>0</v>
      </c>
      <c r="Y42" s="154">
        <f>MyRating(_FRD3,$B42,'FR-Efficacy'!$F$1)</f>
        <v>0</v>
      </c>
      <c r="Z42" s="154">
        <f>MyRating(_FRD4,$B42,'FR-Efficacy'!$F$1)</f>
        <v>0</v>
      </c>
      <c r="AA42" s="154">
        <f>MyRating(_FRB1,$B42,'FR-Efficacy'!$F$1)</f>
        <v>0</v>
      </c>
      <c r="AB42" s="154">
        <f>MyRating(_FRB2,$B42,'FR-Efficacy'!$F$1)</f>
        <v>0</v>
      </c>
      <c r="AC42" s="154">
        <f>MyRating(_FRB3,$B42,'FR-Efficacy'!$F$1)</f>
        <v>0</v>
      </c>
    </row>
    <row r="43" spans="2:29" x14ac:dyDescent="0.25">
      <c r="B43" s="9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MyRating(_FRE1,$B43,'FR-Efficacy'!$F$1)</f>
        <v>0</v>
      </c>
      <c r="I43" s="154">
        <f>MyRating(_FRE2,$B43,'FR-Efficacy'!$F$1)</f>
        <v>0</v>
      </c>
      <c r="J43" s="154">
        <f>MyRating(_FRE3,$B43,'FR-Efficacy'!$F$1)</f>
        <v>0</v>
      </c>
      <c r="K43" s="154">
        <f>MyRating(_FRE4,$B43,'FR-Efficacy'!$F$1)</f>
        <v>0</v>
      </c>
      <c r="L43" s="154">
        <f>MyRating(_FRE5,$B43,'FR-Efficacy'!$F$1)</f>
        <v>0</v>
      </c>
      <c r="M43" s="154">
        <f>MyRating(_FRE6,$B43,'FR-Efficacy'!$F$1)</f>
        <v>0</v>
      </c>
      <c r="N43" s="154">
        <f>MyRating(_FRE7,$B43,'FR-Efficacy'!$F$1)</f>
        <v>0</v>
      </c>
      <c r="O43" s="154">
        <f>MyRating(_FRE8,$B43,'FR-Efficacy'!$F$1)</f>
        <v>0</v>
      </c>
      <c r="P43" s="154">
        <f>MyRating(_FRS1,$B43,'FR-Efficacy'!$F$1)</f>
        <v>0</v>
      </c>
      <c r="Q43" s="154">
        <f>MyRating(_FRS2,$B43,'FR-Efficacy'!$F$1)</f>
        <v>0</v>
      </c>
      <c r="R43" s="154">
        <f>MyRating(_FRS3,$B43,'FR-Efficacy'!$F$1)</f>
        <v>0</v>
      </c>
      <c r="S43" s="154">
        <f>MyRating(_FRS4,$B43,'FR-Efficacy'!$F$1)</f>
        <v>0</v>
      </c>
      <c r="T43" s="154">
        <f>MyRating(_FRS5,$B43,'FR-Efficacy'!$F$1)</f>
        <v>0</v>
      </c>
      <c r="U43" s="154">
        <f>MyRating(_FRS6,$B43,'FR-Efficacy'!$F$1)</f>
        <v>0</v>
      </c>
      <c r="V43" s="154">
        <f>MyRating(_FRS7,$B43,'FR-Efficacy'!$F$1)</f>
        <v>0</v>
      </c>
      <c r="W43" s="154">
        <f>MyRating(_FRD1,$B43,'FR-Efficacy'!$F$1)</f>
        <v>0</v>
      </c>
      <c r="X43" s="154">
        <f>MyRating(_FRD2,$B43,'FR-Efficacy'!$F$1)</f>
        <v>0</v>
      </c>
      <c r="Y43" s="154">
        <f>MyRating(_FRD3,$B43,'FR-Efficacy'!$F$1)</f>
        <v>0</v>
      </c>
      <c r="Z43" s="154">
        <f>MyRating(_FRD4,$B43,'FR-Efficacy'!$F$1)</f>
        <v>0</v>
      </c>
      <c r="AA43" s="154">
        <f>MyRating(_FRB1,$B43,'FR-Efficacy'!$F$1)</f>
        <v>0</v>
      </c>
      <c r="AB43" s="154">
        <f>MyRating(_FRB2,$B43,'FR-Efficacy'!$F$1)</f>
        <v>0</v>
      </c>
      <c r="AC43" s="154">
        <f>MyRating(_FRB3,$B43,'FR-Efficacy'!$F$1)</f>
        <v>0</v>
      </c>
    </row>
    <row r="44" spans="2:29" x14ac:dyDescent="0.25">
      <c r="B44" s="9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MyRating(_FRE1,$B44,'FR-Efficacy'!$F$1)</f>
        <v>0</v>
      </c>
      <c r="I44" s="154">
        <f>MyRating(_FRE2,$B44,'FR-Efficacy'!$F$1)</f>
        <v>0</v>
      </c>
      <c r="J44" s="154">
        <f>MyRating(_FRE3,$B44,'FR-Efficacy'!$F$1)</f>
        <v>0</v>
      </c>
      <c r="K44" s="154">
        <f>MyRating(_FRE4,$B44,'FR-Efficacy'!$F$1)</f>
        <v>0</v>
      </c>
      <c r="L44" s="154">
        <f>MyRating(_FRE5,$B44,'FR-Efficacy'!$F$1)</f>
        <v>0</v>
      </c>
      <c r="M44" s="154">
        <f>MyRating(_FRE6,$B44,'FR-Efficacy'!$F$1)</f>
        <v>0</v>
      </c>
      <c r="N44" s="154">
        <f>MyRating(_FRE7,$B44,'FR-Efficacy'!$F$1)</f>
        <v>0</v>
      </c>
      <c r="O44" s="154">
        <f>MyRating(_FRE8,$B44,'FR-Efficacy'!$F$1)</f>
        <v>0</v>
      </c>
      <c r="P44" s="154">
        <f>MyRating(_FRS1,$B44,'FR-Efficacy'!$F$1)</f>
        <v>0</v>
      </c>
      <c r="Q44" s="154">
        <f>MyRating(_FRS2,$B44,'FR-Efficacy'!$F$1)</f>
        <v>0</v>
      </c>
      <c r="R44" s="154">
        <f>MyRating(_FRS3,$B44,'FR-Efficacy'!$F$1)</f>
        <v>0</v>
      </c>
      <c r="S44" s="154">
        <f>MyRating(_FRS4,$B44,'FR-Efficacy'!$F$1)</f>
        <v>0</v>
      </c>
      <c r="T44" s="154">
        <f>MyRating(_FRS5,$B44,'FR-Efficacy'!$F$1)</f>
        <v>0</v>
      </c>
      <c r="U44" s="154">
        <f>MyRating(_FRS6,$B44,'FR-Efficacy'!$F$1)</f>
        <v>0</v>
      </c>
      <c r="V44" s="154">
        <f>MyRating(_FRS7,$B44,'FR-Efficacy'!$F$1)</f>
        <v>0</v>
      </c>
      <c r="W44" s="154">
        <f>MyRating(_FRD1,$B44,'FR-Efficacy'!$F$1)</f>
        <v>0</v>
      </c>
      <c r="X44" s="154">
        <f>MyRating(_FRD2,$B44,'FR-Efficacy'!$F$1)</f>
        <v>0</v>
      </c>
      <c r="Y44" s="154">
        <f>MyRating(_FRD3,$B44,'FR-Efficacy'!$F$1)</f>
        <v>0</v>
      </c>
      <c r="Z44" s="154">
        <f>MyRating(_FRD4,$B44,'FR-Efficacy'!$F$1)</f>
        <v>0</v>
      </c>
      <c r="AA44" s="154">
        <f>MyRating(_FRB1,$B44,'FR-Efficacy'!$F$1)</f>
        <v>0</v>
      </c>
      <c r="AB44" s="154">
        <f>MyRating(_FRB2,$B44,'FR-Efficacy'!$F$1)</f>
        <v>0</v>
      </c>
      <c r="AC44" s="154">
        <f>MyRating(_FRB3,$B44,'FR-Efficacy'!$F$1)</f>
        <v>0</v>
      </c>
    </row>
    <row r="45" spans="2:29" x14ac:dyDescent="0.25">
      <c r="B45" s="9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MyRating(_FRE1,$B45,'FR-Efficacy'!$F$1)</f>
        <v>0</v>
      </c>
      <c r="I45" s="154">
        <f>MyRating(_FRE2,$B45,'FR-Efficacy'!$F$1)</f>
        <v>0</v>
      </c>
      <c r="J45" s="154">
        <f>MyRating(_FRE3,$B45,'FR-Efficacy'!$F$1)</f>
        <v>0</v>
      </c>
      <c r="K45" s="154">
        <f>MyRating(_FRE4,$B45,'FR-Efficacy'!$F$1)</f>
        <v>0</v>
      </c>
      <c r="L45" s="154">
        <f>MyRating(_FRE5,$B45,'FR-Efficacy'!$F$1)</f>
        <v>0</v>
      </c>
      <c r="M45" s="154">
        <f>MyRating(_FRE6,$B45,'FR-Efficacy'!$F$1)</f>
        <v>0</v>
      </c>
      <c r="N45" s="154">
        <f>MyRating(_FRE7,$B45,'FR-Efficacy'!$F$1)</f>
        <v>0</v>
      </c>
      <c r="O45" s="154">
        <f>MyRating(_FRE8,$B45,'FR-Efficacy'!$F$1)</f>
        <v>0</v>
      </c>
      <c r="P45" s="154">
        <f>MyRating(_FRS1,$B45,'FR-Efficacy'!$F$1)</f>
        <v>0</v>
      </c>
      <c r="Q45" s="154">
        <f>MyRating(_FRS2,$B45,'FR-Efficacy'!$F$1)</f>
        <v>0</v>
      </c>
      <c r="R45" s="154">
        <f>MyRating(_FRS3,$B45,'FR-Efficacy'!$F$1)</f>
        <v>0</v>
      </c>
      <c r="S45" s="154">
        <f>MyRating(_FRS4,$B45,'FR-Efficacy'!$F$1)</f>
        <v>0</v>
      </c>
      <c r="T45" s="154">
        <f>MyRating(_FRS5,$B45,'FR-Efficacy'!$F$1)</f>
        <v>0</v>
      </c>
      <c r="U45" s="154">
        <f>MyRating(_FRS6,$B45,'FR-Efficacy'!$F$1)</f>
        <v>0</v>
      </c>
      <c r="V45" s="154">
        <f>MyRating(_FRS7,$B45,'FR-Efficacy'!$F$1)</f>
        <v>0</v>
      </c>
      <c r="W45" s="154">
        <f>MyRating(_FRD1,$B45,'FR-Efficacy'!$F$1)</f>
        <v>0</v>
      </c>
      <c r="X45" s="154">
        <f>MyRating(_FRD2,$B45,'FR-Efficacy'!$F$1)</f>
        <v>0</v>
      </c>
      <c r="Y45" s="154">
        <f>MyRating(_FRD3,$B45,'FR-Efficacy'!$F$1)</f>
        <v>0</v>
      </c>
      <c r="Z45" s="154">
        <f>MyRating(_FRD4,$B45,'FR-Efficacy'!$F$1)</f>
        <v>0</v>
      </c>
      <c r="AA45" s="154">
        <f>MyRating(_FRB1,$B45,'FR-Efficacy'!$F$1)</f>
        <v>0</v>
      </c>
      <c r="AB45" s="154">
        <f>MyRating(_FRB2,$B45,'FR-Efficacy'!$F$1)</f>
        <v>0</v>
      </c>
      <c r="AC45" s="154">
        <f>MyRating(_FRB3,$B45,'FR-Efficacy'!$F$1)</f>
        <v>0</v>
      </c>
    </row>
    <row r="46" spans="2:29" x14ac:dyDescent="0.25">
      <c r="B46" s="9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MyRating(_FRE1,$B46,'FR-Efficacy'!$F$1)</f>
        <v>0</v>
      </c>
      <c r="I46" s="154">
        <f>MyRating(_FRE2,$B46,'FR-Efficacy'!$F$1)</f>
        <v>0</v>
      </c>
      <c r="J46" s="154">
        <f>MyRating(_FRE3,$B46,'FR-Efficacy'!$F$1)</f>
        <v>0</v>
      </c>
      <c r="K46" s="154">
        <f>MyRating(_FRE4,$B46,'FR-Efficacy'!$F$1)</f>
        <v>0</v>
      </c>
      <c r="L46" s="154">
        <f>MyRating(_FRE5,$B46,'FR-Efficacy'!$F$1)</f>
        <v>0</v>
      </c>
      <c r="M46" s="154">
        <f>MyRating(_FRE6,$B46,'FR-Efficacy'!$F$1)</f>
        <v>0</v>
      </c>
      <c r="N46" s="154">
        <f>MyRating(_FRE7,$B46,'FR-Efficacy'!$F$1)</f>
        <v>0</v>
      </c>
      <c r="O46" s="154">
        <f>MyRating(_FRE8,$B46,'FR-Efficacy'!$F$1)</f>
        <v>0</v>
      </c>
      <c r="P46" s="154">
        <f>MyRating(_FRS1,$B46,'FR-Efficacy'!$F$1)</f>
        <v>0</v>
      </c>
      <c r="Q46" s="154">
        <f>MyRating(_FRS2,$B46,'FR-Efficacy'!$F$1)</f>
        <v>0</v>
      </c>
      <c r="R46" s="154">
        <f>MyRating(_FRS3,$B46,'FR-Efficacy'!$F$1)</f>
        <v>0</v>
      </c>
      <c r="S46" s="154">
        <f>MyRating(_FRS4,$B46,'FR-Efficacy'!$F$1)</f>
        <v>0</v>
      </c>
      <c r="T46" s="154">
        <f>MyRating(_FRS5,$B46,'FR-Efficacy'!$F$1)</f>
        <v>0</v>
      </c>
      <c r="U46" s="154">
        <f>MyRating(_FRS6,$B46,'FR-Efficacy'!$F$1)</f>
        <v>0</v>
      </c>
      <c r="V46" s="154">
        <f>MyRating(_FRS7,$B46,'FR-Efficacy'!$F$1)</f>
        <v>0</v>
      </c>
      <c r="W46" s="154">
        <f>MyRating(_FRD1,$B46,'FR-Efficacy'!$F$1)</f>
        <v>0</v>
      </c>
      <c r="X46" s="154">
        <f>MyRating(_FRD2,$B46,'FR-Efficacy'!$F$1)</f>
        <v>0</v>
      </c>
      <c r="Y46" s="154">
        <f>MyRating(_FRD3,$B46,'FR-Efficacy'!$F$1)</f>
        <v>0</v>
      </c>
      <c r="Z46" s="154">
        <f>MyRating(_FRD4,$B46,'FR-Efficacy'!$F$1)</f>
        <v>0</v>
      </c>
      <c r="AA46" s="154">
        <f>MyRating(_FRB1,$B46,'FR-Efficacy'!$F$1)</f>
        <v>0</v>
      </c>
      <c r="AB46" s="154">
        <f>MyRating(_FRB2,$B46,'FR-Efficacy'!$F$1)</f>
        <v>0</v>
      </c>
      <c r="AC46" s="154">
        <f>MyRating(_FRB3,$B46,'FR-Efficacy'!$F$1)</f>
        <v>0</v>
      </c>
    </row>
    <row r="47" spans="2:29" x14ac:dyDescent="0.25">
      <c r="B47" s="9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MyRating(_FRE1,$B47,'FR-Efficacy'!$F$1)</f>
        <v>0</v>
      </c>
      <c r="I47" s="154">
        <f>MyRating(_FRE2,$B47,'FR-Efficacy'!$F$1)</f>
        <v>0</v>
      </c>
      <c r="J47" s="154">
        <f>MyRating(_FRE3,$B47,'FR-Efficacy'!$F$1)</f>
        <v>0</v>
      </c>
      <c r="K47" s="154">
        <f>MyRating(_FRE4,$B47,'FR-Efficacy'!$F$1)</f>
        <v>0</v>
      </c>
      <c r="L47" s="154">
        <f>MyRating(_FRE5,$B47,'FR-Efficacy'!$F$1)</f>
        <v>0</v>
      </c>
      <c r="M47" s="154">
        <f>MyRating(_FRE6,$B47,'FR-Efficacy'!$F$1)</f>
        <v>0</v>
      </c>
      <c r="N47" s="154">
        <f>MyRating(_FRE7,$B47,'FR-Efficacy'!$F$1)</f>
        <v>0</v>
      </c>
      <c r="O47" s="154">
        <f>MyRating(_FRE8,$B47,'FR-Efficacy'!$F$1)</f>
        <v>0</v>
      </c>
      <c r="P47" s="154">
        <f>MyRating(_FRS1,$B47,'FR-Efficacy'!$F$1)</f>
        <v>0</v>
      </c>
      <c r="Q47" s="154">
        <f>MyRating(_FRS2,$B47,'FR-Efficacy'!$F$1)</f>
        <v>0</v>
      </c>
      <c r="R47" s="154">
        <f>MyRating(_FRS3,$B47,'FR-Efficacy'!$F$1)</f>
        <v>0</v>
      </c>
      <c r="S47" s="154">
        <f>MyRating(_FRS4,$B47,'FR-Efficacy'!$F$1)</f>
        <v>0</v>
      </c>
      <c r="T47" s="154">
        <f>MyRating(_FRS5,$B47,'FR-Efficacy'!$F$1)</f>
        <v>0</v>
      </c>
      <c r="U47" s="154">
        <f>MyRating(_FRS6,$B47,'FR-Efficacy'!$F$1)</f>
        <v>0</v>
      </c>
      <c r="V47" s="154">
        <f>MyRating(_FRS7,$B47,'FR-Efficacy'!$F$1)</f>
        <v>0</v>
      </c>
      <c r="W47" s="154">
        <f>MyRating(_FRD1,$B47,'FR-Efficacy'!$F$1)</f>
        <v>0</v>
      </c>
      <c r="X47" s="154">
        <f>MyRating(_FRD2,$B47,'FR-Efficacy'!$F$1)</f>
        <v>0</v>
      </c>
      <c r="Y47" s="154">
        <f>MyRating(_FRD3,$B47,'FR-Efficacy'!$F$1)</f>
        <v>0</v>
      </c>
      <c r="Z47" s="154">
        <f>MyRating(_FRD4,$B47,'FR-Efficacy'!$F$1)</f>
        <v>0</v>
      </c>
      <c r="AA47" s="154">
        <f>MyRating(_FRB1,$B47,'FR-Efficacy'!$F$1)</f>
        <v>0</v>
      </c>
      <c r="AB47" s="154">
        <f>MyRating(_FRB2,$B47,'FR-Efficacy'!$F$1)</f>
        <v>0</v>
      </c>
      <c r="AC47" s="154">
        <f>MyRating(_FRB3,$B47,'FR-Efficacy'!$F$1)</f>
        <v>0</v>
      </c>
    </row>
    <row r="48" spans="2:29" x14ac:dyDescent="0.25">
      <c r="B48" s="9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MyRating(_FRE1,$B48,'FR-Efficacy'!$F$1)</f>
        <v>0</v>
      </c>
      <c r="I48" s="154">
        <f>MyRating(_FRE2,$B48,'FR-Efficacy'!$F$1)</f>
        <v>0</v>
      </c>
      <c r="J48" s="154">
        <f>MyRating(_FRE3,$B48,'FR-Efficacy'!$F$1)</f>
        <v>0</v>
      </c>
      <c r="K48" s="154">
        <f>MyRating(_FRE4,$B48,'FR-Efficacy'!$F$1)</f>
        <v>0</v>
      </c>
      <c r="L48" s="154">
        <f>MyRating(_FRE5,$B48,'FR-Efficacy'!$F$1)</f>
        <v>0</v>
      </c>
      <c r="M48" s="154">
        <f>MyRating(_FRE6,$B48,'FR-Efficacy'!$F$1)</f>
        <v>0</v>
      </c>
      <c r="N48" s="154">
        <f>MyRating(_FRE7,$B48,'FR-Efficacy'!$F$1)</f>
        <v>0</v>
      </c>
      <c r="O48" s="154">
        <f>MyRating(_FRE8,$B48,'FR-Efficacy'!$F$1)</f>
        <v>0</v>
      </c>
      <c r="P48" s="154">
        <f>MyRating(_FRS1,$B48,'FR-Efficacy'!$F$1)</f>
        <v>0</v>
      </c>
      <c r="Q48" s="154">
        <f>MyRating(_FRS2,$B48,'FR-Efficacy'!$F$1)</f>
        <v>0</v>
      </c>
      <c r="R48" s="154">
        <f>MyRating(_FRS3,$B48,'FR-Efficacy'!$F$1)</f>
        <v>0</v>
      </c>
      <c r="S48" s="154">
        <f>MyRating(_FRS4,$B48,'FR-Efficacy'!$F$1)</f>
        <v>0</v>
      </c>
      <c r="T48" s="154">
        <f>MyRating(_FRS5,$B48,'FR-Efficacy'!$F$1)</f>
        <v>0</v>
      </c>
      <c r="U48" s="154">
        <f>MyRating(_FRS6,$B48,'FR-Efficacy'!$F$1)</f>
        <v>0</v>
      </c>
      <c r="V48" s="154">
        <f>MyRating(_FRS7,$B48,'FR-Efficacy'!$F$1)</f>
        <v>0</v>
      </c>
      <c r="W48" s="154">
        <f>MyRating(_FRD1,$B48,'FR-Efficacy'!$F$1)</f>
        <v>0</v>
      </c>
      <c r="X48" s="154">
        <f>MyRating(_FRD2,$B48,'FR-Efficacy'!$F$1)</f>
        <v>0</v>
      </c>
      <c r="Y48" s="154">
        <f>MyRating(_FRD3,$B48,'FR-Efficacy'!$F$1)</f>
        <v>0</v>
      </c>
      <c r="Z48" s="154">
        <f>MyRating(_FRD4,$B48,'FR-Efficacy'!$F$1)</f>
        <v>0</v>
      </c>
      <c r="AA48" s="154">
        <f>MyRating(_FRB1,$B48,'FR-Efficacy'!$F$1)</f>
        <v>0</v>
      </c>
      <c r="AB48" s="154">
        <f>MyRating(_FRB2,$B48,'FR-Efficacy'!$F$1)</f>
        <v>0</v>
      </c>
      <c r="AC48" s="154">
        <f>MyRating(_FRB3,$B48,'FR-Efficacy'!$F$1)</f>
        <v>0</v>
      </c>
    </row>
    <row r="49" spans="2:29" x14ac:dyDescent="0.25">
      <c r="B49" s="9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MyRating(_FRE1,$B49,'FR-Efficacy'!$F$1)</f>
        <v>0</v>
      </c>
      <c r="I49" s="154">
        <f>MyRating(_FRE2,$B49,'FR-Efficacy'!$F$1)</f>
        <v>0</v>
      </c>
      <c r="J49" s="154">
        <f>MyRating(_FRE3,$B49,'FR-Efficacy'!$F$1)</f>
        <v>0</v>
      </c>
      <c r="K49" s="154">
        <f>MyRating(_FRE4,$B49,'FR-Efficacy'!$F$1)</f>
        <v>0</v>
      </c>
      <c r="L49" s="154">
        <f>MyRating(_FRE5,$B49,'FR-Efficacy'!$F$1)</f>
        <v>0</v>
      </c>
      <c r="M49" s="154">
        <f>MyRating(_FRE6,$B49,'FR-Efficacy'!$F$1)</f>
        <v>0</v>
      </c>
      <c r="N49" s="154">
        <f>MyRating(_FRE7,$B49,'FR-Efficacy'!$F$1)</f>
        <v>0</v>
      </c>
      <c r="O49" s="154">
        <f>MyRating(_FRE8,$B49,'FR-Efficacy'!$F$1)</f>
        <v>0</v>
      </c>
      <c r="P49" s="154">
        <f>MyRating(_FRS1,$B49,'FR-Efficacy'!$F$1)</f>
        <v>0</v>
      </c>
      <c r="Q49" s="154">
        <f>MyRating(_FRS2,$B49,'FR-Efficacy'!$F$1)</f>
        <v>0</v>
      </c>
      <c r="R49" s="154">
        <f>MyRating(_FRS3,$B49,'FR-Efficacy'!$F$1)</f>
        <v>0</v>
      </c>
      <c r="S49" s="154">
        <f>MyRating(_FRS4,$B49,'FR-Efficacy'!$F$1)</f>
        <v>0</v>
      </c>
      <c r="T49" s="154">
        <f>MyRating(_FRS5,$B49,'FR-Efficacy'!$F$1)</f>
        <v>0</v>
      </c>
      <c r="U49" s="154">
        <f>MyRating(_FRS6,$B49,'FR-Efficacy'!$F$1)</f>
        <v>0</v>
      </c>
      <c r="V49" s="154">
        <f>MyRating(_FRS7,$B49,'FR-Efficacy'!$F$1)</f>
        <v>0</v>
      </c>
      <c r="W49" s="154">
        <f>MyRating(_FRD1,$B49,'FR-Efficacy'!$F$1)</f>
        <v>0</v>
      </c>
      <c r="X49" s="154">
        <f>MyRating(_FRD2,$B49,'FR-Efficacy'!$F$1)</f>
        <v>0</v>
      </c>
      <c r="Y49" s="154">
        <f>MyRating(_FRD3,$B49,'FR-Efficacy'!$F$1)</f>
        <v>0</v>
      </c>
      <c r="Z49" s="154">
        <f>MyRating(_FRD4,$B49,'FR-Efficacy'!$F$1)</f>
        <v>0</v>
      </c>
      <c r="AA49" s="154">
        <f>MyRating(_FRB1,$B49,'FR-Efficacy'!$F$1)</f>
        <v>0</v>
      </c>
      <c r="AB49" s="154">
        <f>MyRating(_FRB2,$B49,'FR-Efficacy'!$F$1)</f>
        <v>0</v>
      </c>
      <c r="AC49" s="154">
        <f>MyRating(_FRB3,$B49,'FR-Efficacy'!$F$1)</f>
        <v>0</v>
      </c>
    </row>
    <row r="50" spans="2:29" x14ac:dyDescent="0.25">
      <c r="B50" s="9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MyRating(_FRE1,$B50,'FR-Efficacy'!$F$1)</f>
        <v>0</v>
      </c>
      <c r="I50" s="154">
        <f>MyRating(_FRE2,$B50,'FR-Efficacy'!$F$1)</f>
        <v>0</v>
      </c>
      <c r="J50" s="154">
        <f>MyRating(_FRE3,$B50,'FR-Efficacy'!$F$1)</f>
        <v>0</v>
      </c>
      <c r="K50" s="154">
        <f>MyRating(_FRE4,$B50,'FR-Efficacy'!$F$1)</f>
        <v>0</v>
      </c>
      <c r="L50" s="154">
        <f>MyRating(_FRE5,$B50,'FR-Efficacy'!$F$1)</f>
        <v>0</v>
      </c>
      <c r="M50" s="154">
        <f>MyRating(_FRE6,$B50,'FR-Efficacy'!$F$1)</f>
        <v>0</v>
      </c>
      <c r="N50" s="154">
        <f>MyRating(_FRE7,$B50,'FR-Efficacy'!$F$1)</f>
        <v>0</v>
      </c>
      <c r="O50" s="154">
        <f>MyRating(_FRE8,$B50,'FR-Efficacy'!$F$1)</f>
        <v>0</v>
      </c>
      <c r="P50" s="154">
        <f>MyRating(_FRS1,$B50,'FR-Efficacy'!$F$1)</f>
        <v>0</v>
      </c>
      <c r="Q50" s="154">
        <f>MyRating(_FRS2,$B50,'FR-Efficacy'!$F$1)</f>
        <v>0</v>
      </c>
      <c r="R50" s="154">
        <f>MyRating(_FRS3,$B50,'FR-Efficacy'!$F$1)</f>
        <v>0</v>
      </c>
      <c r="S50" s="154">
        <f>MyRating(_FRS4,$B50,'FR-Efficacy'!$F$1)</f>
        <v>0</v>
      </c>
      <c r="T50" s="154">
        <f>MyRating(_FRS5,$B50,'FR-Efficacy'!$F$1)</f>
        <v>0</v>
      </c>
      <c r="U50" s="154">
        <f>MyRating(_FRS6,$B50,'FR-Efficacy'!$F$1)</f>
        <v>0</v>
      </c>
      <c r="V50" s="154">
        <f>MyRating(_FRS7,$B50,'FR-Efficacy'!$F$1)</f>
        <v>0</v>
      </c>
      <c r="W50" s="154">
        <f>MyRating(_FRD1,$B50,'FR-Efficacy'!$F$1)</f>
        <v>0</v>
      </c>
      <c r="X50" s="154">
        <f>MyRating(_FRD2,$B50,'FR-Efficacy'!$F$1)</f>
        <v>0</v>
      </c>
      <c r="Y50" s="154">
        <f>MyRating(_FRD3,$B50,'FR-Efficacy'!$F$1)</f>
        <v>0</v>
      </c>
      <c r="Z50" s="154">
        <f>MyRating(_FRD4,$B50,'FR-Efficacy'!$F$1)</f>
        <v>0</v>
      </c>
      <c r="AA50" s="154">
        <f>MyRating(_FRB1,$B50,'FR-Efficacy'!$F$1)</f>
        <v>0</v>
      </c>
      <c r="AB50" s="154">
        <f>MyRating(_FRB2,$B50,'FR-Efficacy'!$F$1)</f>
        <v>0</v>
      </c>
      <c r="AC50" s="154">
        <f>MyRating(_FRB3,$B50,'FR-Efficacy'!$F$1)</f>
        <v>0</v>
      </c>
    </row>
    <row r="51" spans="2:29" x14ac:dyDescent="0.25">
      <c r="B51" s="9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MyRating(_FRE1,$B51,'FR-Efficacy'!$F$1)</f>
        <v>0</v>
      </c>
      <c r="I51" s="154">
        <f>MyRating(_FRE2,$B51,'FR-Efficacy'!$F$1)</f>
        <v>0</v>
      </c>
      <c r="J51" s="154">
        <f>MyRating(_FRE3,$B51,'FR-Efficacy'!$F$1)</f>
        <v>0</v>
      </c>
      <c r="K51" s="154">
        <f>MyRating(_FRE4,$B51,'FR-Efficacy'!$F$1)</f>
        <v>0</v>
      </c>
      <c r="L51" s="154">
        <f>MyRating(_FRE5,$B51,'FR-Efficacy'!$F$1)</f>
        <v>0</v>
      </c>
      <c r="M51" s="154">
        <f>MyRating(_FRE6,$B51,'FR-Efficacy'!$F$1)</f>
        <v>0</v>
      </c>
      <c r="N51" s="154">
        <f>MyRating(_FRE7,$B51,'FR-Efficacy'!$F$1)</f>
        <v>0</v>
      </c>
      <c r="O51" s="154">
        <f>MyRating(_FRE8,$B51,'FR-Efficacy'!$F$1)</f>
        <v>0</v>
      </c>
      <c r="P51" s="154">
        <f>MyRating(_FRS1,$B51,'FR-Efficacy'!$F$1)</f>
        <v>0</v>
      </c>
      <c r="Q51" s="154">
        <f>MyRating(_FRS2,$B51,'FR-Efficacy'!$F$1)</f>
        <v>0</v>
      </c>
      <c r="R51" s="154">
        <f>MyRating(_FRS3,$B51,'FR-Efficacy'!$F$1)</f>
        <v>0</v>
      </c>
      <c r="S51" s="154">
        <f>MyRating(_FRS4,$B51,'FR-Efficacy'!$F$1)</f>
        <v>0</v>
      </c>
      <c r="T51" s="154">
        <f>MyRating(_FRS5,$B51,'FR-Efficacy'!$F$1)</f>
        <v>0</v>
      </c>
      <c r="U51" s="154">
        <f>MyRating(_FRS6,$B51,'FR-Efficacy'!$F$1)</f>
        <v>0</v>
      </c>
      <c r="V51" s="154">
        <f>MyRating(_FRS7,$B51,'FR-Efficacy'!$F$1)</f>
        <v>0</v>
      </c>
      <c r="W51" s="154">
        <f>MyRating(_FRD1,$B51,'FR-Efficacy'!$F$1)</f>
        <v>0</v>
      </c>
      <c r="X51" s="154">
        <f>MyRating(_FRD2,$B51,'FR-Efficacy'!$F$1)</f>
        <v>0</v>
      </c>
      <c r="Y51" s="154">
        <f>MyRating(_FRD3,$B51,'FR-Efficacy'!$F$1)</f>
        <v>0</v>
      </c>
      <c r="Z51" s="154">
        <f>MyRating(_FRD4,$B51,'FR-Efficacy'!$F$1)</f>
        <v>0</v>
      </c>
      <c r="AA51" s="154">
        <f>MyRating(_FRB1,$B51,'FR-Efficacy'!$F$1)</f>
        <v>0</v>
      </c>
      <c r="AB51" s="154">
        <f>MyRating(_FRB2,$B51,'FR-Efficacy'!$F$1)</f>
        <v>0</v>
      </c>
      <c r="AC51" s="154">
        <f>MyRating(_FRB3,$B51,'FR-Efficacy'!$F$1)</f>
        <v>0</v>
      </c>
    </row>
    <row r="52" spans="2:29" x14ac:dyDescent="0.25">
      <c r="B52" s="9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MyRating(_FRE1,$B52,'FR-Efficacy'!$F$1)</f>
        <v>0</v>
      </c>
      <c r="I52" s="154">
        <f>MyRating(_FRE2,$B52,'FR-Efficacy'!$F$1)</f>
        <v>0</v>
      </c>
      <c r="J52" s="154">
        <f>MyRating(_FRE3,$B52,'FR-Efficacy'!$F$1)</f>
        <v>0</v>
      </c>
      <c r="K52" s="154">
        <f>MyRating(_FRE4,$B52,'FR-Efficacy'!$F$1)</f>
        <v>0</v>
      </c>
      <c r="L52" s="154">
        <f>MyRating(_FRE5,$B52,'FR-Efficacy'!$F$1)</f>
        <v>0</v>
      </c>
      <c r="M52" s="154">
        <f>MyRating(_FRE6,$B52,'FR-Efficacy'!$F$1)</f>
        <v>0</v>
      </c>
      <c r="N52" s="154">
        <f>MyRating(_FRE7,$B52,'FR-Efficacy'!$F$1)</f>
        <v>0</v>
      </c>
      <c r="O52" s="154">
        <f>MyRating(_FRE8,$B52,'FR-Efficacy'!$F$1)</f>
        <v>0</v>
      </c>
      <c r="P52" s="154">
        <f>MyRating(_FRS1,$B52,'FR-Efficacy'!$F$1)</f>
        <v>0</v>
      </c>
      <c r="Q52" s="154">
        <f>MyRating(_FRS2,$B52,'FR-Efficacy'!$F$1)</f>
        <v>0</v>
      </c>
      <c r="R52" s="154">
        <f>MyRating(_FRS3,$B52,'FR-Efficacy'!$F$1)</f>
        <v>0</v>
      </c>
      <c r="S52" s="154">
        <f>MyRating(_FRS4,$B52,'FR-Efficacy'!$F$1)</f>
        <v>0</v>
      </c>
      <c r="T52" s="154">
        <f>MyRating(_FRS5,$B52,'FR-Efficacy'!$F$1)</f>
        <v>0</v>
      </c>
      <c r="U52" s="154">
        <f>MyRating(_FRS6,$B52,'FR-Efficacy'!$F$1)</f>
        <v>0</v>
      </c>
      <c r="V52" s="154">
        <f>MyRating(_FRS7,$B52,'FR-Efficacy'!$F$1)</f>
        <v>0</v>
      </c>
      <c r="W52" s="154">
        <f>MyRating(_FRD1,$B52,'FR-Efficacy'!$F$1)</f>
        <v>0</v>
      </c>
      <c r="X52" s="154">
        <f>MyRating(_FRD2,$B52,'FR-Efficacy'!$F$1)</f>
        <v>0</v>
      </c>
      <c r="Y52" s="154">
        <f>MyRating(_FRD3,$B52,'FR-Efficacy'!$F$1)</f>
        <v>0</v>
      </c>
      <c r="Z52" s="154">
        <f>MyRating(_FRD4,$B52,'FR-Efficacy'!$F$1)</f>
        <v>0</v>
      </c>
      <c r="AA52" s="154">
        <f>MyRating(_FRB1,$B52,'FR-Efficacy'!$F$1)</f>
        <v>0</v>
      </c>
      <c r="AB52" s="154">
        <f>MyRating(_FRB2,$B52,'FR-Efficacy'!$F$1)</f>
        <v>0</v>
      </c>
      <c r="AC52" s="154">
        <f>MyRating(_FRB3,$B52,'FR-Efficacy'!$F$1)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UpdateChartAxes_MinMax">
                <anchor moveWithCells="1" sizeWithCells="1">
                  <from>
                    <xdr:col>15</xdr:col>
                    <xdr:colOff>381000</xdr:colOff>
                    <xdr:row>0</xdr:row>
                    <xdr:rowOff>57150</xdr:rowOff>
                  </from>
                  <to>
                    <xdr:col>20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8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B1" s="153">
        <v>0.05</v>
      </c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0.65266859999999993</v>
      </c>
      <c r="D2" s="294">
        <f>D7-D9-0.05</f>
        <v>0.76634373578000003</v>
      </c>
    </row>
    <row r="3" spans="2:29" x14ac:dyDescent="0.25">
      <c r="B3" t="s">
        <v>719</v>
      </c>
      <c r="C3" s="294">
        <f>MIN(C12:C39)</f>
        <v>0</v>
      </c>
      <c r="D3" s="294">
        <f>MIN(D12:D39)</f>
        <v>0.35885469999999997</v>
      </c>
      <c r="E3" s="294">
        <f>MIN(E12:E39)</f>
        <v>0.35885469999999997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2.6693314000000004</v>
      </c>
      <c r="D4" s="294">
        <f>MAX(D12:D52)</f>
        <v>1.4532813357800001</v>
      </c>
      <c r="E4" s="294">
        <f>MAX(E12:E52)</f>
        <v>1.0713935000000001</v>
      </c>
      <c r="F4" s="294">
        <f>MAX(F12:F52)</f>
        <v>0.41671732629999997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1.9607703715600002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0.92311046666666685</v>
      </c>
      <c r="D6" s="294">
        <f>(D5-D2)/3</f>
        <v>0.39814221192666671</v>
      </c>
      <c r="E6" s="294"/>
      <c r="F6" s="294"/>
      <c r="G6" s="294">
        <f>SUM(G12:G52)</f>
        <v>77.800000000000011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1.1348125357800001</v>
      </c>
      <c r="E7" s="294"/>
      <c r="F7" s="294"/>
      <c r="G7" s="294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0.7759578357800001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0.98333140000000019</v>
      </c>
      <c r="D9" s="294">
        <f>D4-D7</f>
        <v>0.3184688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0.7759578357800001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322" t="s">
        <v>723</v>
      </c>
      <c r="D11" s="322" t="s">
        <v>724</v>
      </c>
      <c r="E11" s="322" t="s">
        <v>725</v>
      </c>
      <c r="F11" s="322" t="s">
        <v>726</v>
      </c>
      <c r="G11" s="295" t="s">
        <v>727</v>
      </c>
      <c r="H11" s="322">
        <v>1</v>
      </c>
      <c r="I11" s="322">
        <v>2</v>
      </c>
      <c r="J11" s="322">
        <v>3</v>
      </c>
      <c r="K11" s="322">
        <v>4</v>
      </c>
      <c r="L11" s="322">
        <v>5</v>
      </c>
      <c r="M11" s="322">
        <v>6</v>
      </c>
      <c r="N11" s="322">
        <v>7</v>
      </c>
      <c r="O11" s="322">
        <v>8</v>
      </c>
      <c r="P11" s="323">
        <v>1</v>
      </c>
      <c r="Q11" s="323">
        <v>2</v>
      </c>
      <c r="R11" s="323">
        <v>3</v>
      </c>
      <c r="S11" s="323">
        <v>4</v>
      </c>
      <c r="T11" s="323">
        <v>5</v>
      </c>
      <c r="U11" s="323">
        <v>6</v>
      </c>
      <c r="V11" s="323">
        <v>7</v>
      </c>
      <c r="W11" s="324">
        <v>1</v>
      </c>
      <c r="X11" s="324">
        <v>2</v>
      </c>
      <c r="Y11" s="324">
        <v>3</v>
      </c>
      <c r="Z11" s="324">
        <v>4</v>
      </c>
      <c r="AA11" s="325">
        <v>1</v>
      </c>
      <c r="AB11" s="325">
        <v>2</v>
      </c>
      <c r="AC11" s="325">
        <v>3</v>
      </c>
    </row>
    <row r="12" spans="2:29" x14ac:dyDescent="0.25">
      <c r="B12" s="299" t="s">
        <v>308</v>
      </c>
      <c r="C12" s="294">
        <f>SUMPRODUCT(H12:O12,H$4:O$4)</f>
        <v>1.2469094000000001</v>
      </c>
      <c r="D12" s="294">
        <f>E12+F12</f>
        <v>1.03002003578</v>
      </c>
      <c r="E12" s="294">
        <f>SUMPRODUCT(P12:V12,P$4:V$4)</f>
        <v>0.64813220000000005</v>
      </c>
      <c r="F12" s="294">
        <f>SUMPRODUCT(X12:Z12,X$4:Z$4)</f>
        <v>0.38188783577999996</v>
      </c>
      <c r="G12" s="294">
        <f>SUMPRODUCT(AA12:AC12,AA$4:AC$4)</f>
        <v>3.0000000000000004</v>
      </c>
      <c r="H12" s="154">
        <f>MyRating(_ESE1,$B12,'ES-Efficacy'!$F$1)</f>
        <v>2</v>
      </c>
      <c r="I12" s="154">
        <f>MyRating(_ESE2,$B12,'ES-Efficacy'!$F$1)</f>
        <v>2</v>
      </c>
      <c r="J12" s="154">
        <f>MyRating(_ESE3,$B12,'ES-Efficacy'!$F$1)</f>
        <v>2</v>
      </c>
      <c r="K12" s="154">
        <f>MyRating(_ESE4,$B12,'ES-Efficacy'!$F$1)</f>
        <v>2</v>
      </c>
      <c r="L12" s="154">
        <f>MyRating(_ESE5,$B12,'ES-Efficacy'!$F$1)</f>
        <v>3</v>
      </c>
      <c r="M12" s="154">
        <f>MyRating(_ESE6,$B12,'ES-Efficacy'!$F$1)</f>
        <v>2</v>
      </c>
      <c r="N12" s="154">
        <f>MyRating(_ESE7,$B12,'ES-Efficacy'!$F$1)</f>
        <v>2</v>
      </c>
      <c r="O12" s="154">
        <f>MyRating(_ESE8,$B12,'ES-Efficacy'!$F$1)</f>
        <v>3</v>
      </c>
      <c r="P12" s="154">
        <f>MyRating(_ESS1,$B12,'ES-Efficacy'!$F$1)</f>
        <v>3</v>
      </c>
      <c r="Q12" s="154">
        <f>MyRating(_ESS2,$B12,'ES-Efficacy'!$F$1)</f>
        <v>3</v>
      </c>
      <c r="R12" s="154">
        <f>MyRating(_ESS3,$B12,'ES-Efficacy'!$F$1)</f>
        <v>2</v>
      </c>
      <c r="S12" s="154">
        <f>MyRating(_ESS4,$B12,'ES-Efficacy'!$F$1)</f>
        <v>2</v>
      </c>
      <c r="T12" s="154">
        <f>MyRating(_ESS5,$B12,'ES-Efficacy'!$F$1)</f>
        <v>4</v>
      </c>
      <c r="U12" s="154">
        <f>MyRating(_ESS6,$B12,'ES-Efficacy'!$F$1)</f>
        <v>2</v>
      </c>
      <c r="V12" s="154">
        <f>MyRating(_ESS7,$B12,'ES-Efficacy'!$F$1)</f>
        <v>1</v>
      </c>
      <c r="W12" s="154">
        <f>MyRating(_ESD1,$B12,'ES-Efficacy'!$F$1)</f>
        <v>3</v>
      </c>
      <c r="X12" s="154">
        <f>MyRating(_ESD2,$B12,'ES-Efficacy'!$F$1)</f>
        <v>3</v>
      </c>
      <c r="Y12" s="154">
        <f>MyRating(_ESD3,$B12,'ES-Efficacy'!$F$1)</f>
        <v>3</v>
      </c>
      <c r="Z12" s="154">
        <f>MyRating(_ESD4,$B12,'ES-Efficacy'!$F$1)</f>
        <v>3</v>
      </c>
      <c r="AA12" s="154">
        <f>MyRating(_ESB1,$B12,'ES-Efficacy'!$F$1)</f>
        <v>3</v>
      </c>
      <c r="AB12" s="154">
        <f>MyRating(_ESB2,$B12,'ES-Efficacy'!$F$1)</f>
        <v>3</v>
      </c>
      <c r="AC12" s="154">
        <f>MyRating(_ESB3,$B12,'ES-Efficacy'!$F$1)</f>
        <v>3</v>
      </c>
    </row>
    <row r="13" spans="2:29" x14ac:dyDescent="0.25">
      <c r="B13" s="299" t="s">
        <v>317</v>
      </c>
      <c r="C13" s="294">
        <f t="shared" ref="C13:C52" si="0">SUMPRODUCT(H13:O13,H$4:O$4)</f>
        <v>2.2299598</v>
      </c>
      <c r="D13" s="294">
        <f t="shared" ref="D13:D52" si="1">E13+F13</f>
        <v>1.1579118316399999</v>
      </c>
      <c r="E13" s="294">
        <f t="shared" ref="E13:E52" si="2">SUMPRODUCT(P13:V13,P$4:V$4)</f>
        <v>0.81605119999999998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MyRating(_ESE1,$B13,'ES-Efficacy'!$F$1)</f>
        <v>4</v>
      </c>
      <c r="I13" s="154">
        <f>MyRating(_ESE2,$B13,'ES-Efficacy'!$F$1)</f>
        <v>4</v>
      </c>
      <c r="J13" s="154">
        <f>MyRating(_ESE3,$B13,'ES-Efficacy'!$F$1)</f>
        <v>4</v>
      </c>
      <c r="K13" s="154">
        <f>MyRating(_ESE4,$B13,'ES-Efficacy'!$F$1)</f>
        <v>4</v>
      </c>
      <c r="L13" s="154">
        <f>MyRating(_ESE5,$B13,'ES-Efficacy'!$F$1)</f>
        <v>4</v>
      </c>
      <c r="M13" s="154">
        <f>MyRating(_ESE6,$B13,'ES-Efficacy'!$F$1)</f>
        <v>5</v>
      </c>
      <c r="N13" s="154">
        <f>MyRating(_ESE7,$B13,'ES-Efficacy'!$F$1)</f>
        <v>2</v>
      </c>
      <c r="O13" s="154">
        <f>MyRating(_ESE8,$B13,'ES-Efficacy'!$F$1)</f>
        <v>4</v>
      </c>
      <c r="P13" s="154">
        <f>MyRating(_ESS1,$B13,'ES-Efficacy'!$F$1)</f>
        <v>3</v>
      </c>
      <c r="Q13" s="154">
        <f>MyRating(_ESS2,$B13,'ES-Efficacy'!$F$1)</f>
        <v>3</v>
      </c>
      <c r="R13" s="154">
        <f>MyRating(_ESS3,$B13,'ES-Efficacy'!$F$1)</f>
        <v>4</v>
      </c>
      <c r="S13" s="154">
        <f>MyRating(_ESS4,$B13,'ES-Efficacy'!$F$1)</f>
        <v>2</v>
      </c>
      <c r="T13" s="154">
        <f>MyRating(_ESS5,$B13,'ES-Efficacy'!$F$1)</f>
        <v>4</v>
      </c>
      <c r="U13" s="154">
        <f>MyRating(_ESS6,$B13,'ES-Efficacy'!$F$1)</f>
        <v>4</v>
      </c>
      <c r="V13" s="154">
        <f>MyRating(_ESS7,$B13,'ES-Efficacy'!$F$1)</f>
        <v>3</v>
      </c>
      <c r="W13" s="154">
        <f>MyRating(_ESD1,$B13,'ES-Efficacy'!$F$1)</f>
        <v>3</v>
      </c>
      <c r="X13" s="154">
        <f>MyRating(_ESD2,$B13,'ES-Efficacy'!$F$1)</f>
        <v>2</v>
      </c>
      <c r="Y13" s="154">
        <f>MyRating(_ESD3,$B13,'ES-Efficacy'!$F$1)</f>
        <v>3</v>
      </c>
      <c r="Z13" s="154">
        <f>MyRating(_ESD4,$B13,'ES-Efficacy'!$F$1)</f>
        <v>3</v>
      </c>
      <c r="AA13" s="154">
        <f>MyRating(_ESB1,$B13,'ES-Efficacy'!$F$1)</f>
        <v>3</v>
      </c>
      <c r="AB13" s="154">
        <f>MyRating(_ESB2,$B13,'ES-Efficacy'!$F$1)</f>
        <v>3</v>
      </c>
      <c r="AC13" s="154">
        <f>MyRating(_ESB3,$B13,'ES-Efficacy'!$F$1)</f>
        <v>3</v>
      </c>
    </row>
    <row r="14" spans="2:29" x14ac:dyDescent="0.25">
      <c r="B14" s="299" t="s">
        <v>309</v>
      </c>
      <c r="C14" s="294">
        <f t="shared" si="0"/>
        <v>2.3308949999999999</v>
      </c>
      <c r="D14" s="294">
        <f t="shared" si="1"/>
        <v>0.89516833163999998</v>
      </c>
      <c r="E14" s="294">
        <f t="shared" si="2"/>
        <v>0.60824829999999996</v>
      </c>
      <c r="F14" s="294">
        <f t="shared" si="3"/>
        <v>0.28692003164000002</v>
      </c>
      <c r="G14" s="294">
        <f t="shared" si="4"/>
        <v>2.6000000000000005</v>
      </c>
      <c r="H14" s="154">
        <f>MyRating(_ESE1,$B14,'ES-Efficacy'!$F$1)</f>
        <v>5</v>
      </c>
      <c r="I14" s="154">
        <f>MyRating(_ESE2,$B14,'ES-Efficacy'!$F$1)</f>
        <v>5</v>
      </c>
      <c r="J14" s="154">
        <f>MyRating(_ESE3,$B14,'ES-Efficacy'!$F$1)</f>
        <v>5</v>
      </c>
      <c r="K14" s="154">
        <f>MyRating(_ESE4,$B14,'ES-Efficacy'!$F$1)</f>
        <v>5</v>
      </c>
      <c r="L14" s="154">
        <f>MyRating(_ESE5,$B14,'ES-Efficacy'!$F$1)</f>
        <v>2</v>
      </c>
      <c r="M14" s="154">
        <f>MyRating(_ESE6,$B14,'ES-Efficacy'!$F$1)</f>
        <v>4</v>
      </c>
      <c r="N14" s="154">
        <f>MyRating(_ESE7,$B14,'ES-Efficacy'!$F$1)</f>
        <v>2</v>
      </c>
      <c r="O14" s="154">
        <f>MyRating(_ESE8,$B14,'ES-Efficacy'!$F$1)</f>
        <v>3</v>
      </c>
      <c r="P14" s="154">
        <f>MyRating(_ESS1,$B14,'ES-Efficacy'!$F$1)</f>
        <v>3</v>
      </c>
      <c r="Q14" s="154">
        <f>MyRating(_ESS2,$B14,'ES-Efficacy'!$F$1)</f>
        <v>3</v>
      </c>
      <c r="R14" s="154">
        <f>MyRating(_ESS3,$B14,'ES-Efficacy'!$F$1)</f>
        <v>3</v>
      </c>
      <c r="S14" s="154">
        <f>MyRating(_ESS4,$B14,'ES-Efficacy'!$F$1)</f>
        <v>1</v>
      </c>
      <c r="T14" s="154">
        <f>MyRating(_ESS5,$B14,'ES-Efficacy'!$F$1)</f>
        <v>3</v>
      </c>
      <c r="U14" s="154">
        <f>MyRating(_ESS6,$B14,'ES-Efficacy'!$F$1)</f>
        <v>1</v>
      </c>
      <c r="V14" s="154">
        <f>MyRating(_ESS7,$B14,'ES-Efficacy'!$F$1)</f>
        <v>2</v>
      </c>
      <c r="W14" s="154">
        <f>MyRating(_ESD1,$B14,'ES-Efficacy'!$F$1)</f>
        <v>3</v>
      </c>
      <c r="X14" s="154">
        <f>MyRating(_ESD2,$B14,'ES-Efficacy'!$F$1)</f>
        <v>2</v>
      </c>
      <c r="Y14" s="154">
        <f>MyRating(_ESD3,$B14,'ES-Efficacy'!$F$1)</f>
        <v>3</v>
      </c>
      <c r="Z14" s="154">
        <f>MyRating(_ESD4,$B14,'ES-Efficacy'!$F$1)</f>
        <v>2</v>
      </c>
      <c r="AA14" s="154">
        <f>MyRating(_ESB1,$B14,'ES-Efficacy'!$F$1)</f>
        <v>3</v>
      </c>
      <c r="AB14" s="154">
        <f>MyRating(_ESB2,$B14,'ES-Efficacy'!$F$1)</f>
        <v>3</v>
      </c>
      <c r="AC14" s="154">
        <f>MyRating(_ESB3,$B14,'ES-Efficacy'!$F$1)</f>
        <v>2</v>
      </c>
    </row>
    <row r="15" spans="2:29" x14ac:dyDescent="0.25">
      <c r="B15" s="299" t="s">
        <v>327</v>
      </c>
      <c r="C15" s="294">
        <f t="shared" si="0"/>
        <v>2.0731056000000003</v>
      </c>
      <c r="D15" s="294">
        <f t="shared" si="1"/>
        <v>1.3132986357799998</v>
      </c>
      <c r="E15" s="294">
        <f t="shared" si="2"/>
        <v>0.93141079999999998</v>
      </c>
      <c r="F15" s="294">
        <f t="shared" si="3"/>
        <v>0.38188783577999996</v>
      </c>
      <c r="G15" s="294">
        <f t="shared" si="4"/>
        <v>3.0000000000000004</v>
      </c>
      <c r="H15" s="154">
        <f>MyRating(_ESE1,$B15,'ES-Efficacy'!$F$1)</f>
        <v>4</v>
      </c>
      <c r="I15" s="154">
        <f>MyRating(_ESE2,$B15,'ES-Efficacy'!$F$1)</f>
        <v>4</v>
      </c>
      <c r="J15" s="154">
        <f>MyRating(_ESE3,$B15,'ES-Efficacy'!$F$1)</f>
        <v>4</v>
      </c>
      <c r="K15" s="154">
        <f>MyRating(_ESE4,$B15,'ES-Efficacy'!$F$1)</f>
        <v>4</v>
      </c>
      <c r="L15" s="154">
        <f>MyRating(_ESE5,$B15,'ES-Efficacy'!$F$1)</f>
        <v>5</v>
      </c>
      <c r="M15" s="154">
        <f>MyRating(_ESE6,$B15,'ES-Efficacy'!$F$1)</f>
        <v>1</v>
      </c>
      <c r="N15" s="154">
        <f>MyRating(_ESE7,$B15,'ES-Efficacy'!$F$1)</f>
        <v>4</v>
      </c>
      <c r="O15" s="154">
        <f>MyRating(_ESE8,$B15,'ES-Efficacy'!$F$1)</f>
        <v>3</v>
      </c>
      <c r="P15" s="154">
        <f>MyRating(_ESS1,$B15,'ES-Efficacy'!$F$1)</f>
        <v>3</v>
      </c>
      <c r="Q15" s="154">
        <f>MyRating(_ESS2,$B15,'ES-Efficacy'!$F$1)</f>
        <v>5</v>
      </c>
      <c r="R15" s="154">
        <f>MyRating(_ESS3,$B15,'ES-Efficacy'!$F$1)</f>
        <v>5</v>
      </c>
      <c r="S15" s="154">
        <f>MyRating(_ESS4,$B15,'ES-Efficacy'!$F$1)</f>
        <v>2</v>
      </c>
      <c r="T15" s="154">
        <f>MyRating(_ESS5,$B15,'ES-Efficacy'!$F$1)</f>
        <v>5</v>
      </c>
      <c r="U15" s="154">
        <f>MyRating(_ESS6,$B15,'ES-Efficacy'!$F$1)</f>
        <v>5</v>
      </c>
      <c r="V15" s="154">
        <f>MyRating(_ESS7,$B15,'ES-Efficacy'!$F$1)</f>
        <v>2</v>
      </c>
      <c r="W15" s="154">
        <f>MyRating(_ESD1,$B15,'ES-Efficacy'!$F$1)</f>
        <v>3</v>
      </c>
      <c r="X15" s="154">
        <f>MyRating(_ESD2,$B15,'ES-Efficacy'!$F$1)</f>
        <v>3</v>
      </c>
      <c r="Y15" s="154">
        <f>MyRating(_ESD3,$B15,'ES-Efficacy'!$F$1)</f>
        <v>3</v>
      </c>
      <c r="Z15" s="154">
        <f>MyRating(_ESD4,$B15,'ES-Efficacy'!$F$1)</f>
        <v>3</v>
      </c>
      <c r="AA15" s="154">
        <f>MyRating(_ESB1,$B15,'ES-Efficacy'!$F$1)</f>
        <v>3</v>
      </c>
      <c r="AB15" s="154">
        <f>MyRating(_ESB2,$B15,'ES-Efficacy'!$F$1)</f>
        <v>3</v>
      </c>
      <c r="AC15" s="154">
        <f>MyRating(_ESB3,$B15,'ES-Efficacy'!$F$1)</f>
        <v>3</v>
      </c>
    </row>
    <row r="16" spans="2:29" x14ac:dyDescent="0.25">
      <c r="B16" s="299" t="s">
        <v>328</v>
      </c>
      <c r="C16" s="294">
        <f t="shared" si="0"/>
        <v>1.6920696</v>
      </c>
      <c r="D16" s="294">
        <f t="shared" si="1"/>
        <v>1.2826515357799999</v>
      </c>
      <c r="E16" s="294">
        <f t="shared" si="2"/>
        <v>0.90076369999999994</v>
      </c>
      <c r="F16" s="294">
        <f t="shared" si="3"/>
        <v>0.38188783577999996</v>
      </c>
      <c r="G16" s="294">
        <f t="shared" si="4"/>
        <v>3.0000000000000004</v>
      </c>
      <c r="H16" s="154">
        <f>MyRating(_ESE1,$B16,'ES-Efficacy'!$F$1)</f>
        <v>3</v>
      </c>
      <c r="I16" s="154">
        <f>MyRating(_ESE2,$B16,'ES-Efficacy'!$F$1)</f>
        <v>3</v>
      </c>
      <c r="J16" s="154">
        <f>MyRating(_ESE3,$B16,'ES-Efficacy'!$F$1)</f>
        <v>3</v>
      </c>
      <c r="K16" s="154">
        <f>MyRating(_ESE4,$B16,'ES-Efficacy'!$F$1)</f>
        <v>3</v>
      </c>
      <c r="L16" s="154">
        <f>MyRating(_ESE5,$B16,'ES-Efficacy'!$F$1)</f>
        <v>5</v>
      </c>
      <c r="M16" s="154">
        <f>MyRating(_ESE6,$B16,'ES-Efficacy'!$F$1)</f>
        <v>1</v>
      </c>
      <c r="N16" s="154">
        <f>MyRating(_ESE7,$B16,'ES-Efficacy'!$F$1)</f>
        <v>3</v>
      </c>
      <c r="O16" s="154">
        <f>MyRating(_ESE8,$B16,'ES-Efficacy'!$F$1)</f>
        <v>3</v>
      </c>
      <c r="P16" s="154">
        <f>MyRating(_ESS1,$B16,'ES-Efficacy'!$F$1)</f>
        <v>3</v>
      </c>
      <c r="Q16" s="154">
        <f>MyRating(_ESS2,$B16,'ES-Efficacy'!$F$1)</f>
        <v>5</v>
      </c>
      <c r="R16" s="154">
        <f>MyRating(_ESS3,$B16,'ES-Efficacy'!$F$1)</f>
        <v>4</v>
      </c>
      <c r="S16" s="154">
        <f>MyRating(_ESS4,$B16,'ES-Efficacy'!$F$1)</f>
        <v>2</v>
      </c>
      <c r="T16" s="154">
        <f>MyRating(_ESS5,$B16,'ES-Efficacy'!$F$1)</f>
        <v>5</v>
      </c>
      <c r="U16" s="154">
        <f>MyRating(_ESS6,$B16,'ES-Efficacy'!$F$1)</f>
        <v>5</v>
      </c>
      <c r="V16" s="154">
        <f>MyRating(_ESS7,$B16,'ES-Efficacy'!$F$1)</f>
        <v>2</v>
      </c>
      <c r="W16" s="154">
        <f>MyRating(_ESD1,$B16,'ES-Efficacy'!$F$1)</f>
        <v>3</v>
      </c>
      <c r="X16" s="154">
        <f>MyRating(_ESD2,$B16,'ES-Efficacy'!$F$1)</f>
        <v>3</v>
      </c>
      <c r="Y16" s="154">
        <f>MyRating(_ESD3,$B16,'ES-Efficacy'!$F$1)</f>
        <v>3</v>
      </c>
      <c r="Z16" s="154">
        <f>MyRating(_ESD4,$B16,'ES-Efficacy'!$F$1)</f>
        <v>3</v>
      </c>
      <c r="AA16" s="154">
        <f>MyRating(_ESB1,$B16,'ES-Efficacy'!$F$1)</f>
        <v>3</v>
      </c>
      <c r="AB16" s="154">
        <f>MyRating(_ESB2,$B16,'ES-Efficacy'!$F$1)</f>
        <v>3</v>
      </c>
      <c r="AC16" s="154">
        <f>MyRating(_ESB3,$B16,'ES-Efficacy'!$F$1)</f>
        <v>3</v>
      </c>
    </row>
    <row r="17" spans="2:29" x14ac:dyDescent="0.25">
      <c r="B17" s="299" t="s">
        <v>310</v>
      </c>
      <c r="C17" s="294">
        <f t="shared" si="0"/>
        <v>2.3308949999999999</v>
      </c>
      <c r="D17" s="294">
        <f t="shared" si="1"/>
        <v>0.89516833163999998</v>
      </c>
      <c r="E17" s="294">
        <f t="shared" si="2"/>
        <v>0.60824829999999996</v>
      </c>
      <c r="F17" s="294">
        <f t="shared" si="3"/>
        <v>0.28692003164000002</v>
      </c>
      <c r="G17" s="294">
        <f t="shared" si="4"/>
        <v>2.6000000000000005</v>
      </c>
      <c r="H17" s="154">
        <f>MyRating(_ESE1,$B17,'ES-Efficacy'!$F$1)</f>
        <v>5</v>
      </c>
      <c r="I17" s="154">
        <f>MyRating(_ESE2,$B17,'ES-Efficacy'!$F$1)</f>
        <v>5</v>
      </c>
      <c r="J17" s="154">
        <f>MyRating(_ESE3,$B17,'ES-Efficacy'!$F$1)</f>
        <v>5</v>
      </c>
      <c r="K17" s="154">
        <f>MyRating(_ESE4,$B17,'ES-Efficacy'!$F$1)</f>
        <v>5</v>
      </c>
      <c r="L17" s="154">
        <f>MyRating(_ESE5,$B17,'ES-Efficacy'!$F$1)</f>
        <v>2</v>
      </c>
      <c r="M17" s="154">
        <f>MyRating(_ESE6,$B17,'ES-Efficacy'!$F$1)</f>
        <v>4</v>
      </c>
      <c r="N17" s="154">
        <f>MyRating(_ESE7,$B17,'ES-Efficacy'!$F$1)</f>
        <v>2</v>
      </c>
      <c r="O17" s="154">
        <f>MyRating(_ESE8,$B17,'ES-Efficacy'!$F$1)</f>
        <v>3</v>
      </c>
      <c r="P17" s="154">
        <f>MyRating(_ESS1,$B17,'ES-Efficacy'!$F$1)</f>
        <v>3</v>
      </c>
      <c r="Q17" s="154">
        <f>MyRating(_ESS2,$B17,'ES-Efficacy'!$F$1)</f>
        <v>3</v>
      </c>
      <c r="R17" s="154">
        <f>MyRating(_ESS3,$B17,'ES-Efficacy'!$F$1)</f>
        <v>3</v>
      </c>
      <c r="S17" s="154">
        <f>MyRating(_ESS4,$B17,'ES-Efficacy'!$F$1)</f>
        <v>1</v>
      </c>
      <c r="T17" s="154">
        <f>MyRating(_ESS5,$B17,'ES-Efficacy'!$F$1)</f>
        <v>3</v>
      </c>
      <c r="U17" s="154">
        <f>MyRating(_ESS6,$B17,'ES-Efficacy'!$F$1)</f>
        <v>1</v>
      </c>
      <c r="V17" s="154">
        <f>MyRating(_ESS7,$B17,'ES-Efficacy'!$F$1)</f>
        <v>2</v>
      </c>
      <c r="W17" s="154">
        <f>MyRating(_ESD1,$B17,'ES-Efficacy'!$F$1)</f>
        <v>3</v>
      </c>
      <c r="X17" s="154">
        <f>MyRating(_ESD2,$B17,'ES-Efficacy'!$F$1)</f>
        <v>2</v>
      </c>
      <c r="Y17" s="154">
        <f>MyRating(_ESD3,$B17,'ES-Efficacy'!$F$1)</f>
        <v>3</v>
      </c>
      <c r="Z17" s="154">
        <f>MyRating(_ESD4,$B17,'ES-Efficacy'!$F$1)</f>
        <v>2</v>
      </c>
      <c r="AA17" s="154">
        <f>MyRating(_ESB1,$B17,'ES-Efficacy'!$F$1)</f>
        <v>3</v>
      </c>
      <c r="AB17" s="154">
        <f>MyRating(_ESB2,$B17,'ES-Efficacy'!$F$1)</f>
        <v>3</v>
      </c>
      <c r="AC17" s="154">
        <f>MyRating(_ESB3,$B17,'ES-Efficacy'!$F$1)</f>
        <v>2</v>
      </c>
    </row>
    <row r="18" spans="2:29" x14ac:dyDescent="0.25">
      <c r="B18" s="299" t="s">
        <v>319</v>
      </c>
      <c r="C18" s="294">
        <f t="shared" si="0"/>
        <v>2.0682724000000001</v>
      </c>
      <c r="D18" s="294">
        <f t="shared" si="1"/>
        <v>1.1979390357799999</v>
      </c>
      <c r="E18" s="294">
        <f t="shared" si="2"/>
        <v>0.81605119999999998</v>
      </c>
      <c r="F18" s="294">
        <f t="shared" si="3"/>
        <v>0.38188783577999996</v>
      </c>
      <c r="G18" s="294">
        <f t="shared" si="4"/>
        <v>3.0000000000000004</v>
      </c>
      <c r="H18" s="154">
        <f>MyRating(_ESE1,$B18,'ES-Efficacy'!$F$1)</f>
        <v>4</v>
      </c>
      <c r="I18" s="154">
        <f>MyRating(_ESE2,$B18,'ES-Efficacy'!$F$1)</f>
        <v>4</v>
      </c>
      <c r="J18" s="154">
        <f>MyRating(_ESE3,$B18,'ES-Efficacy'!$F$1)</f>
        <v>4</v>
      </c>
      <c r="K18" s="154">
        <f>MyRating(_ESE4,$B18,'ES-Efficacy'!$F$1)</f>
        <v>4</v>
      </c>
      <c r="L18" s="154">
        <f>MyRating(_ESE5,$B18,'ES-Efficacy'!$F$1)</f>
        <v>4</v>
      </c>
      <c r="M18" s="154">
        <f>MyRating(_ESE6,$B18,'ES-Efficacy'!$F$1)</f>
        <v>5</v>
      </c>
      <c r="N18" s="154">
        <f>MyRating(_ESE7,$B18,'ES-Efficacy'!$F$1)</f>
        <v>1</v>
      </c>
      <c r="O18" s="154">
        <f>MyRating(_ESE8,$B18,'ES-Efficacy'!$F$1)</f>
        <v>2</v>
      </c>
      <c r="P18" s="154">
        <f>MyRating(_ESS1,$B18,'ES-Efficacy'!$F$1)</f>
        <v>3</v>
      </c>
      <c r="Q18" s="154">
        <f>MyRating(_ESS2,$B18,'ES-Efficacy'!$F$1)</f>
        <v>3</v>
      </c>
      <c r="R18" s="154">
        <f>MyRating(_ESS3,$B18,'ES-Efficacy'!$F$1)</f>
        <v>4</v>
      </c>
      <c r="S18" s="154">
        <f>MyRating(_ESS4,$B18,'ES-Efficacy'!$F$1)</f>
        <v>2</v>
      </c>
      <c r="T18" s="154">
        <f>MyRating(_ESS5,$B18,'ES-Efficacy'!$F$1)</f>
        <v>4</v>
      </c>
      <c r="U18" s="154">
        <f>MyRating(_ESS6,$B18,'ES-Efficacy'!$F$1)</f>
        <v>4</v>
      </c>
      <c r="V18" s="154">
        <f>MyRating(_ESS7,$B18,'ES-Efficacy'!$F$1)</f>
        <v>3</v>
      </c>
      <c r="W18" s="154">
        <f>MyRating(_ESD1,$B18,'ES-Efficacy'!$F$1)</f>
        <v>3</v>
      </c>
      <c r="X18" s="154">
        <f>MyRating(_ESD2,$B18,'ES-Efficacy'!$F$1)</f>
        <v>3</v>
      </c>
      <c r="Y18" s="154">
        <f>MyRating(_ESD3,$B18,'ES-Efficacy'!$F$1)</f>
        <v>3</v>
      </c>
      <c r="Z18" s="154">
        <f>MyRating(_ESD4,$B18,'ES-Efficacy'!$F$1)</f>
        <v>3</v>
      </c>
      <c r="AA18" s="154">
        <f>MyRating(_ESB1,$B18,'ES-Efficacy'!$F$1)</f>
        <v>3</v>
      </c>
      <c r="AB18" s="154">
        <f>MyRating(_ESB2,$B18,'ES-Efficacy'!$F$1)</f>
        <v>3</v>
      </c>
      <c r="AC18" s="154">
        <f>MyRating(_ESB3,$B18,'ES-Efficacy'!$F$1)</f>
        <v>3</v>
      </c>
    </row>
    <row r="19" spans="2:29" x14ac:dyDescent="0.25">
      <c r="B19" s="299" t="s">
        <v>312</v>
      </c>
      <c r="C19" s="294">
        <f t="shared" si="0"/>
        <v>1.6241800000000002</v>
      </c>
      <c r="D19" s="294">
        <f t="shared" si="1"/>
        <v>1.1095078275000001</v>
      </c>
      <c r="E19" s="294">
        <f t="shared" si="2"/>
        <v>0.91755560000000003</v>
      </c>
      <c r="F19" s="294">
        <f t="shared" si="3"/>
        <v>0.19195222750000002</v>
      </c>
      <c r="G19" s="294">
        <f t="shared" si="4"/>
        <v>2.2000000000000002</v>
      </c>
      <c r="H19" s="154">
        <f>MyRating(_ESE1,$B19,'ES-Efficacy'!$F$1)</f>
        <v>3</v>
      </c>
      <c r="I19" s="154">
        <f>MyRating(_ESE2,$B19,'ES-Efficacy'!$F$1)</f>
        <v>3</v>
      </c>
      <c r="J19" s="154">
        <f>MyRating(_ESE3,$B19,'ES-Efficacy'!$F$1)</f>
        <v>3</v>
      </c>
      <c r="K19" s="154">
        <f>MyRating(_ESE4,$B19,'ES-Efficacy'!$F$1)</f>
        <v>3</v>
      </c>
      <c r="L19" s="154">
        <f>MyRating(_ESE5,$B19,'ES-Efficacy'!$F$1)</f>
        <v>3</v>
      </c>
      <c r="M19" s="154">
        <f>MyRating(_ESE6,$B19,'ES-Efficacy'!$F$1)</f>
        <v>3</v>
      </c>
      <c r="N19" s="154">
        <f>MyRating(_ESE7,$B19,'ES-Efficacy'!$F$1)</f>
        <v>3</v>
      </c>
      <c r="O19" s="154">
        <f>MyRating(_ESE8,$B19,'ES-Efficacy'!$F$1)</f>
        <v>2</v>
      </c>
      <c r="P19" s="154">
        <f>MyRating(_ESS1,$B19,'ES-Efficacy'!$F$1)</f>
        <v>5</v>
      </c>
      <c r="Q19" s="154">
        <f>MyRating(_ESS2,$B19,'ES-Efficacy'!$F$1)</f>
        <v>3</v>
      </c>
      <c r="R19" s="154">
        <f>MyRating(_ESS3,$B19,'ES-Efficacy'!$F$1)</f>
        <v>4</v>
      </c>
      <c r="S19" s="154">
        <f>MyRating(_ESS4,$B19,'ES-Efficacy'!$F$1)</f>
        <v>2</v>
      </c>
      <c r="T19" s="154">
        <f>MyRating(_ESS5,$B19,'ES-Efficacy'!$F$1)</f>
        <v>4</v>
      </c>
      <c r="U19" s="154">
        <f>MyRating(_ESS6,$B19,'ES-Efficacy'!$F$1)</f>
        <v>3</v>
      </c>
      <c r="V19" s="154">
        <f>MyRating(_ESS7,$B19,'ES-Efficacy'!$F$1)</f>
        <v>3</v>
      </c>
      <c r="W19" s="154">
        <f>MyRating(_ESD1,$B19,'ES-Efficacy'!$F$1)</f>
        <v>3</v>
      </c>
      <c r="X19" s="154">
        <f>MyRating(_ESD2,$B19,'ES-Efficacy'!$F$1)</f>
        <v>1</v>
      </c>
      <c r="Y19" s="154">
        <f>MyRating(_ESD3,$B19,'ES-Efficacy'!$F$1)</f>
        <v>3</v>
      </c>
      <c r="Z19" s="154">
        <f>MyRating(_ESD4,$B19,'ES-Efficacy'!$F$1)</f>
        <v>1</v>
      </c>
      <c r="AA19" s="154">
        <f>MyRating(_ESB1,$B19,'ES-Efficacy'!$F$1)</f>
        <v>3</v>
      </c>
      <c r="AB19" s="154">
        <f>MyRating(_ESB2,$B19,'ES-Efficacy'!$F$1)</f>
        <v>1</v>
      </c>
      <c r="AC19" s="154">
        <f>MyRating(_ESB3,$B19,'ES-Efficacy'!$F$1)</f>
        <v>3</v>
      </c>
    </row>
    <row r="20" spans="2:29" x14ac:dyDescent="0.25">
      <c r="B20" s="299" t="s">
        <v>320</v>
      </c>
      <c r="C20" s="294">
        <f t="shared" si="0"/>
        <v>2.2299598</v>
      </c>
      <c r="D20" s="294">
        <f t="shared" si="1"/>
        <v>1.1979390357799999</v>
      </c>
      <c r="E20" s="294">
        <f t="shared" si="2"/>
        <v>0.81605119999999998</v>
      </c>
      <c r="F20" s="294">
        <f t="shared" si="3"/>
        <v>0.38188783577999996</v>
      </c>
      <c r="G20" s="294">
        <f t="shared" si="4"/>
        <v>3.0000000000000004</v>
      </c>
      <c r="H20" s="154">
        <f>MyRating(_ESE1,$B20,'ES-Efficacy'!$F$1)</f>
        <v>4</v>
      </c>
      <c r="I20" s="154">
        <f>MyRating(_ESE2,$B20,'ES-Efficacy'!$F$1)</f>
        <v>4</v>
      </c>
      <c r="J20" s="154">
        <f>MyRating(_ESE3,$B20,'ES-Efficacy'!$F$1)</f>
        <v>4</v>
      </c>
      <c r="K20" s="154">
        <f>MyRating(_ESE4,$B20,'ES-Efficacy'!$F$1)</f>
        <v>4</v>
      </c>
      <c r="L20" s="154">
        <f>MyRating(_ESE5,$B20,'ES-Efficacy'!$F$1)</f>
        <v>4</v>
      </c>
      <c r="M20" s="154">
        <f>MyRating(_ESE6,$B20,'ES-Efficacy'!$F$1)</f>
        <v>5</v>
      </c>
      <c r="N20" s="154">
        <f>MyRating(_ESE7,$B20,'ES-Efficacy'!$F$1)</f>
        <v>2</v>
      </c>
      <c r="O20" s="154">
        <f>MyRating(_ESE8,$B20,'ES-Efficacy'!$F$1)</f>
        <v>4</v>
      </c>
      <c r="P20" s="154">
        <f>MyRating(_ESS1,$B20,'ES-Efficacy'!$F$1)</f>
        <v>3</v>
      </c>
      <c r="Q20" s="154">
        <f>MyRating(_ESS2,$B20,'ES-Efficacy'!$F$1)</f>
        <v>3</v>
      </c>
      <c r="R20" s="154">
        <f>MyRating(_ESS3,$B20,'ES-Efficacy'!$F$1)</f>
        <v>4</v>
      </c>
      <c r="S20" s="154">
        <f>MyRating(_ESS4,$B20,'ES-Efficacy'!$F$1)</f>
        <v>2</v>
      </c>
      <c r="T20" s="154">
        <f>MyRating(_ESS5,$B20,'ES-Efficacy'!$F$1)</f>
        <v>4</v>
      </c>
      <c r="U20" s="154">
        <f>MyRating(_ESS6,$B20,'ES-Efficacy'!$F$1)</f>
        <v>4</v>
      </c>
      <c r="V20" s="154">
        <f>MyRating(_ESS7,$B20,'ES-Efficacy'!$F$1)</f>
        <v>3</v>
      </c>
      <c r="W20" s="154">
        <f>MyRating(_ESD1,$B20,'ES-Efficacy'!$F$1)</f>
        <v>3</v>
      </c>
      <c r="X20" s="154">
        <f>MyRating(_ESD2,$B20,'ES-Efficacy'!$F$1)</f>
        <v>3</v>
      </c>
      <c r="Y20" s="154">
        <f>MyRating(_ESD3,$B20,'ES-Efficacy'!$F$1)</f>
        <v>3</v>
      </c>
      <c r="Z20" s="154">
        <f>MyRating(_ESD4,$B20,'ES-Efficacy'!$F$1)</f>
        <v>3</v>
      </c>
      <c r="AA20" s="154">
        <f>MyRating(_ESB1,$B20,'ES-Efficacy'!$F$1)</f>
        <v>3</v>
      </c>
      <c r="AB20" s="154">
        <f>MyRating(_ESB2,$B20,'ES-Efficacy'!$F$1)</f>
        <v>3</v>
      </c>
      <c r="AC20" s="154">
        <f>MyRating(_ESB3,$B20,'ES-Efficacy'!$F$1)</f>
        <v>3</v>
      </c>
    </row>
    <row r="21" spans="2:29" x14ac:dyDescent="0.25">
      <c r="B21" s="299" t="s">
        <v>313</v>
      </c>
      <c r="C21" s="294">
        <f t="shared" si="0"/>
        <v>2.0640012000000003</v>
      </c>
      <c r="D21" s="294">
        <f t="shared" si="1"/>
        <v>1.03715573164</v>
      </c>
      <c r="E21" s="294">
        <f t="shared" si="2"/>
        <v>0.69529509999999994</v>
      </c>
      <c r="F21" s="294">
        <f t="shared" si="3"/>
        <v>0.34186063164000002</v>
      </c>
      <c r="G21" s="294">
        <f t="shared" si="4"/>
        <v>3.0000000000000004</v>
      </c>
      <c r="H21" s="154">
        <f>MyRating(_ESE1,$B21,'ES-Efficacy'!$F$1)</f>
        <v>4</v>
      </c>
      <c r="I21" s="154">
        <f>MyRating(_ESE2,$B21,'ES-Efficacy'!$F$1)</f>
        <v>4</v>
      </c>
      <c r="J21" s="154">
        <f>MyRating(_ESE3,$B21,'ES-Efficacy'!$F$1)</f>
        <v>4</v>
      </c>
      <c r="K21" s="154">
        <f>MyRating(_ESE4,$B21,'ES-Efficacy'!$F$1)</f>
        <v>4</v>
      </c>
      <c r="L21" s="154">
        <f>MyRating(_ESE5,$B21,'ES-Efficacy'!$F$1)</f>
        <v>2</v>
      </c>
      <c r="M21" s="154">
        <f>MyRating(_ESE6,$B21,'ES-Efficacy'!$F$1)</f>
        <v>4</v>
      </c>
      <c r="N21" s="154">
        <f>MyRating(_ESE7,$B21,'ES-Efficacy'!$F$1)</f>
        <v>4</v>
      </c>
      <c r="O21" s="154">
        <f>MyRating(_ESE8,$B21,'ES-Efficacy'!$F$1)</f>
        <v>3</v>
      </c>
      <c r="P21" s="154">
        <f>MyRating(_ESS1,$B21,'ES-Efficacy'!$F$1)</f>
        <v>3</v>
      </c>
      <c r="Q21" s="154">
        <f>MyRating(_ESS2,$B21,'ES-Efficacy'!$F$1)</f>
        <v>3</v>
      </c>
      <c r="R21" s="154">
        <f>MyRating(_ESS3,$B21,'ES-Efficacy'!$F$1)</f>
        <v>4</v>
      </c>
      <c r="S21" s="154">
        <f>MyRating(_ESS4,$B21,'ES-Efficacy'!$F$1)</f>
        <v>2</v>
      </c>
      <c r="T21" s="154">
        <f>MyRating(_ESS5,$B21,'ES-Efficacy'!$F$1)</f>
        <v>3</v>
      </c>
      <c r="U21" s="154">
        <f>MyRating(_ESS6,$B21,'ES-Efficacy'!$F$1)</f>
        <v>2</v>
      </c>
      <c r="V21" s="154">
        <f>MyRating(_ESS7,$B21,'ES-Efficacy'!$F$1)</f>
        <v>2</v>
      </c>
      <c r="W21" s="154">
        <f>MyRating(_ESD1,$B21,'ES-Efficacy'!$F$1)</f>
        <v>3</v>
      </c>
      <c r="X21" s="154">
        <f>MyRating(_ESD2,$B21,'ES-Efficacy'!$F$1)</f>
        <v>2</v>
      </c>
      <c r="Y21" s="154">
        <f>MyRating(_ESD3,$B21,'ES-Efficacy'!$F$1)</f>
        <v>3</v>
      </c>
      <c r="Z21" s="154">
        <f>MyRating(_ESD4,$B21,'ES-Efficacy'!$F$1)</f>
        <v>3</v>
      </c>
      <c r="AA21" s="154">
        <f>MyRating(_ESB1,$B21,'ES-Efficacy'!$F$1)</f>
        <v>3</v>
      </c>
      <c r="AB21" s="154">
        <f>MyRating(_ESB2,$B21,'ES-Efficacy'!$F$1)</f>
        <v>3</v>
      </c>
      <c r="AC21" s="154">
        <f>MyRating(_ESB3,$B21,'ES-Efficacy'!$F$1)</f>
        <v>3</v>
      </c>
    </row>
    <row r="22" spans="2:29" x14ac:dyDescent="0.25">
      <c r="B22" s="299" t="s">
        <v>329</v>
      </c>
      <c r="C22" s="294">
        <f t="shared" si="0"/>
        <v>1.6860000000000002</v>
      </c>
      <c r="D22" s="294">
        <f t="shared" si="1"/>
        <v>1.1348125357800001</v>
      </c>
      <c r="E22" s="294">
        <f t="shared" si="2"/>
        <v>0.7529247</v>
      </c>
      <c r="F22" s="294">
        <f t="shared" si="3"/>
        <v>0.38188783577999996</v>
      </c>
      <c r="G22" s="294">
        <f t="shared" si="4"/>
        <v>3.0000000000000004</v>
      </c>
      <c r="H22" s="154">
        <f>MyRating(_ESE1,$B22,'ES-Efficacy'!$F$1)</f>
        <v>3</v>
      </c>
      <c r="I22" s="154">
        <f>MyRating(_ESE2,$B22,'ES-Efficacy'!$F$1)</f>
        <v>3</v>
      </c>
      <c r="J22" s="154">
        <f>MyRating(_ESE3,$B22,'ES-Efficacy'!$F$1)</f>
        <v>3</v>
      </c>
      <c r="K22" s="154">
        <f>MyRating(_ESE4,$B22,'ES-Efficacy'!$F$1)</f>
        <v>3</v>
      </c>
      <c r="L22" s="154">
        <f>MyRating(_ESE5,$B22,'ES-Efficacy'!$F$1)</f>
        <v>3</v>
      </c>
      <c r="M22" s="154">
        <f>MyRating(_ESE6,$B22,'ES-Efficacy'!$F$1)</f>
        <v>3</v>
      </c>
      <c r="N22" s="154">
        <f>MyRating(_ESE7,$B22,'ES-Efficacy'!$F$1)</f>
        <v>3</v>
      </c>
      <c r="O22" s="154">
        <f>MyRating(_ESE8,$B22,'ES-Efficacy'!$F$1)</f>
        <v>3</v>
      </c>
      <c r="P22" s="154">
        <f>MyRating(_ESS1,$B22,'ES-Efficacy'!$F$1)</f>
        <v>3</v>
      </c>
      <c r="Q22" s="154">
        <f>MyRating(_ESS2,$B22,'ES-Efficacy'!$F$1)</f>
        <v>3</v>
      </c>
      <c r="R22" s="154">
        <f>MyRating(_ESS3,$B22,'ES-Efficacy'!$F$1)</f>
        <v>3</v>
      </c>
      <c r="S22" s="154">
        <f>MyRating(_ESS4,$B22,'ES-Efficacy'!$F$1)</f>
        <v>3</v>
      </c>
      <c r="T22" s="154">
        <f>MyRating(_ESS5,$B22,'ES-Efficacy'!$F$1)</f>
        <v>3</v>
      </c>
      <c r="U22" s="154">
        <f>MyRating(_ESS6,$B22,'ES-Efficacy'!$F$1)</f>
        <v>3</v>
      </c>
      <c r="V22" s="154">
        <f>MyRating(_ESS7,$B22,'ES-Efficacy'!$F$1)</f>
        <v>3</v>
      </c>
      <c r="W22" s="154">
        <f>MyRating(_ESD1,$B22,'ES-Efficacy'!$F$1)</f>
        <v>3</v>
      </c>
      <c r="X22" s="154">
        <f>MyRating(_ESD2,$B22,'ES-Efficacy'!$F$1)</f>
        <v>3</v>
      </c>
      <c r="Y22" s="154">
        <f>MyRating(_ESD3,$B22,'ES-Efficacy'!$F$1)</f>
        <v>3</v>
      </c>
      <c r="Z22" s="154">
        <f>MyRating(_ESD4,$B22,'ES-Efficacy'!$F$1)</f>
        <v>3</v>
      </c>
      <c r="AA22" s="154">
        <f>MyRating(_ESB1,$B22,'ES-Efficacy'!$F$1)</f>
        <v>3</v>
      </c>
      <c r="AB22" s="154">
        <f>MyRating(_ESB2,$B22,'ES-Efficacy'!$F$1)</f>
        <v>3</v>
      </c>
      <c r="AC22" s="154">
        <f>MyRating(_ESB3,$B22,'ES-Efficacy'!$F$1)</f>
        <v>3</v>
      </c>
    </row>
    <row r="23" spans="2:29" ht="15.75" thickBot="1" x14ac:dyDescent="0.3">
      <c r="B23" s="300" t="s">
        <v>664</v>
      </c>
      <c r="C23" s="294">
        <f t="shared" si="0"/>
        <v>1.4160714000000001</v>
      </c>
      <c r="D23" s="294">
        <f t="shared" si="1"/>
        <v>1.0987940357799999</v>
      </c>
      <c r="E23" s="294">
        <f t="shared" si="2"/>
        <v>0.71690619999999994</v>
      </c>
      <c r="F23" s="294">
        <f t="shared" si="3"/>
        <v>0.38188783577999996</v>
      </c>
      <c r="G23" s="294">
        <f t="shared" si="4"/>
        <v>3.0000000000000004</v>
      </c>
      <c r="H23" s="154">
        <f>MyRating(_ESE1,$B23,'ES-Efficacy'!$F$1)</f>
        <v>2</v>
      </c>
      <c r="I23" s="154">
        <f>MyRating(_ESE2,$B23,'ES-Efficacy'!$F$1)</f>
        <v>2</v>
      </c>
      <c r="J23" s="154">
        <f>MyRating(_ESE3,$B23,'ES-Efficacy'!$F$1)</f>
        <v>2</v>
      </c>
      <c r="K23" s="154">
        <f>MyRating(_ESE4,$B23,'ES-Efficacy'!$F$1)</f>
        <v>2</v>
      </c>
      <c r="L23" s="154">
        <f>MyRating(_ESE5,$B23,'ES-Efficacy'!$F$1)</f>
        <v>2</v>
      </c>
      <c r="M23" s="154">
        <f>MyRating(_ESE6,$B23,'ES-Efficacy'!$F$1)</f>
        <v>4</v>
      </c>
      <c r="N23" s="154">
        <f>MyRating(_ESE7,$B23,'ES-Efficacy'!$F$1)</f>
        <v>5</v>
      </c>
      <c r="O23" s="154">
        <f>MyRating(_ESE8,$B23,'ES-Efficacy'!$F$1)</f>
        <v>3</v>
      </c>
      <c r="P23" s="154">
        <f>MyRating(_ESS1,$B23,'ES-Efficacy'!$F$1)</f>
        <v>4</v>
      </c>
      <c r="Q23" s="154">
        <f>MyRating(_ESS2,$B23,'ES-Efficacy'!$F$1)</f>
        <v>3</v>
      </c>
      <c r="R23" s="154">
        <f>MyRating(_ESS3,$B23,'ES-Efficacy'!$F$1)</f>
        <v>2</v>
      </c>
      <c r="S23" s="154">
        <f>MyRating(_ESS4,$B23,'ES-Efficacy'!$F$1)</f>
        <v>2</v>
      </c>
      <c r="T23" s="154">
        <f>MyRating(_ESS5,$B23,'ES-Efficacy'!$F$1)</f>
        <v>3</v>
      </c>
      <c r="U23" s="154">
        <f>MyRating(_ESS6,$B23,'ES-Efficacy'!$F$1)</f>
        <v>3</v>
      </c>
      <c r="V23" s="154">
        <f>MyRating(_ESS7,$B23,'ES-Efficacy'!$F$1)</f>
        <v>2</v>
      </c>
      <c r="W23" s="154">
        <f>MyRating(_ESD1,$B23,'ES-Efficacy'!$F$1)</f>
        <v>3</v>
      </c>
      <c r="X23" s="154">
        <f>MyRating(_ESD2,$B23,'ES-Efficacy'!$F$1)</f>
        <v>3</v>
      </c>
      <c r="Y23" s="154">
        <f>MyRating(_ESD3,$B23,'ES-Efficacy'!$F$1)</f>
        <v>3</v>
      </c>
      <c r="Z23" s="154">
        <f>MyRating(_ESD4,$B23,'ES-Efficacy'!$F$1)</f>
        <v>3</v>
      </c>
      <c r="AA23" s="154">
        <f>MyRating(_ESB1,$B23,'ES-Efficacy'!$F$1)</f>
        <v>3</v>
      </c>
      <c r="AB23" s="154">
        <f>MyRating(_ESB2,$B23,'ES-Efficacy'!$F$1)</f>
        <v>3</v>
      </c>
      <c r="AC23" s="154">
        <f>MyRating(_ESB3,$B23,'ES-Efficacy'!$F$1)</f>
        <v>3</v>
      </c>
    </row>
    <row r="24" spans="2:29" x14ac:dyDescent="0.25">
      <c r="B24" s="9" t="s">
        <v>270</v>
      </c>
      <c r="C24" s="294">
        <f t="shared" si="0"/>
        <v>2.6693314000000004</v>
      </c>
      <c r="D24" s="294">
        <f t="shared" si="1"/>
        <v>1.4304310263</v>
      </c>
      <c r="E24" s="294">
        <f t="shared" si="2"/>
        <v>1.0137137000000001</v>
      </c>
      <c r="F24" s="294">
        <f t="shared" si="3"/>
        <v>0.41671732629999997</v>
      </c>
      <c r="G24" s="294">
        <f t="shared" si="4"/>
        <v>1.4</v>
      </c>
      <c r="H24" s="154">
        <f>MyRating(_ESE1,$B24,'ES-Efficacy'!$F$1)</f>
        <v>5</v>
      </c>
      <c r="I24" s="154">
        <f>MyRating(_ESE2,$B24,'ES-Efficacy'!$F$1)</f>
        <v>5</v>
      </c>
      <c r="J24" s="154">
        <f>MyRating(_ESE3,$B24,'ES-Efficacy'!$F$1)</f>
        <v>5</v>
      </c>
      <c r="K24" s="154">
        <f>MyRating(_ESE4,$B24,'ES-Efficacy'!$F$1)</f>
        <v>4</v>
      </c>
      <c r="L24" s="154">
        <f>MyRating(_ESE5,$B24,'ES-Efficacy'!$F$1)</f>
        <v>5</v>
      </c>
      <c r="M24" s="154">
        <f>MyRating(_ESE6,$B24,'ES-Efficacy'!$F$1)</f>
        <v>4</v>
      </c>
      <c r="N24" s="154">
        <f>MyRating(_ESE7,$B24,'ES-Efficacy'!$F$1)</f>
        <v>5</v>
      </c>
      <c r="O24" s="154">
        <f>MyRating(_ESE8,$B24,'ES-Efficacy'!$F$1)</f>
        <v>5</v>
      </c>
      <c r="P24" s="154">
        <f>MyRating(_ESS1,$B24,'ES-Efficacy'!$F$1)</f>
        <v>4</v>
      </c>
      <c r="Q24" s="154">
        <f>MyRating(_ESS2,$B24,'ES-Efficacy'!$F$1)</f>
        <v>4</v>
      </c>
      <c r="R24" s="154">
        <f>MyRating(_ESS3,$B24,'ES-Efficacy'!$F$1)</f>
        <v>5</v>
      </c>
      <c r="S24" s="154">
        <f>MyRating(_ESS4,$B24,'ES-Efficacy'!$F$1)</f>
        <v>3</v>
      </c>
      <c r="T24" s="154">
        <f>MyRating(_ESS5,$B24,'ES-Efficacy'!$F$1)</f>
        <v>5</v>
      </c>
      <c r="U24" s="154">
        <f>MyRating(_ESS6,$B24,'ES-Efficacy'!$F$1)</f>
        <v>4</v>
      </c>
      <c r="V24" s="154">
        <f>MyRating(_ESS7,$B24,'ES-Efficacy'!$F$1)</f>
        <v>3</v>
      </c>
      <c r="W24" s="154">
        <f>MyRating(_ESD1,$B24,'ES-Efficacy'!$F$1)</f>
        <v>5</v>
      </c>
      <c r="X24" s="154">
        <f>MyRating(_ESD2,$B24,'ES-Efficacy'!$F$1)</f>
        <v>5</v>
      </c>
      <c r="Y24" s="154">
        <f>MyRating(_ESD3,$B24,'ES-Efficacy'!$F$1)</f>
        <v>5</v>
      </c>
      <c r="Z24" s="154">
        <f>MyRating(_ESD4,$B24,'ES-Efficacy'!$F$1)</f>
        <v>1</v>
      </c>
      <c r="AA24" s="154">
        <f>MyRating(_ESB1,$B24,'ES-Efficacy'!$F$1)</f>
        <v>3</v>
      </c>
      <c r="AB24" s="154">
        <f>MyRating(_ESB2,$B24,'ES-Efficacy'!$F$1)</f>
        <v>1</v>
      </c>
      <c r="AC24" s="154">
        <f>MyRating(_ESB3,$B24,'ES-Efficacy'!$F$1)</f>
        <v>1</v>
      </c>
    </row>
    <row r="25" spans="2:29" x14ac:dyDescent="0.25">
      <c r="B25" s="9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MyRating(_ESE1,$B25,'ES-Efficacy'!$F$1)</f>
        <v>3</v>
      </c>
      <c r="I25" s="154">
        <f>MyRating(_ESE2,$B25,'ES-Efficacy'!$F$1)</f>
        <v>3</v>
      </c>
      <c r="J25" s="154">
        <f>MyRating(_ESE3,$B25,'ES-Efficacy'!$F$1)</f>
        <v>4</v>
      </c>
      <c r="K25" s="154">
        <f>MyRating(_ESE4,$B25,'ES-Efficacy'!$F$1)</f>
        <v>3</v>
      </c>
      <c r="L25" s="154">
        <f>MyRating(_ESE5,$B25,'ES-Efficacy'!$F$1)</f>
        <v>4</v>
      </c>
      <c r="M25" s="154">
        <f>MyRating(_ESE6,$B25,'ES-Efficacy'!$F$1)</f>
        <v>3</v>
      </c>
      <c r="N25" s="154">
        <f>MyRating(_ESE7,$B25,'ES-Efficacy'!$F$1)</f>
        <v>3</v>
      </c>
      <c r="O25" s="154">
        <f>MyRating(_ESE8,$B25,'ES-Efficacy'!$F$1)</f>
        <v>3</v>
      </c>
      <c r="P25" s="154">
        <f>MyRating(_ESS1,$B25,'ES-Efficacy'!$F$1)</f>
        <v>4</v>
      </c>
      <c r="Q25" s="154">
        <f>MyRating(_ESS2,$B25,'ES-Efficacy'!$F$1)</f>
        <v>5</v>
      </c>
      <c r="R25" s="154">
        <f>MyRating(_ESS3,$B25,'ES-Efficacy'!$F$1)</f>
        <v>4</v>
      </c>
      <c r="S25" s="154">
        <f>MyRating(_ESS4,$B25,'ES-Efficacy'!$F$1)</f>
        <v>4</v>
      </c>
      <c r="T25" s="154">
        <f>MyRating(_ESS5,$B25,'ES-Efficacy'!$F$1)</f>
        <v>5</v>
      </c>
      <c r="U25" s="154">
        <f>MyRating(_ESS6,$B25,'ES-Efficacy'!$F$1)</f>
        <v>3</v>
      </c>
      <c r="V25" s="154">
        <f>MyRating(_ESS7,$B25,'ES-Efficacy'!$F$1)</f>
        <v>4</v>
      </c>
      <c r="W25" s="154">
        <f>MyRating(_ESD1,$B25,'ES-Efficacy'!$F$1)</f>
        <v>2</v>
      </c>
      <c r="X25" s="154">
        <f>MyRating(_ESD2,$B25,'ES-Efficacy'!$F$1)</f>
        <v>3</v>
      </c>
      <c r="Y25" s="154">
        <f>MyRating(_ESD3,$B25,'ES-Efficacy'!$F$1)</f>
        <v>1</v>
      </c>
      <c r="Z25" s="154">
        <f>MyRating(_ESD4,$B25,'ES-Efficacy'!$F$1)</f>
        <v>2</v>
      </c>
      <c r="AA25" s="154">
        <f>MyRating(_ESB1,$B25,'ES-Efficacy'!$F$1)</f>
        <v>3</v>
      </c>
      <c r="AB25" s="154">
        <f>MyRating(_ESB2,$B25,'ES-Efficacy'!$F$1)</f>
        <v>3</v>
      </c>
      <c r="AC25" s="154">
        <f>MyRating(_ESB3,$B25,'ES-Efficacy'!$F$1)</f>
        <v>3</v>
      </c>
    </row>
    <row r="26" spans="2:29" x14ac:dyDescent="0.25">
      <c r="B26" s="9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MyRating(_ESE1,$B26,'ES-Efficacy'!$F$1)</f>
        <v>4</v>
      </c>
      <c r="I26" s="154">
        <f>MyRating(_ESE2,$B26,'ES-Efficacy'!$F$1)</f>
        <v>4</v>
      </c>
      <c r="J26" s="154">
        <f>MyRating(_ESE3,$B26,'ES-Efficacy'!$F$1)</f>
        <v>4</v>
      </c>
      <c r="K26" s="154">
        <f>MyRating(_ESE4,$B26,'ES-Efficacy'!$F$1)</f>
        <v>4</v>
      </c>
      <c r="L26" s="154">
        <f>MyRating(_ESE5,$B26,'ES-Efficacy'!$F$1)</f>
        <v>4</v>
      </c>
      <c r="M26" s="154">
        <f>MyRating(_ESE6,$B26,'ES-Efficacy'!$F$1)</f>
        <v>3</v>
      </c>
      <c r="N26" s="154">
        <f>MyRating(_ESE7,$B26,'ES-Efficacy'!$F$1)</f>
        <v>3</v>
      </c>
      <c r="O26" s="154">
        <f>MyRating(_ESE8,$B26,'ES-Efficacy'!$F$1)</f>
        <v>3</v>
      </c>
      <c r="P26" s="154">
        <f>MyRating(_ESS1,$B26,'ES-Efficacy'!$F$1)</f>
        <v>4</v>
      </c>
      <c r="Q26" s="154">
        <f>MyRating(_ESS2,$B26,'ES-Efficacy'!$F$1)</f>
        <v>5</v>
      </c>
      <c r="R26" s="154">
        <f>MyRating(_ESS3,$B26,'ES-Efficacy'!$F$1)</f>
        <v>3</v>
      </c>
      <c r="S26" s="154">
        <f>MyRating(_ESS4,$B26,'ES-Efficacy'!$F$1)</f>
        <v>3</v>
      </c>
      <c r="T26" s="154">
        <f>MyRating(_ESS5,$B26,'ES-Efficacy'!$F$1)</f>
        <v>5</v>
      </c>
      <c r="U26" s="154">
        <f>MyRating(_ESS6,$B26,'ES-Efficacy'!$F$1)</f>
        <v>2</v>
      </c>
      <c r="V26" s="154">
        <f>MyRating(_ESS7,$B26,'ES-Efficacy'!$F$1)</f>
        <v>3</v>
      </c>
      <c r="W26" s="154">
        <f>MyRating(_ESD1,$B26,'ES-Efficacy'!$F$1)</f>
        <v>3</v>
      </c>
      <c r="X26" s="154">
        <f>MyRating(_ESD2,$B26,'ES-Efficacy'!$F$1)</f>
        <v>3</v>
      </c>
      <c r="Y26" s="154">
        <f>MyRating(_ESD3,$B26,'ES-Efficacy'!$F$1)</f>
        <v>3</v>
      </c>
      <c r="Z26" s="154">
        <f>MyRating(_ESD4,$B26,'ES-Efficacy'!$F$1)</f>
        <v>3</v>
      </c>
      <c r="AA26" s="154">
        <f>MyRating(_ESB1,$B26,'ES-Efficacy'!$F$1)</f>
        <v>3</v>
      </c>
      <c r="AB26" s="154">
        <f>MyRating(_ESB2,$B26,'ES-Efficacy'!$F$1)</f>
        <v>3</v>
      </c>
      <c r="AC26" s="154">
        <f>MyRating(_ESB3,$B26,'ES-Efficacy'!$F$1)</f>
        <v>3</v>
      </c>
    </row>
    <row r="27" spans="2:29" x14ac:dyDescent="0.25">
      <c r="B27" s="9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MyRating(_ESE1,$B27,'ES-Efficacy'!$F$1)</f>
        <v>3</v>
      </c>
      <c r="I27" s="154">
        <f>MyRating(_ESE2,$B27,'ES-Efficacy'!$F$1)</f>
        <v>3</v>
      </c>
      <c r="J27" s="154">
        <f>MyRating(_ESE3,$B27,'ES-Efficacy'!$F$1)</f>
        <v>4</v>
      </c>
      <c r="K27" s="154">
        <f>MyRating(_ESE4,$B27,'ES-Efficacy'!$F$1)</f>
        <v>3</v>
      </c>
      <c r="L27" s="154">
        <f>MyRating(_ESE5,$B27,'ES-Efficacy'!$F$1)</f>
        <v>4</v>
      </c>
      <c r="M27" s="154">
        <f>MyRating(_ESE6,$B27,'ES-Efficacy'!$F$1)</f>
        <v>3</v>
      </c>
      <c r="N27" s="154">
        <f>MyRating(_ESE7,$B27,'ES-Efficacy'!$F$1)</f>
        <v>3</v>
      </c>
      <c r="O27" s="154">
        <f>MyRating(_ESE8,$B27,'ES-Efficacy'!$F$1)</f>
        <v>5</v>
      </c>
      <c r="P27" s="154">
        <f>MyRating(_ESS1,$B27,'ES-Efficacy'!$F$1)</f>
        <v>4</v>
      </c>
      <c r="Q27" s="154">
        <f>MyRating(_ESS2,$B27,'ES-Efficacy'!$F$1)</f>
        <v>5</v>
      </c>
      <c r="R27" s="154">
        <f>MyRating(_ESS3,$B27,'ES-Efficacy'!$F$1)</f>
        <v>3</v>
      </c>
      <c r="S27" s="154">
        <f>MyRating(_ESS4,$B27,'ES-Efficacy'!$F$1)</f>
        <v>3</v>
      </c>
      <c r="T27" s="154">
        <f>MyRating(_ESS5,$B27,'ES-Efficacy'!$F$1)</f>
        <v>5</v>
      </c>
      <c r="U27" s="154">
        <f>MyRating(_ESS6,$B27,'ES-Efficacy'!$F$1)</f>
        <v>2</v>
      </c>
      <c r="V27" s="154">
        <f>MyRating(_ESS7,$B27,'ES-Efficacy'!$F$1)</f>
        <v>3</v>
      </c>
      <c r="W27" s="154">
        <f>MyRating(_ESD1,$B27,'ES-Efficacy'!$F$1)</f>
        <v>3</v>
      </c>
      <c r="X27" s="154">
        <f>MyRating(_ESD2,$B27,'ES-Efficacy'!$F$1)</f>
        <v>3</v>
      </c>
      <c r="Y27" s="154">
        <f>MyRating(_ESD3,$B27,'ES-Efficacy'!$F$1)</f>
        <v>3</v>
      </c>
      <c r="Z27" s="154">
        <f>MyRating(_ESD4,$B27,'ES-Efficacy'!$F$1)</f>
        <v>3</v>
      </c>
      <c r="AA27" s="154">
        <f>MyRating(_ESB1,$B27,'ES-Efficacy'!$F$1)</f>
        <v>3</v>
      </c>
      <c r="AB27" s="154">
        <f>MyRating(_ESB2,$B27,'ES-Efficacy'!$F$1)</f>
        <v>3</v>
      </c>
      <c r="AC27" s="154">
        <f>MyRating(_ESB3,$B27,'ES-Efficacy'!$F$1)</f>
        <v>3</v>
      </c>
    </row>
    <row r="28" spans="2:29" x14ac:dyDescent="0.25">
      <c r="B28" s="9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MyRating(_ESE1,$B28,'ES-Efficacy'!$F$1)</f>
        <v>4</v>
      </c>
      <c r="I28" s="154">
        <f>MyRating(_ESE2,$B28,'ES-Efficacy'!$F$1)</f>
        <v>4</v>
      </c>
      <c r="J28" s="154">
        <f>MyRating(_ESE3,$B28,'ES-Efficacy'!$F$1)</f>
        <v>4</v>
      </c>
      <c r="K28" s="154">
        <f>MyRating(_ESE4,$B28,'ES-Efficacy'!$F$1)</f>
        <v>4</v>
      </c>
      <c r="L28" s="154">
        <f>MyRating(_ESE5,$B28,'ES-Efficacy'!$F$1)</f>
        <v>5</v>
      </c>
      <c r="M28" s="154">
        <f>MyRating(_ESE6,$B28,'ES-Efficacy'!$F$1)</f>
        <v>2</v>
      </c>
      <c r="N28" s="154">
        <f>MyRating(_ESE7,$B28,'ES-Efficacy'!$F$1)</f>
        <v>3</v>
      </c>
      <c r="O28" s="154">
        <f>MyRating(_ESE8,$B28,'ES-Efficacy'!$F$1)</f>
        <v>3</v>
      </c>
      <c r="P28" s="154">
        <f>MyRating(_ESS1,$B28,'ES-Efficacy'!$F$1)</f>
        <v>4</v>
      </c>
      <c r="Q28" s="154">
        <f>MyRating(_ESS2,$B28,'ES-Efficacy'!$F$1)</f>
        <v>5</v>
      </c>
      <c r="R28" s="154">
        <f>MyRating(_ESS3,$B28,'ES-Efficacy'!$F$1)</f>
        <v>4</v>
      </c>
      <c r="S28" s="154">
        <f>MyRating(_ESS4,$B28,'ES-Efficacy'!$F$1)</f>
        <v>4</v>
      </c>
      <c r="T28" s="154">
        <f>MyRating(_ESS5,$B28,'ES-Efficacy'!$F$1)</f>
        <v>5</v>
      </c>
      <c r="U28" s="154">
        <f>MyRating(_ESS6,$B28,'ES-Efficacy'!$F$1)</f>
        <v>4</v>
      </c>
      <c r="V28" s="154">
        <f>MyRating(_ESS7,$B28,'ES-Efficacy'!$F$1)</f>
        <v>2</v>
      </c>
      <c r="W28" s="154">
        <f>MyRating(_ESD1,$B28,'ES-Efficacy'!$F$1)</f>
        <v>3</v>
      </c>
      <c r="X28" s="154">
        <f>MyRating(_ESD2,$B28,'ES-Efficacy'!$F$1)</f>
        <v>3</v>
      </c>
      <c r="Y28" s="154">
        <f>MyRating(_ESD3,$B28,'ES-Efficacy'!$F$1)</f>
        <v>3</v>
      </c>
      <c r="Z28" s="154">
        <f>MyRating(_ESD4,$B28,'ES-Efficacy'!$F$1)</f>
        <v>3</v>
      </c>
      <c r="AA28" s="154">
        <f>MyRating(_ESB1,$B28,'ES-Efficacy'!$F$1)</f>
        <v>3</v>
      </c>
      <c r="AB28" s="154">
        <f>MyRating(_ESB2,$B28,'ES-Efficacy'!$F$1)</f>
        <v>3</v>
      </c>
      <c r="AC28" s="154">
        <f>MyRating(_ESB3,$B28,'ES-Efficacy'!$F$1)</f>
        <v>3</v>
      </c>
    </row>
    <row r="29" spans="2:29" x14ac:dyDescent="0.25">
      <c r="B29" s="9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MyRating(_ESE1,$B29,'ES-Efficacy'!$F$1)</f>
        <v>4</v>
      </c>
      <c r="I29" s="154">
        <f>MyRating(_ESE2,$B29,'ES-Efficacy'!$F$1)</f>
        <v>4</v>
      </c>
      <c r="J29" s="154">
        <f>MyRating(_ESE3,$B29,'ES-Efficacy'!$F$1)</f>
        <v>4</v>
      </c>
      <c r="K29" s="154">
        <f>MyRating(_ESE4,$B29,'ES-Efficacy'!$F$1)</f>
        <v>4</v>
      </c>
      <c r="L29" s="154">
        <f>MyRating(_ESE5,$B29,'ES-Efficacy'!$F$1)</f>
        <v>4</v>
      </c>
      <c r="M29" s="154">
        <f>MyRating(_ESE6,$B29,'ES-Efficacy'!$F$1)</f>
        <v>1</v>
      </c>
      <c r="N29" s="154">
        <f>MyRating(_ESE7,$B29,'ES-Efficacy'!$F$1)</f>
        <v>3</v>
      </c>
      <c r="O29" s="154">
        <f>MyRating(_ESE8,$B29,'ES-Efficacy'!$F$1)</f>
        <v>5</v>
      </c>
      <c r="P29" s="154">
        <f>MyRating(_ESS1,$B29,'ES-Efficacy'!$F$1)</f>
        <v>3</v>
      </c>
      <c r="Q29" s="154">
        <f>MyRating(_ESS2,$B29,'ES-Efficacy'!$F$1)</f>
        <v>5</v>
      </c>
      <c r="R29" s="154">
        <f>MyRating(_ESS3,$B29,'ES-Efficacy'!$F$1)</f>
        <v>3</v>
      </c>
      <c r="S29" s="154">
        <f>MyRating(_ESS4,$B29,'ES-Efficacy'!$F$1)</f>
        <v>3</v>
      </c>
      <c r="T29" s="154">
        <f>MyRating(_ESS5,$B29,'ES-Efficacy'!$F$1)</f>
        <v>5</v>
      </c>
      <c r="U29" s="154">
        <f>MyRating(_ESS6,$B29,'ES-Efficacy'!$F$1)</f>
        <v>2</v>
      </c>
      <c r="V29" s="154">
        <f>MyRating(_ESS7,$B29,'ES-Efficacy'!$F$1)</f>
        <v>3</v>
      </c>
      <c r="W29" s="154">
        <f>MyRating(_ESD1,$B29,'ES-Efficacy'!$F$1)</f>
        <v>3</v>
      </c>
      <c r="X29" s="154">
        <f>MyRating(_ESD2,$B29,'ES-Efficacy'!$F$1)</f>
        <v>3</v>
      </c>
      <c r="Y29" s="154">
        <f>MyRating(_ESD3,$B29,'ES-Efficacy'!$F$1)</f>
        <v>3</v>
      </c>
      <c r="Z29" s="154">
        <f>MyRating(_ESD4,$B29,'ES-Efficacy'!$F$1)</f>
        <v>1</v>
      </c>
      <c r="AA29" s="154">
        <f>MyRating(_ESB1,$B29,'ES-Efficacy'!$F$1)</f>
        <v>3</v>
      </c>
      <c r="AB29" s="154">
        <f>MyRating(_ESB2,$B29,'ES-Efficacy'!$F$1)</f>
        <v>3</v>
      </c>
      <c r="AC29" s="154">
        <f>MyRating(_ESB3,$B29,'ES-Efficacy'!$F$1)</f>
        <v>3</v>
      </c>
    </row>
    <row r="30" spans="2:29" x14ac:dyDescent="0.25">
      <c r="B30" s="9" t="s">
        <v>285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MyRating(_ESE1,$B30,'ES-Efficacy'!$F$1)</f>
        <v>5</v>
      </c>
      <c r="I30" s="154">
        <f>MyRating(_ESE2,$B30,'ES-Efficacy'!$F$1)</f>
        <v>5</v>
      </c>
      <c r="J30" s="154">
        <f>MyRating(_ESE3,$B30,'ES-Efficacy'!$F$1)</f>
        <v>5</v>
      </c>
      <c r="K30" s="154">
        <f>MyRating(_ESE4,$B30,'ES-Efficacy'!$F$1)</f>
        <v>5</v>
      </c>
      <c r="L30" s="154">
        <f>MyRating(_ESE5,$B30,'ES-Efficacy'!$F$1)</f>
        <v>4</v>
      </c>
      <c r="M30" s="154">
        <f>MyRating(_ESE6,$B30,'ES-Efficacy'!$F$1)</f>
        <v>2</v>
      </c>
      <c r="N30" s="154">
        <f>MyRating(_ESE7,$B30,'ES-Efficacy'!$F$1)</f>
        <v>4</v>
      </c>
      <c r="O30" s="154">
        <f>MyRating(_ESE8,$B30,'ES-Efficacy'!$F$1)</f>
        <v>3</v>
      </c>
      <c r="P30" s="154">
        <f>MyRating(_ESS1,$B30,'ES-Efficacy'!$F$1)</f>
        <v>4</v>
      </c>
      <c r="Q30" s="154">
        <f>MyRating(_ESS2,$B30,'ES-Efficacy'!$F$1)</f>
        <v>5</v>
      </c>
      <c r="R30" s="154">
        <f>MyRating(_ESS3,$B30,'ES-Efficacy'!$F$1)</f>
        <v>4</v>
      </c>
      <c r="S30" s="154">
        <f>MyRating(_ESS4,$B30,'ES-Efficacy'!$F$1)</f>
        <v>3</v>
      </c>
      <c r="T30" s="154">
        <f>MyRating(_ESS5,$B30,'ES-Efficacy'!$F$1)</f>
        <v>5</v>
      </c>
      <c r="U30" s="154">
        <f>MyRating(_ESS6,$B30,'ES-Efficacy'!$F$1)</f>
        <v>4</v>
      </c>
      <c r="V30" s="154">
        <f>MyRating(_ESS7,$B30,'ES-Efficacy'!$F$1)</f>
        <v>5</v>
      </c>
      <c r="W30" s="154">
        <f>MyRating(_ESD1,$B30,'ES-Efficacy'!$F$1)</f>
        <v>5</v>
      </c>
      <c r="X30" s="154">
        <f>MyRating(_ESD2,$B30,'ES-Efficacy'!$F$1)</f>
        <v>3</v>
      </c>
      <c r="Y30" s="154">
        <f>MyRating(_ESD3,$B30,'ES-Efficacy'!$F$1)</f>
        <v>3</v>
      </c>
      <c r="Z30" s="154">
        <f>MyRating(_ESD4,$B30,'ES-Efficacy'!$F$1)</f>
        <v>3</v>
      </c>
      <c r="AA30" s="154">
        <f>MyRating(_ESB1,$B30,'ES-Efficacy'!$F$1)</f>
        <v>3</v>
      </c>
      <c r="AB30" s="154">
        <f>MyRating(_ESB2,$B30,'ES-Efficacy'!$F$1)</f>
        <v>3</v>
      </c>
      <c r="AC30" s="154">
        <f>MyRating(_ESB3,$B30,'ES-Efficacy'!$F$1)</f>
        <v>3</v>
      </c>
    </row>
    <row r="31" spans="2:29" x14ac:dyDescent="0.25">
      <c r="B31" s="9" t="s">
        <v>17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MyRating(_ESE1,$B31,'ES-Efficacy'!$F$1)</f>
        <v>4</v>
      </c>
      <c r="I31" s="154">
        <f>MyRating(_ESE2,$B31,'ES-Efficacy'!$F$1)</f>
        <v>4</v>
      </c>
      <c r="J31" s="154">
        <f>MyRating(_ESE3,$B31,'ES-Efficacy'!$F$1)</f>
        <v>4</v>
      </c>
      <c r="K31" s="154">
        <f>MyRating(_ESE4,$B31,'ES-Efficacy'!$F$1)</f>
        <v>4</v>
      </c>
      <c r="L31" s="154">
        <f>MyRating(_ESE5,$B31,'ES-Efficacy'!$F$1)</f>
        <v>4</v>
      </c>
      <c r="M31" s="154">
        <f>MyRating(_ESE6,$B31,'ES-Efficacy'!$F$1)</f>
        <v>1</v>
      </c>
      <c r="N31" s="154">
        <f>MyRating(_ESE7,$B31,'ES-Efficacy'!$F$1)</f>
        <v>3</v>
      </c>
      <c r="O31" s="154">
        <f>MyRating(_ESE8,$B31,'ES-Efficacy'!$F$1)</f>
        <v>3</v>
      </c>
      <c r="P31" s="154">
        <f>MyRating(_ESS1,$B31,'ES-Efficacy'!$F$1)</f>
        <v>4</v>
      </c>
      <c r="Q31" s="154">
        <f>MyRating(_ESS2,$B31,'ES-Efficacy'!$F$1)</f>
        <v>5</v>
      </c>
      <c r="R31" s="154">
        <f>MyRating(_ESS3,$B31,'ES-Efficacy'!$F$1)</f>
        <v>5</v>
      </c>
      <c r="S31" s="154">
        <f>MyRating(_ESS4,$B31,'ES-Efficacy'!$F$1)</f>
        <v>5</v>
      </c>
      <c r="T31" s="154">
        <f>MyRating(_ESS5,$B31,'ES-Efficacy'!$F$1)</f>
        <v>5</v>
      </c>
      <c r="U31" s="154">
        <f>MyRating(_ESS6,$B31,'ES-Efficacy'!$F$1)</f>
        <v>2</v>
      </c>
      <c r="V31" s="154">
        <f>MyRating(_ESS7,$B31,'ES-Efficacy'!$F$1)</f>
        <v>3</v>
      </c>
      <c r="W31" s="154">
        <f>MyRating(_ESD1,$B31,'ES-Efficacy'!$F$1)</f>
        <v>3</v>
      </c>
      <c r="X31" s="154">
        <f>MyRating(_ESD2,$B31,'ES-Efficacy'!$F$1)</f>
        <v>3</v>
      </c>
      <c r="Y31" s="154">
        <f>MyRating(_ESD3,$B31,'ES-Efficacy'!$F$1)</f>
        <v>3</v>
      </c>
      <c r="Z31" s="154">
        <f>MyRating(_ESD4,$B31,'ES-Efficacy'!$F$1)</f>
        <v>3</v>
      </c>
      <c r="AA31" s="154">
        <f>MyRating(_ESB1,$B31,'ES-Efficacy'!$F$1)</f>
        <v>3</v>
      </c>
      <c r="AB31" s="154">
        <f>MyRating(_ESB2,$B31,'ES-Efficacy'!$F$1)</f>
        <v>3</v>
      </c>
      <c r="AC31" s="154">
        <f>MyRating(_ESB3,$B31,'ES-Efficacy'!$F$1)</f>
        <v>3</v>
      </c>
    </row>
    <row r="32" spans="2:29" x14ac:dyDescent="0.25">
      <c r="B32" s="9" t="s">
        <v>21</v>
      </c>
      <c r="C32" s="294">
        <f t="shared" si="0"/>
        <v>0</v>
      </c>
      <c r="D32" s="294">
        <f t="shared" si="1"/>
        <v>0.35885469999999997</v>
      </c>
      <c r="E32" s="294">
        <f t="shared" si="2"/>
        <v>0.35885469999999997</v>
      </c>
      <c r="F32" s="294">
        <f t="shared" si="3"/>
        <v>0</v>
      </c>
      <c r="G32" s="294">
        <f t="shared" si="4"/>
        <v>0</v>
      </c>
      <c r="H32" s="154">
        <f>MyRating(_ESE1,$B32,'ES-Efficacy'!$F$1)</f>
        <v>0</v>
      </c>
      <c r="I32" s="154">
        <f>MyRating(_ESE2,$B32,'ES-Efficacy'!$F$1)</f>
        <v>0</v>
      </c>
      <c r="J32" s="154">
        <f>MyRating(_ESE3,$B32,'ES-Efficacy'!$F$1)</f>
        <v>0</v>
      </c>
      <c r="K32" s="154">
        <f>MyRating(_ESE4,$B32,'ES-Efficacy'!$F$1)</f>
        <v>0</v>
      </c>
      <c r="L32" s="154">
        <f>MyRating(_ESE5,$B32,'ES-Efficacy'!$F$1)</f>
        <v>0</v>
      </c>
      <c r="M32" s="154">
        <f>MyRating(_ESE6,$B32,'ES-Efficacy'!$F$1)</f>
        <v>0</v>
      </c>
      <c r="N32" s="154">
        <f>MyRating(_ESE7,$B32,'ES-Efficacy'!$F$1)</f>
        <v>0</v>
      </c>
      <c r="O32" s="154">
        <f>MyRating(_ESE8,$B32,'ES-Efficacy'!$F$1)</f>
        <v>0</v>
      </c>
      <c r="P32" s="154">
        <f>MyRating(_ESS1,$B32,'ES-Efficacy'!$F$1)</f>
        <v>0</v>
      </c>
      <c r="Q32" s="154">
        <f>MyRating(_ESS2,$B32,'ES-Efficacy'!$F$1)</f>
        <v>0</v>
      </c>
      <c r="R32" s="154">
        <f>MyRating(_ESS3,$B32,'ES-Efficacy'!$F$1)</f>
        <v>0</v>
      </c>
      <c r="S32" s="154">
        <f>MyRating(_ESS4,$B32,'ES-Efficacy'!$F$1)</f>
        <v>5</v>
      </c>
      <c r="T32" s="154">
        <f>MyRating(_ESS5,$B32,'ES-Efficacy'!$F$1)</f>
        <v>4</v>
      </c>
      <c r="U32" s="154">
        <f>MyRating(_ESS6,$B32,'ES-Efficacy'!$F$1)</f>
        <v>0</v>
      </c>
      <c r="V32" s="154">
        <f>MyRating(_ESS7,$B32,'ES-Efficacy'!$F$1)</f>
        <v>0</v>
      </c>
      <c r="W32" s="154">
        <f>MyRating(_ESD1,$B32,'ES-Efficacy'!$F$1)</f>
        <v>0</v>
      </c>
      <c r="X32" s="154">
        <f>MyRating(_ESD2,$B32,'ES-Efficacy'!$F$1)</f>
        <v>0</v>
      </c>
      <c r="Y32" s="154">
        <f>MyRating(_ESD3,$B32,'ES-Efficacy'!$F$1)</f>
        <v>0</v>
      </c>
      <c r="Z32" s="154">
        <f>MyRating(_ESD4,$B32,'ES-Efficacy'!$F$1)</f>
        <v>0</v>
      </c>
      <c r="AA32" s="154">
        <f>MyRating(_ESB1,$B32,'ES-Efficacy'!$F$1)</f>
        <v>0</v>
      </c>
      <c r="AB32" s="154">
        <f>MyRating(_ESB2,$B32,'ES-Efficacy'!$F$1)</f>
        <v>0</v>
      </c>
      <c r="AC32" s="154">
        <f>MyRating(_ESB3,$B32,'ES-Efficacy'!$F$1)</f>
        <v>0</v>
      </c>
    </row>
    <row r="33" spans="2:29" x14ac:dyDescent="0.25">
      <c r="B33" s="9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MyRating(_ESE1,$B33,'ES-Efficacy'!$F$1)</f>
        <v>4</v>
      </c>
      <c r="I33" s="154">
        <f>MyRating(_ESE2,$B33,'ES-Efficacy'!$F$1)</f>
        <v>4</v>
      </c>
      <c r="J33" s="154">
        <f>MyRating(_ESE3,$B33,'ES-Efficacy'!$F$1)</f>
        <v>4</v>
      </c>
      <c r="K33" s="154">
        <f>MyRating(_ESE4,$B33,'ES-Efficacy'!$F$1)</f>
        <v>4</v>
      </c>
      <c r="L33" s="154">
        <f>MyRating(_ESE5,$B33,'ES-Efficacy'!$F$1)</f>
        <v>4</v>
      </c>
      <c r="M33" s="154">
        <f>MyRating(_ESE6,$B33,'ES-Efficacy'!$F$1)</f>
        <v>2</v>
      </c>
      <c r="N33" s="154">
        <f>MyRating(_ESE7,$B33,'ES-Efficacy'!$F$1)</f>
        <v>3</v>
      </c>
      <c r="O33" s="154">
        <f>MyRating(_ESE8,$B33,'ES-Efficacy'!$F$1)</f>
        <v>3</v>
      </c>
      <c r="P33" s="154">
        <f>MyRating(_ESS1,$B33,'ES-Efficacy'!$F$1)</f>
        <v>4</v>
      </c>
      <c r="Q33" s="154">
        <f>MyRating(_ESS2,$B33,'ES-Efficacy'!$F$1)</f>
        <v>5</v>
      </c>
      <c r="R33" s="154">
        <f>MyRating(_ESS3,$B33,'ES-Efficacy'!$F$1)</f>
        <v>4</v>
      </c>
      <c r="S33" s="154">
        <f>MyRating(_ESS4,$B33,'ES-Efficacy'!$F$1)</f>
        <v>4</v>
      </c>
      <c r="T33" s="154">
        <f>MyRating(_ESS5,$B33,'ES-Efficacy'!$F$1)</f>
        <v>5</v>
      </c>
      <c r="U33" s="154">
        <f>MyRating(_ESS6,$B33,'ES-Efficacy'!$F$1)</f>
        <v>3</v>
      </c>
      <c r="V33" s="154">
        <f>MyRating(_ESS7,$B33,'ES-Efficacy'!$F$1)</f>
        <v>3</v>
      </c>
      <c r="W33" s="154">
        <f>MyRating(_ESD1,$B33,'ES-Efficacy'!$F$1)</f>
        <v>3</v>
      </c>
      <c r="X33" s="154">
        <f>MyRating(_ESD2,$B33,'ES-Efficacy'!$F$1)</f>
        <v>3</v>
      </c>
      <c r="Y33" s="154">
        <f>MyRating(_ESD3,$B33,'ES-Efficacy'!$F$1)</f>
        <v>3</v>
      </c>
      <c r="Z33" s="154">
        <f>MyRating(_ESD4,$B33,'ES-Efficacy'!$F$1)</f>
        <v>3</v>
      </c>
      <c r="AA33" s="154">
        <f>MyRating(_ESB1,$B33,'ES-Efficacy'!$F$1)</f>
        <v>3</v>
      </c>
      <c r="AB33" s="154">
        <f>MyRating(_ESB2,$B33,'ES-Efficacy'!$F$1)</f>
        <v>3</v>
      </c>
      <c r="AC33" s="154">
        <f>MyRating(_ESB3,$B33,'ES-Efficacy'!$F$1)</f>
        <v>3</v>
      </c>
    </row>
    <row r="34" spans="2:29" x14ac:dyDescent="0.25">
      <c r="B34" s="9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MyRating(_ESE1,$B34,'ES-Efficacy'!$F$1)</f>
        <v>4</v>
      </c>
      <c r="I34" s="154">
        <f>MyRating(_ESE2,$B34,'ES-Efficacy'!$F$1)</f>
        <v>4</v>
      </c>
      <c r="J34" s="154">
        <f>MyRating(_ESE3,$B34,'ES-Efficacy'!$F$1)</f>
        <v>4</v>
      </c>
      <c r="K34" s="154">
        <f>MyRating(_ESE4,$B34,'ES-Efficacy'!$F$1)</f>
        <v>4</v>
      </c>
      <c r="L34" s="154">
        <f>MyRating(_ESE5,$B34,'ES-Efficacy'!$F$1)</f>
        <v>4</v>
      </c>
      <c r="M34" s="154">
        <f>MyRating(_ESE6,$B34,'ES-Efficacy'!$F$1)</f>
        <v>3</v>
      </c>
      <c r="N34" s="154">
        <f>MyRating(_ESE7,$B34,'ES-Efficacy'!$F$1)</f>
        <v>3</v>
      </c>
      <c r="O34" s="154">
        <f>MyRating(_ESE8,$B34,'ES-Efficacy'!$F$1)</f>
        <v>4</v>
      </c>
      <c r="P34" s="154">
        <f>MyRating(_ESS1,$B34,'ES-Efficacy'!$F$1)</f>
        <v>4</v>
      </c>
      <c r="Q34" s="154">
        <f>MyRating(_ESS2,$B34,'ES-Efficacy'!$F$1)</f>
        <v>5</v>
      </c>
      <c r="R34" s="154">
        <f>MyRating(_ESS3,$B34,'ES-Efficacy'!$F$1)</f>
        <v>4</v>
      </c>
      <c r="S34" s="154">
        <f>MyRating(_ESS4,$B34,'ES-Efficacy'!$F$1)</f>
        <v>4</v>
      </c>
      <c r="T34" s="154">
        <f>MyRating(_ESS5,$B34,'ES-Efficacy'!$F$1)</f>
        <v>5</v>
      </c>
      <c r="U34" s="154">
        <f>MyRating(_ESS6,$B34,'ES-Efficacy'!$F$1)</f>
        <v>3</v>
      </c>
      <c r="V34" s="154">
        <f>MyRating(_ESS7,$B34,'ES-Efficacy'!$F$1)</f>
        <v>3</v>
      </c>
      <c r="W34" s="154">
        <f>MyRating(_ESD1,$B34,'ES-Efficacy'!$F$1)</f>
        <v>3</v>
      </c>
      <c r="X34" s="154">
        <f>MyRating(_ESD2,$B34,'ES-Efficacy'!$F$1)</f>
        <v>3</v>
      </c>
      <c r="Y34" s="154">
        <f>MyRating(_ESD3,$B34,'ES-Efficacy'!$F$1)</f>
        <v>3</v>
      </c>
      <c r="Z34" s="154">
        <f>MyRating(_ESD4,$B34,'ES-Efficacy'!$F$1)</f>
        <v>3</v>
      </c>
      <c r="AA34" s="154">
        <f>MyRating(_ESB1,$B34,'ES-Efficacy'!$F$1)</f>
        <v>3</v>
      </c>
      <c r="AB34" s="154">
        <f>MyRating(_ESB2,$B34,'ES-Efficacy'!$F$1)</f>
        <v>3</v>
      </c>
      <c r="AC34" s="154">
        <f>MyRating(_ESB3,$B34,'ES-Efficacy'!$F$1)</f>
        <v>3</v>
      </c>
    </row>
    <row r="35" spans="2:29" x14ac:dyDescent="0.25">
      <c r="B35" s="9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MyRating(_ESE1,$B35,'ES-Efficacy'!$F$1)</f>
        <v>3</v>
      </c>
      <c r="I35" s="154">
        <f>MyRating(_ESE2,$B35,'ES-Efficacy'!$F$1)</f>
        <v>3</v>
      </c>
      <c r="J35" s="154">
        <f>MyRating(_ESE3,$B35,'ES-Efficacy'!$F$1)</f>
        <v>4</v>
      </c>
      <c r="K35" s="154">
        <f>MyRating(_ESE4,$B35,'ES-Efficacy'!$F$1)</f>
        <v>3</v>
      </c>
      <c r="L35" s="154">
        <f>MyRating(_ESE5,$B35,'ES-Efficacy'!$F$1)</f>
        <v>4</v>
      </c>
      <c r="M35" s="154">
        <f>MyRating(_ESE6,$B35,'ES-Efficacy'!$F$1)</f>
        <v>2</v>
      </c>
      <c r="N35" s="154">
        <f>MyRating(_ESE7,$B35,'ES-Efficacy'!$F$1)</f>
        <v>3</v>
      </c>
      <c r="O35" s="154">
        <f>MyRating(_ESE8,$B35,'ES-Efficacy'!$F$1)</f>
        <v>3</v>
      </c>
      <c r="P35" s="154">
        <f>MyRating(_ESS1,$B35,'ES-Efficacy'!$F$1)</f>
        <v>4</v>
      </c>
      <c r="Q35" s="154">
        <f>MyRating(_ESS2,$B35,'ES-Efficacy'!$F$1)</f>
        <v>5</v>
      </c>
      <c r="R35" s="154">
        <f>MyRating(_ESS3,$B35,'ES-Efficacy'!$F$1)</f>
        <v>4</v>
      </c>
      <c r="S35" s="154">
        <f>MyRating(_ESS4,$B35,'ES-Efficacy'!$F$1)</f>
        <v>4</v>
      </c>
      <c r="T35" s="154">
        <f>MyRating(_ESS5,$B35,'ES-Efficacy'!$F$1)</f>
        <v>5</v>
      </c>
      <c r="U35" s="154">
        <f>MyRating(_ESS6,$B35,'ES-Efficacy'!$F$1)</f>
        <v>2</v>
      </c>
      <c r="V35" s="154">
        <f>MyRating(_ESS7,$B35,'ES-Efficacy'!$F$1)</f>
        <v>3</v>
      </c>
      <c r="W35" s="154">
        <f>MyRating(_ESD1,$B35,'ES-Efficacy'!$F$1)</f>
        <v>2</v>
      </c>
      <c r="X35" s="154">
        <f>MyRating(_ESD2,$B35,'ES-Efficacy'!$F$1)</f>
        <v>3</v>
      </c>
      <c r="Y35" s="154">
        <f>MyRating(_ESD3,$B35,'ES-Efficacy'!$F$1)</f>
        <v>3</v>
      </c>
      <c r="Z35" s="154">
        <f>MyRating(_ESD4,$B35,'ES-Efficacy'!$F$1)</f>
        <v>3</v>
      </c>
      <c r="AA35" s="154">
        <f>MyRating(_ESB1,$B35,'ES-Efficacy'!$F$1)</f>
        <v>3</v>
      </c>
      <c r="AB35" s="154">
        <f>MyRating(_ESB2,$B35,'ES-Efficacy'!$F$1)</f>
        <v>3</v>
      </c>
      <c r="AC35" s="154">
        <f>MyRating(_ESB3,$B35,'ES-Efficacy'!$F$1)</f>
        <v>3</v>
      </c>
    </row>
    <row r="36" spans="2:29" x14ac:dyDescent="0.25">
      <c r="B36" s="9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MyRating(_ESE1,$B36,'ES-Efficacy'!$F$1)</f>
        <v>4</v>
      </c>
      <c r="I36" s="154">
        <f>MyRating(_ESE2,$B36,'ES-Efficacy'!$F$1)</f>
        <v>4</v>
      </c>
      <c r="J36" s="154">
        <f>MyRating(_ESE3,$B36,'ES-Efficacy'!$F$1)</f>
        <v>4</v>
      </c>
      <c r="K36" s="154">
        <f>MyRating(_ESE4,$B36,'ES-Efficacy'!$F$1)</f>
        <v>4</v>
      </c>
      <c r="L36" s="154">
        <f>MyRating(_ESE5,$B36,'ES-Efficacy'!$F$1)</f>
        <v>4</v>
      </c>
      <c r="M36" s="154">
        <f>MyRating(_ESE6,$B36,'ES-Efficacy'!$F$1)</f>
        <v>2</v>
      </c>
      <c r="N36" s="154">
        <f>MyRating(_ESE7,$B36,'ES-Efficacy'!$F$1)</f>
        <v>3</v>
      </c>
      <c r="O36" s="154">
        <f>MyRating(_ESE8,$B36,'ES-Efficacy'!$F$1)</f>
        <v>3</v>
      </c>
      <c r="P36" s="154">
        <f>MyRating(_ESS1,$B36,'ES-Efficacy'!$F$1)</f>
        <v>2</v>
      </c>
      <c r="Q36" s="154">
        <f>MyRating(_ESS2,$B36,'ES-Efficacy'!$F$1)</f>
        <v>5</v>
      </c>
      <c r="R36" s="154">
        <f>MyRating(_ESS3,$B36,'ES-Efficacy'!$F$1)</f>
        <v>4</v>
      </c>
      <c r="S36" s="154">
        <f>MyRating(_ESS4,$B36,'ES-Efficacy'!$F$1)</f>
        <v>4</v>
      </c>
      <c r="T36" s="154">
        <f>MyRating(_ESS5,$B36,'ES-Efficacy'!$F$1)</f>
        <v>5</v>
      </c>
      <c r="U36" s="154">
        <f>MyRating(_ESS6,$B36,'ES-Efficacy'!$F$1)</f>
        <v>3</v>
      </c>
      <c r="V36" s="154">
        <f>MyRating(_ESS7,$B36,'ES-Efficacy'!$F$1)</f>
        <v>3</v>
      </c>
      <c r="W36" s="154">
        <f>MyRating(_ESD1,$B36,'ES-Efficacy'!$F$1)</f>
        <v>3</v>
      </c>
      <c r="X36" s="154">
        <f>MyRating(_ESD2,$B36,'ES-Efficacy'!$F$1)</f>
        <v>3</v>
      </c>
      <c r="Y36" s="154">
        <f>MyRating(_ESD3,$B36,'ES-Efficacy'!$F$1)</f>
        <v>3</v>
      </c>
      <c r="Z36" s="154">
        <f>MyRating(_ESD4,$B36,'ES-Efficacy'!$F$1)</f>
        <v>3</v>
      </c>
      <c r="AA36" s="154">
        <f>MyRating(_ESB1,$B36,'ES-Efficacy'!$F$1)</f>
        <v>3</v>
      </c>
      <c r="AB36" s="154">
        <f>MyRating(_ESB2,$B36,'ES-Efficacy'!$F$1)</f>
        <v>3</v>
      </c>
      <c r="AC36" s="154">
        <f>MyRating(_ESB3,$B36,'ES-Efficacy'!$F$1)</f>
        <v>3</v>
      </c>
    </row>
    <row r="37" spans="2:29" x14ac:dyDescent="0.25">
      <c r="B37" s="9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MyRating(_ESE1,$B37,'ES-Efficacy'!$F$1)</f>
        <v>5</v>
      </c>
      <c r="I37" s="154">
        <f>MyRating(_ESE2,$B37,'ES-Efficacy'!$F$1)</f>
        <v>5</v>
      </c>
      <c r="J37" s="154">
        <f>MyRating(_ESE3,$B37,'ES-Efficacy'!$F$1)</f>
        <v>4</v>
      </c>
      <c r="K37" s="154">
        <f>MyRating(_ESE4,$B37,'ES-Efficacy'!$F$1)</f>
        <v>4</v>
      </c>
      <c r="L37" s="154">
        <f>MyRating(_ESE5,$B37,'ES-Efficacy'!$F$1)</f>
        <v>4</v>
      </c>
      <c r="M37" s="154">
        <f>MyRating(_ESE6,$B37,'ES-Efficacy'!$F$1)</f>
        <v>2</v>
      </c>
      <c r="N37" s="154">
        <f>MyRating(_ESE7,$B37,'ES-Efficacy'!$F$1)</f>
        <v>3</v>
      </c>
      <c r="O37" s="154">
        <f>MyRating(_ESE8,$B37,'ES-Efficacy'!$F$1)</f>
        <v>4</v>
      </c>
      <c r="P37" s="154">
        <f>MyRating(_ESS1,$B37,'ES-Efficacy'!$F$1)</f>
        <v>3</v>
      </c>
      <c r="Q37" s="154">
        <f>MyRating(_ESS2,$B37,'ES-Efficacy'!$F$1)</f>
        <v>5</v>
      </c>
      <c r="R37" s="154">
        <f>MyRating(_ESS3,$B37,'ES-Efficacy'!$F$1)</f>
        <v>4</v>
      </c>
      <c r="S37" s="154">
        <f>MyRating(_ESS4,$B37,'ES-Efficacy'!$F$1)</f>
        <v>4</v>
      </c>
      <c r="T37" s="154">
        <f>MyRating(_ESS5,$B37,'ES-Efficacy'!$F$1)</f>
        <v>5</v>
      </c>
      <c r="U37" s="154">
        <f>MyRating(_ESS6,$B37,'ES-Efficacy'!$F$1)</f>
        <v>3</v>
      </c>
      <c r="V37" s="154">
        <f>MyRating(_ESS7,$B37,'ES-Efficacy'!$F$1)</f>
        <v>3</v>
      </c>
      <c r="W37" s="154">
        <f>MyRating(_ESD1,$B37,'ES-Efficacy'!$F$1)</f>
        <v>3</v>
      </c>
      <c r="X37" s="154">
        <f>MyRating(_ESD2,$B37,'ES-Efficacy'!$F$1)</f>
        <v>3</v>
      </c>
      <c r="Y37" s="154">
        <f>MyRating(_ESD3,$B37,'ES-Efficacy'!$F$1)</f>
        <v>3</v>
      </c>
      <c r="Z37" s="154">
        <f>MyRating(_ESD4,$B37,'ES-Efficacy'!$F$1)</f>
        <v>3</v>
      </c>
      <c r="AA37" s="154">
        <f>MyRating(_ESB1,$B37,'ES-Efficacy'!$F$1)</f>
        <v>3</v>
      </c>
      <c r="AB37" s="154">
        <f>MyRating(_ESB2,$B37,'ES-Efficacy'!$F$1)</f>
        <v>3</v>
      </c>
      <c r="AC37" s="154">
        <f>MyRating(_ESB3,$B37,'ES-Efficacy'!$F$1)</f>
        <v>3</v>
      </c>
    </row>
    <row r="38" spans="2:29" x14ac:dyDescent="0.25">
      <c r="B38" s="9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MyRating(_ESE1,$B38,'ES-Efficacy'!$F$1)</f>
        <v>3</v>
      </c>
      <c r="I38" s="154">
        <f>MyRating(_ESE2,$B38,'ES-Efficacy'!$F$1)</f>
        <v>3</v>
      </c>
      <c r="J38" s="154">
        <f>MyRating(_ESE3,$B38,'ES-Efficacy'!$F$1)</f>
        <v>4</v>
      </c>
      <c r="K38" s="154">
        <f>MyRating(_ESE4,$B38,'ES-Efficacy'!$F$1)</f>
        <v>3</v>
      </c>
      <c r="L38" s="154">
        <f>MyRating(_ESE5,$B38,'ES-Efficacy'!$F$1)</f>
        <v>4</v>
      </c>
      <c r="M38" s="154">
        <f>MyRating(_ESE6,$B38,'ES-Efficacy'!$F$1)</f>
        <v>2</v>
      </c>
      <c r="N38" s="154">
        <f>MyRating(_ESE7,$B38,'ES-Efficacy'!$F$1)</f>
        <v>3</v>
      </c>
      <c r="O38" s="154">
        <f>MyRating(_ESE8,$B38,'ES-Efficacy'!$F$1)</f>
        <v>3</v>
      </c>
      <c r="P38" s="154">
        <f>MyRating(_ESS1,$B38,'ES-Efficacy'!$F$1)</f>
        <v>3</v>
      </c>
      <c r="Q38" s="154">
        <f>MyRating(_ESS2,$B38,'ES-Efficacy'!$F$1)</f>
        <v>5</v>
      </c>
      <c r="R38" s="154">
        <f>MyRating(_ESS3,$B38,'ES-Efficacy'!$F$1)</f>
        <v>4</v>
      </c>
      <c r="S38" s="154">
        <f>MyRating(_ESS4,$B38,'ES-Efficacy'!$F$1)</f>
        <v>4</v>
      </c>
      <c r="T38" s="154">
        <f>MyRating(_ESS5,$B38,'ES-Efficacy'!$F$1)</f>
        <v>5</v>
      </c>
      <c r="U38" s="154">
        <f>MyRating(_ESS6,$B38,'ES-Efficacy'!$F$1)</f>
        <v>3</v>
      </c>
      <c r="V38" s="154">
        <f>MyRating(_ESS7,$B38,'ES-Efficacy'!$F$1)</f>
        <v>3</v>
      </c>
      <c r="W38" s="154">
        <f>MyRating(_ESD1,$B38,'ES-Efficacy'!$F$1)</f>
        <v>3</v>
      </c>
      <c r="X38" s="154">
        <f>MyRating(_ESD2,$B38,'ES-Efficacy'!$F$1)</f>
        <v>3</v>
      </c>
      <c r="Y38" s="154">
        <f>MyRating(_ESD3,$B38,'ES-Efficacy'!$F$1)</f>
        <v>3</v>
      </c>
      <c r="Z38" s="154">
        <f>MyRating(_ESD4,$B38,'ES-Efficacy'!$F$1)</f>
        <v>3</v>
      </c>
      <c r="AA38" s="154">
        <f>MyRating(_ESB1,$B38,'ES-Efficacy'!$F$1)</f>
        <v>3</v>
      </c>
      <c r="AB38" s="154">
        <f>MyRating(_ESB2,$B38,'ES-Efficacy'!$F$1)</f>
        <v>3</v>
      </c>
      <c r="AC38" s="154">
        <f>MyRating(_ESB3,$B38,'ES-Efficacy'!$F$1)</f>
        <v>3</v>
      </c>
    </row>
    <row r="39" spans="2:29" x14ac:dyDescent="0.25">
      <c r="B39" s="9" t="s">
        <v>43</v>
      </c>
      <c r="C39" s="294">
        <f t="shared" si="0"/>
        <v>1.9904354</v>
      </c>
      <c r="D39" s="294">
        <f t="shared" si="1"/>
        <v>1.3128719357800001</v>
      </c>
      <c r="E39" s="294">
        <f t="shared" si="2"/>
        <v>0.93098410000000009</v>
      </c>
      <c r="F39" s="294">
        <f t="shared" si="3"/>
        <v>0.38188783577999996</v>
      </c>
      <c r="G39" s="294">
        <f t="shared" si="4"/>
        <v>3.0000000000000004</v>
      </c>
      <c r="H39" s="154">
        <f>MyRating(_ESE1,$B39,'ES-Efficacy'!$F$1)</f>
        <v>4</v>
      </c>
      <c r="I39" s="154">
        <f>MyRating(_ESE2,$B39,'ES-Efficacy'!$F$1)</f>
        <v>4</v>
      </c>
      <c r="J39" s="154">
        <f>MyRating(_ESE3,$B39,'ES-Efficacy'!$F$1)</f>
        <v>4</v>
      </c>
      <c r="K39" s="154">
        <f>MyRating(_ESE4,$B39,'ES-Efficacy'!$F$1)</f>
        <v>2</v>
      </c>
      <c r="L39" s="154">
        <f>MyRating(_ESE5,$B39,'ES-Efficacy'!$F$1)</f>
        <v>4</v>
      </c>
      <c r="M39" s="154">
        <f>MyRating(_ESE6,$B39,'ES-Efficacy'!$F$1)</f>
        <v>2</v>
      </c>
      <c r="N39" s="154">
        <f>MyRating(_ESE7,$B39,'ES-Efficacy'!$F$1)</f>
        <v>3</v>
      </c>
      <c r="O39" s="154">
        <f>MyRating(_ESE8,$B39,'ES-Efficacy'!$F$1)</f>
        <v>5</v>
      </c>
      <c r="P39" s="154">
        <f>MyRating(_ESS1,$B39,'ES-Efficacy'!$F$1)</f>
        <v>4</v>
      </c>
      <c r="Q39" s="154">
        <f>MyRating(_ESS2,$B39,'ES-Efficacy'!$F$1)</f>
        <v>5</v>
      </c>
      <c r="R39" s="154">
        <f>MyRating(_ESS3,$B39,'ES-Efficacy'!$F$1)</f>
        <v>3</v>
      </c>
      <c r="S39" s="154">
        <f>MyRating(_ESS4,$B39,'ES-Efficacy'!$F$1)</f>
        <v>3</v>
      </c>
      <c r="T39" s="154">
        <f>MyRating(_ESS5,$B39,'ES-Efficacy'!$F$1)</f>
        <v>4</v>
      </c>
      <c r="U39" s="154">
        <f>MyRating(_ESS6,$B39,'ES-Efficacy'!$F$1)</f>
        <v>4</v>
      </c>
      <c r="V39" s="154">
        <f>MyRating(_ESS7,$B39,'ES-Efficacy'!$F$1)</f>
        <v>3</v>
      </c>
      <c r="W39" s="154">
        <f>MyRating(_ESD1,$B39,'ES-Efficacy'!$F$1)</f>
        <v>3</v>
      </c>
      <c r="X39" s="154">
        <f>MyRating(_ESD2,$B39,'ES-Efficacy'!$F$1)</f>
        <v>3</v>
      </c>
      <c r="Y39" s="154">
        <f>MyRating(_ESD3,$B39,'ES-Efficacy'!$F$1)</f>
        <v>3</v>
      </c>
      <c r="Z39" s="154">
        <f>MyRating(_ESD4,$B39,'ES-Efficacy'!$F$1)</f>
        <v>3</v>
      </c>
      <c r="AA39" s="154">
        <f>MyRating(_ESB1,$B39,'ES-Efficacy'!$F$1)</f>
        <v>3</v>
      </c>
      <c r="AB39" s="154">
        <f>MyRating(_ESB2,$B39,'ES-Efficacy'!$F$1)</f>
        <v>3</v>
      </c>
      <c r="AC39" s="154">
        <f>MyRating(_ESB3,$B39,'ES-Efficacy'!$F$1)</f>
        <v>3</v>
      </c>
    </row>
    <row r="40" spans="2:29" x14ac:dyDescent="0.25">
      <c r="B40" s="9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MyRating(_ESE1,$B40,'ES-Efficacy'!$F$1)</f>
        <v>0</v>
      </c>
      <c r="I40" s="154">
        <f>MyRating(_ESE2,$B40,'ES-Efficacy'!$F$1)</f>
        <v>0</v>
      </c>
      <c r="J40" s="154">
        <f>MyRating(_ESE3,$B40,'ES-Efficacy'!$F$1)</f>
        <v>0</v>
      </c>
      <c r="K40" s="154">
        <f>MyRating(_ESE4,$B40,'ES-Efficacy'!$F$1)</f>
        <v>0</v>
      </c>
      <c r="L40" s="154">
        <f>MyRating(_ESE5,$B40,'ES-Efficacy'!$F$1)</f>
        <v>0</v>
      </c>
      <c r="M40" s="154">
        <f>MyRating(_ESE6,$B40,'ES-Efficacy'!$F$1)</f>
        <v>0</v>
      </c>
      <c r="N40" s="154">
        <f>MyRating(_ESE7,$B40,'ES-Efficacy'!$F$1)</f>
        <v>0</v>
      </c>
      <c r="O40" s="154">
        <f>MyRating(_ESE8,$B40,'ES-Efficacy'!$F$1)</f>
        <v>0</v>
      </c>
      <c r="P40" s="154">
        <f>MyRating(_ESS1,$B40,'ES-Efficacy'!$F$1)</f>
        <v>0</v>
      </c>
      <c r="Q40" s="154">
        <f>MyRating(_ESS2,$B40,'ES-Efficacy'!$F$1)</f>
        <v>0</v>
      </c>
      <c r="R40" s="154">
        <f>MyRating(_ESS3,$B40,'ES-Efficacy'!$F$1)</f>
        <v>0</v>
      </c>
      <c r="S40" s="154">
        <f>MyRating(_ESS4,$B40,'ES-Efficacy'!$F$1)</f>
        <v>0</v>
      </c>
      <c r="T40" s="154">
        <f>MyRating(_ESS5,$B40,'ES-Efficacy'!$F$1)</f>
        <v>0</v>
      </c>
      <c r="U40" s="154">
        <f>MyRating(_ESS6,$B40,'ES-Efficacy'!$F$1)</f>
        <v>0</v>
      </c>
      <c r="V40" s="154">
        <f>MyRating(_ESS7,$B40,'ES-Efficacy'!$F$1)</f>
        <v>0</v>
      </c>
      <c r="W40" s="154">
        <f>MyRating(_ESD1,$B40,'ES-Efficacy'!$F$1)</f>
        <v>0</v>
      </c>
      <c r="X40" s="154">
        <f>MyRating(_ESD2,$B40,'ES-Efficacy'!$F$1)</f>
        <v>0</v>
      </c>
      <c r="Y40" s="154">
        <f>MyRating(_ESD3,$B40,'ES-Efficacy'!$F$1)</f>
        <v>0</v>
      </c>
      <c r="Z40" s="154">
        <f>MyRating(_ESD4,$B40,'ES-Efficacy'!$F$1)</f>
        <v>0</v>
      </c>
      <c r="AA40" s="154">
        <f>MyRating(_ESB1,$B40,'ES-Efficacy'!$F$1)</f>
        <v>0</v>
      </c>
      <c r="AB40" s="154">
        <f>MyRating(_ESB2,$B40,'ES-Efficacy'!$F$1)</f>
        <v>0</v>
      </c>
      <c r="AC40" s="154">
        <f>MyRating(_ESB3,$B40,'ES-Efficacy'!$F$1)</f>
        <v>0</v>
      </c>
    </row>
    <row r="41" spans="2:29" x14ac:dyDescent="0.25">
      <c r="B41" s="9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MyRating(_ESE1,$B41,'ES-Efficacy'!$F$1)</f>
        <v>0</v>
      </c>
      <c r="I41" s="154">
        <f>MyRating(_ESE2,$B41,'ES-Efficacy'!$F$1)</f>
        <v>0</v>
      </c>
      <c r="J41" s="154">
        <f>MyRating(_ESE3,$B41,'ES-Efficacy'!$F$1)</f>
        <v>0</v>
      </c>
      <c r="K41" s="154">
        <f>MyRating(_ESE4,$B41,'ES-Efficacy'!$F$1)</f>
        <v>0</v>
      </c>
      <c r="L41" s="154">
        <f>MyRating(_ESE5,$B41,'ES-Efficacy'!$F$1)</f>
        <v>0</v>
      </c>
      <c r="M41" s="154">
        <f>MyRating(_ESE6,$B41,'ES-Efficacy'!$F$1)</f>
        <v>0</v>
      </c>
      <c r="N41" s="154">
        <f>MyRating(_ESE7,$B41,'ES-Efficacy'!$F$1)</f>
        <v>0</v>
      </c>
      <c r="O41" s="154">
        <f>MyRating(_ESE8,$B41,'ES-Efficacy'!$F$1)</f>
        <v>0</v>
      </c>
      <c r="P41" s="154">
        <f>MyRating(_ESS1,$B41,'ES-Efficacy'!$F$1)</f>
        <v>0</v>
      </c>
      <c r="Q41" s="154">
        <f>MyRating(_ESS2,$B41,'ES-Efficacy'!$F$1)</f>
        <v>0</v>
      </c>
      <c r="R41" s="154">
        <f>MyRating(_ESS3,$B41,'ES-Efficacy'!$F$1)</f>
        <v>0</v>
      </c>
      <c r="S41" s="154">
        <f>MyRating(_ESS4,$B41,'ES-Efficacy'!$F$1)</f>
        <v>0</v>
      </c>
      <c r="T41" s="154">
        <f>MyRating(_ESS5,$B41,'ES-Efficacy'!$F$1)</f>
        <v>0</v>
      </c>
      <c r="U41" s="154">
        <f>MyRating(_ESS6,$B41,'ES-Efficacy'!$F$1)</f>
        <v>0</v>
      </c>
      <c r="V41" s="154">
        <f>MyRating(_ESS7,$B41,'ES-Efficacy'!$F$1)</f>
        <v>0</v>
      </c>
      <c r="W41" s="154">
        <f>MyRating(_ESD1,$B41,'ES-Efficacy'!$F$1)</f>
        <v>0</v>
      </c>
      <c r="X41" s="154">
        <f>MyRating(_ESD2,$B41,'ES-Efficacy'!$F$1)</f>
        <v>0</v>
      </c>
      <c r="Y41" s="154">
        <f>MyRating(_ESD3,$B41,'ES-Efficacy'!$F$1)</f>
        <v>0</v>
      </c>
      <c r="Z41" s="154">
        <f>MyRating(_ESD4,$B41,'ES-Efficacy'!$F$1)</f>
        <v>0</v>
      </c>
      <c r="AA41" s="154">
        <f>MyRating(_ESB1,$B41,'ES-Efficacy'!$F$1)</f>
        <v>0</v>
      </c>
      <c r="AB41" s="154">
        <f>MyRating(_ESB2,$B41,'ES-Efficacy'!$F$1)</f>
        <v>0</v>
      </c>
      <c r="AC41" s="154">
        <f>MyRating(_ESB3,$B41,'ES-Efficacy'!$F$1)</f>
        <v>0</v>
      </c>
    </row>
    <row r="42" spans="2:29" x14ac:dyDescent="0.25">
      <c r="B42" s="9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MyRating(_ESE1,$B42,'ES-Efficacy'!$F$1)</f>
        <v>0</v>
      </c>
      <c r="I42" s="154">
        <f>MyRating(_ESE2,$B42,'ES-Efficacy'!$F$1)</f>
        <v>0</v>
      </c>
      <c r="J42" s="154">
        <f>MyRating(_ESE3,$B42,'ES-Efficacy'!$F$1)</f>
        <v>0</v>
      </c>
      <c r="K42" s="154">
        <f>MyRating(_ESE4,$B42,'ES-Efficacy'!$F$1)</f>
        <v>0</v>
      </c>
      <c r="L42" s="154">
        <f>MyRating(_ESE5,$B42,'ES-Efficacy'!$F$1)</f>
        <v>0</v>
      </c>
      <c r="M42" s="154">
        <f>MyRating(_ESE6,$B42,'ES-Efficacy'!$F$1)</f>
        <v>0</v>
      </c>
      <c r="N42" s="154">
        <f>MyRating(_ESE7,$B42,'ES-Efficacy'!$F$1)</f>
        <v>0</v>
      </c>
      <c r="O42" s="154">
        <f>MyRating(_ESE8,$B42,'ES-Efficacy'!$F$1)</f>
        <v>0</v>
      </c>
      <c r="P42" s="154">
        <f>MyRating(_ESS1,$B42,'ES-Efficacy'!$F$1)</f>
        <v>0</v>
      </c>
      <c r="Q42" s="154">
        <f>MyRating(_ESS2,$B42,'ES-Efficacy'!$F$1)</f>
        <v>0</v>
      </c>
      <c r="R42" s="154">
        <f>MyRating(_ESS3,$B42,'ES-Efficacy'!$F$1)</f>
        <v>0</v>
      </c>
      <c r="S42" s="154">
        <f>MyRating(_ESS4,$B42,'ES-Efficacy'!$F$1)</f>
        <v>0</v>
      </c>
      <c r="T42" s="154">
        <f>MyRating(_ESS5,$B42,'ES-Efficacy'!$F$1)</f>
        <v>0</v>
      </c>
      <c r="U42" s="154">
        <f>MyRating(_ESS6,$B42,'ES-Efficacy'!$F$1)</f>
        <v>0</v>
      </c>
      <c r="V42" s="154">
        <f>MyRating(_ESS7,$B42,'ES-Efficacy'!$F$1)</f>
        <v>0</v>
      </c>
      <c r="W42" s="154">
        <f>MyRating(_ESD1,$B42,'ES-Efficacy'!$F$1)</f>
        <v>0</v>
      </c>
      <c r="X42" s="154">
        <f>MyRating(_ESD2,$B42,'ES-Efficacy'!$F$1)</f>
        <v>0</v>
      </c>
      <c r="Y42" s="154">
        <f>MyRating(_ESD3,$B42,'ES-Efficacy'!$F$1)</f>
        <v>0</v>
      </c>
      <c r="Z42" s="154">
        <f>MyRating(_ESD4,$B42,'ES-Efficacy'!$F$1)</f>
        <v>0</v>
      </c>
      <c r="AA42" s="154">
        <f>MyRating(_ESB1,$B42,'ES-Efficacy'!$F$1)</f>
        <v>0</v>
      </c>
      <c r="AB42" s="154">
        <f>MyRating(_ESB2,$B42,'ES-Efficacy'!$F$1)</f>
        <v>0</v>
      </c>
      <c r="AC42" s="154">
        <f>MyRating(_ESB3,$B42,'ES-Efficacy'!$F$1)</f>
        <v>0</v>
      </c>
    </row>
    <row r="43" spans="2:29" x14ac:dyDescent="0.25">
      <c r="B43" s="9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MyRating(_ESE1,$B43,'ES-Efficacy'!$F$1)</f>
        <v>0</v>
      </c>
      <c r="I43" s="154">
        <f>MyRating(_ESE2,$B43,'ES-Efficacy'!$F$1)</f>
        <v>0</v>
      </c>
      <c r="J43" s="154">
        <f>MyRating(_ESE3,$B43,'ES-Efficacy'!$F$1)</f>
        <v>0</v>
      </c>
      <c r="K43" s="154">
        <f>MyRating(_ESE4,$B43,'ES-Efficacy'!$F$1)</f>
        <v>0</v>
      </c>
      <c r="L43" s="154">
        <f>MyRating(_ESE5,$B43,'ES-Efficacy'!$F$1)</f>
        <v>0</v>
      </c>
      <c r="M43" s="154">
        <f>MyRating(_ESE6,$B43,'ES-Efficacy'!$F$1)</f>
        <v>0</v>
      </c>
      <c r="N43" s="154">
        <f>MyRating(_ESE7,$B43,'ES-Efficacy'!$F$1)</f>
        <v>0</v>
      </c>
      <c r="O43" s="154">
        <f>MyRating(_ESE8,$B43,'ES-Efficacy'!$F$1)</f>
        <v>0</v>
      </c>
      <c r="P43" s="154">
        <f>MyRating(_ESS1,$B43,'ES-Efficacy'!$F$1)</f>
        <v>0</v>
      </c>
      <c r="Q43" s="154">
        <f>MyRating(_ESS2,$B43,'ES-Efficacy'!$F$1)</f>
        <v>0</v>
      </c>
      <c r="R43" s="154">
        <f>MyRating(_ESS3,$B43,'ES-Efficacy'!$F$1)</f>
        <v>0</v>
      </c>
      <c r="S43" s="154">
        <f>MyRating(_ESS4,$B43,'ES-Efficacy'!$F$1)</f>
        <v>0</v>
      </c>
      <c r="T43" s="154">
        <f>MyRating(_ESS5,$B43,'ES-Efficacy'!$F$1)</f>
        <v>0</v>
      </c>
      <c r="U43" s="154">
        <f>MyRating(_ESS6,$B43,'ES-Efficacy'!$F$1)</f>
        <v>0</v>
      </c>
      <c r="V43" s="154">
        <f>MyRating(_ESS7,$B43,'ES-Efficacy'!$F$1)</f>
        <v>0</v>
      </c>
      <c r="W43" s="154">
        <f>MyRating(_ESD1,$B43,'ES-Efficacy'!$F$1)</f>
        <v>0</v>
      </c>
      <c r="X43" s="154">
        <f>MyRating(_ESD2,$B43,'ES-Efficacy'!$F$1)</f>
        <v>0</v>
      </c>
      <c r="Y43" s="154">
        <f>MyRating(_ESD3,$B43,'ES-Efficacy'!$F$1)</f>
        <v>0</v>
      </c>
      <c r="Z43" s="154">
        <f>MyRating(_ESD4,$B43,'ES-Efficacy'!$F$1)</f>
        <v>0</v>
      </c>
      <c r="AA43" s="154">
        <f>MyRating(_ESB1,$B43,'ES-Efficacy'!$F$1)</f>
        <v>0</v>
      </c>
      <c r="AB43" s="154">
        <f>MyRating(_ESB2,$B43,'ES-Efficacy'!$F$1)</f>
        <v>0</v>
      </c>
      <c r="AC43" s="154">
        <f>MyRating(_ESB3,$B43,'ES-Efficacy'!$F$1)</f>
        <v>0</v>
      </c>
    </row>
    <row r="44" spans="2:29" x14ac:dyDescent="0.25">
      <c r="B44" s="9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MyRating(_ESE1,$B44,'ES-Efficacy'!$F$1)</f>
        <v>0</v>
      </c>
      <c r="I44" s="154">
        <f>MyRating(_ESE2,$B44,'ES-Efficacy'!$F$1)</f>
        <v>0</v>
      </c>
      <c r="J44" s="154">
        <f>MyRating(_ESE3,$B44,'ES-Efficacy'!$F$1)</f>
        <v>0</v>
      </c>
      <c r="K44" s="154">
        <f>MyRating(_ESE4,$B44,'ES-Efficacy'!$F$1)</f>
        <v>0</v>
      </c>
      <c r="L44" s="154">
        <f>MyRating(_ESE5,$B44,'ES-Efficacy'!$F$1)</f>
        <v>0</v>
      </c>
      <c r="M44" s="154">
        <f>MyRating(_ESE6,$B44,'ES-Efficacy'!$F$1)</f>
        <v>0</v>
      </c>
      <c r="N44" s="154">
        <f>MyRating(_ESE7,$B44,'ES-Efficacy'!$F$1)</f>
        <v>0</v>
      </c>
      <c r="O44" s="154">
        <f>MyRating(_ESE8,$B44,'ES-Efficacy'!$F$1)</f>
        <v>0</v>
      </c>
      <c r="P44" s="154">
        <f>MyRating(_ESS1,$B44,'ES-Efficacy'!$F$1)</f>
        <v>0</v>
      </c>
      <c r="Q44" s="154">
        <f>MyRating(_ESS2,$B44,'ES-Efficacy'!$F$1)</f>
        <v>0</v>
      </c>
      <c r="R44" s="154">
        <f>MyRating(_ESS3,$B44,'ES-Efficacy'!$F$1)</f>
        <v>0</v>
      </c>
      <c r="S44" s="154">
        <f>MyRating(_ESS4,$B44,'ES-Efficacy'!$F$1)</f>
        <v>0</v>
      </c>
      <c r="T44" s="154">
        <f>MyRating(_ESS5,$B44,'ES-Efficacy'!$F$1)</f>
        <v>0</v>
      </c>
      <c r="U44" s="154">
        <f>MyRating(_ESS6,$B44,'ES-Efficacy'!$F$1)</f>
        <v>0</v>
      </c>
      <c r="V44" s="154">
        <f>MyRating(_ESS7,$B44,'ES-Efficacy'!$F$1)</f>
        <v>0</v>
      </c>
      <c r="W44" s="154">
        <f>MyRating(_ESD1,$B44,'ES-Efficacy'!$F$1)</f>
        <v>0</v>
      </c>
      <c r="X44" s="154">
        <f>MyRating(_ESD2,$B44,'ES-Efficacy'!$F$1)</f>
        <v>0</v>
      </c>
      <c r="Y44" s="154">
        <f>MyRating(_ESD3,$B44,'ES-Efficacy'!$F$1)</f>
        <v>0</v>
      </c>
      <c r="Z44" s="154">
        <f>MyRating(_ESD4,$B44,'ES-Efficacy'!$F$1)</f>
        <v>0</v>
      </c>
      <c r="AA44" s="154">
        <f>MyRating(_ESB1,$B44,'ES-Efficacy'!$F$1)</f>
        <v>0</v>
      </c>
      <c r="AB44" s="154">
        <f>MyRating(_ESB2,$B44,'ES-Efficacy'!$F$1)</f>
        <v>0</v>
      </c>
      <c r="AC44" s="154">
        <f>MyRating(_ESB3,$B44,'ES-Efficacy'!$F$1)</f>
        <v>0</v>
      </c>
    </row>
    <row r="45" spans="2:29" x14ac:dyDescent="0.25">
      <c r="B45" s="9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MyRating(_ESE1,$B45,'ES-Efficacy'!$F$1)</f>
        <v>0</v>
      </c>
      <c r="I45" s="154">
        <f>MyRating(_ESE2,$B45,'ES-Efficacy'!$F$1)</f>
        <v>0</v>
      </c>
      <c r="J45" s="154">
        <f>MyRating(_ESE3,$B45,'ES-Efficacy'!$F$1)</f>
        <v>0</v>
      </c>
      <c r="K45" s="154">
        <f>MyRating(_ESE4,$B45,'ES-Efficacy'!$F$1)</f>
        <v>0</v>
      </c>
      <c r="L45" s="154">
        <f>MyRating(_ESE5,$B45,'ES-Efficacy'!$F$1)</f>
        <v>0</v>
      </c>
      <c r="M45" s="154">
        <f>MyRating(_ESE6,$B45,'ES-Efficacy'!$F$1)</f>
        <v>0</v>
      </c>
      <c r="N45" s="154">
        <f>MyRating(_ESE7,$B45,'ES-Efficacy'!$F$1)</f>
        <v>0</v>
      </c>
      <c r="O45" s="154">
        <f>MyRating(_ESE8,$B45,'ES-Efficacy'!$F$1)</f>
        <v>0</v>
      </c>
      <c r="P45" s="154">
        <f>MyRating(_ESS1,$B45,'ES-Efficacy'!$F$1)</f>
        <v>0</v>
      </c>
      <c r="Q45" s="154">
        <f>MyRating(_ESS2,$B45,'ES-Efficacy'!$F$1)</f>
        <v>0</v>
      </c>
      <c r="R45" s="154">
        <f>MyRating(_ESS3,$B45,'ES-Efficacy'!$F$1)</f>
        <v>0</v>
      </c>
      <c r="S45" s="154">
        <f>MyRating(_ESS4,$B45,'ES-Efficacy'!$F$1)</f>
        <v>0</v>
      </c>
      <c r="T45" s="154">
        <f>MyRating(_ESS5,$B45,'ES-Efficacy'!$F$1)</f>
        <v>0</v>
      </c>
      <c r="U45" s="154">
        <f>MyRating(_ESS6,$B45,'ES-Efficacy'!$F$1)</f>
        <v>0</v>
      </c>
      <c r="V45" s="154">
        <f>MyRating(_ESS7,$B45,'ES-Efficacy'!$F$1)</f>
        <v>0</v>
      </c>
      <c r="W45" s="154">
        <f>MyRating(_ESD1,$B45,'ES-Efficacy'!$F$1)</f>
        <v>0</v>
      </c>
      <c r="X45" s="154">
        <f>MyRating(_ESD2,$B45,'ES-Efficacy'!$F$1)</f>
        <v>0</v>
      </c>
      <c r="Y45" s="154">
        <f>MyRating(_ESD3,$B45,'ES-Efficacy'!$F$1)</f>
        <v>0</v>
      </c>
      <c r="Z45" s="154">
        <f>MyRating(_ESD4,$B45,'ES-Efficacy'!$F$1)</f>
        <v>0</v>
      </c>
      <c r="AA45" s="154">
        <f>MyRating(_ESB1,$B45,'ES-Efficacy'!$F$1)</f>
        <v>0</v>
      </c>
      <c r="AB45" s="154">
        <f>MyRating(_ESB2,$B45,'ES-Efficacy'!$F$1)</f>
        <v>0</v>
      </c>
      <c r="AC45" s="154">
        <f>MyRating(_ESB3,$B45,'ES-Efficacy'!$F$1)</f>
        <v>0</v>
      </c>
    </row>
    <row r="46" spans="2:29" x14ac:dyDescent="0.25">
      <c r="B46" s="9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MyRating(_ESE1,$B46,'ES-Efficacy'!$F$1)</f>
        <v>0</v>
      </c>
      <c r="I46" s="154">
        <f>MyRating(_ESE2,$B46,'ES-Efficacy'!$F$1)</f>
        <v>0</v>
      </c>
      <c r="J46" s="154">
        <f>MyRating(_ESE3,$B46,'ES-Efficacy'!$F$1)</f>
        <v>0</v>
      </c>
      <c r="K46" s="154">
        <f>MyRating(_ESE4,$B46,'ES-Efficacy'!$F$1)</f>
        <v>0</v>
      </c>
      <c r="L46" s="154">
        <f>MyRating(_ESE5,$B46,'ES-Efficacy'!$F$1)</f>
        <v>0</v>
      </c>
      <c r="M46" s="154">
        <f>MyRating(_ESE6,$B46,'ES-Efficacy'!$F$1)</f>
        <v>0</v>
      </c>
      <c r="N46" s="154">
        <f>MyRating(_ESE7,$B46,'ES-Efficacy'!$F$1)</f>
        <v>0</v>
      </c>
      <c r="O46" s="154">
        <f>MyRating(_ESE8,$B46,'ES-Efficacy'!$F$1)</f>
        <v>0</v>
      </c>
      <c r="P46" s="154">
        <f>MyRating(_ESS1,$B46,'ES-Efficacy'!$F$1)</f>
        <v>0</v>
      </c>
      <c r="Q46" s="154">
        <f>MyRating(_ESS2,$B46,'ES-Efficacy'!$F$1)</f>
        <v>0</v>
      </c>
      <c r="R46" s="154">
        <f>MyRating(_ESS3,$B46,'ES-Efficacy'!$F$1)</f>
        <v>0</v>
      </c>
      <c r="S46" s="154">
        <f>MyRating(_ESS4,$B46,'ES-Efficacy'!$F$1)</f>
        <v>0</v>
      </c>
      <c r="T46" s="154">
        <f>MyRating(_ESS5,$B46,'ES-Efficacy'!$F$1)</f>
        <v>0</v>
      </c>
      <c r="U46" s="154">
        <f>MyRating(_ESS6,$B46,'ES-Efficacy'!$F$1)</f>
        <v>0</v>
      </c>
      <c r="V46" s="154">
        <f>MyRating(_ESS7,$B46,'ES-Efficacy'!$F$1)</f>
        <v>0</v>
      </c>
      <c r="W46" s="154">
        <f>MyRating(_ESD1,$B46,'ES-Efficacy'!$F$1)</f>
        <v>0</v>
      </c>
      <c r="X46" s="154">
        <f>MyRating(_ESD2,$B46,'ES-Efficacy'!$F$1)</f>
        <v>0</v>
      </c>
      <c r="Y46" s="154">
        <f>MyRating(_ESD3,$B46,'ES-Efficacy'!$F$1)</f>
        <v>0</v>
      </c>
      <c r="Z46" s="154">
        <f>MyRating(_ESD4,$B46,'ES-Efficacy'!$F$1)</f>
        <v>0</v>
      </c>
      <c r="AA46" s="154">
        <f>MyRating(_ESB1,$B46,'ES-Efficacy'!$F$1)</f>
        <v>0</v>
      </c>
      <c r="AB46" s="154">
        <f>MyRating(_ESB2,$B46,'ES-Efficacy'!$F$1)</f>
        <v>0</v>
      </c>
      <c r="AC46" s="154">
        <f>MyRating(_ESB3,$B46,'ES-Efficacy'!$F$1)</f>
        <v>0</v>
      </c>
    </row>
    <row r="47" spans="2:29" x14ac:dyDescent="0.25">
      <c r="B47" s="9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MyRating(_ESE1,$B47,'ES-Efficacy'!$F$1)</f>
        <v>0</v>
      </c>
      <c r="I47" s="154">
        <f>MyRating(_ESE2,$B47,'ES-Efficacy'!$F$1)</f>
        <v>0</v>
      </c>
      <c r="J47" s="154">
        <f>MyRating(_ESE3,$B47,'ES-Efficacy'!$F$1)</f>
        <v>0</v>
      </c>
      <c r="K47" s="154">
        <f>MyRating(_ESE4,$B47,'ES-Efficacy'!$F$1)</f>
        <v>0</v>
      </c>
      <c r="L47" s="154">
        <f>MyRating(_ESE5,$B47,'ES-Efficacy'!$F$1)</f>
        <v>0</v>
      </c>
      <c r="M47" s="154">
        <f>MyRating(_ESE6,$B47,'ES-Efficacy'!$F$1)</f>
        <v>0</v>
      </c>
      <c r="N47" s="154">
        <f>MyRating(_ESE7,$B47,'ES-Efficacy'!$F$1)</f>
        <v>0</v>
      </c>
      <c r="O47" s="154">
        <f>MyRating(_ESE8,$B47,'ES-Efficacy'!$F$1)</f>
        <v>0</v>
      </c>
      <c r="P47" s="154">
        <f>MyRating(_ESS1,$B47,'ES-Efficacy'!$F$1)</f>
        <v>0</v>
      </c>
      <c r="Q47" s="154">
        <f>MyRating(_ESS2,$B47,'ES-Efficacy'!$F$1)</f>
        <v>0</v>
      </c>
      <c r="R47" s="154">
        <f>MyRating(_ESS3,$B47,'ES-Efficacy'!$F$1)</f>
        <v>0</v>
      </c>
      <c r="S47" s="154">
        <f>MyRating(_ESS4,$B47,'ES-Efficacy'!$F$1)</f>
        <v>0</v>
      </c>
      <c r="T47" s="154">
        <f>MyRating(_ESS5,$B47,'ES-Efficacy'!$F$1)</f>
        <v>0</v>
      </c>
      <c r="U47" s="154">
        <f>MyRating(_ESS6,$B47,'ES-Efficacy'!$F$1)</f>
        <v>0</v>
      </c>
      <c r="V47" s="154">
        <f>MyRating(_ESS7,$B47,'ES-Efficacy'!$F$1)</f>
        <v>0</v>
      </c>
      <c r="W47" s="154">
        <f>MyRating(_ESD1,$B47,'ES-Efficacy'!$F$1)</f>
        <v>0</v>
      </c>
      <c r="X47" s="154">
        <f>MyRating(_ESD2,$B47,'ES-Efficacy'!$F$1)</f>
        <v>0</v>
      </c>
      <c r="Y47" s="154">
        <f>MyRating(_ESD3,$B47,'ES-Efficacy'!$F$1)</f>
        <v>0</v>
      </c>
      <c r="Z47" s="154">
        <f>MyRating(_ESD4,$B47,'ES-Efficacy'!$F$1)</f>
        <v>0</v>
      </c>
      <c r="AA47" s="154">
        <f>MyRating(_ESB1,$B47,'ES-Efficacy'!$F$1)</f>
        <v>0</v>
      </c>
      <c r="AB47" s="154">
        <f>MyRating(_ESB2,$B47,'ES-Efficacy'!$F$1)</f>
        <v>0</v>
      </c>
      <c r="AC47" s="154">
        <f>MyRating(_ESB3,$B47,'ES-Efficacy'!$F$1)</f>
        <v>0</v>
      </c>
    </row>
    <row r="48" spans="2:29" x14ac:dyDescent="0.25">
      <c r="B48" s="9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MyRating(_ESE1,$B48,'ES-Efficacy'!$F$1)</f>
        <v>0</v>
      </c>
      <c r="I48" s="154">
        <f>MyRating(_ESE2,$B48,'ES-Efficacy'!$F$1)</f>
        <v>0</v>
      </c>
      <c r="J48" s="154">
        <f>MyRating(_ESE3,$B48,'ES-Efficacy'!$F$1)</f>
        <v>0</v>
      </c>
      <c r="K48" s="154">
        <f>MyRating(_ESE4,$B48,'ES-Efficacy'!$F$1)</f>
        <v>0</v>
      </c>
      <c r="L48" s="154">
        <f>MyRating(_ESE5,$B48,'ES-Efficacy'!$F$1)</f>
        <v>0</v>
      </c>
      <c r="M48" s="154">
        <f>MyRating(_ESE6,$B48,'ES-Efficacy'!$F$1)</f>
        <v>0</v>
      </c>
      <c r="N48" s="154">
        <f>MyRating(_ESE7,$B48,'ES-Efficacy'!$F$1)</f>
        <v>0</v>
      </c>
      <c r="O48" s="154">
        <f>MyRating(_ESE8,$B48,'ES-Efficacy'!$F$1)</f>
        <v>0</v>
      </c>
      <c r="P48" s="154">
        <f>MyRating(_ESS1,$B48,'ES-Efficacy'!$F$1)</f>
        <v>0</v>
      </c>
      <c r="Q48" s="154">
        <f>MyRating(_ESS2,$B48,'ES-Efficacy'!$F$1)</f>
        <v>0</v>
      </c>
      <c r="R48" s="154">
        <f>MyRating(_ESS3,$B48,'ES-Efficacy'!$F$1)</f>
        <v>0</v>
      </c>
      <c r="S48" s="154">
        <f>MyRating(_ESS4,$B48,'ES-Efficacy'!$F$1)</f>
        <v>0</v>
      </c>
      <c r="T48" s="154">
        <f>MyRating(_ESS5,$B48,'ES-Efficacy'!$F$1)</f>
        <v>0</v>
      </c>
      <c r="U48" s="154">
        <f>MyRating(_ESS6,$B48,'ES-Efficacy'!$F$1)</f>
        <v>0</v>
      </c>
      <c r="V48" s="154">
        <f>MyRating(_ESS7,$B48,'ES-Efficacy'!$F$1)</f>
        <v>0</v>
      </c>
      <c r="W48" s="154">
        <f>MyRating(_ESD1,$B48,'ES-Efficacy'!$F$1)</f>
        <v>0</v>
      </c>
      <c r="X48" s="154">
        <f>MyRating(_ESD2,$B48,'ES-Efficacy'!$F$1)</f>
        <v>0</v>
      </c>
      <c r="Y48" s="154">
        <f>MyRating(_ESD3,$B48,'ES-Efficacy'!$F$1)</f>
        <v>0</v>
      </c>
      <c r="Z48" s="154">
        <f>MyRating(_ESD4,$B48,'ES-Efficacy'!$F$1)</f>
        <v>0</v>
      </c>
      <c r="AA48" s="154">
        <f>MyRating(_ESB1,$B48,'ES-Efficacy'!$F$1)</f>
        <v>0</v>
      </c>
      <c r="AB48" s="154">
        <f>MyRating(_ESB2,$B48,'ES-Efficacy'!$F$1)</f>
        <v>0</v>
      </c>
      <c r="AC48" s="154">
        <f>MyRating(_ESB3,$B48,'ES-Efficacy'!$F$1)</f>
        <v>0</v>
      </c>
    </row>
    <row r="49" spans="2:29" x14ac:dyDescent="0.25">
      <c r="B49" s="9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MyRating(_ESE1,$B49,'ES-Efficacy'!$F$1)</f>
        <v>0</v>
      </c>
      <c r="I49" s="154">
        <f>MyRating(_ESE2,$B49,'ES-Efficacy'!$F$1)</f>
        <v>0</v>
      </c>
      <c r="J49" s="154">
        <f>MyRating(_ESE3,$B49,'ES-Efficacy'!$F$1)</f>
        <v>0</v>
      </c>
      <c r="K49" s="154">
        <f>MyRating(_ESE4,$B49,'ES-Efficacy'!$F$1)</f>
        <v>0</v>
      </c>
      <c r="L49" s="154">
        <f>MyRating(_ESE5,$B49,'ES-Efficacy'!$F$1)</f>
        <v>0</v>
      </c>
      <c r="M49" s="154">
        <f>MyRating(_ESE6,$B49,'ES-Efficacy'!$F$1)</f>
        <v>0</v>
      </c>
      <c r="N49" s="154">
        <f>MyRating(_ESE7,$B49,'ES-Efficacy'!$F$1)</f>
        <v>0</v>
      </c>
      <c r="O49" s="154">
        <f>MyRating(_ESE8,$B49,'ES-Efficacy'!$F$1)</f>
        <v>0</v>
      </c>
      <c r="P49" s="154">
        <f>MyRating(_ESS1,$B49,'ES-Efficacy'!$F$1)</f>
        <v>0</v>
      </c>
      <c r="Q49" s="154">
        <f>MyRating(_ESS2,$B49,'ES-Efficacy'!$F$1)</f>
        <v>0</v>
      </c>
      <c r="R49" s="154">
        <f>MyRating(_ESS3,$B49,'ES-Efficacy'!$F$1)</f>
        <v>0</v>
      </c>
      <c r="S49" s="154">
        <f>MyRating(_ESS4,$B49,'ES-Efficacy'!$F$1)</f>
        <v>0</v>
      </c>
      <c r="T49" s="154">
        <f>MyRating(_ESS5,$B49,'ES-Efficacy'!$F$1)</f>
        <v>0</v>
      </c>
      <c r="U49" s="154">
        <f>MyRating(_ESS6,$B49,'ES-Efficacy'!$F$1)</f>
        <v>0</v>
      </c>
      <c r="V49" s="154">
        <f>MyRating(_ESS7,$B49,'ES-Efficacy'!$F$1)</f>
        <v>0</v>
      </c>
      <c r="W49" s="154">
        <f>MyRating(_ESD1,$B49,'ES-Efficacy'!$F$1)</f>
        <v>0</v>
      </c>
      <c r="X49" s="154">
        <f>MyRating(_ESD2,$B49,'ES-Efficacy'!$F$1)</f>
        <v>0</v>
      </c>
      <c r="Y49" s="154">
        <f>MyRating(_ESD3,$B49,'ES-Efficacy'!$F$1)</f>
        <v>0</v>
      </c>
      <c r="Z49" s="154">
        <f>MyRating(_ESD4,$B49,'ES-Efficacy'!$F$1)</f>
        <v>0</v>
      </c>
      <c r="AA49" s="154">
        <f>MyRating(_ESB1,$B49,'ES-Efficacy'!$F$1)</f>
        <v>0</v>
      </c>
      <c r="AB49" s="154">
        <f>MyRating(_ESB2,$B49,'ES-Efficacy'!$F$1)</f>
        <v>0</v>
      </c>
      <c r="AC49" s="154">
        <f>MyRating(_ESB3,$B49,'ES-Efficacy'!$F$1)</f>
        <v>0</v>
      </c>
    </row>
    <row r="50" spans="2:29" x14ac:dyDescent="0.25">
      <c r="B50" s="9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MyRating(_ESE1,$B50,'ES-Efficacy'!$F$1)</f>
        <v>0</v>
      </c>
      <c r="I50" s="154">
        <f>MyRating(_ESE2,$B50,'ES-Efficacy'!$F$1)</f>
        <v>0</v>
      </c>
      <c r="J50" s="154">
        <f>MyRating(_ESE3,$B50,'ES-Efficacy'!$F$1)</f>
        <v>0</v>
      </c>
      <c r="K50" s="154">
        <f>MyRating(_ESE4,$B50,'ES-Efficacy'!$F$1)</f>
        <v>0</v>
      </c>
      <c r="L50" s="154">
        <f>MyRating(_ESE5,$B50,'ES-Efficacy'!$F$1)</f>
        <v>0</v>
      </c>
      <c r="M50" s="154">
        <f>MyRating(_ESE6,$B50,'ES-Efficacy'!$F$1)</f>
        <v>0</v>
      </c>
      <c r="N50" s="154">
        <f>MyRating(_ESE7,$B50,'ES-Efficacy'!$F$1)</f>
        <v>0</v>
      </c>
      <c r="O50" s="154">
        <f>MyRating(_ESE8,$B50,'ES-Efficacy'!$F$1)</f>
        <v>0</v>
      </c>
      <c r="P50" s="154">
        <f>MyRating(_ESS1,$B50,'ES-Efficacy'!$F$1)</f>
        <v>0</v>
      </c>
      <c r="Q50" s="154">
        <f>MyRating(_ESS2,$B50,'ES-Efficacy'!$F$1)</f>
        <v>0</v>
      </c>
      <c r="R50" s="154">
        <f>MyRating(_ESS3,$B50,'ES-Efficacy'!$F$1)</f>
        <v>0</v>
      </c>
      <c r="S50" s="154">
        <f>MyRating(_ESS4,$B50,'ES-Efficacy'!$F$1)</f>
        <v>0</v>
      </c>
      <c r="T50" s="154">
        <f>MyRating(_ESS5,$B50,'ES-Efficacy'!$F$1)</f>
        <v>0</v>
      </c>
      <c r="U50" s="154">
        <f>MyRating(_ESS6,$B50,'ES-Efficacy'!$F$1)</f>
        <v>0</v>
      </c>
      <c r="V50" s="154">
        <f>MyRating(_ESS7,$B50,'ES-Efficacy'!$F$1)</f>
        <v>0</v>
      </c>
      <c r="W50" s="154">
        <f>MyRating(_ESD1,$B50,'ES-Efficacy'!$F$1)</f>
        <v>0</v>
      </c>
      <c r="X50" s="154">
        <f>MyRating(_ESD2,$B50,'ES-Efficacy'!$F$1)</f>
        <v>0</v>
      </c>
      <c r="Y50" s="154">
        <f>MyRating(_ESD3,$B50,'ES-Efficacy'!$F$1)</f>
        <v>0</v>
      </c>
      <c r="Z50" s="154">
        <f>MyRating(_ESD4,$B50,'ES-Efficacy'!$F$1)</f>
        <v>0</v>
      </c>
      <c r="AA50" s="154">
        <f>MyRating(_ESB1,$B50,'ES-Efficacy'!$F$1)</f>
        <v>0</v>
      </c>
      <c r="AB50" s="154">
        <f>MyRating(_ESB2,$B50,'ES-Efficacy'!$F$1)</f>
        <v>0</v>
      </c>
      <c r="AC50" s="154">
        <f>MyRating(_ESB3,$B50,'ES-Efficacy'!$F$1)</f>
        <v>0</v>
      </c>
    </row>
    <row r="51" spans="2:29" x14ac:dyDescent="0.25">
      <c r="B51" s="9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MyRating(_ESE1,$B51,'ES-Efficacy'!$F$1)</f>
        <v>0</v>
      </c>
      <c r="I51" s="154">
        <f>MyRating(_ESE2,$B51,'ES-Efficacy'!$F$1)</f>
        <v>0</v>
      </c>
      <c r="J51" s="154">
        <f>MyRating(_ESE3,$B51,'ES-Efficacy'!$F$1)</f>
        <v>0</v>
      </c>
      <c r="K51" s="154">
        <f>MyRating(_ESE4,$B51,'ES-Efficacy'!$F$1)</f>
        <v>0</v>
      </c>
      <c r="L51" s="154">
        <f>MyRating(_ESE5,$B51,'ES-Efficacy'!$F$1)</f>
        <v>0</v>
      </c>
      <c r="M51" s="154">
        <f>MyRating(_ESE6,$B51,'ES-Efficacy'!$F$1)</f>
        <v>0</v>
      </c>
      <c r="N51" s="154">
        <f>MyRating(_ESE7,$B51,'ES-Efficacy'!$F$1)</f>
        <v>0</v>
      </c>
      <c r="O51" s="154">
        <f>MyRating(_ESE8,$B51,'ES-Efficacy'!$F$1)</f>
        <v>0</v>
      </c>
      <c r="P51" s="154">
        <f>MyRating(_ESS1,$B51,'ES-Efficacy'!$F$1)</f>
        <v>0</v>
      </c>
      <c r="Q51" s="154">
        <f>MyRating(_ESS2,$B51,'ES-Efficacy'!$F$1)</f>
        <v>0</v>
      </c>
      <c r="R51" s="154">
        <f>MyRating(_ESS3,$B51,'ES-Efficacy'!$F$1)</f>
        <v>0</v>
      </c>
      <c r="S51" s="154">
        <f>MyRating(_ESS4,$B51,'ES-Efficacy'!$F$1)</f>
        <v>0</v>
      </c>
      <c r="T51" s="154">
        <f>MyRating(_ESS5,$B51,'ES-Efficacy'!$F$1)</f>
        <v>0</v>
      </c>
      <c r="U51" s="154">
        <f>MyRating(_ESS6,$B51,'ES-Efficacy'!$F$1)</f>
        <v>0</v>
      </c>
      <c r="V51" s="154">
        <f>MyRating(_ESS7,$B51,'ES-Efficacy'!$F$1)</f>
        <v>0</v>
      </c>
      <c r="W51" s="154">
        <f>MyRating(_ESD1,$B51,'ES-Efficacy'!$F$1)</f>
        <v>0</v>
      </c>
      <c r="X51" s="154">
        <f>MyRating(_ESD2,$B51,'ES-Efficacy'!$F$1)</f>
        <v>0</v>
      </c>
      <c r="Y51" s="154">
        <f>MyRating(_ESD3,$B51,'ES-Efficacy'!$F$1)</f>
        <v>0</v>
      </c>
      <c r="Z51" s="154">
        <f>MyRating(_ESD4,$B51,'ES-Efficacy'!$F$1)</f>
        <v>0</v>
      </c>
      <c r="AA51" s="154">
        <f>MyRating(_ESB1,$B51,'ES-Efficacy'!$F$1)</f>
        <v>0</v>
      </c>
      <c r="AB51" s="154">
        <f>MyRating(_ESB2,$B51,'ES-Efficacy'!$F$1)</f>
        <v>0</v>
      </c>
      <c r="AC51" s="154">
        <f>MyRating(_ESB3,$B51,'ES-Efficacy'!$F$1)</f>
        <v>0</v>
      </c>
    </row>
    <row r="52" spans="2:29" x14ac:dyDescent="0.25">
      <c r="B52" s="9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MyRating(_ESE1,$B52,'ES-Efficacy'!$F$1)</f>
        <v>0</v>
      </c>
      <c r="I52" s="154">
        <f>MyRating(_ESE2,$B52,'ES-Efficacy'!$F$1)</f>
        <v>0</v>
      </c>
      <c r="J52" s="154">
        <f>MyRating(_ESE3,$B52,'ES-Efficacy'!$F$1)</f>
        <v>0</v>
      </c>
      <c r="K52" s="154">
        <f>MyRating(_ESE4,$B52,'ES-Efficacy'!$F$1)</f>
        <v>0</v>
      </c>
      <c r="L52" s="154">
        <f>MyRating(_ESE5,$B52,'ES-Efficacy'!$F$1)</f>
        <v>0</v>
      </c>
      <c r="M52" s="154">
        <f>MyRating(_ESE6,$B52,'ES-Efficacy'!$F$1)</f>
        <v>0</v>
      </c>
      <c r="N52" s="154">
        <f>MyRating(_ESE7,$B52,'ES-Efficacy'!$F$1)</f>
        <v>0</v>
      </c>
      <c r="O52" s="154">
        <f>MyRating(_ESE8,$B52,'ES-Efficacy'!$F$1)</f>
        <v>0</v>
      </c>
      <c r="P52" s="154">
        <f>MyRating(_ESS1,$B52,'ES-Efficacy'!$F$1)</f>
        <v>0</v>
      </c>
      <c r="Q52" s="154">
        <f>MyRating(_ESS2,$B52,'ES-Efficacy'!$F$1)</f>
        <v>0</v>
      </c>
      <c r="R52" s="154">
        <f>MyRating(_ESS3,$B52,'ES-Efficacy'!$F$1)</f>
        <v>0</v>
      </c>
      <c r="S52" s="154">
        <f>MyRating(_ESS4,$B52,'ES-Efficacy'!$F$1)</f>
        <v>0</v>
      </c>
      <c r="T52" s="154">
        <f>MyRating(_ESS5,$B52,'ES-Efficacy'!$F$1)</f>
        <v>0</v>
      </c>
      <c r="U52" s="154">
        <f>MyRating(_ESS6,$B52,'ES-Efficacy'!$F$1)</f>
        <v>0</v>
      </c>
      <c r="V52" s="154">
        <f>MyRating(_ESS7,$B52,'ES-Efficacy'!$F$1)</f>
        <v>0</v>
      </c>
      <c r="W52" s="154">
        <f>MyRating(_ESD1,$B52,'ES-Efficacy'!$F$1)</f>
        <v>0</v>
      </c>
      <c r="X52" s="154">
        <f>MyRating(_ESD2,$B52,'ES-Efficacy'!$F$1)</f>
        <v>0</v>
      </c>
      <c r="Y52" s="154">
        <f>MyRating(_ESD3,$B52,'ES-Efficacy'!$F$1)</f>
        <v>0</v>
      </c>
      <c r="Z52" s="154">
        <f>MyRating(_ESD4,$B52,'ES-Efficacy'!$F$1)</f>
        <v>0</v>
      </c>
      <c r="AA52" s="154">
        <f>MyRating(_ESB1,$B52,'ES-Efficacy'!$F$1)</f>
        <v>0</v>
      </c>
      <c r="AB52" s="154">
        <f>MyRating(_ESB2,$B52,'ES-Efficacy'!$F$1)</f>
        <v>0</v>
      </c>
      <c r="AC52" s="154">
        <f>MyRating(_ESB3,$B52,'ES-Efficacy'!$F$1)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3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4" t="s">
        <v>716</v>
      </c>
      <c r="D1" s="154" t="s">
        <v>717</v>
      </c>
    </row>
    <row r="2" spans="2:29" x14ac:dyDescent="0.25">
      <c r="B2" t="s">
        <v>718</v>
      </c>
      <c r="C2" s="294">
        <f>C7-C9-0.05</f>
        <v>0.51200000000000023</v>
      </c>
      <c r="D2" s="294">
        <f>D7-D9-0.05</f>
        <v>0.67237798638000013</v>
      </c>
    </row>
    <row r="3" spans="2:29" x14ac:dyDescent="0.25">
      <c r="B3" t="s">
        <v>719</v>
      </c>
      <c r="C3" s="294">
        <f>MIN(C12:C37)</f>
        <v>0</v>
      </c>
      <c r="D3" s="294">
        <f>MIN(D12:D37)</f>
        <v>0.35885469999999997</v>
      </c>
      <c r="E3" s="294">
        <f>MIN(E12:E39)</f>
        <v>0.35885469999999997</v>
      </c>
      <c r="F3" s="294">
        <f>MIN(F12:F39)</f>
        <v>0</v>
      </c>
      <c r="G3" s="294"/>
    </row>
    <row r="4" spans="2:29" x14ac:dyDescent="0.25">
      <c r="B4" t="s">
        <v>720</v>
      </c>
      <c r="C4" s="294">
        <f>MAX(C12:C52)</f>
        <v>2.81</v>
      </c>
      <c r="D4" s="294">
        <f>MAX(D12:D52)</f>
        <v>1.63926368518</v>
      </c>
      <c r="E4" s="294">
        <f>MAX(E12:E52)</f>
        <v>1.2548745000000001</v>
      </c>
      <c r="F4" s="294">
        <f>MAX(F12:F52)</f>
        <v>0.38438918517999998</v>
      </c>
      <c r="G4" s="294"/>
      <c r="H4" s="165">
        <v>8.4581000000000003E-2</v>
      </c>
      <c r="I4" s="165">
        <v>8.0703200000000017E-2</v>
      </c>
      <c r="J4" s="165">
        <v>9.5090400000000005E-2</v>
      </c>
      <c r="K4" s="165">
        <v>8.2614000000000007E-2</v>
      </c>
      <c r="L4" s="165">
        <v>6.1089400000000009E-2</v>
      </c>
      <c r="M4" s="165">
        <v>5.8054600000000005E-2</v>
      </c>
      <c r="N4" s="165">
        <v>3.8047400000000002E-2</v>
      </c>
      <c r="O4" s="165">
        <v>6.1820000000000007E-2</v>
      </c>
      <c r="P4" s="165">
        <v>6.1469900000000001E-2</v>
      </c>
      <c r="Q4" s="165">
        <v>2.4572900000000002E-2</v>
      </c>
      <c r="R4" s="165">
        <v>3.06471E-2</v>
      </c>
      <c r="S4" s="165">
        <v>3.4964300000000004E-2</v>
      </c>
      <c r="T4" s="165">
        <v>4.6008299999999995E-2</v>
      </c>
      <c r="U4" s="165">
        <v>2.14354E-2</v>
      </c>
      <c r="V4" s="165">
        <v>3.1877000000000003E-2</v>
      </c>
      <c r="W4" s="165">
        <v>5.9704054739999991E-2</v>
      </c>
      <c r="X4" s="165">
        <v>4.0027204139999994E-2</v>
      </c>
      <c r="Y4" s="165">
        <v>3.2328141120000001E-2</v>
      </c>
      <c r="Z4" s="165">
        <v>5.4940599999999999E-2</v>
      </c>
      <c r="AA4" s="165">
        <v>0.2</v>
      </c>
      <c r="AB4" s="165">
        <v>0.4</v>
      </c>
      <c r="AC4" s="165">
        <v>0.4</v>
      </c>
    </row>
    <row r="5" spans="2:29" x14ac:dyDescent="0.25">
      <c r="B5" t="s">
        <v>721</v>
      </c>
      <c r="C5" s="294">
        <f>C7+C10+0.05</f>
        <v>3.4220000000000002</v>
      </c>
      <c r="D5" s="294">
        <f>D7+D10+0.05</f>
        <v>2.0527869715599998</v>
      </c>
      <c r="E5" s="294"/>
      <c r="F5" s="294"/>
      <c r="G5" s="294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</row>
    <row r="6" spans="2:29" x14ac:dyDescent="0.25">
      <c r="B6" t="s">
        <v>722</v>
      </c>
      <c r="C6" s="294">
        <f>(C5-C2)/3</f>
        <v>0.97000000000000008</v>
      </c>
      <c r="D6" s="294">
        <f>(D5-D2)/3</f>
        <v>0.46013632839333324</v>
      </c>
      <c r="E6" s="294"/>
      <c r="F6" s="294"/>
      <c r="G6" s="294">
        <f>SUM(G12:G52)</f>
        <v>77.200000000000017</v>
      </c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2:29" x14ac:dyDescent="0.25">
      <c r="B7" t="s">
        <v>92</v>
      </c>
      <c r="C7" s="294">
        <f>INDEX(C$12:C$52,MATCH($B7,$B$12:$B$39,0))</f>
        <v>1.6860000000000002</v>
      </c>
      <c r="D7" s="294">
        <f>INDEX(D$12:D$52,MATCH($B7,$B$12:$B$39,0))</f>
        <v>1.1808208357800001</v>
      </c>
      <c r="E7" s="294">
        <f>INDEX(E$12:E$52,MATCH($B7,$B$12:$B$39,0))</f>
        <v>0.798933</v>
      </c>
      <c r="F7" s="294">
        <f>INDEX(F$12:F$52,MATCH($B7,$B$12:$B$39,0))</f>
        <v>0.38188783577999996</v>
      </c>
      <c r="G7" s="294">
        <f>INDEX(G$12:G$52,MATCH($B7,$B$12:$B$39,0))</f>
        <v>3.0000000000000004</v>
      </c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2:29" x14ac:dyDescent="0.25">
      <c r="C8" s="294">
        <f>C7-C3</f>
        <v>1.6860000000000002</v>
      </c>
      <c r="D8" s="294">
        <f>D7-D3</f>
        <v>0.82196613578000011</v>
      </c>
      <c r="E8" s="294"/>
      <c r="F8" s="294"/>
      <c r="G8" s="294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2:29" x14ac:dyDescent="0.25">
      <c r="C9" s="294">
        <f>C4-C7</f>
        <v>1.1239999999999999</v>
      </c>
      <c r="D9" s="294">
        <f>D4-D7</f>
        <v>0.45844284939999991</v>
      </c>
      <c r="E9" s="294"/>
      <c r="F9" s="294"/>
      <c r="G9" s="294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2:29" x14ac:dyDescent="0.25">
      <c r="C10" s="294">
        <f>MAX(C9,C8)</f>
        <v>1.6860000000000002</v>
      </c>
      <c r="D10" s="294">
        <f>MAX(D9,D8)</f>
        <v>0.82196613578000011</v>
      </c>
      <c r="E10" s="294"/>
      <c r="F10" s="294"/>
      <c r="G10" s="294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2:29" ht="15.75" x14ac:dyDescent="0.25">
      <c r="C11" s="295" t="s">
        <v>723</v>
      </c>
      <c r="D11" s="295" t="s">
        <v>724</v>
      </c>
      <c r="E11" s="295" t="s">
        <v>725</v>
      </c>
      <c r="F11" s="295" t="s">
        <v>726</v>
      </c>
      <c r="G11" s="295" t="s">
        <v>727</v>
      </c>
      <c r="H11" s="295">
        <v>1</v>
      </c>
      <c r="I11" s="295">
        <v>2</v>
      </c>
      <c r="J11" s="295">
        <v>3</v>
      </c>
      <c r="K11" s="295">
        <v>4</v>
      </c>
      <c r="L11" s="295">
        <v>5</v>
      </c>
      <c r="M11" s="295">
        <v>6</v>
      </c>
      <c r="N11" s="295">
        <v>7</v>
      </c>
      <c r="O11" s="295">
        <v>8</v>
      </c>
      <c r="P11" s="296">
        <v>1</v>
      </c>
      <c r="Q11" s="296">
        <v>2</v>
      </c>
      <c r="R11" s="296">
        <v>3</v>
      </c>
      <c r="S11" s="296">
        <v>4</v>
      </c>
      <c r="T11" s="296">
        <v>5</v>
      </c>
      <c r="U11" s="296">
        <v>6</v>
      </c>
      <c r="V11" s="296">
        <v>7</v>
      </c>
      <c r="W11" s="297">
        <v>1</v>
      </c>
      <c r="X11" s="297">
        <v>2</v>
      </c>
      <c r="Y11" s="297">
        <v>3</v>
      </c>
      <c r="Z11" s="297">
        <v>4</v>
      </c>
      <c r="AA11" s="298">
        <v>1</v>
      </c>
      <c r="AB11" s="298">
        <v>2</v>
      </c>
      <c r="AC11" s="298">
        <v>3</v>
      </c>
    </row>
    <row r="12" spans="2:29" x14ac:dyDescent="0.25">
      <c r="B12" s="299" t="s">
        <v>317</v>
      </c>
      <c r="C12" s="294">
        <f>SUMPRODUCT(H12:O12,H$4:O$4)</f>
        <v>1.104892</v>
      </c>
      <c r="D12" s="294">
        <f>E12+F12</f>
        <v>1.21269783578</v>
      </c>
      <c r="E12" s="294">
        <f>SUMPRODUCT(P12:V12,P$4:V$4)</f>
        <v>0.83081000000000005</v>
      </c>
      <c r="F12" s="294">
        <f>SUMPRODUCT(X12:Z12,X$4:Z$4)</f>
        <v>0.38188783577999996</v>
      </c>
      <c r="G12" s="294">
        <f>SUMPRODUCT(AA12:AC12,AA$4:AC$4)</f>
        <v>2.6000000000000005</v>
      </c>
      <c r="H12" s="154">
        <f>MyRating(_ITE1,$B12,'IT-Efficacy'!$F$1)</f>
        <v>1</v>
      </c>
      <c r="I12" s="154">
        <f>MyRating(_ITE2,$B12,'IT-Efficacy'!$F$1)</f>
        <v>1</v>
      </c>
      <c r="J12" s="154">
        <f>MyRating(_ITE3,$B12,'IT-Efficacy'!$F$1)</f>
        <v>1</v>
      </c>
      <c r="K12" s="154">
        <f>MyRating(_ITE4,$B12,'IT-Efficacy'!$F$1)</f>
        <v>1</v>
      </c>
      <c r="L12" s="154">
        <f>MyRating(_ITE5,$B12,'IT-Efficacy'!$F$1)</f>
        <v>4</v>
      </c>
      <c r="M12" s="154">
        <f>MyRating(_ITE6,$B12,'IT-Efficacy'!$F$1)</f>
        <v>4</v>
      </c>
      <c r="N12" s="154">
        <f>MyRating(_ITE7,$B12,'IT-Efficacy'!$F$1)</f>
        <v>1</v>
      </c>
      <c r="O12" s="154">
        <f>MyRating(_ITE8,$B12,'IT-Efficacy'!$F$1)</f>
        <v>4</v>
      </c>
      <c r="P12" s="154">
        <f>MyRating(_ITS1,$B12,'IT-Efficacy'!$F$1)</f>
        <v>3</v>
      </c>
      <c r="Q12" s="154">
        <f>MyRating(_ITS2,$B12,'IT-Efficacy'!$F$1)</f>
        <v>3</v>
      </c>
      <c r="R12" s="154">
        <f>MyRating(_ITS3,$B12,'IT-Efficacy'!$F$1)</f>
        <v>3</v>
      </c>
      <c r="S12" s="154">
        <f>MyRating(_ITS4,$B12,'IT-Efficacy'!$F$1)</f>
        <v>3</v>
      </c>
      <c r="T12" s="154">
        <f>MyRating(_ITS5,$B12,'IT-Efficacy'!$F$1)</f>
        <v>4</v>
      </c>
      <c r="U12" s="154">
        <f>MyRating(_ITS6,$B12,'IT-Efficacy'!$F$1)</f>
        <v>3</v>
      </c>
      <c r="V12" s="154">
        <f>MyRating(_ITS7,$B12,'IT-Efficacy'!$F$1)</f>
        <v>4</v>
      </c>
      <c r="W12" s="154">
        <f>MyRating(_ITD1,$B12,'IT-Efficacy'!$F$1)</f>
        <v>1</v>
      </c>
      <c r="X12" s="154">
        <f>MyRating(_ITD2,$B12,'IT-Efficacy'!$F$1)</f>
        <v>3</v>
      </c>
      <c r="Y12" s="154">
        <f>MyRating(_ITD3,$B12,'IT-Efficacy'!$F$1)</f>
        <v>3</v>
      </c>
      <c r="Z12" s="154">
        <f>MyRating(_ITD4,$B12,'IT-Efficacy'!$F$1)</f>
        <v>3</v>
      </c>
      <c r="AA12" s="154">
        <f>MyRating(_ITB1,$B12,'IT-Efficacy'!$F$1)</f>
        <v>1</v>
      </c>
      <c r="AB12" s="154">
        <f>MyRating(_ITB2,$B12,'IT-Efficacy'!$F$1)</f>
        <v>3</v>
      </c>
      <c r="AC12" s="154">
        <f>MyRating(_ITB3,$B12,'IT-Efficacy'!$F$1)</f>
        <v>3</v>
      </c>
    </row>
    <row r="13" spans="2:29" x14ac:dyDescent="0.25">
      <c r="B13" s="299" t="s">
        <v>309</v>
      </c>
      <c r="C13" s="294">
        <f t="shared" ref="C13:C52" si="0">SUMPRODUCT(H13:O13,H$4:O$4)</f>
        <v>1.9669437999999997</v>
      </c>
      <c r="D13" s="294">
        <f t="shared" ref="D13:D52" si="1">E13+F13</f>
        <v>0.89162593164000004</v>
      </c>
      <c r="E13" s="294">
        <f t="shared" ref="E13:E52" si="2">SUMPRODUCT(P13:V13,P$4:V$4)</f>
        <v>0.54976530000000001</v>
      </c>
      <c r="F13" s="294">
        <f t="shared" ref="F13:F52" si="3">SUMPRODUCT(X13:Z13,X$4:Z$4)</f>
        <v>0.34186063164000002</v>
      </c>
      <c r="G13" s="294">
        <f t="shared" ref="G13:G52" si="4">SUMPRODUCT(AA13:AC13,AA$4:AC$4)</f>
        <v>3.0000000000000004</v>
      </c>
      <c r="H13" s="154">
        <f>MyRating(_ITE1,$B13,'IT-Efficacy'!$F$1)</f>
        <v>5</v>
      </c>
      <c r="I13" s="154">
        <f>MyRating(_ITE2,$B13,'IT-Efficacy'!$F$1)</f>
        <v>5</v>
      </c>
      <c r="J13" s="154">
        <f>MyRating(_ITE3,$B13,'IT-Efficacy'!$F$1)</f>
        <v>5</v>
      </c>
      <c r="K13" s="154">
        <f>MyRating(_ITE4,$B13,'IT-Efficacy'!$F$1)</f>
        <v>2</v>
      </c>
      <c r="L13" s="154">
        <f>MyRating(_ITE5,$B13,'IT-Efficacy'!$F$1)</f>
        <v>2</v>
      </c>
      <c r="M13" s="154">
        <f>MyRating(_ITE6,$B13,'IT-Efficacy'!$F$1)</f>
        <v>2</v>
      </c>
      <c r="N13" s="154">
        <f>MyRating(_ITE7,$B13,'IT-Efficacy'!$F$1)</f>
        <v>2</v>
      </c>
      <c r="O13" s="154">
        <f>MyRating(_ITE8,$B13,'IT-Efficacy'!$F$1)</f>
        <v>3</v>
      </c>
      <c r="P13" s="154">
        <f>MyRating(_ITS1,$B13,'IT-Efficacy'!$F$1)</f>
        <v>1</v>
      </c>
      <c r="Q13" s="154">
        <f>MyRating(_ITS2,$B13,'IT-Efficacy'!$F$1)</f>
        <v>4</v>
      </c>
      <c r="R13" s="154">
        <f>MyRating(_ITS3,$B13,'IT-Efficacy'!$F$1)</f>
        <v>2</v>
      </c>
      <c r="S13" s="154">
        <f>MyRating(_ITS4,$B13,'IT-Efficacy'!$F$1)</f>
        <v>2</v>
      </c>
      <c r="T13" s="154">
        <f>MyRating(_ITS5,$B13,'IT-Efficacy'!$F$1)</f>
        <v>4</v>
      </c>
      <c r="U13" s="154">
        <f>MyRating(_ITS6,$B13,'IT-Efficacy'!$F$1)</f>
        <v>2</v>
      </c>
      <c r="V13" s="154">
        <f>MyRating(_ITS7,$B13,'IT-Efficacy'!$F$1)</f>
        <v>1</v>
      </c>
      <c r="W13" s="154">
        <f>MyRating(_ITD1,$B13,'IT-Efficacy'!$F$1)</f>
        <v>2</v>
      </c>
      <c r="X13" s="154">
        <f>MyRating(_ITD2,$B13,'IT-Efficacy'!$F$1)</f>
        <v>2</v>
      </c>
      <c r="Y13" s="154">
        <f>MyRating(_ITD3,$B13,'IT-Efficacy'!$F$1)</f>
        <v>3</v>
      </c>
      <c r="Z13" s="154">
        <f>MyRating(_ITD4,$B13,'IT-Efficacy'!$F$1)</f>
        <v>3</v>
      </c>
      <c r="AA13" s="154">
        <f>MyRating(_ITB1,$B13,'IT-Efficacy'!$F$1)</f>
        <v>3</v>
      </c>
      <c r="AB13" s="154">
        <f>MyRating(_ITB2,$B13,'IT-Efficacy'!$F$1)</f>
        <v>3</v>
      </c>
      <c r="AC13" s="154">
        <f>MyRating(_ITB3,$B13,'IT-Efficacy'!$F$1)</f>
        <v>3</v>
      </c>
    </row>
    <row r="14" spans="2:29" x14ac:dyDescent="0.25">
      <c r="B14" s="299" t="s">
        <v>327</v>
      </c>
      <c r="C14" s="294">
        <f t="shared" si="0"/>
        <v>1.5318433999999999</v>
      </c>
      <c r="D14" s="294">
        <f t="shared" si="1"/>
        <v>1.1458565357800001</v>
      </c>
      <c r="E14" s="294">
        <f t="shared" si="2"/>
        <v>0.76396870000000006</v>
      </c>
      <c r="F14" s="294">
        <f t="shared" si="3"/>
        <v>0.38188783577999996</v>
      </c>
      <c r="G14" s="294">
        <f t="shared" si="4"/>
        <v>2.8000000000000003</v>
      </c>
      <c r="H14" s="154">
        <f>MyRating(_ITE1,$B14,'IT-Efficacy'!$F$1)</f>
        <v>3</v>
      </c>
      <c r="I14" s="154">
        <f>MyRating(_ITE2,$B14,'IT-Efficacy'!$F$1)</f>
        <v>3</v>
      </c>
      <c r="J14" s="154">
        <f>MyRating(_ITE3,$B14,'IT-Efficacy'!$F$1)</f>
        <v>3</v>
      </c>
      <c r="K14" s="154">
        <f>MyRating(_ITE4,$B14,'IT-Efficacy'!$F$1)</f>
        <v>3</v>
      </c>
      <c r="L14" s="154">
        <f>MyRating(_ITE5,$B14,'IT-Efficacy'!$F$1)</f>
        <v>3</v>
      </c>
      <c r="M14" s="154">
        <f>MyRating(_ITE6,$B14,'IT-Efficacy'!$F$1)</f>
        <v>1</v>
      </c>
      <c r="N14" s="154">
        <f>MyRating(_ITE7,$B14,'IT-Efficacy'!$F$1)</f>
        <v>2</v>
      </c>
      <c r="O14" s="154">
        <f>MyRating(_ITE8,$B14,'IT-Efficacy'!$F$1)</f>
        <v>3</v>
      </c>
      <c r="P14" s="154">
        <f>MyRating(_ITS1,$B14,'IT-Efficacy'!$F$1)</f>
        <v>3</v>
      </c>
      <c r="Q14" s="154">
        <f>MyRating(_ITS2,$B14,'IT-Efficacy'!$F$1)</f>
        <v>3</v>
      </c>
      <c r="R14" s="154">
        <f>MyRating(_ITS3,$B14,'IT-Efficacy'!$F$1)</f>
        <v>3</v>
      </c>
      <c r="S14" s="154">
        <f>MyRating(_ITS4,$B14,'IT-Efficacy'!$F$1)</f>
        <v>2</v>
      </c>
      <c r="T14" s="154">
        <f>MyRating(_ITS5,$B14,'IT-Efficacy'!$F$1)</f>
        <v>4</v>
      </c>
      <c r="U14" s="154">
        <f>MyRating(_ITS6,$B14,'IT-Efficacy'!$F$1)</f>
        <v>3</v>
      </c>
      <c r="V14" s="154">
        <f>MyRating(_ITS7,$B14,'IT-Efficacy'!$F$1)</f>
        <v>3</v>
      </c>
      <c r="W14" s="154">
        <f>MyRating(_ITD1,$B14,'IT-Efficacy'!$F$1)</f>
        <v>3</v>
      </c>
      <c r="X14" s="154">
        <f>MyRating(_ITD2,$B14,'IT-Efficacy'!$F$1)</f>
        <v>3</v>
      </c>
      <c r="Y14" s="154">
        <f>MyRating(_ITD3,$B14,'IT-Efficacy'!$F$1)</f>
        <v>3</v>
      </c>
      <c r="Z14" s="154">
        <f>MyRating(_ITD4,$B14,'IT-Efficacy'!$F$1)</f>
        <v>3</v>
      </c>
      <c r="AA14" s="154">
        <f>MyRating(_ITB1,$B14,'IT-Efficacy'!$F$1)</f>
        <v>2</v>
      </c>
      <c r="AB14" s="154">
        <f>MyRating(_ITB2,$B14,'IT-Efficacy'!$F$1)</f>
        <v>3</v>
      </c>
      <c r="AC14" s="154">
        <f>MyRating(_ITB3,$B14,'IT-Efficacy'!$F$1)</f>
        <v>3</v>
      </c>
    </row>
    <row r="15" spans="2:29" x14ac:dyDescent="0.25">
      <c r="B15" s="299" t="s">
        <v>328</v>
      </c>
      <c r="C15" s="294">
        <f t="shared" si="0"/>
        <v>1.7096039999999999</v>
      </c>
      <c r="D15" s="294">
        <f t="shared" si="1"/>
        <v>1.1809714357800001</v>
      </c>
      <c r="E15" s="294">
        <f t="shared" si="2"/>
        <v>0.79908360000000001</v>
      </c>
      <c r="F15" s="294">
        <f t="shared" si="3"/>
        <v>0.38188783577999996</v>
      </c>
      <c r="G15" s="294">
        <f t="shared" si="4"/>
        <v>3.0000000000000004</v>
      </c>
      <c r="H15" s="154">
        <f>MyRating(_ITE1,$B15,'IT-Efficacy'!$F$1)</f>
        <v>4</v>
      </c>
      <c r="I15" s="154">
        <f>MyRating(_ITE2,$B15,'IT-Efficacy'!$F$1)</f>
        <v>4</v>
      </c>
      <c r="J15" s="154">
        <f>MyRating(_ITE3,$B15,'IT-Efficacy'!$F$1)</f>
        <v>4</v>
      </c>
      <c r="K15" s="154">
        <f>MyRating(_ITE4,$B15,'IT-Efficacy'!$F$1)</f>
        <v>2</v>
      </c>
      <c r="L15" s="154">
        <f>MyRating(_ITE5,$B15,'IT-Efficacy'!$F$1)</f>
        <v>3</v>
      </c>
      <c r="M15" s="154">
        <f>MyRating(_ITE6,$B15,'IT-Efficacy'!$F$1)</f>
        <v>1</v>
      </c>
      <c r="N15" s="154">
        <f>MyRating(_ITE7,$B15,'IT-Efficacy'!$F$1)</f>
        <v>2</v>
      </c>
      <c r="O15" s="154">
        <f>MyRating(_ITE8,$B15,'IT-Efficacy'!$F$1)</f>
        <v>3</v>
      </c>
      <c r="P15" s="154">
        <f>MyRating(_ITS1,$B15,'IT-Efficacy'!$F$1)</f>
        <v>3</v>
      </c>
      <c r="Q15" s="154">
        <f>MyRating(_ITS2,$B15,'IT-Efficacy'!$F$1)</f>
        <v>5</v>
      </c>
      <c r="R15" s="154">
        <f>MyRating(_ITS3,$B15,'IT-Efficacy'!$F$1)</f>
        <v>2</v>
      </c>
      <c r="S15" s="154">
        <f>MyRating(_ITS4,$B15,'IT-Efficacy'!$F$1)</f>
        <v>4</v>
      </c>
      <c r="T15" s="154">
        <f>MyRating(_ITS5,$B15,'IT-Efficacy'!$F$1)</f>
        <v>4</v>
      </c>
      <c r="U15" s="154">
        <f>MyRating(_ITS6,$B15,'IT-Efficacy'!$F$1)</f>
        <v>2</v>
      </c>
      <c r="V15" s="154">
        <f>MyRating(_ITS7,$B15,'IT-Efficacy'!$F$1)</f>
        <v>2</v>
      </c>
      <c r="W15" s="154">
        <f>MyRating(_ITD1,$B15,'IT-Efficacy'!$F$1)</f>
        <v>2</v>
      </c>
      <c r="X15" s="154">
        <f>MyRating(_ITD2,$B15,'IT-Efficacy'!$F$1)</f>
        <v>3</v>
      </c>
      <c r="Y15" s="154">
        <f>MyRating(_ITD3,$B15,'IT-Efficacy'!$F$1)</f>
        <v>3</v>
      </c>
      <c r="Z15" s="154">
        <f>MyRating(_ITD4,$B15,'IT-Efficacy'!$F$1)</f>
        <v>3</v>
      </c>
      <c r="AA15" s="154">
        <f>MyRating(_ITB1,$B15,'IT-Efficacy'!$F$1)</f>
        <v>3</v>
      </c>
      <c r="AB15" s="154">
        <f>MyRating(_ITB2,$B15,'IT-Efficacy'!$F$1)</f>
        <v>3</v>
      </c>
      <c r="AC15" s="154">
        <f>MyRating(_ITB3,$B15,'IT-Efficacy'!$F$1)</f>
        <v>3</v>
      </c>
    </row>
    <row r="16" spans="2:29" x14ac:dyDescent="0.25">
      <c r="B16" s="299" t="s">
        <v>310</v>
      </c>
      <c r="C16" s="294">
        <f t="shared" si="0"/>
        <v>1.9669437999999997</v>
      </c>
      <c r="D16" s="294">
        <f t="shared" si="1"/>
        <v>0.89162593164000004</v>
      </c>
      <c r="E16" s="294">
        <f t="shared" si="2"/>
        <v>0.54976530000000001</v>
      </c>
      <c r="F16" s="294">
        <f t="shared" si="3"/>
        <v>0.34186063164000002</v>
      </c>
      <c r="G16" s="294">
        <f t="shared" si="4"/>
        <v>3.0000000000000004</v>
      </c>
      <c r="H16" s="154">
        <f>MyRating(_ITE1,$B16,'IT-Efficacy'!$F$1)</f>
        <v>5</v>
      </c>
      <c r="I16" s="154">
        <f>MyRating(_ITE2,$B16,'IT-Efficacy'!$F$1)</f>
        <v>5</v>
      </c>
      <c r="J16" s="154">
        <f>MyRating(_ITE3,$B16,'IT-Efficacy'!$F$1)</f>
        <v>5</v>
      </c>
      <c r="K16" s="154">
        <f>MyRating(_ITE4,$B16,'IT-Efficacy'!$F$1)</f>
        <v>2</v>
      </c>
      <c r="L16" s="154">
        <f>MyRating(_ITE5,$B16,'IT-Efficacy'!$F$1)</f>
        <v>2</v>
      </c>
      <c r="M16" s="154">
        <f>MyRating(_ITE6,$B16,'IT-Efficacy'!$F$1)</f>
        <v>2</v>
      </c>
      <c r="N16" s="154">
        <f>MyRating(_ITE7,$B16,'IT-Efficacy'!$F$1)</f>
        <v>2</v>
      </c>
      <c r="O16" s="154">
        <f>MyRating(_ITE8,$B16,'IT-Efficacy'!$F$1)</f>
        <v>3</v>
      </c>
      <c r="P16" s="154">
        <f>MyRating(_ITS1,$B16,'IT-Efficacy'!$F$1)</f>
        <v>1</v>
      </c>
      <c r="Q16" s="154">
        <f>MyRating(_ITS2,$B16,'IT-Efficacy'!$F$1)</f>
        <v>4</v>
      </c>
      <c r="R16" s="154">
        <f>MyRating(_ITS3,$B16,'IT-Efficacy'!$F$1)</f>
        <v>2</v>
      </c>
      <c r="S16" s="154">
        <f>MyRating(_ITS4,$B16,'IT-Efficacy'!$F$1)</f>
        <v>2</v>
      </c>
      <c r="T16" s="154">
        <f>MyRating(_ITS5,$B16,'IT-Efficacy'!$F$1)</f>
        <v>4</v>
      </c>
      <c r="U16" s="154">
        <f>MyRating(_ITS6,$B16,'IT-Efficacy'!$F$1)</f>
        <v>2</v>
      </c>
      <c r="V16" s="154">
        <f>MyRating(_ITS7,$B16,'IT-Efficacy'!$F$1)</f>
        <v>1</v>
      </c>
      <c r="W16" s="154">
        <f>MyRating(_ITD1,$B16,'IT-Efficacy'!$F$1)</f>
        <v>2</v>
      </c>
      <c r="X16" s="154">
        <f>MyRating(_ITD2,$B16,'IT-Efficacy'!$F$1)</f>
        <v>2</v>
      </c>
      <c r="Y16" s="154">
        <f>MyRating(_ITD3,$B16,'IT-Efficacy'!$F$1)</f>
        <v>3</v>
      </c>
      <c r="Z16" s="154">
        <f>MyRating(_ITD4,$B16,'IT-Efficacy'!$F$1)</f>
        <v>3</v>
      </c>
      <c r="AA16" s="154">
        <f>MyRating(_ITB1,$B16,'IT-Efficacy'!$F$1)</f>
        <v>3</v>
      </c>
      <c r="AB16" s="154">
        <f>MyRating(_ITB2,$B16,'IT-Efficacy'!$F$1)</f>
        <v>3</v>
      </c>
      <c r="AC16" s="154">
        <f>MyRating(_ITB3,$B16,'IT-Efficacy'!$F$1)</f>
        <v>3</v>
      </c>
    </row>
    <row r="17" spans="2:29" x14ac:dyDescent="0.25">
      <c r="B17" s="299" t="s">
        <v>312</v>
      </c>
      <c r="C17" s="294">
        <f t="shared" si="0"/>
        <v>2.2513719999999999</v>
      </c>
      <c r="D17" s="294">
        <f t="shared" si="1"/>
        <v>0.86257402750000001</v>
      </c>
      <c r="E17" s="294">
        <f t="shared" si="2"/>
        <v>0.67062179999999993</v>
      </c>
      <c r="F17" s="294">
        <f t="shared" si="3"/>
        <v>0.19195222750000002</v>
      </c>
      <c r="G17" s="294">
        <f t="shared" si="4"/>
        <v>2.4000000000000004</v>
      </c>
      <c r="H17" s="154">
        <f>MyRating(_ITE1,$B17,'IT-Efficacy'!$F$1)</f>
        <v>5</v>
      </c>
      <c r="I17" s="154">
        <f>MyRating(_ITE2,$B17,'IT-Efficacy'!$F$1)</f>
        <v>5</v>
      </c>
      <c r="J17" s="154">
        <f>MyRating(_ITE3,$B17,'IT-Efficacy'!$F$1)</f>
        <v>5</v>
      </c>
      <c r="K17" s="154">
        <f>MyRating(_ITE4,$B17,'IT-Efficacy'!$F$1)</f>
        <v>5</v>
      </c>
      <c r="L17" s="154">
        <f>MyRating(_ITE5,$B17,'IT-Efficacy'!$F$1)</f>
        <v>4</v>
      </c>
      <c r="M17" s="154">
        <f>MyRating(_ITE6,$B17,'IT-Efficacy'!$F$1)</f>
        <v>2</v>
      </c>
      <c r="N17" s="154">
        <f>MyRating(_ITE7,$B17,'IT-Efficacy'!$F$1)</f>
        <v>3</v>
      </c>
      <c r="O17" s="154">
        <f>MyRating(_ITE8,$B17,'IT-Efficacy'!$F$1)</f>
        <v>1</v>
      </c>
      <c r="P17" s="154">
        <f>MyRating(_ITS1,$B17,'IT-Efficacy'!$F$1)</f>
        <v>2</v>
      </c>
      <c r="Q17" s="154">
        <f>MyRating(_ITS2,$B17,'IT-Efficacy'!$F$1)</f>
        <v>3</v>
      </c>
      <c r="R17" s="154">
        <f>MyRating(_ITS3,$B17,'IT-Efficacy'!$F$1)</f>
        <v>3</v>
      </c>
      <c r="S17" s="154">
        <f>MyRating(_ITS4,$B17,'IT-Efficacy'!$F$1)</f>
        <v>2</v>
      </c>
      <c r="T17" s="154">
        <f>MyRating(_ITS5,$B17,'IT-Efficacy'!$F$1)</f>
        <v>4</v>
      </c>
      <c r="U17" s="154">
        <f>MyRating(_ITS6,$B17,'IT-Efficacy'!$F$1)</f>
        <v>3</v>
      </c>
      <c r="V17" s="154">
        <f>MyRating(_ITS7,$B17,'IT-Efficacy'!$F$1)</f>
        <v>2</v>
      </c>
      <c r="W17" s="154">
        <f>MyRating(_ITD1,$B17,'IT-Efficacy'!$F$1)</f>
        <v>3</v>
      </c>
      <c r="X17" s="154">
        <f>MyRating(_ITD2,$B17,'IT-Efficacy'!$F$1)</f>
        <v>1</v>
      </c>
      <c r="Y17" s="154">
        <f>MyRating(_ITD3,$B17,'IT-Efficacy'!$F$1)</f>
        <v>3</v>
      </c>
      <c r="Z17" s="154">
        <f>MyRating(_ITD4,$B17,'IT-Efficacy'!$F$1)</f>
        <v>1</v>
      </c>
      <c r="AA17" s="154">
        <f>MyRating(_ITB1,$B17,'IT-Efficacy'!$F$1)</f>
        <v>2</v>
      </c>
      <c r="AB17" s="154">
        <f>MyRating(_ITB2,$B17,'IT-Efficacy'!$F$1)</f>
        <v>2</v>
      </c>
      <c r="AC17" s="154">
        <f>MyRating(_ITB3,$B17,'IT-Efficacy'!$F$1)</f>
        <v>3</v>
      </c>
    </row>
    <row r="18" spans="2:29" x14ac:dyDescent="0.25">
      <c r="B18" s="299" t="s">
        <v>734</v>
      </c>
      <c r="C18" s="294">
        <f t="shared" si="0"/>
        <v>1.104892</v>
      </c>
      <c r="D18" s="294">
        <f t="shared" si="1"/>
        <v>1.21269783578</v>
      </c>
      <c r="E18" s="294">
        <f t="shared" si="2"/>
        <v>0.83081000000000005</v>
      </c>
      <c r="F18" s="294">
        <f t="shared" si="3"/>
        <v>0.38188783577999996</v>
      </c>
      <c r="G18" s="294">
        <f t="shared" si="4"/>
        <v>2.6000000000000005</v>
      </c>
      <c r="H18" s="154">
        <f>MyRating(_ITE1,$B18,'IT-Efficacy'!$F$1)</f>
        <v>1</v>
      </c>
      <c r="I18" s="154">
        <f>MyRating(_ITE2,$B18,'IT-Efficacy'!$F$1)</f>
        <v>1</v>
      </c>
      <c r="J18" s="154">
        <f>MyRating(_ITE3,$B18,'IT-Efficacy'!$F$1)</f>
        <v>1</v>
      </c>
      <c r="K18" s="154">
        <f>MyRating(_ITE4,$B18,'IT-Efficacy'!$F$1)</f>
        <v>1</v>
      </c>
      <c r="L18" s="154">
        <f>MyRating(_ITE5,$B18,'IT-Efficacy'!$F$1)</f>
        <v>4</v>
      </c>
      <c r="M18" s="154">
        <f>MyRating(_ITE6,$B18,'IT-Efficacy'!$F$1)</f>
        <v>4</v>
      </c>
      <c r="N18" s="154">
        <f>MyRating(_ITE7,$B18,'IT-Efficacy'!$F$1)</f>
        <v>1</v>
      </c>
      <c r="O18" s="154">
        <f>MyRating(_ITE8,$B18,'IT-Efficacy'!$F$1)</f>
        <v>4</v>
      </c>
      <c r="P18" s="154">
        <f>MyRating(_ITS1,$B18,'IT-Efficacy'!$F$1)</f>
        <v>3</v>
      </c>
      <c r="Q18" s="154">
        <f>MyRating(_ITS2,$B18,'IT-Efficacy'!$F$1)</f>
        <v>3</v>
      </c>
      <c r="R18" s="154">
        <f>MyRating(_ITS3,$B18,'IT-Efficacy'!$F$1)</f>
        <v>3</v>
      </c>
      <c r="S18" s="154">
        <f>MyRating(_ITS4,$B18,'IT-Efficacy'!$F$1)</f>
        <v>3</v>
      </c>
      <c r="T18" s="154">
        <f>MyRating(_ITS5,$B18,'IT-Efficacy'!$F$1)</f>
        <v>4</v>
      </c>
      <c r="U18" s="154">
        <f>MyRating(_ITS6,$B18,'IT-Efficacy'!$F$1)</f>
        <v>3</v>
      </c>
      <c r="V18" s="154">
        <f>MyRating(_ITS7,$B18,'IT-Efficacy'!$F$1)</f>
        <v>4</v>
      </c>
      <c r="W18" s="154">
        <f>MyRating(_ITD1,$B18,'IT-Efficacy'!$F$1)</f>
        <v>2</v>
      </c>
      <c r="X18" s="154">
        <f>MyRating(_ITD2,$B18,'IT-Efficacy'!$F$1)</f>
        <v>3</v>
      </c>
      <c r="Y18" s="154">
        <f>MyRating(_ITD3,$B18,'IT-Efficacy'!$F$1)</f>
        <v>3</v>
      </c>
      <c r="Z18" s="154">
        <f>MyRating(_ITD4,$B18,'IT-Efficacy'!$F$1)</f>
        <v>3</v>
      </c>
      <c r="AA18" s="154">
        <f>MyRating(_ITB1,$B18,'IT-Efficacy'!$F$1)</f>
        <v>1</v>
      </c>
      <c r="AB18" s="154">
        <f>MyRating(_ITB2,$B18,'IT-Efficacy'!$F$1)</f>
        <v>3</v>
      </c>
      <c r="AC18" s="154">
        <f>MyRating(_ITB3,$B18,'IT-Efficacy'!$F$1)</f>
        <v>3</v>
      </c>
    </row>
    <row r="19" spans="2:29" x14ac:dyDescent="0.25">
      <c r="B19" s="299" t="s">
        <v>313</v>
      </c>
      <c r="C19" s="294">
        <f t="shared" si="0"/>
        <v>1.7826639999999998</v>
      </c>
      <c r="D19" s="294">
        <f t="shared" si="1"/>
        <v>1.0568341316400001</v>
      </c>
      <c r="E19" s="294">
        <f t="shared" si="2"/>
        <v>0.71497350000000004</v>
      </c>
      <c r="F19" s="294">
        <f t="shared" si="3"/>
        <v>0.34186063164000002</v>
      </c>
      <c r="G19" s="294">
        <f t="shared" si="4"/>
        <v>3.0000000000000004</v>
      </c>
      <c r="H19" s="154">
        <f>MyRating(_ITE1,$B19,'IT-Efficacy'!$F$1)</f>
        <v>4</v>
      </c>
      <c r="I19" s="154">
        <f>MyRating(_ITE2,$B19,'IT-Efficacy'!$F$1)</f>
        <v>4</v>
      </c>
      <c r="J19" s="154">
        <f>MyRating(_ITE3,$B19,'IT-Efficacy'!$F$1)</f>
        <v>4</v>
      </c>
      <c r="K19" s="154">
        <f>MyRating(_ITE4,$B19,'IT-Efficacy'!$F$1)</f>
        <v>2</v>
      </c>
      <c r="L19" s="154">
        <f>MyRating(_ITE5,$B19,'IT-Efficacy'!$F$1)</f>
        <v>2</v>
      </c>
      <c r="M19" s="154">
        <f>MyRating(_ITE6,$B19,'IT-Efficacy'!$F$1)</f>
        <v>2</v>
      </c>
      <c r="N19" s="154">
        <f>MyRating(_ITE7,$B19,'IT-Efficacy'!$F$1)</f>
        <v>4</v>
      </c>
      <c r="O19" s="154">
        <f>MyRating(_ITE8,$B19,'IT-Efficacy'!$F$1)</f>
        <v>3</v>
      </c>
      <c r="P19" s="154">
        <f>MyRating(_ITS1,$B19,'IT-Efficacy'!$F$1)</f>
        <v>3</v>
      </c>
      <c r="Q19" s="154">
        <f>MyRating(_ITS2,$B19,'IT-Efficacy'!$F$1)</f>
        <v>3</v>
      </c>
      <c r="R19" s="154">
        <f>MyRating(_ITS3,$B19,'IT-Efficacy'!$F$1)</f>
        <v>2</v>
      </c>
      <c r="S19" s="154">
        <f>MyRating(_ITS4,$B19,'IT-Efficacy'!$F$1)</f>
        <v>3</v>
      </c>
      <c r="T19" s="154">
        <f>MyRating(_ITS5,$B19,'IT-Efficacy'!$F$1)</f>
        <v>4</v>
      </c>
      <c r="U19" s="154">
        <f>MyRating(_ITS6,$B19,'IT-Efficacy'!$F$1)</f>
        <v>2</v>
      </c>
      <c r="V19" s="154">
        <f>MyRating(_ITS7,$B19,'IT-Efficacy'!$F$1)</f>
        <v>2</v>
      </c>
      <c r="W19" s="154">
        <f>MyRating(_ITD1,$B19,'IT-Efficacy'!$F$1)</f>
        <v>2</v>
      </c>
      <c r="X19" s="154">
        <f>MyRating(_ITD2,$B19,'IT-Efficacy'!$F$1)</f>
        <v>2</v>
      </c>
      <c r="Y19" s="154">
        <f>MyRating(_ITD3,$B19,'IT-Efficacy'!$F$1)</f>
        <v>3</v>
      </c>
      <c r="Z19" s="154">
        <f>MyRating(_ITD4,$B19,'IT-Efficacy'!$F$1)</f>
        <v>3</v>
      </c>
      <c r="AA19" s="154">
        <f>MyRating(_ITB1,$B19,'IT-Efficacy'!$F$1)</f>
        <v>3</v>
      </c>
      <c r="AB19" s="154">
        <f>MyRating(_ITB2,$B19,'IT-Efficacy'!$F$1)</f>
        <v>3</v>
      </c>
      <c r="AC19" s="154">
        <f>MyRating(_ITB3,$B19,'IT-Efficacy'!$F$1)</f>
        <v>3</v>
      </c>
    </row>
    <row r="20" spans="2:29" x14ac:dyDescent="0.25">
      <c r="B20" s="299" t="s">
        <v>329</v>
      </c>
      <c r="C20" s="294">
        <f t="shared" si="0"/>
        <v>1.6860000000000002</v>
      </c>
      <c r="D20" s="294">
        <f t="shared" si="1"/>
        <v>1.1808208357800001</v>
      </c>
      <c r="E20" s="294">
        <f t="shared" si="2"/>
        <v>0.798933</v>
      </c>
      <c r="F20" s="294">
        <f t="shared" si="3"/>
        <v>0.38188783577999996</v>
      </c>
      <c r="G20" s="294">
        <f t="shared" si="4"/>
        <v>3.0000000000000004</v>
      </c>
      <c r="H20" s="154">
        <f>MyRating(_ITE1,$B20,'IT-Efficacy'!$F$1)</f>
        <v>3</v>
      </c>
      <c r="I20" s="154">
        <f>MyRating(_ITE2,$B20,'IT-Efficacy'!$F$1)</f>
        <v>3</v>
      </c>
      <c r="J20" s="154">
        <f>MyRating(_ITE3,$B20,'IT-Efficacy'!$F$1)</f>
        <v>3</v>
      </c>
      <c r="K20" s="154">
        <f>MyRating(_ITE4,$B20,'IT-Efficacy'!$F$1)</f>
        <v>3</v>
      </c>
      <c r="L20" s="154">
        <f>MyRating(_ITE5,$B20,'IT-Efficacy'!$F$1)</f>
        <v>3</v>
      </c>
      <c r="M20" s="154">
        <f>MyRating(_ITE6,$B20,'IT-Efficacy'!$F$1)</f>
        <v>3</v>
      </c>
      <c r="N20" s="154">
        <f>MyRating(_ITE7,$B20,'IT-Efficacy'!$F$1)</f>
        <v>3</v>
      </c>
      <c r="O20" s="154">
        <f>MyRating(_ITE8,$B20,'IT-Efficacy'!$F$1)</f>
        <v>3</v>
      </c>
      <c r="P20" s="154">
        <f>MyRating(_ITS1,$B20,'IT-Efficacy'!$F$1)</f>
        <v>3</v>
      </c>
      <c r="Q20" s="154">
        <f>MyRating(_ITS2,$B20,'IT-Efficacy'!$F$1)</f>
        <v>3</v>
      </c>
      <c r="R20" s="154">
        <f>MyRating(_ITS3,$B20,'IT-Efficacy'!$F$1)</f>
        <v>3</v>
      </c>
      <c r="S20" s="154">
        <f>MyRating(_ITS4,$B20,'IT-Efficacy'!$F$1)</f>
        <v>3</v>
      </c>
      <c r="T20" s="154">
        <f>MyRating(_ITS5,$B20,'IT-Efficacy'!$F$1)</f>
        <v>4</v>
      </c>
      <c r="U20" s="154">
        <f>MyRating(_ITS6,$B20,'IT-Efficacy'!$F$1)</f>
        <v>3</v>
      </c>
      <c r="V20" s="154">
        <f>MyRating(_ITS7,$B20,'IT-Efficacy'!$F$1)</f>
        <v>3</v>
      </c>
      <c r="W20" s="154">
        <f>MyRating(_ITD1,$B20,'IT-Efficacy'!$F$1)</f>
        <v>3</v>
      </c>
      <c r="X20" s="154">
        <f>MyRating(_ITD2,$B20,'IT-Efficacy'!$F$1)</f>
        <v>3</v>
      </c>
      <c r="Y20" s="154">
        <f>MyRating(_ITD3,$B20,'IT-Efficacy'!$F$1)</f>
        <v>3</v>
      </c>
      <c r="Z20" s="154">
        <f>MyRating(_ITD4,$B20,'IT-Efficacy'!$F$1)</f>
        <v>3</v>
      </c>
      <c r="AA20" s="154">
        <f>MyRating(_ITB1,$B20,'IT-Efficacy'!$F$1)</f>
        <v>3</v>
      </c>
      <c r="AB20" s="154">
        <f>MyRating(_ITB2,$B20,'IT-Efficacy'!$F$1)</f>
        <v>3</v>
      </c>
      <c r="AC20" s="154">
        <f>MyRating(_ITB3,$B20,'IT-Efficacy'!$F$1)</f>
        <v>3</v>
      </c>
    </row>
    <row r="21" spans="2:29" x14ac:dyDescent="0.25">
      <c r="B21" s="299" t="s">
        <v>664</v>
      </c>
      <c r="C21" s="294">
        <f t="shared" si="0"/>
        <v>1.7826639999999998</v>
      </c>
      <c r="D21" s="294">
        <f t="shared" si="1"/>
        <v>1.1275084357799998</v>
      </c>
      <c r="E21" s="294">
        <f t="shared" si="2"/>
        <v>0.74562059999999997</v>
      </c>
      <c r="F21" s="294">
        <f t="shared" si="3"/>
        <v>0.38188783577999996</v>
      </c>
      <c r="G21" s="294">
        <f t="shared" si="4"/>
        <v>3.0000000000000004</v>
      </c>
      <c r="H21" s="154">
        <f>MyRating(_ITE1,$B21,'IT-Efficacy'!$F$1)</f>
        <v>4</v>
      </c>
      <c r="I21" s="154">
        <f>MyRating(_ITE2,$B21,'IT-Efficacy'!$F$1)</f>
        <v>4</v>
      </c>
      <c r="J21" s="154">
        <f>MyRating(_ITE3,$B21,'IT-Efficacy'!$F$1)</f>
        <v>4</v>
      </c>
      <c r="K21" s="154">
        <f>MyRating(_ITE4,$B21,'IT-Efficacy'!$F$1)</f>
        <v>2</v>
      </c>
      <c r="L21" s="154">
        <f>MyRating(_ITE5,$B21,'IT-Efficacy'!$F$1)</f>
        <v>2</v>
      </c>
      <c r="M21" s="154">
        <f>MyRating(_ITE6,$B21,'IT-Efficacy'!$F$1)</f>
        <v>2</v>
      </c>
      <c r="N21" s="154">
        <f>MyRating(_ITE7,$B21,'IT-Efficacy'!$F$1)</f>
        <v>4</v>
      </c>
      <c r="O21" s="154">
        <f>MyRating(_ITE8,$B21,'IT-Efficacy'!$F$1)</f>
        <v>3</v>
      </c>
      <c r="P21" s="154">
        <f>MyRating(_ITS1,$B21,'IT-Efficacy'!$F$1)</f>
        <v>3</v>
      </c>
      <c r="Q21" s="154">
        <f>MyRating(_ITS2,$B21,'IT-Efficacy'!$F$1)</f>
        <v>3</v>
      </c>
      <c r="R21" s="154">
        <f>MyRating(_ITS3,$B21,'IT-Efficacy'!$F$1)</f>
        <v>3</v>
      </c>
      <c r="S21" s="154">
        <f>MyRating(_ITS4,$B21,'IT-Efficacy'!$F$1)</f>
        <v>3</v>
      </c>
      <c r="T21" s="154">
        <f>MyRating(_ITS5,$B21,'IT-Efficacy'!$F$1)</f>
        <v>4</v>
      </c>
      <c r="U21" s="154">
        <f>MyRating(_ITS6,$B21,'IT-Efficacy'!$F$1)</f>
        <v>2</v>
      </c>
      <c r="V21" s="154">
        <f>MyRating(_ITS7,$B21,'IT-Efficacy'!$F$1)</f>
        <v>2</v>
      </c>
      <c r="W21" s="154">
        <f>MyRating(_ITD1,$B21,'IT-Efficacy'!$F$1)</f>
        <v>3</v>
      </c>
      <c r="X21" s="154">
        <f>MyRating(_ITD2,$B21,'IT-Efficacy'!$F$1)</f>
        <v>3</v>
      </c>
      <c r="Y21" s="154">
        <f>MyRating(_ITD3,$B21,'IT-Efficacy'!$F$1)</f>
        <v>3</v>
      </c>
      <c r="Z21" s="154">
        <f>MyRating(_ITD4,$B21,'IT-Efficacy'!$F$1)</f>
        <v>3</v>
      </c>
      <c r="AA21" s="154">
        <f>MyRating(_ITB1,$B21,'IT-Efficacy'!$F$1)</f>
        <v>3</v>
      </c>
      <c r="AB21" s="154">
        <f>MyRating(_ITB2,$B21,'IT-Efficacy'!$F$1)</f>
        <v>3</v>
      </c>
      <c r="AC21" s="154">
        <f>MyRating(_ITB3,$B21,'IT-Efficacy'!$F$1)</f>
        <v>3</v>
      </c>
    </row>
    <row r="22" spans="2:29" x14ac:dyDescent="0.25">
      <c r="B22" s="299" t="s">
        <v>666</v>
      </c>
      <c r="C22" s="294">
        <f t="shared" si="0"/>
        <v>1.5623600000000002</v>
      </c>
      <c r="D22" s="294">
        <f t="shared" si="1"/>
        <v>1.13348953164</v>
      </c>
      <c r="E22" s="294">
        <f t="shared" si="2"/>
        <v>0.79162889999999997</v>
      </c>
      <c r="F22" s="294">
        <f t="shared" si="3"/>
        <v>0.34186063164000002</v>
      </c>
      <c r="G22" s="294">
        <f t="shared" si="4"/>
        <v>2.8000000000000003</v>
      </c>
      <c r="H22" s="154">
        <f>MyRating(_ITE1,$B22,'IT-Efficacy'!$F$1)</f>
        <v>3</v>
      </c>
      <c r="I22" s="154">
        <f>MyRating(_ITE2,$B22,'IT-Efficacy'!$F$1)</f>
        <v>3</v>
      </c>
      <c r="J22" s="154">
        <f>MyRating(_ITE3,$B22,'IT-Efficacy'!$F$1)</f>
        <v>3</v>
      </c>
      <c r="K22" s="154">
        <f>MyRating(_ITE4,$B22,'IT-Efficacy'!$F$1)</f>
        <v>3</v>
      </c>
      <c r="L22" s="154">
        <f>MyRating(_ITE5,$B22,'IT-Efficacy'!$F$1)</f>
        <v>3</v>
      </c>
      <c r="M22" s="154">
        <f>MyRating(_ITE6,$B22,'IT-Efficacy'!$F$1)</f>
        <v>3</v>
      </c>
      <c r="N22" s="154">
        <f>MyRating(_ITE7,$B22,'IT-Efficacy'!$F$1)</f>
        <v>3</v>
      </c>
      <c r="O22" s="154">
        <f>MyRating(_ITE8,$B22,'IT-Efficacy'!$F$1)</f>
        <v>1</v>
      </c>
      <c r="P22" s="154">
        <f>MyRating(_ITS1,$B22,'IT-Efficacy'!$F$1)</f>
        <v>3</v>
      </c>
      <c r="Q22" s="154">
        <f>MyRating(_ITS2,$B22,'IT-Efficacy'!$F$1)</f>
        <v>4</v>
      </c>
      <c r="R22" s="154">
        <f>MyRating(_ITS3,$B22,'IT-Efficacy'!$F$1)</f>
        <v>3</v>
      </c>
      <c r="S22" s="154">
        <f>MyRating(_ITS4,$B22,'IT-Efficacy'!$F$1)</f>
        <v>3</v>
      </c>
      <c r="T22" s="154">
        <f>MyRating(_ITS5,$B22,'IT-Efficacy'!$F$1)</f>
        <v>4</v>
      </c>
      <c r="U22" s="154">
        <f>MyRating(_ITS6,$B22,'IT-Efficacy'!$F$1)</f>
        <v>3</v>
      </c>
      <c r="V22" s="154">
        <f>MyRating(_ITS7,$B22,'IT-Efficacy'!$F$1)</f>
        <v>2</v>
      </c>
      <c r="W22" s="154">
        <f>MyRating(_ITD1,$B22,'IT-Efficacy'!$F$1)</f>
        <v>3</v>
      </c>
      <c r="X22" s="154">
        <f>MyRating(_ITD2,$B22,'IT-Efficacy'!$F$1)</f>
        <v>2</v>
      </c>
      <c r="Y22" s="154">
        <f>MyRating(_ITD3,$B22,'IT-Efficacy'!$F$1)</f>
        <v>3</v>
      </c>
      <c r="Z22" s="154">
        <f>MyRating(_ITD4,$B22,'IT-Efficacy'!$F$1)</f>
        <v>3</v>
      </c>
      <c r="AA22" s="154">
        <f>MyRating(_ITB1,$B22,'IT-Efficacy'!$F$1)</f>
        <v>2</v>
      </c>
      <c r="AB22" s="154">
        <f>MyRating(_ITB2,$B22,'IT-Efficacy'!$F$1)</f>
        <v>3</v>
      </c>
      <c r="AC22" s="154">
        <f>MyRating(_ITB3,$B22,'IT-Efficacy'!$F$1)</f>
        <v>3</v>
      </c>
    </row>
    <row r="23" spans="2:29" x14ac:dyDescent="0.25">
      <c r="B23" s="299" t="s">
        <v>735</v>
      </c>
      <c r="C23" s="294">
        <f t="shared" si="0"/>
        <v>1.263938</v>
      </c>
      <c r="D23" s="294">
        <f t="shared" si="1"/>
        <v>1.2126047316399999</v>
      </c>
      <c r="E23" s="294">
        <f t="shared" si="2"/>
        <v>0.87074410000000002</v>
      </c>
      <c r="F23" s="294">
        <f t="shared" si="3"/>
        <v>0.34186063164000002</v>
      </c>
      <c r="G23" s="294">
        <f t="shared" si="4"/>
        <v>2.8000000000000003</v>
      </c>
      <c r="H23" s="154">
        <f>MyRating(_ITE1,$B23,'IT-Efficacy'!$F$1)</f>
        <v>2</v>
      </c>
      <c r="I23" s="154">
        <f>MyRating(_ITE2,$B23,'IT-Efficacy'!$F$1)</f>
        <v>2</v>
      </c>
      <c r="J23" s="154">
        <f>MyRating(_ITE3,$B23,'IT-Efficacy'!$F$1)</f>
        <v>2</v>
      </c>
      <c r="K23" s="154">
        <f>MyRating(_ITE4,$B23,'IT-Efficacy'!$F$1)</f>
        <v>3</v>
      </c>
      <c r="L23" s="154">
        <f>MyRating(_ITE5,$B23,'IT-Efficacy'!$F$1)</f>
        <v>3</v>
      </c>
      <c r="M23" s="154">
        <f>MyRating(_ITE6,$B23,'IT-Efficacy'!$F$1)</f>
        <v>3</v>
      </c>
      <c r="N23" s="154">
        <f>MyRating(_ITE7,$B23,'IT-Efficacy'!$F$1)</f>
        <v>2</v>
      </c>
      <c r="O23" s="154">
        <f>MyRating(_ITE8,$B23,'IT-Efficacy'!$F$1)</f>
        <v>1</v>
      </c>
      <c r="P23" s="154">
        <f>MyRating(_ITS1,$B23,'IT-Efficacy'!$F$1)</f>
        <v>3</v>
      </c>
      <c r="Q23" s="154">
        <f>MyRating(_ITS2,$B23,'IT-Efficacy'!$F$1)</f>
        <v>4</v>
      </c>
      <c r="R23" s="154">
        <f>MyRating(_ITS3,$B23,'IT-Efficacy'!$F$1)</f>
        <v>2</v>
      </c>
      <c r="S23" s="154">
        <f>MyRating(_ITS4,$B23,'IT-Efficacy'!$F$1)</f>
        <v>3</v>
      </c>
      <c r="T23" s="154">
        <f>MyRating(_ITS5,$B23,'IT-Efficacy'!$F$1)</f>
        <v>5</v>
      </c>
      <c r="U23" s="154">
        <f>MyRating(_ITS6,$B23,'IT-Efficacy'!$F$1)</f>
        <v>3</v>
      </c>
      <c r="V23" s="154">
        <f>MyRating(_ITS7,$B23,'IT-Efficacy'!$F$1)</f>
        <v>4</v>
      </c>
      <c r="W23" s="154">
        <f>MyRating(_ITD1,$B23,'IT-Efficacy'!$F$1)</f>
        <v>3</v>
      </c>
      <c r="X23" s="154">
        <f>MyRating(_ITD2,$B23,'IT-Efficacy'!$F$1)</f>
        <v>2</v>
      </c>
      <c r="Y23" s="154">
        <f>MyRating(_ITD3,$B23,'IT-Efficacy'!$F$1)</f>
        <v>3</v>
      </c>
      <c r="Z23" s="154">
        <f>MyRating(_ITD4,$B23,'IT-Efficacy'!$F$1)</f>
        <v>3</v>
      </c>
      <c r="AA23" s="154">
        <f>MyRating(_ITB1,$B23,'IT-Efficacy'!$F$1)</f>
        <v>2</v>
      </c>
      <c r="AB23" s="154">
        <f>MyRating(_ITB2,$B23,'IT-Efficacy'!$F$1)</f>
        <v>3</v>
      </c>
      <c r="AC23" s="154">
        <f>MyRating(_ITB3,$B23,'IT-Efficacy'!$F$1)</f>
        <v>3</v>
      </c>
    </row>
    <row r="24" spans="2:29" x14ac:dyDescent="0.25">
      <c r="B24" s="273" t="s">
        <v>270</v>
      </c>
      <c r="C24" s="294">
        <f t="shared" si="0"/>
        <v>2.81</v>
      </c>
      <c r="D24" s="294">
        <f t="shared" si="1"/>
        <v>1.63926368518</v>
      </c>
      <c r="E24" s="294">
        <f t="shared" si="2"/>
        <v>1.2548745000000001</v>
      </c>
      <c r="F24" s="294">
        <f t="shared" si="3"/>
        <v>0.38438918517999998</v>
      </c>
      <c r="G24" s="294">
        <f t="shared" si="4"/>
        <v>1.2000000000000002</v>
      </c>
      <c r="H24" s="154">
        <f>MyRating(_ITE1,$B24,'IT-Efficacy'!$F$1)</f>
        <v>5</v>
      </c>
      <c r="I24" s="154">
        <f>MyRating(_ITE2,$B24,'IT-Efficacy'!$F$1)</f>
        <v>5</v>
      </c>
      <c r="J24" s="154">
        <f>MyRating(_ITE3,$B24,'IT-Efficacy'!$F$1)</f>
        <v>5</v>
      </c>
      <c r="K24" s="154">
        <f>MyRating(_ITE4,$B24,'IT-Efficacy'!$F$1)</f>
        <v>5</v>
      </c>
      <c r="L24" s="154">
        <f>MyRating(_ITE5,$B24,'IT-Efficacy'!$F$1)</f>
        <v>5</v>
      </c>
      <c r="M24" s="154">
        <f>MyRating(_ITE6,$B24,'IT-Efficacy'!$F$1)</f>
        <v>5</v>
      </c>
      <c r="N24" s="154">
        <f>MyRating(_ITE7,$B24,'IT-Efficacy'!$F$1)</f>
        <v>5</v>
      </c>
      <c r="O24" s="154">
        <f>MyRating(_ITE8,$B24,'IT-Efficacy'!$F$1)</f>
        <v>5</v>
      </c>
      <c r="P24" s="154">
        <f>MyRating(_ITS1,$B24,'IT-Efficacy'!$F$1)</f>
        <v>5</v>
      </c>
      <c r="Q24" s="154">
        <f>MyRating(_ITS2,$B24,'IT-Efficacy'!$F$1)</f>
        <v>5</v>
      </c>
      <c r="R24" s="154">
        <f>MyRating(_ITS3,$B24,'IT-Efficacy'!$F$1)</f>
        <v>5</v>
      </c>
      <c r="S24" s="154">
        <f>MyRating(_ITS4,$B24,'IT-Efficacy'!$F$1)</f>
        <v>5</v>
      </c>
      <c r="T24" s="154">
        <f>MyRating(_ITS5,$B24,'IT-Efficacy'!$F$1)</f>
        <v>5</v>
      </c>
      <c r="U24" s="154">
        <f>MyRating(_ITS6,$B24,'IT-Efficacy'!$F$1)</f>
        <v>5</v>
      </c>
      <c r="V24" s="154">
        <f>MyRating(_ITS7,$B24,'IT-Efficacy'!$F$1)</f>
        <v>5</v>
      </c>
      <c r="W24" s="154">
        <f>MyRating(_ITD1,$B24,'IT-Efficacy'!$F$1)</f>
        <v>5</v>
      </c>
      <c r="X24" s="154">
        <f>MyRating(_ITD2,$B24,'IT-Efficacy'!$F$1)</f>
        <v>5</v>
      </c>
      <c r="Y24" s="154">
        <f>MyRating(_ITD3,$B24,'IT-Efficacy'!$F$1)</f>
        <v>4</v>
      </c>
      <c r="Z24" s="154">
        <f>MyRating(_ITD4,$B24,'IT-Efficacy'!$F$1)</f>
        <v>1</v>
      </c>
      <c r="AA24" s="154">
        <f>MyRating(_ITB1,$B24,'IT-Efficacy'!$F$1)</f>
        <v>2</v>
      </c>
      <c r="AB24" s="154">
        <f>MyRating(_ITB2,$B24,'IT-Efficacy'!$F$1)</f>
        <v>1</v>
      </c>
      <c r="AC24" s="154">
        <f>MyRating(_ITB3,$B24,'IT-Efficacy'!$F$1)</f>
        <v>1</v>
      </c>
    </row>
    <row r="25" spans="2:29" x14ac:dyDescent="0.25">
      <c r="B25" s="273" t="s">
        <v>78</v>
      </c>
      <c r="C25" s="294">
        <f t="shared" si="0"/>
        <v>1.8421798000000003</v>
      </c>
      <c r="D25" s="294">
        <f t="shared" si="1"/>
        <v>1.31533635354</v>
      </c>
      <c r="E25" s="294">
        <f t="shared" si="2"/>
        <v>1.0530454</v>
      </c>
      <c r="F25" s="294">
        <f t="shared" si="3"/>
        <v>0.26229095353999998</v>
      </c>
      <c r="G25" s="294">
        <f t="shared" si="4"/>
        <v>3.0000000000000004</v>
      </c>
      <c r="H25" s="154">
        <f>MyRating(_ITE1,$B25,'IT-Efficacy'!$F$1)</f>
        <v>3</v>
      </c>
      <c r="I25" s="154">
        <f>MyRating(_ITE2,$B25,'IT-Efficacy'!$F$1)</f>
        <v>3</v>
      </c>
      <c r="J25" s="154">
        <f>MyRating(_ITE3,$B25,'IT-Efficacy'!$F$1)</f>
        <v>4</v>
      </c>
      <c r="K25" s="154">
        <f>MyRating(_ITE4,$B25,'IT-Efficacy'!$F$1)</f>
        <v>3</v>
      </c>
      <c r="L25" s="154">
        <f>MyRating(_ITE5,$B25,'IT-Efficacy'!$F$1)</f>
        <v>4</v>
      </c>
      <c r="M25" s="154">
        <f>MyRating(_ITE6,$B25,'IT-Efficacy'!$F$1)</f>
        <v>3</v>
      </c>
      <c r="N25" s="154">
        <f>MyRating(_ITE7,$B25,'IT-Efficacy'!$F$1)</f>
        <v>3</v>
      </c>
      <c r="O25" s="154">
        <f>MyRating(_ITE8,$B25,'IT-Efficacy'!$F$1)</f>
        <v>3</v>
      </c>
      <c r="P25" s="154">
        <f>MyRating(_ITS1,$B25,'IT-Efficacy'!$F$1)</f>
        <v>4</v>
      </c>
      <c r="Q25" s="154">
        <f>MyRating(_ITS2,$B25,'IT-Efficacy'!$F$1)</f>
        <v>5</v>
      </c>
      <c r="R25" s="154">
        <f>MyRating(_ITS3,$B25,'IT-Efficacy'!$F$1)</f>
        <v>4</v>
      </c>
      <c r="S25" s="154">
        <f>MyRating(_ITS4,$B25,'IT-Efficacy'!$F$1)</f>
        <v>4</v>
      </c>
      <c r="T25" s="154">
        <f>MyRating(_ITS5,$B25,'IT-Efficacy'!$F$1)</f>
        <v>5</v>
      </c>
      <c r="U25" s="154">
        <f>MyRating(_ITS6,$B25,'IT-Efficacy'!$F$1)</f>
        <v>3</v>
      </c>
      <c r="V25" s="154">
        <f>MyRating(_ITS7,$B25,'IT-Efficacy'!$F$1)</f>
        <v>4</v>
      </c>
      <c r="W25" s="154">
        <f>MyRating(_ITD1,$B25,'IT-Efficacy'!$F$1)</f>
        <v>2</v>
      </c>
      <c r="X25" s="154">
        <f>MyRating(_ITD2,$B25,'IT-Efficacy'!$F$1)</f>
        <v>3</v>
      </c>
      <c r="Y25" s="154">
        <f>MyRating(_ITD3,$B25,'IT-Efficacy'!$F$1)</f>
        <v>1</v>
      </c>
      <c r="Z25" s="154">
        <f>MyRating(_ITD4,$B25,'IT-Efficacy'!$F$1)</f>
        <v>2</v>
      </c>
      <c r="AA25" s="154">
        <f>MyRating(_ITB1,$B25,'IT-Efficacy'!$F$1)</f>
        <v>3</v>
      </c>
      <c r="AB25" s="154">
        <f>MyRating(_ITB2,$B25,'IT-Efficacy'!$F$1)</f>
        <v>3</v>
      </c>
      <c r="AC25" s="154">
        <f>MyRating(_ITB3,$B25,'IT-Efficacy'!$F$1)</f>
        <v>3</v>
      </c>
    </row>
    <row r="26" spans="2:29" x14ac:dyDescent="0.25">
      <c r="B26" s="273" t="s">
        <v>75</v>
      </c>
      <c r="C26" s="294">
        <f t="shared" si="0"/>
        <v>2.0900780000000005</v>
      </c>
      <c r="D26" s="294">
        <f t="shared" si="1"/>
        <v>1.3160094357800001</v>
      </c>
      <c r="E26" s="294">
        <f t="shared" si="2"/>
        <v>0.93412160000000011</v>
      </c>
      <c r="F26" s="294">
        <f t="shared" si="3"/>
        <v>0.38188783577999996</v>
      </c>
      <c r="G26" s="294">
        <f t="shared" si="4"/>
        <v>3.0000000000000004</v>
      </c>
      <c r="H26" s="154">
        <f>MyRating(_ITE1,$B26,'IT-Efficacy'!$F$1)</f>
        <v>4</v>
      </c>
      <c r="I26" s="154">
        <f>MyRating(_ITE2,$B26,'IT-Efficacy'!$F$1)</f>
        <v>4</v>
      </c>
      <c r="J26" s="154">
        <f>MyRating(_ITE3,$B26,'IT-Efficacy'!$F$1)</f>
        <v>4</v>
      </c>
      <c r="K26" s="154">
        <f>MyRating(_ITE4,$B26,'IT-Efficacy'!$F$1)</f>
        <v>4</v>
      </c>
      <c r="L26" s="154">
        <f>MyRating(_ITE5,$B26,'IT-Efficacy'!$F$1)</f>
        <v>4</v>
      </c>
      <c r="M26" s="154">
        <f>MyRating(_ITE6,$B26,'IT-Efficacy'!$F$1)</f>
        <v>3</v>
      </c>
      <c r="N26" s="154">
        <f>MyRating(_ITE7,$B26,'IT-Efficacy'!$F$1)</f>
        <v>3</v>
      </c>
      <c r="O26" s="154">
        <f>MyRating(_ITE8,$B26,'IT-Efficacy'!$F$1)</f>
        <v>3</v>
      </c>
      <c r="P26" s="154">
        <f>MyRating(_ITS1,$B26,'IT-Efficacy'!$F$1)</f>
        <v>4</v>
      </c>
      <c r="Q26" s="154">
        <f>MyRating(_ITS2,$B26,'IT-Efficacy'!$F$1)</f>
        <v>5</v>
      </c>
      <c r="R26" s="154">
        <f>MyRating(_ITS3,$B26,'IT-Efficacy'!$F$1)</f>
        <v>3</v>
      </c>
      <c r="S26" s="154">
        <f>MyRating(_ITS4,$B26,'IT-Efficacy'!$F$1)</f>
        <v>3</v>
      </c>
      <c r="T26" s="154">
        <f>MyRating(_ITS5,$B26,'IT-Efficacy'!$F$1)</f>
        <v>5</v>
      </c>
      <c r="U26" s="154">
        <f>MyRating(_ITS6,$B26,'IT-Efficacy'!$F$1)</f>
        <v>2</v>
      </c>
      <c r="V26" s="154">
        <f>MyRating(_ITS7,$B26,'IT-Efficacy'!$F$1)</f>
        <v>3</v>
      </c>
      <c r="W26" s="154">
        <f>MyRating(_ITD1,$B26,'IT-Efficacy'!$F$1)</f>
        <v>3</v>
      </c>
      <c r="X26" s="154">
        <f>MyRating(_ITD2,$B26,'IT-Efficacy'!$F$1)</f>
        <v>3</v>
      </c>
      <c r="Y26" s="154">
        <f>MyRating(_ITD3,$B26,'IT-Efficacy'!$F$1)</f>
        <v>3</v>
      </c>
      <c r="Z26" s="154">
        <f>MyRating(_ITD4,$B26,'IT-Efficacy'!$F$1)</f>
        <v>3</v>
      </c>
      <c r="AA26" s="154">
        <f>MyRating(_ITB1,$B26,'IT-Efficacy'!$F$1)</f>
        <v>3</v>
      </c>
      <c r="AB26" s="154">
        <f>MyRating(_ITB2,$B26,'IT-Efficacy'!$F$1)</f>
        <v>3</v>
      </c>
      <c r="AC26" s="154">
        <f>MyRating(_ITB3,$B26,'IT-Efficacy'!$F$1)</f>
        <v>3</v>
      </c>
    </row>
    <row r="27" spans="2:29" x14ac:dyDescent="0.25">
      <c r="B27" s="273" t="s">
        <v>73</v>
      </c>
      <c r="C27" s="294">
        <f t="shared" si="0"/>
        <v>1.9658198000000002</v>
      </c>
      <c r="D27" s="294">
        <f t="shared" si="1"/>
        <v>1.3160094357800001</v>
      </c>
      <c r="E27" s="294">
        <f t="shared" si="2"/>
        <v>0.93412160000000011</v>
      </c>
      <c r="F27" s="294">
        <f t="shared" si="3"/>
        <v>0.38188783577999996</v>
      </c>
      <c r="G27" s="294">
        <f t="shared" si="4"/>
        <v>3.0000000000000004</v>
      </c>
      <c r="H27" s="154">
        <f>MyRating(_ITE1,$B27,'IT-Efficacy'!$F$1)</f>
        <v>3</v>
      </c>
      <c r="I27" s="154">
        <f>MyRating(_ITE2,$B27,'IT-Efficacy'!$F$1)</f>
        <v>3</v>
      </c>
      <c r="J27" s="154">
        <f>MyRating(_ITE3,$B27,'IT-Efficacy'!$F$1)</f>
        <v>4</v>
      </c>
      <c r="K27" s="154">
        <f>MyRating(_ITE4,$B27,'IT-Efficacy'!$F$1)</f>
        <v>3</v>
      </c>
      <c r="L27" s="154">
        <f>MyRating(_ITE5,$B27,'IT-Efficacy'!$F$1)</f>
        <v>4</v>
      </c>
      <c r="M27" s="154">
        <f>MyRating(_ITE6,$B27,'IT-Efficacy'!$F$1)</f>
        <v>3</v>
      </c>
      <c r="N27" s="154">
        <f>MyRating(_ITE7,$B27,'IT-Efficacy'!$F$1)</f>
        <v>3</v>
      </c>
      <c r="O27" s="154">
        <f>MyRating(_ITE8,$B27,'IT-Efficacy'!$F$1)</f>
        <v>5</v>
      </c>
      <c r="P27" s="154">
        <f>MyRating(_ITS1,$B27,'IT-Efficacy'!$F$1)</f>
        <v>4</v>
      </c>
      <c r="Q27" s="154">
        <f>MyRating(_ITS2,$B27,'IT-Efficacy'!$F$1)</f>
        <v>5</v>
      </c>
      <c r="R27" s="154">
        <f>MyRating(_ITS3,$B27,'IT-Efficacy'!$F$1)</f>
        <v>3</v>
      </c>
      <c r="S27" s="154">
        <f>MyRating(_ITS4,$B27,'IT-Efficacy'!$F$1)</f>
        <v>3</v>
      </c>
      <c r="T27" s="154">
        <f>MyRating(_ITS5,$B27,'IT-Efficacy'!$F$1)</f>
        <v>5</v>
      </c>
      <c r="U27" s="154">
        <f>MyRating(_ITS6,$B27,'IT-Efficacy'!$F$1)</f>
        <v>2</v>
      </c>
      <c r="V27" s="154">
        <f>MyRating(_ITS7,$B27,'IT-Efficacy'!$F$1)</f>
        <v>3</v>
      </c>
      <c r="W27" s="154">
        <f>MyRating(_ITD1,$B27,'IT-Efficacy'!$F$1)</f>
        <v>3</v>
      </c>
      <c r="X27" s="154">
        <f>MyRating(_ITD2,$B27,'IT-Efficacy'!$F$1)</f>
        <v>3</v>
      </c>
      <c r="Y27" s="154">
        <f>MyRating(_ITD3,$B27,'IT-Efficacy'!$F$1)</f>
        <v>3</v>
      </c>
      <c r="Z27" s="154">
        <f>MyRating(_ITD4,$B27,'IT-Efficacy'!$F$1)</f>
        <v>3</v>
      </c>
      <c r="AA27" s="154">
        <f>MyRating(_ITB1,$B27,'IT-Efficacy'!$F$1)</f>
        <v>3</v>
      </c>
      <c r="AB27" s="154">
        <f>MyRating(_ITB2,$B27,'IT-Efficacy'!$F$1)</f>
        <v>3</v>
      </c>
      <c r="AC27" s="154">
        <f>MyRating(_ITB3,$B27,'IT-Efficacy'!$F$1)</f>
        <v>3</v>
      </c>
    </row>
    <row r="28" spans="2:29" x14ac:dyDescent="0.25">
      <c r="B28" s="273" t="s">
        <v>37</v>
      </c>
      <c r="C28" s="294">
        <f t="shared" si="0"/>
        <v>2.0931128000000001</v>
      </c>
      <c r="D28" s="294">
        <f t="shared" si="1"/>
        <v>1.39261463578</v>
      </c>
      <c r="E28" s="294">
        <f t="shared" si="2"/>
        <v>1.0107268</v>
      </c>
      <c r="F28" s="294">
        <f t="shared" si="3"/>
        <v>0.38188783577999996</v>
      </c>
      <c r="G28" s="294">
        <f t="shared" si="4"/>
        <v>3.0000000000000004</v>
      </c>
      <c r="H28" s="154">
        <f>MyRating(_ITE1,$B28,'IT-Efficacy'!$F$1)</f>
        <v>4</v>
      </c>
      <c r="I28" s="154">
        <f>MyRating(_ITE2,$B28,'IT-Efficacy'!$F$1)</f>
        <v>4</v>
      </c>
      <c r="J28" s="154">
        <f>MyRating(_ITE3,$B28,'IT-Efficacy'!$F$1)</f>
        <v>4</v>
      </c>
      <c r="K28" s="154">
        <f>MyRating(_ITE4,$B28,'IT-Efficacy'!$F$1)</f>
        <v>4</v>
      </c>
      <c r="L28" s="154">
        <f>MyRating(_ITE5,$B28,'IT-Efficacy'!$F$1)</f>
        <v>5</v>
      </c>
      <c r="M28" s="154">
        <f>MyRating(_ITE6,$B28,'IT-Efficacy'!$F$1)</f>
        <v>2</v>
      </c>
      <c r="N28" s="154">
        <f>MyRating(_ITE7,$B28,'IT-Efficacy'!$F$1)</f>
        <v>3</v>
      </c>
      <c r="O28" s="154">
        <f>MyRating(_ITE8,$B28,'IT-Efficacy'!$F$1)</f>
        <v>3</v>
      </c>
      <c r="P28" s="154">
        <f>MyRating(_ITS1,$B28,'IT-Efficacy'!$F$1)</f>
        <v>4</v>
      </c>
      <c r="Q28" s="154">
        <f>MyRating(_ITS2,$B28,'IT-Efficacy'!$F$1)</f>
        <v>5</v>
      </c>
      <c r="R28" s="154">
        <f>MyRating(_ITS3,$B28,'IT-Efficacy'!$F$1)</f>
        <v>4</v>
      </c>
      <c r="S28" s="154">
        <f>MyRating(_ITS4,$B28,'IT-Efficacy'!$F$1)</f>
        <v>4</v>
      </c>
      <c r="T28" s="154">
        <f>MyRating(_ITS5,$B28,'IT-Efficacy'!$F$1)</f>
        <v>5</v>
      </c>
      <c r="U28" s="154">
        <f>MyRating(_ITS6,$B28,'IT-Efficacy'!$F$1)</f>
        <v>4</v>
      </c>
      <c r="V28" s="154">
        <f>MyRating(_ITS7,$B28,'IT-Efficacy'!$F$1)</f>
        <v>2</v>
      </c>
      <c r="W28" s="154">
        <f>MyRating(_ITD1,$B28,'IT-Efficacy'!$F$1)</f>
        <v>3</v>
      </c>
      <c r="X28" s="154">
        <f>MyRating(_ITD2,$B28,'IT-Efficacy'!$F$1)</f>
        <v>3</v>
      </c>
      <c r="Y28" s="154">
        <f>MyRating(_ITD3,$B28,'IT-Efficacy'!$F$1)</f>
        <v>3</v>
      </c>
      <c r="Z28" s="154">
        <f>MyRating(_ITD4,$B28,'IT-Efficacy'!$F$1)</f>
        <v>3</v>
      </c>
      <c r="AA28" s="154">
        <f>MyRating(_ITB1,$B28,'IT-Efficacy'!$F$1)</f>
        <v>3</v>
      </c>
      <c r="AB28" s="154">
        <f>MyRating(_ITB2,$B28,'IT-Efficacy'!$F$1)</f>
        <v>3</v>
      </c>
      <c r="AC28" s="154">
        <f>MyRating(_ITB3,$B28,'IT-Efficacy'!$F$1)</f>
        <v>3</v>
      </c>
    </row>
    <row r="29" spans="2:29" x14ac:dyDescent="0.25">
      <c r="B29" s="273" t="s">
        <v>71</v>
      </c>
      <c r="C29" s="294">
        <f t="shared" si="0"/>
        <v>2.0976088000000002</v>
      </c>
      <c r="D29" s="294">
        <f t="shared" si="1"/>
        <v>1.14465833578</v>
      </c>
      <c r="E29" s="294">
        <f t="shared" si="2"/>
        <v>0.87265170000000003</v>
      </c>
      <c r="F29" s="294">
        <f t="shared" si="3"/>
        <v>0.27200663578000001</v>
      </c>
      <c r="G29" s="294">
        <f t="shared" si="4"/>
        <v>3.0000000000000004</v>
      </c>
      <c r="H29" s="154">
        <f>MyRating(_ITE1,$B29,'IT-Efficacy'!$F$1)</f>
        <v>4</v>
      </c>
      <c r="I29" s="154">
        <f>MyRating(_ITE2,$B29,'IT-Efficacy'!$F$1)</f>
        <v>4</v>
      </c>
      <c r="J29" s="154">
        <f>MyRating(_ITE3,$B29,'IT-Efficacy'!$F$1)</f>
        <v>4</v>
      </c>
      <c r="K29" s="154">
        <f>MyRating(_ITE4,$B29,'IT-Efficacy'!$F$1)</f>
        <v>4</v>
      </c>
      <c r="L29" s="154">
        <f>MyRating(_ITE5,$B29,'IT-Efficacy'!$F$1)</f>
        <v>4</v>
      </c>
      <c r="M29" s="154">
        <f>MyRating(_ITE6,$B29,'IT-Efficacy'!$F$1)</f>
        <v>1</v>
      </c>
      <c r="N29" s="154">
        <f>MyRating(_ITE7,$B29,'IT-Efficacy'!$F$1)</f>
        <v>3</v>
      </c>
      <c r="O29" s="154">
        <f>MyRating(_ITE8,$B29,'IT-Efficacy'!$F$1)</f>
        <v>5</v>
      </c>
      <c r="P29" s="154">
        <f>MyRating(_ITS1,$B29,'IT-Efficacy'!$F$1)</f>
        <v>3</v>
      </c>
      <c r="Q29" s="154">
        <f>MyRating(_ITS2,$B29,'IT-Efficacy'!$F$1)</f>
        <v>5</v>
      </c>
      <c r="R29" s="154">
        <f>MyRating(_ITS3,$B29,'IT-Efficacy'!$F$1)</f>
        <v>3</v>
      </c>
      <c r="S29" s="154">
        <f>MyRating(_ITS4,$B29,'IT-Efficacy'!$F$1)</f>
        <v>3</v>
      </c>
      <c r="T29" s="154">
        <f>MyRating(_ITS5,$B29,'IT-Efficacy'!$F$1)</f>
        <v>5</v>
      </c>
      <c r="U29" s="154">
        <f>MyRating(_ITS6,$B29,'IT-Efficacy'!$F$1)</f>
        <v>2</v>
      </c>
      <c r="V29" s="154">
        <f>MyRating(_ITS7,$B29,'IT-Efficacy'!$F$1)</f>
        <v>3</v>
      </c>
      <c r="W29" s="154">
        <f>MyRating(_ITD1,$B29,'IT-Efficacy'!$F$1)</f>
        <v>3</v>
      </c>
      <c r="X29" s="154">
        <f>MyRating(_ITD2,$B29,'IT-Efficacy'!$F$1)</f>
        <v>3</v>
      </c>
      <c r="Y29" s="154">
        <f>MyRating(_ITD3,$B29,'IT-Efficacy'!$F$1)</f>
        <v>3</v>
      </c>
      <c r="Z29" s="154">
        <f>MyRating(_ITD4,$B29,'IT-Efficacy'!$F$1)</f>
        <v>1</v>
      </c>
      <c r="AA29" s="154">
        <f>MyRating(_ITB1,$B29,'IT-Efficacy'!$F$1)</f>
        <v>3</v>
      </c>
      <c r="AB29" s="154">
        <f>MyRating(_ITB2,$B29,'IT-Efficacy'!$F$1)</f>
        <v>3</v>
      </c>
      <c r="AC29" s="154">
        <f>MyRating(_ITB3,$B29,'IT-Efficacy'!$F$1)</f>
        <v>3</v>
      </c>
    </row>
    <row r="30" spans="2:29" x14ac:dyDescent="0.25">
      <c r="B30" s="273" t="s">
        <v>285</v>
      </c>
      <c r="C30" s="294">
        <f t="shared" si="0"/>
        <v>2.4130593999999999</v>
      </c>
      <c r="D30" s="294">
        <f t="shared" si="1"/>
        <v>1.4532813357800001</v>
      </c>
      <c r="E30" s="294">
        <f t="shared" si="2"/>
        <v>1.0713935000000001</v>
      </c>
      <c r="F30" s="294">
        <f t="shared" si="3"/>
        <v>0.38188783577999996</v>
      </c>
      <c r="G30" s="294">
        <f t="shared" si="4"/>
        <v>3.0000000000000004</v>
      </c>
      <c r="H30" s="154">
        <f>MyRating(_ITE1,$B30,'IT-Efficacy'!$F$1)</f>
        <v>5</v>
      </c>
      <c r="I30" s="154">
        <f>MyRating(_ITE2,$B30,'IT-Efficacy'!$F$1)</f>
        <v>5</v>
      </c>
      <c r="J30" s="154">
        <f>MyRating(_ITE3,$B30,'IT-Efficacy'!$F$1)</f>
        <v>5</v>
      </c>
      <c r="K30" s="154">
        <f>MyRating(_ITE4,$B30,'IT-Efficacy'!$F$1)</f>
        <v>5</v>
      </c>
      <c r="L30" s="154">
        <f>MyRating(_ITE5,$B30,'IT-Efficacy'!$F$1)</f>
        <v>4</v>
      </c>
      <c r="M30" s="154">
        <f>MyRating(_ITE6,$B30,'IT-Efficacy'!$F$1)</f>
        <v>2</v>
      </c>
      <c r="N30" s="154">
        <f>MyRating(_ITE7,$B30,'IT-Efficacy'!$F$1)</f>
        <v>4</v>
      </c>
      <c r="O30" s="154">
        <f>MyRating(_ITE8,$B30,'IT-Efficacy'!$F$1)</f>
        <v>3</v>
      </c>
      <c r="P30" s="154">
        <f>MyRating(_ITS1,$B30,'IT-Efficacy'!$F$1)</f>
        <v>4</v>
      </c>
      <c r="Q30" s="154">
        <f>MyRating(_ITS2,$B30,'IT-Efficacy'!$F$1)</f>
        <v>5</v>
      </c>
      <c r="R30" s="154">
        <f>MyRating(_ITS3,$B30,'IT-Efficacy'!$F$1)</f>
        <v>4</v>
      </c>
      <c r="S30" s="154">
        <f>MyRating(_ITS4,$B30,'IT-Efficacy'!$F$1)</f>
        <v>3</v>
      </c>
      <c r="T30" s="154">
        <f>MyRating(_ITS5,$B30,'IT-Efficacy'!$F$1)</f>
        <v>5</v>
      </c>
      <c r="U30" s="154">
        <f>MyRating(_ITS6,$B30,'IT-Efficacy'!$F$1)</f>
        <v>4</v>
      </c>
      <c r="V30" s="154">
        <f>MyRating(_ITS7,$B30,'IT-Efficacy'!$F$1)</f>
        <v>5</v>
      </c>
      <c r="W30" s="154">
        <f>MyRating(_ITD1,$B30,'IT-Efficacy'!$F$1)</f>
        <v>5</v>
      </c>
      <c r="X30" s="154">
        <f>MyRating(_ITD2,$B30,'IT-Efficacy'!$F$1)</f>
        <v>3</v>
      </c>
      <c r="Y30" s="154">
        <f>MyRating(_ITD3,$B30,'IT-Efficacy'!$F$1)</f>
        <v>3</v>
      </c>
      <c r="Z30" s="154">
        <f>MyRating(_ITD4,$B30,'IT-Efficacy'!$F$1)</f>
        <v>3</v>
      </c>
      <c r="AA30" s="154">
        <f>MyRating(_ITB1,$B30,'IT-Efficacy'!$F$1)</f>
        <v>3</v>
      </c>
      <c r="AB30" s="154">
        <f>MyRating(_ITB2,$B30,'IT-Efficacy'!$F$1)</f>
        <v>3</v>
      </c>
      <c r="AC30" s="154">
        <f>MyRating(_ITB3,$B30,'IT-Efficacy'!$F$1)</f>
        <v>3</v>
      </c>
    </row>
    <row r="31" spans="2:29" x14ac:dyDescent="0.25">
      <c r="B31" s="273" t="s">
        <v>17</v>
      </c>
      <c r="C31" s="294">
        <f t="shared" si="0"/>
        <v>1.9739688000000002</v>
      </c>
      <c r="D31" s="294">
        <f t="shared" si="1"/>
        <v>1.44723223578</v>
      </c>
      <c r="E31" s="294">
        <f t="shared" si="2"/>
        <v>1.0653444000000001</v>
      </c>
      <c r="F31" s="294">
        <f t="shared" si="3"/>
        <v>0.38188783577999996</v>
      </c>
      <c r="G31" s="294">
        <f t="shared" si="4"/>
        <v>3.0000000000000004</v>
      </c>
      <c r="H31" s="154">
        <f>MyRating(_ITE1,$B31,'IT-Efficacy'!$F$1)</f>
        <v>4</v>
      </c>
      <c r="I31" s="154">
        <f>MyRating(_ITE2,$B31,'IT-Efficacy'!$F$1)</f>
        <v>4</v>
      </c>
      <c r="J31" s="154">
        <f>MyRating(_ITE3,$B31,'IT-Efficacy'!$F$1)</f>
        <v>4</v>
      </c>
      <c r="K31" s="154">
        <f>MyRating(_ITE4,$B31,'IT-Efficacy'!$F$1)</f>
        <v>4</v>
      </c>
      <c r="L31" s="154">
        <f>MyRating(_ITE5,$B31,'IT-Efficacy'!$F$1)</f>
        <v>4</v>
      </c>
      <c r="M31" s="154">
        <f>MyRating(_ITE6,$B31,'IT-Efficacy'!$F$1)</f>
        <v>1</v>
      </c>
      <c r="N31" s="154">
        <f>MyRating(_ITE7,$B31,'IT-Efficacy'!$F$1)</f>
        <v>3</v>
      </c>
      <c r="O31" s="154">
        <f>MyRating(_ITE8,$B31,'IT-Efficacy'!$F$1)</f>
        <v>3</v>
      </c>
      <c r="P31" s="154">
        <f>MyRating(_ITS1,$B31,'IT-Efficacy'!$F$1)</f>
        <v>4</v>
      </c>
      <c r="Q31" s="154">
        <f>MyRating(_ITS2,$B31,'IT-Efficacy'!$F$1)</f>
        <v>5</v>
      </c>
      <c r="R31" s="154">
        <f>MyRating(_ITS3,$B31,'IT-Efficacy'!$F$1)</f>
        <v>5</v>
      </c>
      <c r="S31" s="154">
        <f>MyRating(_ITS4,$B31,'IT-Efficacy'!$F$1)</f>
        <v>5</v>
      </c>
      <c r="T31" s="154">
        <f>MyRating(_ITS5,$B31,'IT-Efficacy'!$F$1)</f>
        <v>5</v>
      </c>
      <c r="U31" s="154">
        <f>MyRating(_ITS6,$B31,'IT-Efficacy'!$F$1)</f>
        <v>2</v>
      </c>
      <c r="V31" s="154">
        <f>MyRating(_ITS7,$B31,'IT-Efficacy'!$F$1)</f>
        <v>3</v>
      </c>
      <c r="W31" s="154">
        <f>MyRating(_ITD1,$B31,'IT-Efficacy'!$F$1)</f>
        <v>3</v>
      </c>
      <c r="X31" s="154">
        <f>MyRating(_ITD2,$B31,'IT-Efficacy'!$F$1)</f>
        <v>3</v>
      </c>
      <c r="Y31" s="154">
        <f>MyRating(_ITD3,$B31,'IT-Efficacy'!$F$1)</f>
        <v>3</v>
      </c>
      <c r="Z31" s="154">
        <f>MyRating(_ITD4,$B31,'IT-Efficacy'!$F$1)</f>
        <v>3</v>
      </c>
      <c r="AA31" s="154">
        <f>MyRating(_ITB1,$B31,'IT-Efficacy'!$F$1)</f>
        <v>3</v>
      </c>
      <c r="AB31" s="154">
        <f>MyRating(_ITB2,$B31,'IT-Efficacy'!$F$1)</f>
        <v>3</v>
      </c>
      <c r="AC31" s="154">
        <f>MyRating(_ITB3,$B31,'IT-Efficacy'!$F$1)</f>
        <v>3</v>
      </c>
    </row>
    <row r="32" spans="2:29" x14ac:dyDescent="0.25">
      <c r="B32" s="273" t="s">
        <v>21</v>
      </c>
      <c r="C32" s="294">
        <f t="shared" si="0"/>
        <v>0</v>
      </c>
      <c r="D32" s="294">
        <f t="shared" si="1"/>
        <v>0.35885469999999997</v>
      </c>
      <c r="E32" s="294">
        <f t="shared" si="2"/>
        <v>0.35885469999999997</v>
      </c>
      <c r="F32" s="294">
        <f t="shared" si="3"/>
        <v>0</v>
      </c>
      <c r="G32" s="294">
        <f t="shared" si="4"/>
        <v>0</v>
      </c>
      <c r="H32" s="154">
        <f>MyRating(_ITE1,$B32,'IT-Efficacy'!$F$1)</f>
        <v>0</v>
      </c>
      <c r="I32" s="154">
        <f>MyRating(_ITE2,$B32,'IT-Efficacy'!$F$1)</f>
        <v>0</v>
      </c>
      <c r="J32" s="154">
        <f>MyRating(_ITE3,$B32,'IT-Efficacy'!$F$1)</f>
        <v>0</v>
      </c>
      <c r="K32" s="154">
        <f>MyRating(_ITE4,$B32,'IT-Efficacy'!$F$1)</f>
        <v>0</v>
      </c>
      <c r="L32" s="154">
        <f>MyRating(_ITE5,$B32,'IT-Efficacy'!$F$1)</f>
        <v>0</v>
      </c>
      <c r="M32" s="154">
        <f>MyRating(_ITE6,$B32,'IT-Efficacy'!$F$1)</f>
        <v>0</v>
      </c>
      <c r="N32" s="154">
        <f>MyRating(_ITE7,$B32,'IT-Efficacy'!$F$1)</f>
        <v>0</v>
      </c>
      <c r="O32" s="154">
        <f>MyRating(_ITE8,$B32,'IT-Efficacy'!$F$1)</f>
        <v>0</v>
      </c>
      <c r="P32" s="154">
        <f>MyRating(_ITS1,$B32,'IT-Efficacy'!$F$1)</f>
        <v>0</v>
      </c>
      <c r="Q32" s="154">
        <f>MyRating(_ITS2,$B32,'IT-Efficacy'!$F$1)</f>
        <v>0</v>
      </c>
      <c r="R32" s="154">
        <f>MyRating(_ITS3,$B32,'IT-Efficacy'!$F$1)</f>
        <v>0</v>
      </c>
      <c r="S32" s="154">
        <f>MyRating(_ITS4,$B32,'IT-Efficacy'!$F$1)</f>
        <v>5</v>
      </c>
      <c r="T32" s="154">
        <f>MyRating(_ITS5,$B32,'IT-Efficacy'!$F$1)</f>
        <v>4</v>
      </c>
      <c r="U32" s="154">
        <f>MyRating(_ITS6,$B32,'IT-Efficacy'!$F$1)</f>
        <v>0</v>
      </c>
      <c r="V32" s="154">
        <f>MyRating(_ITS7,$B32,'IT-Efficacy'!$F$1)</f>
        <v>0</v>
      </c>
      <c r="W32" s="154">
        <f>MyRating(_ITD1,$B32,'IT-Efficacy'!$F$1)</f>
        <v>0</v>
      </c>
      <c r="X32" s="154">
        <f>MyRating(_ITD2,$B32,'IT-Efficacy'!$F$1)</f>
        <v>0</v>
      </c>
      <c r="Y32" s="154">
        <f>MyRating(_ITD3,$B32,'IT-Efficacy'!$F$1)</f>
        <v>0</v>
      </c>
      <c r="Z32" s="154">
        <f>MyRating(_ITD4,$B32,'IT-Efficacy'!$F$1)</f>
        <v>0</v>
      </c>
      <c r="AA32" s="154">
        <f>MyRating(_ITB1,$B32,'IT-Efficacy'!$F$1)</f>
        <v>0</v>
      </c>
      <c r="AB32" s="154">
        <f>MyRating(_ITB2,$B32,'IT-Efficacy'!$F$1)</f>
        <v>0</v>
      </c>
      <c r="AC32" s="154">
        <f>MyRating(_ITB3,$B32,'IT-Efficacy'!$F$1)</f>
        <v>0</v>
      </c>
    </row>
    <row r="33" spans="2:29" x14ac:dyDescent="0.25">
      <c r="B33" s="273" t="s">
        <v>29</v>
      </c>
      <c r="C33" s="294">
        <f t="shared" si="0"/>
        <v>2.0320234000000004</v>
      </c>
      <c r="D33" s="294">
        <f t="shared" si="1"/>
        <v>1.4030562357799998</v>
      </c>
      <c r="E33" s="294">
        <f t="shared" si="2"/>
        <v>1.0211683999999999</v>
      </c>
      <c r="F33" s="294">
        <f t="shared" si="3"/>
        <v>0.38188783577999996</v>
      </c>
      <c r="G33" s="294">
        <f t="shared" si="4"/>
        <v>3.0000000000000004</v>
      </c>
      <c r="H33" s="154">
        <f>MyRating(_ITE1,$B33,'IT-Efficacy'!$F$1)</f>
        <v>4</v>
      </c>
      <c r="I33" s="154">
        <f>MyRating(_ITE2,$B33,'IT-Efficacy'!$F$1)</f>
        <v>4</v>
      </c>
      <c r="J33" s="154">
        <f>MyRating(_ITE3,$B33,'IT-Efficacy'!$F$1)</f>
        <v>4</v>
      </c>
      <c r="K33" s="154">
        <f>MyRating(_ITE4,$B33,'IT-Efficacy'!$F$1)</f>
        <v>4</v>
      </c>
      <c r="L33" s="154">
        <f>MyRating(_ITE5,$B33,'IT-Efficacy'!$F$1)</f>
        <v>4</v>
      </c>
      <c r="M33" s="154">
        <f>MyRating(_ITE6,$B33,'IT-Efficacy'!$F$1)</f>
        <v>2</v>
      </c>
      <c r="N33" s="154">
        <f>MyRating(_ITE7,$B33,'IT-Efficacy'!$F$1)</f>
        <v>3</v>
      </c>
      <c r="O33" s="154">
        <f>MyRating(_ITE8,$B33,'IT-Efficacy'!$F$1)</f>
        <v>3</v>
      </c>
      <c r="P33" s="154">
        <f>MyRating(_ITS1,$B33,'IT-Efficacy'!$F$1)</f>
        <v>4</v>
      </c>
      <c r="Q33" s="154">
        <f>MyRating(_ITS2,$B33,'IT-Efficacy'!$F$1)</f>
        <v>5</v>
      </c>
      <c r="R33" s="154">
        <f>MyRating(_ITS3,$B33,'IT-Efficacy'!$F$1)</f>
        <v>4</v>
      </c>
      <c r="S33" s="154">
        <f>MyRating(_ITS4,$B33,'IT-Efficacy'!$F$1)</f>
        <v>4</v>
      </c>
      <c r="T33" s="154">
        <f>MyRating(_ITS5,$B33,'IT-Efficacy'!$F$1)</f>
        <v>5</v>
      </c>
      <c r="U33" s="154">
        <f>MyRating(_ITS6,$B33,'IT-Efficacy'!$F$1)</f>
        <v>3</v>
      </c>
      <c r="V33" s="154">
        <f>MyRating(_ITS7,$B33,'IT-Efficacy'!$F$1)</f>
        <v>3</v>
      </c>
      <c r="W33" s="154">
        <f>MyRating(_ITD1,$B33,'IT-Efficacy'!$F$1)</f>
        <v>3</v>
      </c>
      <c r="X33" s="154">
        <f>MyRating(_ITD2,$B33,'IT-Efficacy'!$F$1)</f>
        <v>3</v>
      </c>
      <c r="Y33" s="154">
        <f>MyRating(_ITD3,$B33,'IT-Efficacy'!$F$1)</f>
        <v>3</v>
      </c>
      <c r="Z33" s="154">
        <f>MyRating(_ITD4,$B33,'IT-Efficacy'!$F$1)</f>
        <v>3</v>
      </c>
      <c r="AA33" s="154">
        <f>MyRating(_ITB1,$B33,'IT-Efficacy'!$F$1)</f>
        <v>3</v>
      </c>
      <c r="AB33" s="154">
        <f>MyRating(_ITB2,$B33,'IT-Efficacy'!$F$1)</f>
        <v>3</v>
      </c>
      <c r="AC33" s="154">
        <f>MyRating(_ITB3,$B33,'IT-Efficacy'!$F$1)</f>
        <v>3</v>
      </c>
    </row>
    <row r="34" spans="2:29" x14ac:dyDescent="0.25">
      <c r="B34" s="273" t="s">
        <v>33</v>
      </c>
      <c r="C34" s="294">
        <f t="shared" si="0"/>
        <v>2.1518980000000005</v>
      </c>
      <c r="D34" s="294">
        <f t="shared" si="1"/>
        <v>1.4030562357799998</v>
      </c>
      <c r="E34" s="294">
        <f t="shared" si="2"/>
        <v>1.0211683999999999</v>
      </c>
      <c r="F34" s="294">
        <f t="shared" si="3"/>
        <v>0.38188783577999996</v>
      </c>
      <c r="G34" s="294">
        <f t="shared" si="4"/>
        <v>3.0000000000000004</v>
      </c>
      <c r="H34" s="154">
        <f>MyRating(_ITE1,$B34,'IT-Efficacy'!$F$1)</f>
        <v>4</v>
      </c>
      <c r="I34" s="154">
        <f>MyRating(_ITE2,$B34,'IT-Efficacy'!$F$1)</f>
        <v>4</v>
      </c>
      <c r="J34" s="154">
        <f>MyRating(_ITE3,$B34,'IT-Efficacy'!$F$1)</f>
        <v>4</v>
      </c>
      <c r="K34" s="154">
        <f>MyRating(_ITE4,$B34,'IT-Efficacy'!$F$1)</f>
        <v>4</v>
      </c>
      <c r="L34" s="154">
        <f>MyRating(_ITE5,$B34,'IT-Efficacy'!$F$1)</f>
        <v>4</v>
      </c>
      <c r="M34" s="154">
        <f>MyRating(_ITE6,$B34,'IT-Efficacy'!$F$1)</f>
        <v>3</v>
      </c>
      <c r="N34" s="154">
        <f>MyRating(_ITE7,$B34,'IT-Efficacy'!$F$1)</f>
        <v>3</v>
      </c>
      <c r="O34" s="154">
        <f>MyRating(_ITE8,$B34,'IT-Efficacy'!$F$1)</f>
        <v>4</v>
      </c>
      <c r="P34" s="154">
        <f>MyRating(_ITS1,$B34,'IT-Efficacy'!$F$1)</f>
        <v>4</v>
      </c>
      <c r="Q34" s="154">
        <f>MyRating(_ITS2,$B34,'IT-Efficacy'!$F$1)</f>
        <v>5</v>
      </c>
      <c r="R34" s="154">
        <f>MyRating(_ITS3,$B34,'IT-Efficacy'!$F$1)</f>
        <v>4</v>
      </c>
      <c r="S34" s="154">
        <f>MyRating(_ITS4,$B34,'IT-Efficacy'!$F$1)</f>
        <v>4</v>
      </c>
      <c r="T34" s="154">
        <f>MyRating(_ITS5,$B34,'IT-Efficacy'!$F$1)</f>
        <v>5</v>
      </c>
      <c r="U34" s="154">
        <f>MyRating(_ITS6,$B34,'IT-Efficacy'!$F$1)</f>
        <v>3</v>
      </c>
      <c r="V34" s="154">
        <f>MyRating(_ITS7,$B34,'IT-Efficacy'!$F$1)</f>
        <v>3</v>
      </c>
      <c r="W34" s="154">
        <f>MyRating(_ITD1,$B34,'IT-Efficacy'!$F$1)</f>
        <v>3</v>
      </c>
      <c r="X34" s="154">
        <f>MyRating(_ITD2,$B34,'IT-Efficacy'!$F$1)</f>
        <v>3</v>
      </c>
      <c r="Y34" s="154">
        <f>MyRating(_ITD3,$B34,'IT-Efficacy'!$F$1)</f>
        <v>3</v>
      </c>
      <c r="Z34" s="154">
        <f>MyRating(_ITD4,$B34,'IT-Efficacy'!$F$1)</f>
        <v>3</v>
      </c>
      <c r="AA34" s="154">
        <f>MyRating(_ITB1,$B34,'IT-Efficacy'!$F$1)</f>
        <v>3</v>
      </c>
      <c r="AB34" s="154">
        <f>MyRating(_ITB2,$B34,'IT-Efficacy'!$F$1)</f>
        <v>3</v>
      </c>
      <c r="AC34" s="154">
        <f>MyRating(_ITB3,$B34,'IT-Efficacy'!$F$1)</f>
        <v>3</v>
      </c>
    </row>
    <row r="35" spans="2:29" x14ac:dyDescent="0.25">
      <c r="B35" s="273" t="s">
        <v>66</v>
      </c>
      <c r="C35" s="294">
        <f t="shared" si="0"/>
        <v>1.7841252000000001</v>
      </c>
      <c r="D35" s="294">
        <f t="shared" si="1"/>
        <v>1.3816208357799999</v>
      </c>
      <c r="E35" s="294">
        <f t="shared" si="2"/>
        <v>0.99973299999999998</v>
      </c>
      <c r="F35" s="294">
        <f t="shared" si="3"/>
        <v>0.38188783577999996</v>
      </c>
      <c r="G35" s="294">
        <f t="shared" si="4"/>
        <v>3.0000000000000004</v>
      </c>
      <c r="H35" s="154">
        <f>MyRating(_ITE1,$B35,'IT-Efficacy'!$F$1)</f>
        <v>3</v>
      </c>
      <c r="I35" s="154">
        <f>MyRating(_ITE2,$B35,'IT-Efficacy'!$F$1)</f>
        <v>3</v>
      </c>
      <c r="J35" s="154">
        <f>MyRating(_ITE3,$B35,'IT-Efficacy'!$F$1)</f>
        <v>4</v>
      </c>
      <c r="K35" s="154">
        <f>MyRating(_ITE4,$B35,'IT-Efficacy'!$F$1)</f>
        <v>3</v>
      </c>
      <c r="L35" s="154">
        <f>MyRating(_ITE5,$B35,'IT-Efficacy'!$F$1)</f>
        <v>4</v>
      </c>
      <c r="M35" s="154">
        <f>MyRating(_ITE6,$B35,'IT-Efficacy'!$F$1)</f>
        <v>2</v>
      </c>
      <c r="N35" s="154">
        <f>MyRating(_ITE7,$B35,'IT-Efficacy'!$F$1)</f>
        <v>3</v>
      </c>
      <c r="O35" s="154">
        <f>MyRating(_ITE8,$B35,'IT-Efficacy'!$F$1)</f>
        <v>3</v>
      </c>
      <c r="P35" s="154">
        <f>MyRating(_ITS1,$B35,'IT-Efficacy'!$F$1)</f>
        <v>4</v>
      </c>
      <c r="Q35" s="154">
        <f>MyRating(_ITS2,$B35,'IT-Efficacy'!$F$1)</f>
        <v>5</v>
      </c>
      <c r="R35" s="154">
        <f>MyRating(_ITS3,$B35,'IT-Efficacy'!$F$1)</f>
        <v>4</v>
      </c>
      <c r="S35" s="154">
        <f>MyRating(_ITS4,$B35,'IT-Efficacy'!$F$1)</f>
        <v>4</v>
      </c>
      <c r="T35" s="154">
        <f>MyRating(_ITS5,$B35,'IT-Efficacy'!$F$1)</f>
        <v>5</v>
      </c>
      <c r="U35" s="154">
        <f>MyRating(_ITS6,$B35,'IT-Efficacy'!$F$1)</f>
        <v>2</v>
      </c>
      <c r="V35" s="154">
        <f>MyRating(_ITS7,$B35,'IT-Efficacy'!$F$1)</f>
        <v>3</v>
      </c>
      <c r="W35" s="154">
        <f>MyRating(_ITD1,$B35,'IT-Efficacy'!$F$1)</f>
        <v>2</v>
      </c>
      <c r="X35" s="154">
        <f>MyRating(_ITD2,$B35,'IT-Efficacy'!$F$1)</f>
        <v>3</v>
      </c>
      <c r="Y35" s="154">
        <f>MyRating(_ITD3,$B35,'IT-Efficacy'!$F$1)</f>
        <v>3</v>
      </c>
      <c r="Z35" s="154">
        <f>MyRating(_ITD4,$B35,'IT-Efficacy'!$F$1)</f>
        <v>3</v>
      </c>
      <c r="AA35" s="154">
        <f>MyRating(_ITB1,$B35,'IT-Efficacy'!$F$1)</f>
        <v>3</v>
      </c>
      <c r="AB35" s="154">
        <f>MyRating(_ITB2,$B35,'IT-Efficacy'!$F$1)</f>
        <v>3</v>
      </c>
      <c r="AC35" s="154">
        <f>MyRating(_ITB3,$B35,'IT-Efficacy'!$F$1)</f>
        <v>3</v>
      </c>
    </row>
    <row r="36" spans="2:29" x14ac:dyDescent="0.25">
      <c r="B36" s="273" t="s">
        <v>26</v>
      </c>
      <c r="C36" s="294">
        <f t="shared" si="0"/>
        <v>2.0320234000000004</v>
      </c>
      <c r="D36" s="294">
        <f t="shared" si="1"/>
        <v>1.2801164357800001</v>
      </c>
      <c r="E36" s="294">
        <f t="shared" si="2"/>
        <v>0.89822860000000004</v>
      </c>
      <c r="F36" s="294">
        <f t="shared" si="3"/>
        <v>0.38188783577999996</v>
      </c>
      <c r="G36" s="294">
        <f t="shared" si="4"/>
        <v>3.0000000000000004</v>
      </c>
      <c r="H36" s="154">
        <f>MyRating(_ITE1,$B36,'IT-Efficacy'!$F$1)</f>
        <v>4</v>
      </c>
      <c r="I36" s="154">
        <f>MyRating(_ITE2,$B36,'IT-Efficacy'!$F$1)</f>
        <v>4</v>
      </c>
      <c r="J36" s="154">
        <f>MyRating(_ITE3,$B36,'IT-Efficacy'!$F$1)</f>
        <v>4</v>
      </c>
      <c r="K36" s="154">
        <f>MyRating(_ITE4,$B36,'IT-Efficacy'!$F$1)</f>
        <v>4</v>
      </c>
      <c r="L36" s="154">
        <f>MyRating(_ITE5,$B36,'IT-Efficacy'!$F$1)</f>
        <v>4</v>
      </c>
      <c r="M36" s="154">
        <f>MyRating(_ITE6,$B36,'IT-Efficacy'!$F$1)</f>
        <v>2</v>
      </c>
      <c r="N36" s="154">
        <f>MyRating(_ITE7,$B36,'IT-Efficacy'!$F$1)</f>
        <v>3</v>
      </c>
      <c r="O36" s="154">
        <f>MyRating(_ITE8,$B36,'IT-Efficacy'!$F$1)</f>
        <v>3</v>
      </c>
      <c r="P36" s="154">
        <f>MyRating(_ITS1,$B36,'IT-Efficacy'!$F$1)</f>
        <v>2</v>
      </c>
      <c r="Q36" s="154">
        <f>MyRating(_ITS2,$B36,'IT-Efficacy'!$F$1)</f>
        <v>5</v>
      </c>
      <c r="R36" s="154">
        <f>MyRating(_ITS3,$B36,'IT-Efficacy'!$F$1)</f>
        <v>4</v>
      </c>
      <c r="S36" s="154">
        <f>MyRating(_ITS4,$B36,'IT-Efficacy'!$F$1)</f>
        <v>4</v>
      </c>
      <c r="T36" s="154">
        <f>MyRating(_ITS5,$B36,'IT-Efficacy'!$F$1)</f>
        <v>5</v>
      </c>
      <c r="U36" s="154">
        <f>MyRating(_ITS6,$B36,'IT-Efficacy'!$F$1)</f>
        <v>3</v>
      </c>
      <c r="V36" s="154">
        <f>MyRating(_ITS7,$B36,'IT-Efficacy'!$F$1)</f>
        <v>3</v>
      </c>
      <c r="W36" s="154">
        <f>MyRating(_ITD1,$B36,'IT-Efficacy'!$F$1)</f>
        <v>3</v>
      </c>
      <c r="X36" s="154">
        <f>MyRating(_ITD2,$B36,'IT-Efficacy'!$F$1)</f>
        <v>3</v>
      </c>
      <c r="Y36" s="154">
        <f>MyRating(_ITD3,$B36,'IT-Efficacy'!$F$1)</f>
        <v>3</v>
      </c>
      <c r="Z36" s="154">
        <f>MyRating(_ITD4,$B36,'IT-Efficacy'!$F$1)</f>
        <v>3</v>
      </c>
      <c r="AA36" s="154">
        <f>MyRating(_ITB1,$B36,'IT-Efficacy'!$F$1)</f>
        <v>3</v>
      </c>
      <c r="AB36" s="154">
        <f>MyRating(_ITB2,$B36,'IT-Efficacy'!$F$1)</f>
        <v>3</v>
      </c>
      <c r="AC36" s="154">
        <f>MyRating(_ITB3,$B36,'IT-Efficacy'!$F$1)</f>
        <v>3</v>
      </c>
    </row>
    <row r="37" spans="2:29" x14ac:dyDescent="0.25">
      <c r="B37" s="273" t="s">
        <v>58</v>
      </c>
      <c r="C37" s="294">
        <f t="shared" si="0"/>
        <v>2.2591276000000002</v>
      </c>
      <c r="D37" s="294">
        <f t="shared" si="1"/>
        <v>1.3415863357800002</v>
      </c>
      <c r="E37" s="294">
        <f t="shared" si="2"/>
        <v>0.95969850000000012</v>
      </c>
      <c r="F37" s="294">
        <f t="shared" si="3"/>
        <v>0.38188783577999996</v>
      </c>
      <c r="G37" s="294">
        <f t="shared" si="4"/>
        <v>3.0000000000000004</v>
      </c>
      <c r="H37" s="154">
        <f>MyRating(_ITE1,$B37,'IT-Efficacy'!$F$1)</f>
        <v>5</v>
      </c>
      <c r="I37" s="154">
        <f>MyRating(_ITE2,$B37,'IT-Efficacy'!$F$1)</f>
        <v>5</v>
      </c>
      <c r="J37" s="154">
        <f>MyRating(_ITE3,$B37,'IT-Efficacy'!$F$1)</f>
        <v>4</v>
      </c>
      <c r="K37" s="154">
        <f>MyRating(_ITE4,$B37,'IT-Efficacy'!$F$1)</f>
        <v>4</v>
      </c>
      <c r="L37" s="154">
        <f>MyRating(_ITE5,$B37,'IT-Efficacy'!$F$1)</f>
        <v>4</v>
      </c>
      <c r="M37" s="154">
        <f>MyRating(_ITE6,$B37,'IT-Efficacy'!$F$1)</f>
        <v>2</v>
      </c>
      <c r="N37" s="154">
        <f>MyRating(_ITE7,$B37,'IT-Efficacy'!$F$1)</f>
        <v>3</v>
      </c>
      <c r="O37" s="154">
        <f>MyRating(_ITE8,$B37,'IT-Efficacy'!$F$1)</f>
        <v>4</v>
      </c>
      <c r="P37" s="154">
        <f>MyRating(_ITS1,$B37,'IT-Efficacy'!$F$1)</f>
        <v>3</v>
      </c>
      <c r="Q37" s="154">
        <f>MyRating(_ITS2,$B37,'IT-Efficacy'!$F$1)</f>
        <v>5</v>
      </c>
      <c r="R37" s="154">
        <f>MyRating(_ITS3,$B37,'IT-Efficacy'!$F$1)</f>
        <v>4</v>
      </c>
      <c r="S37" s="154">
        <f>MyRating(_ITS4,$B37,'IT-Efficacy'!$F$1)</f>
        <v>4</v>
      </c>
      <c r="T37" s="154">
        <f>MyRating(_ITS5,$B37,'IT-Efficacy'!$F$1)</f>
        <v>5</v>
      </c>
      <c r="U37" s="154">
        <f>MyRating(_ITS6,$B37,'IT-Efficacy'!$F$1)</f>
        <v>3</v>
      </c>
      <c r="V37" s="154">
        <f>MyRating(_ITS7,$B37,'IT-Efficacy'!$F$1)</f>
        <v>3</v>
      </c>
      <c r="W37" s="154">
        <f>MyRating(_ITD1,$B37,'IT-Efficacy'!$F$1)</f>
        <v>3</v>
      </c>
      <c r="X37" s="154">
        <f>MyRating(_ITD2,$B37,'IT-Efficacy'!$F$1)</f>
        <v>3</v>
      </c>
      <c r="Y37" s="154">
        <f>MyRating(_ITD3,$B37,'IT-Efficacy'!$F$1)</f>
        <v>3</v>
      </c>
      <c r="Z37" s="154">
        <f>MyRating(_ITD4,$B37,'IT-Efficacy'!$F$1)</f>
        <v>3</v>
      </c>
      <c r="AA37" s="154">
        <f>MyRating(_ITB1,$B37,'IT-Efficacy'!$F$1)</f>
        <v>3</v>
      </c>
      <c r="AB37" s="154">
        <f>MyRating(_ITB2,$B37,'IT-Efficacy'!$F$1)</f>
        <v>3</v>
      </c>
      <c r="AC37" s="154">
        <f>MyRating(_ITB3,$B37,'IT-Efficacy'!$F$1)</f>
        <v>3</v>
      </c>
    </row>
    <row r="38" spans="2:29" x14ac:dyDescent="0.25">
      <c r="B38" s="273" t="s">
        <v>51</v>
      </c>
      <c r="C38" s="294">
        <f t="shared" si="0"/>
        <v>1.7841252000000001</v>
      </c>
      <c r="D38" s="294">
        <f t="shared" si="1"/>
        <v>1.3415863357800002</v>
      </c>
      <c r="E38" s="294">
        <f t="shared" si="2"/>
        <v>0.95969850000000012</v>
      </c>
      <c r="F38" s="294">
        <f t="shared" si="3"/>
        <v>0.38188783577999996</v>
      </c>
      <c r="G38" s="294">
        <f t="shared" si="4"/>
        <v>3.0000000000000004</v>
      </c>
      <c r="H38" s="154">
        <f>MyRating(_ITE1,$B38,'IT-Efficacy'!$F$1)</f>
        <v>3</v>
      </c>
      <c r="I38" s="154">
        <f>MyRating(_ITE2,$B38,'IT-Efficacy'!$F$1)</f>
        <v>3</v>
      </c>
      <c r="J38" s="154">
        <f>MyRating(_ITE3,$B38,'IT-Efficacy'!$F$1)</f>
        <v>4</v>
      </c>
      <c r="K38" s="154">
        <f>MyRating(_ITE4,$B38,'IT-Efficacy'!$F$1)</f>
        <v>3</v>
      </c>
      <c r="L38" s="154">
        <f>MyRating(_ITE5,$B38,'IT-Efficacy'!$F$1)</f>
        <v>4</v>
      </c>
      <c r="M38" s="154">
        <f>MyRating(_ITE6,$B38,'IT-Efficacy'!$F$1)</f>
        <v>2</v>
      </c>
      <c r="N38" s="154">
        <f>MyRating(_ITE7,$B38,'IT-Efficacy'!$F$1)</f>
        <v>3</v>
      </c>
      <c r="O38" s="154">
        <f>MyRating(_ITE8,$B38,'IT-Efficacy'!$F$1)</f>
        <v>3</v>
      </c>
      <c r="P38" s="154">
        <f>MyRating(_ITS1,$B38,'IT-Efficacy'!$F$1)</f>
        <v>3</v>
      </c>
      <c r="Q38" s="154">
        <f>MyRating(_ITS2,$B38,'IT-Efficacy'!$F$1)</f>
        <v>5</v>
      </c>
      <c r="R38" s="154">
        <f>MyRating(_ITS3,$B38,'IT-Efficacy'!$F$1)</f>
        <v>4</v>
      </c>
      <c r="S38" s="154">
        <f>MyRating(_ITS4,$B38,'IT-Efficacy'!$F$1)</f>
        <v>4</v>
      </c>
      <c r="T38" s="154">
        <f>MyRating(_ITS5,$B38,'IT-Efficacy'!$F$1)</f>
        <v>5</v>
      </c>
      <c r="U38" s="154">
        <f>MyRating(_ITS6,$B38,'IT-Efficacy'!$F$1)</f>
        <v>3</v>
      </c>
      <c r="V38" s="154">
        <f>MyRating(_ITS7,$B38,'IT-Efficacy'!$F$1)</f>
        <v>3</v>
      </c>
      <c r="W38" s="154">
        <f>MyRating(_ITD1,$B38,'IT-Efficacy'!$F$1)</f>
        <v>3</v>
      </c>
      <c r="X38" s="154">
        <f>MyRating(_ITD2,$B38,'IT-Efficacy'!$F$1)</f>
        <v>3</v>
      </c>
      <c r="Y38" s="154">
        <f>MyRating(_ITD3,$B38,'IT-Efficacy'!$F$1)</f>
        <v>3</v>
      </c>
      <c r="Z38" s="154">
        <f>MyRating(_ITD4,$B38,'IT-Efficacy'!$F$1)</f>
        <v>3</v>
      </c>
      <c r="AA38" s="154">
        <f>MyRating(_ITB1,$B38,'IT-Efficacy'!$F$1)</f>
        <v>3</v>
      </c>
      <c r="AB38" s="154">
        <f>MyRating(_ITB2,$B38,'IT-Efficacy'!$F$1)</f>
        <v>3</v>
      </c>
      <c r="AC38" s="154">
        <f>MyRating(_ITB3,$B38,'IT-Efficacy'!$F$1)</f>
        <v>3</v>
      </c>
    </row>
    <row r="39" spans="2:29" x14ac:dyDescent="0.25">
      <c r="B39" s="273" t="s">
        <v>43</v>
      </c>
      <c r="C39" s="294">
        <f t="shared" si="0"/>
        <v>1.9904354</v>
      </c>
      <c r="D39" s="294">
        <f t="shared" si="1"/>
        <v>1.3128719357800001</v>
      </c>
      <c r="E39" s="294">
        <f t="shared" si="2"/>
        <v>0.93098410000000009</v>
      </c>
      <c r="F39" s="294">
        <f t="shared" si="3"/>
        <v>0.38188783577999996</v>
      </c>
      <c r="G39" s="294">
        <f t="shared" si="4"/>
        <v>3.0000000000000004</v>
      </c>
      <c r="H39" s="154">
        <f>MyRating(_ITE1,$B39,'IT-Efficacy'!$F$1)</f>
        <v>4</v>
      </c>
      <c r="I39" s="154">
        <f>MyRating(_ITE2,$B39,'IT-Efficacy'!$F$1)</f>
        <v>4</v>
      </c>
      <c r="J39" s="154">
        <f>MyRating(_ITE3,$B39,'IT-Efficacy'!$F$1)</f>
        <v>4</v>
      </c>
      <c r="K39" s="154">
        <f>MyRating(_ITE4,$B39,'IT-Efficacy'!$F$1)</f>
        <v>2</v>
      </c>
      <c r="L39" s="154">
        <f>MyRating(_ITE5,$B39,'IT-Efficacy'!$F$1)</f>
        <v>4</v>
      </c>
      <c r="M39" s="154">
        <f>MyRating(_ITE6,$B39,'IT-Efficacy'!$F$1)</f>
        <v>2</v>
      </c>
      <c r="N39" s="154">
        <f>MyRating(_ITE7,$B39,'IT-Efficacy'!$F$1)</f>
        <v>3</v>
      </c>
      <c r="O39" s="154">
        <f>MyRating(_ITE8,$B39,'IT-Efficacy'!$F$1)</f>
        <v>5</v>
      </c>
      <c r="P39" s="154">
        <f>MyRating(_ITS1,$B39,'IT-Efficacy'!$F$1)</f>
        <v>4</v>
      </c>
      <c r="Q39" s="154">
        <f>MyRating(_ITS2,$B39,'IT-Efficacy'!$F$1)</f>
        <v>5</v>
      </c>
      <c r="R39" s="154">
        <f>MyRating(_ITS3,$B39,'IT-Efficacy'!$F$1)</f>
        <v>3</v>
      </c>
      <c r="S39" s="154">
        <f>MyRating(_ITS4,$B39,'IT-Efficacy'!$F$1)</f>
        <v>3</v>
      </c>
      <c r="T39" s="154">
        <f>MyRating(_ITS5,$B39,'IT-Efficacy'!$F$1)</f>
        <v>4</v>
      </c>
      <c r="U39" s="154">
        <f>MyRating(_ITS6,$B39,'IT-Efficacy'!$F$1)</f>
        <v>4</v>
      </c>
      <c r="V39" s="154">
        <f>MyRating(_ITS7,$B39,'IT-Efficacy'!$F$1)</f>
        <v>3</v>
      </c>
      <c r="W39" s="154">
        <f>MyRating(_ITD1,$B39,'IT-Efficacy'!$F$1)</f>
        <v>3</v>
      </c>
      <c r="X39" s="154">
        <f>MyRating(_ITD2,$B39,'IT-Efficacy'!$F$1)</f>
        <v>3</v>
      </c>
      <c r="Y39" s="154">
        <f>MyRating(_ITD3,$B39,'IT-Efficacy'!$F$1)</f>
        <v>3</v>
      </c>
      <c r="Z39" s="154">
        <f>MyRating(_ITD4,$B39,'IT-Efficacy'!$F$1)</f>
        <v>3</v>
      </c>
      <c r="AA39" s="154">
        <f>MyRating(_ITB1,$B39,'IT-Efficacy'!$F$1)</f>
        <v>3</v>
      </c>
      <c r="AB39" s="154">
        <f>MyRating(_ITB2,$B39,'IT-Efficacy'!$F$1)</f>
        <v>3</v>
      </c>
      <c r="AC39" s="154">
        <f>MyRating(_ITB3,$B39,'IT-Efficacy'!$F$1)</f>
        <v>3</v>
      </c>
    </row>
    <row r="40" spans="2:29" x14ac:dyDescent="0.25">
      <c r="B40" s="273"/>
      <c r="C40" s="294">
        <f t="shared" si="0"/>
        <v>0</v>
      </c>
      <c r="D40" s="294">
        <f t="shared" si="1"/>
        <v>0</v>
      </c>
      <c r="E40" s="294">
        <f t="shared" si="2"/>
        <v>0</v>
      </c>
      <c r="F40" s="294">
        <f t="shared" si="3"/>
        <v>0</v>
      </c>
      <c r="G40" s="294">
        <f t="shared" si="4"/>
        <v>0</v>
      </c>
      <c r="H40" s="154">
        <f>MyRating(_ITE1,$B40,'IT-Efficacy'!$F$1)</f>
        <v>0</v>
      </c>
      <c r="I40" s="154">
        <f>MyRating(_ITE2,$B40,'IT-Efficacy'!$F$1)</f>
        <v>0</v>
      </c>
      <c r="J40" s="154">
        <f>MyRating(_ITE3,$B40,'IT-Efficacy'!$F$1)</f>
        <v>0</v>
      </c>
      <c r="K40" s="154">
        <f>MyRating(_ITE4,$B40,'IT-Efficacy'!$F$1)</f>
        <v>0</v>
      </c>
      <c r="L40" s="154">
        <f>MyRating(_ITE5,$B40,'IT-Efficacy'!$F$1)</f>
        <v>0</v>
      </c>
      <c r="M40" s="154">
        <f>MyRating(_ITE6,$B40,'IT-Efficacy'!$F$1)</f>
        <v>0</v>
      </c>
      <c r="N40" s="154">
        <f>MyRating(_ITE7,$B40,'IT-Efficacy'!$F$1)</f>
        <v>0</v>
      </c>
      <c r="O40" s="154">
        <f>MyRating(_ITE8,$B40,'IT-Efficacy'!$F$1)</f>
        <v>0</v>
      </c>
      <c r="P40" s="154">
        <f>MyRating(_ITS1,$B40,'IT-Efficacy'!$F$1)</f>
        <v>0</v>
      </c>
      <c r="Q40" s="154">
        <f>MyRating(_ITS2,$B40,'IT-Efficacy'!$F$1)</f>
        <v>0</v>
      </c>
      <c r="R40" s="154">
        <f>MyRating(_ITS3,$B40,'IT-Efficacy'!$F$1)</f>
        <v>0</v>
      </c>
      <c r="S40" s="154">
        <f>MyRating(_ITS4,$B40,'IT-Efficacy'!$F$1)</f>
        <v>0</v>
      </c>
      <c r="T40" s="154">
        <f>MyRating(_ITS5,$B40,'IT-Efficacy'!$F$1)</f>
        <v>0</v>
      </c>
      <c r="U40" s="154">
        <f>MyRating(_ITS6,$B40,'IT-Efficacy'!$F$1)</f>
        <v>0</v>
      </c>
      <c r="V40" s="154">
        <f>MyRating(_ITS7,$B40,'IT-Efficacy'!$F$1)</f>
        <v>0</v>
      </c>
      <c r="W40" s="154">
        <f>MyRating(_ITD1,$B40,'IT-Efficacy'!$F$1)</f>
        <v>0</v>
      </c>
      <c r="X40" s="154">
        <f>MyRating(_ITD2,$B40,'IT-Efficacy'!$F$1)</f>
        <v>0</v>
      </c>
      <c r="Y40" s="154">
        <f>MyRating(_ITD3,$B40,'IT-Efficacy'!$F$1)</f>
        <v>0</v>
      </c>
      <c r="Z40" s="154">
        <f>MyRating(_ITD4,$B40,'IT-Efficacy'!$F$1)</f>
        <v>0</v>
      </c>
      <c r="AA40" s="154">
        <f>MyRating(_ITB1,$B40,'IT-Efficacy'!$F$1)</f>
        <v>0</v>
      </c>
      <c r="AB40" s="154">
        <f>MyRating(_ITB2,$B40,'IT-Efficacy'!$F$1)</f>
        <v>0</v>
      </c>
      <c r="AC40" s="154">
        <f>MyRating(_ITB3,$B40,'IT-Efficacy'!$F$1)</f>
        <v>0</v>
      </c>
    </row>
    <row r="41" spans="2:29" x14ac:dyDescent="0.25">
      <c r="B41" s="273"/>
      <c r="C41" s="294">
        <f t="shared" si="0"/>
        <v>0</v>
      </c>
      <c r="D41" s="294">
        <f t="shared" si="1"/>
        <v>0</v>
      </c>
      <c r="E41" s="294">
        <f t="shared" si="2"/>
        <v>0</v>
      </c>
      <c r="F41" s="294">
        <f t="shared" si="3"/>
        <v>0</v>
      </c>
      <c r="G41" s="294">
        <f t="shared" si="4"/>
        <v>0</v>
      </c>
      <c r="H41" s="154">
        <f>MyRating(_ITE1,$B41,'IT-Efficacy'!$F$1)</f>
        <v>0</v>
      </c>
      <c r="I41" s="154">
        <f>MyRating(_ITE2,$B41,'IT-Efficacy'!$F$1)</f>
        <v>0</v>
      </c>
      <c r="J41" s="154">
        <f>MyRating(_ITE3,$B41,'IT-Efficacy'!$F$1)</f>
        <v>0</v>
      </c>
      <c r="K41" s="154">
        <f>MyRating(_ITE4,$B41,'IT-Efficacy'!$F$1)</f>
        <v>0</v>
      </c>
      <c r="L41" s="154">
        <f>MyRating(_ITE5,$B41,'IT-Efficacy'!$F$1)</f>
        <v>0</v>
      </c>
      <c r="M41" s="154">
        <f>MyRating(_ITE6,$B41,'IT-Efficacy'!$F$1)</f>
        <v>0</v>
      </c>
      <c r="N41" s="154">
        <f>MyRating(_ITE7,$B41,'IT-Efficacy'!$F$1)</f>
        <v>0</v>
      </c>
      <c r="O41" s="154">
        <f>MyRating(_ITE8,$B41,'IT-Efficacy'!$F$1)</f>
        <v>0</v>
      </c>
      <c r="P41" s="154">
        <f>MyRating(_ITS1,$B41,'IT-Efficacy'!$F$1)</f>
        <v>0</v>
      </c>
      <c r="Q41" s="154">
        <f>MyRating(_ITS2,$B41,'IT-Efficacy'!$F$1)</f>
        <v>0</v>
      </c>
      <c r="R41" s="154">
        <f>MyRating(_ITS3,$B41,'IT-Efficacy'!$F$1)</f>
        <v>0</v>
      </c>
      <c r="S41" s="154">
        <f>MyRating(_ITS4,$B41,'IT-Efficacy'!$F$1)</f>
        <v>0</v>
      </c>
      <c r="T41" s="154">
        <f>MyRating(_ITS5,$B41,'IT-Efficacy'!$F$1)</f>
        <v>0</v>
      </c>
      <c r="U41" s="154">
        <f>MyRating(_ITS6,$B41,'IT-Efficacy'!$F$1)</f>
        <v>0</v>
      </c>
      <c r="V41" s="154">
        <f>MyRating(_ITS7,$B41,'IT-Efficacy'!$F$1)</f>
        <v>0</v>
      </c>
      <c r="W41" s="154">
        <f>MyRating(_ITD1,$B41,'IT-Efficacy'!$F$1)</f>
        <v>0</v>
      </c>
      <c r="X41" s="154">
        <f>MyRating(_ITD2,$B41,'IT-Efficacy'!$F$1)</f>
        <v>0</v>
      </c>
      <c r="Y41" s="154">
        <f>MyRating(_ITD3,$B41,'IT-Efficacy'!$F$1)</f>
        <v>0</v>
      </c>
      <c r="Z41" s="154">
        <f>MyRating(_ITD4,$B41,'IT-Efficacy'!$F$1)</f>
        <v>0</v>
      </c>
      <c r="AA41" s="154">
        <f>MyRating(_ITB1,$B41,'IT-Efficacy'!$F$1)</f>
        <v>0</v>
      </c>
      <c r="AB41" s="154">
        <f>MyRating(_ITB2,$B41,'IT-Efficacy'!$F$1)</f>
        <v>0</v>
      </c>
      <c r="AC41" s="154">
        <f>MyRating(_ITB3,$B41,'IT-Efficacy'!$F$1)</f>
        <v>0</v>
      </c>
    </row>
    <row r="42" spans="2:29" x14ac:dyDescent="0.25">
      <c r="B42" s="273"/>
      <c r="C42" s="294">
        <f t="shared" si="0"/>
        <v>0</v>
      </c>
      <c r="D42" s="294">
        <f t="shared" si="1"/>
        <v>0</v>
      </c>
      <c r="E42" s="294">
        <f t="shared" si="2"/>
        <v>0</v>
      </c>
      <c r="F42" s="294">
        <f t="shared" si="3"/>
        <v>0</v>
      </c>
      <c r="G42" s="294">
        <f t="shared" si="4"/>
        <v>0</v>
      </c>
      <c r="H42" s="154">
        <f>MyRating(_ITE1,$B42,'IT-Efficacy'!$F$1)</f>
        <v>0</v>
      </c>
      <c r="I42" s="154">
        <f>MyRating(_ITE2,$B42,'IT-Efficacy'!$F$1)</f>
        <v>0</v>
      </c>
      <c r="J42" s="154">
        <f>MyRating(_ITE3,$B42,'IT-Efficacy'!$F$1)</f>
        <v>0</v>
      </c>
      <c r="K42" s="154">
        <f>MyRating(_ITE4,$B42,'IT-Efficacy'!$F$1)</f>
        <v>0</v>
      </c>
      <c r="L42" s="154">
        <f>MyRating(_ITE5,$B42,'IT-Efficacy'!$F$1)</f>
        <v>0</v>
      </c>
      <c r="M42" s="154">
        <f>MyRating(_ITE6,$B42,'IT-Efficacy'!$F$1)</f>
        <v>0</v>
      </c>
      <c r="N42" s="154">
        <f>MyRating(_ITE7,$B42,'IT-Efficacy'!$F$1)</f>
        <v>0</v>
      </c>
      <c r="O42" s="154">
        <f>MyRating(_ITE8,$B42,'IT-Efficacy'!$F$1)</f>
        <v>0</v>
      </c>
      <c r="P42" s="154">
        <f>MyRating(_ITS1,$B42,'IT-Efficacy'!$F$1)</f>
        <v>0</v>
      </c>
      <c r="Q42" s="154">
        <f>MyRating(_ITS2,$B42,'IT-Efficacy'!$F$1)</f>
        <v>0</v>
      </c>
      <c r="R42" s="154">
        <f>MyRating(_ITS3,$B42,'IT-Efficacy'!$F$1)</f>
        <v>0</v>
      </c>
      <c r="S42" s="154">
        <f>MyRating(_ITS4,$B42,'IT-Efficacy'!$F$1)</f>
        <v>0</v>
      </c>
      <c r="T42" s="154">
        <f>MyRating(_ITS5,$B42,'IT-Efficacy'!$F$1)</f>
        <v>0</v>
      </c>
      <c r="U42" s="154">
        <f>MyRating(_ITS6,$B42,'IT-Efficacy'!$F$1)</f>
        <v>0</v>
      </c>
      <c r="V42" s="154">
        <f>MyRating(_ITS7,$B42,'IT-Efficacy'!$F$1)</f>
        <v>0</v>
      </c>
      <c r="W42" s="154">
        <f>MyRating(_ITD1,$B42,'IT-Efficacy'!$F$1)</f>
        <v>0</v>
      </c>
      <c r="X42" s="154">
        <f>MyRating(_ITD2,$B42,'IT-Efficacy'!$F$1)</f>
        <v>0</v>
      </c>
      <c r="Y42" s="154">
        <f>MyRating(_ITD3,$B42,'IT-Efficacy'!$F$1)</f>
        <v>0</v>
      </c>
      <c r="Z42" s="154">
        <f>MyRating(_ITD4,$B42,'IT-Efficacy'!$F$1)</f>
        <v>0</v>
      </c>
      <c r="AA42" s="154">
        <f>MyRating(_ITB1,$B42,'IT-Efficacy'!$F$1)</f>
        <v>0</v>
      </c>
      <c r="AB42" s="154">
        <f>MyRating(_ITB2,$B42,'IT-Efficacy'!$F$1)</f>
        <v>0</v>
      </c>
      <c r="AC42" s="154">
        <f>MyRating(_ITB3,$B42,'IT-Efficacy'!$F$1)</f>
        <v>0</v>
      </c>
    </row>
    <row r="43" spans="2:29" x14ac:dyDescent="0.25">
      <c r="B43" s="273"/>
      <c r="C43" s="294">
        <f t="shared" si="0"/>
        <v>0</v>
      </c>
      <c r="D43" s="294">
        <f t="shared" si="1"/>
        <v>0</v>
      </c>
      <c r="E43" s="294">
        <f t="shared" si="2"/>
        <v>0</v>
      </c>
      <c r="F43" s="294">
        <f t="shared" si="3"/>
        <v>0</v>
      </c>
      <c r="G43" s="294">
        <f t="shared" si="4"/>
        <v>0</v>
      </c>
      <c r="H43" s="154">
        <f>MyRating(_ITE1,$B43,'IT-Efficacy'!$F$1)</f>
        <v>0</v>
      </c>
      <c r="I43" s="154">
        <f>MyRating(_ITE2,$B43,'IT-Efficacy'!$F$1)</f>
        <v>0</v>
      </c>
      <c r="J43" s="154">
        <f>MyRating(_ITE3,$B43,'IT-Efficacy'!$F$1)</f>
        <v>0</v>
      </c>
      <c r="K43" s="154">
        <f>MyRating(_ITE4,$B43,'IT-Efficacy'!$F$1)</f>
        <v>0</v>
      </c>
      <c r="L43" s="154">
        <f>MyRating(_ITE5,$B43,'IT-Efficacy'!$F$1)</f>
        <v>0</v>
      </c>
      <c r="M43" s="154">
        <f>MyRating(_ITE6,$B43,'IT-Efficacy'!$F$1)</f>
        <v>0</v>
      </c>
      <c r="N43" s="154">
        <f>MyRating(_ITE7,$B43,'IT-Efficacy'!$F$1)</f>
        <v>0</v>
      </c>
      <c r="O43" s="154">
        <f>MyRating(_ITE8,$B43,'IT-Efficacy'!$F$1)</f>
        <v>0</v>
      </c>
      <c r="P43" s="154">
        <f>MyRating(_ITS1,$B43,'IT-Efficacy'!$F$1)</f>
        <v>0</v>
      </c>
      <c r="Q43" s="154">
        <f>MyRating(_ITS2,$B43,'IT-Efficacy'!$F$1)</f>
        <v>0</v>
      </c>
      <c r="R43" s="154">
        <f>MyRating(_ITS3,$B43,'IT-Efficacy'!$F$1)</f>
        <v>0</v>
      </c>
      <c r="S43" s="154">
        <f>MyRating(_ITS4,$B43,'IT-Efficacy'!$F$1)</f>
        <v>0</v>
      </c>
      <c r="T43" s="154">
        <f>MyRating(_ITS5,$B43,'IT-Efficacy'!$F$1)</f>
        <v>0</v>
      </c>
      <c r="U43" s="154">
        <f>MyRating(_ITS6,$B43,'IT-Efficacy'!$F$1)</f>
        <v>0</v>
      </c>
      <c r="V43" s="154">
        <f>MyRating(_ITS7,$B43,'IT-Efficacy'!$F$1)</f>
        <v>0</v>
      </c>
      <c r="W43" s="154">
        <f>MyRating(_ITD1,$B43,'IT-Efficacy'!$F$1)</f>
        <v>0</v>
      </c>
      <c r="X43" s="154">
        <f>MyRating(_ITD2,$B43,'IT-Efficacy'!$F$1)</f>
        <v>0</v>
      </c>
      <c r="Y43" s="154">
        <f>MyRating(_ITD3,$B43,'IT-Efficacy'!$F$1)</f>
        <v>0</v>
      </c>
      <c r="Z43" s="154">
        <f>MyRating(_ITD4,$B43,'IT-Efficacy'!$F$1)</f>
        <v>0</v>
      </c>
      <c r="AA43" s="154">
        <f>MyRating(_ITB1,$B43,'IT-Efficacy'!$F$1)</f>
        <v>0</v>
      </c>
      <c r="AB43" s="154">
        <f>MyRating(_ITB2,$B43,'IT-Efficacy'!$F$1)</f>
        <v>0</v>
      </c>
      <c r="AC43" s="154">
        <f>MyRating(_ITB3,$B43,'IT-Efficacy'!$F$1)</f>
        <v>0</v>
      </c>
    </row>
    <row r="44" spans="2:29" x14ac:dyDescent="0.25">
      <c r="B44" s="273"/>
      <c r="C44" s="294">
        <f t="shared" si="0"/>
        <v>0</v>
      </c>
      <c r="D44" s="294">
        <f t="shared" si="1"/>
        <v>0</v>
      </c>
      <c r="E44" s="294">
        <f t="shared" si="2"/>
        <v>0</v>
      </c>
      <c r="F44" s="294">
        <f t="shared" si="3"/>
        <v>0</v>
      </c>
      <c r="G44" s="294">
        <f t="shared" si="4"/>
        <v>0</v>
      </c>
      <c r="H44" s="154">
        <f>MyRating(_ITE1,$B44,'IT-Efficacy'!$F$1)</f>
        <v>0</v>
      </c>
      <c r="I44" s="154">
        <f>MyRating(_ITE2,$B44,'IT-Efficacy'!$F$1)</f>
        <v>0</v>
      </c>
      <c r="J44" s="154">
        <f>MyRating(_ITE3,$B44,'IT-Efficacy'!$F$1)</f>
        <v>0</v>
      </c>
      <c r="K44" s="154">
        <f>MyRating(_ITE4,$B44,'IT-Efficacy'!$F$1)</f>
        <v>0</v>
      </c>
      <c r="L44" s="154">
        <f>MyRating(_ITE5,$B44,'IT-Efficacy'!$F$1)</f>
        <v>0</v>
      </c>
      <c r="M44" s="154">
        <f>MyRating(_ITE6,$B44,'IT-Efficacy'!$F$1)</f>
        <v>0</v>
      </c>
      <c r="N44" s="154">
        <f>MyRating(_ITE7,$B44,'IT-Efficacy'!$F$1)</f>
        <v>0</v>
      </c>
      <c r="O44" s="154">
        <f>MyRating(_ITE8,$B44,'IT-Efficacy'!$F$1)</f>
        <v>0</v>
      </c>
      <c r="P44" s="154">
        <f>MyRating(_ITS1,$B44,'IT-Efficacy'!$F$1)</f>
        <v>0</v>
      </c>
      <c r="Q44" s="154">
        <f>MyRating(_ITS2,$B44,'IT-Efficacy'!$F$1)</f>
        <v>0</v>
      </c>
      <c r="R44" s="154">
        <f>MyRating(_ITS3,$B44,'IT-Efficacy'!$F$1)</f>
        <v>0</v>
      </c>
      <c r="S44" s="154">
        <f>MyRating(_ITS4,$B44,'IT-Efficacy'!$F$1)</f>
        <v>0</v>
      </c>
      <c r="T44" s="154">
        <f>MyRating(_ITS5,$B44,'IT-Efficacy'!$F$1)</f>
        <v>0</v>
      </c>
      <c r="U44" s="154">
        <f>MyRating(_ITS6,$B44,'IT-Efficacy'!$F$1)</f>
        <v>0</v>
      </c>
      <c r="V44" s="154">
        <f>MyRating(_ITS7,$B44,'IT-Efficacy'!$F$1)</f>
        <v>0</v>
      </c>
      <c r="W44" s="154">
        <f>MyRating(_ITD1,$B44,'IT-Efficacy'!$F$1)</f>
        <v>0</v>
      </c>
      <c r="X44" s="154">
        <f>MyRating(_ITD2,$B44,'IT-Efficacy'!$F$1)</f>
        <v>0</v>
      </c>
      <c r="Y44" s="154">
        <f>MyRating(_ITD3,$B44,'IT-Efficacy'!$F$1)</f>
        <v>0</v>
      </c>
      <c r="Z44" s="154">
        <f>MyRating(_ITD4,$B44,'IT-Efficacy'!$F$1)</f>
        <v>0</v>
      </c>
      <c r="AA44" s="154">
        <f>MyRating(_ITB1,$B44,'IT-Efficacy'!$F$1)</f>
        <v>0</v>
      </c>
      <c r="AB44" s="154">
        <f>MyRating(_ITB2,$B44,'IT-Efficacy'!$F$1)</f>
        <v>0</v>
      </c>
      <c r="AC44" s="154">
        <f>MyRating(_ITB3,$B44,'IT-Efficacy'!$F$1)</f>
        <v>0</v>
      </c>
    </row>
    <row r="45" spans="2:29" x14ac:dyDescent="0.25">
      <c r="B45" s="273"/>
      <c r="C45" s="294">
        <f t="shared" si="0"/>
        <v>0</v>
      </c>
      <c r="D45" s="294">
        <f t="shared" si="1"/>
        <v>0</v>
      </c>
      <c r="E45" s="294">
        <f t="shared" si="2"/>
        <v>0</v>
      </c>
      <c r="F45" s="294">
        <f t="shared" si="3"/>
        <v>0</v>
      </c>
      <c r="G45" s="294">
        <f t="shared" si="4"/>
        <v>0</v>
      </c>
      <c r="H45" s="154">
        <f>MyRating(_ITE1,$B45,'IT-Efficacy'!$F$1)</f>
        <v>0</v>
      </c>
      <c r="I45" s="154">
        <f>MyRating(_ITE2,$B45,'IT-Efficacy'!$F$1)</f>
        <v>0</v>
      </c>
      <c r="J45" s="154">
        <f>MyRating(_ITE3,$B45,'IT-Efficacy'!$F$1)</f>
        <v>0</v>
      </c>
      <c r="K45" s="154">
        <f>MyRating(_ITE4,$B45,'IT-Efficacy'!$F$1)</f>
        <v>0</v>
      </c>
      <c r="L45" s="154">
        <f>MyRating(_ITE5,$B45,'IT-Efficacy'!$F$1)</f>
        <v>0</v>
      </c>
      <c r="M45" s="154">
        <f>MyRating(_ITE6,$B45,'IT-Efficacy'!$F$1)</f>
        <v>0</v>
      </c>
      <c r="N45" s="154">
        <f>MyRating(_ITE7,$B45,'IT-Efficacy'!$F$1)</f>
        <v>0</v>
      </c>
      <c r="O45" s="154">
        <f>MyRating(_ITE8,$B45,'IT-Efficacy'!$F$1)</f>
        <v>0</v>
      </c>
      <c r="P45" s="154">
        <f>MyRating(_ITS1,$B45,'IT-Efficacy'!$F$1)</f>
        <v>0</v>
      </c>
      <c r="Q45" s="154">
        <f>MyRating(_ITS2,$B45,'IT-Efficacy'!$F$1)</f>
        <v>0</v>
      </c>
      <c r="R45" s="154">
        <f>MyRating(_ITS3,$B45,'IT-Efficacy'!$F$1)</f>
        <v>0</v>
      </c>
      <c r="S45" s="154">
        <f>MyRating(_ITS4,$B45,'IT-Efficacy'!$F$1)</f>
        <v>0</v>
      </c>
      <c r="T45" s="154">
        <f>MyRating(_ITS5,$B45,'IT-Efficacy'!$F$1)</f>
        <v>0</v>
      </c>
      <c r="U45" s="154">
        <f>MyRating(_ITS6,$B45,'IT-Efficacy'!$F$1)</f>
        <v>0</v>
      </c>
      <c r="V45" s="154">
        <f>MyRating(_ITS7,$B45,'IT-Efficacy'!$F$1)</f>
        <v>0</v>
      </c>
      <c r="W45" s="154">
        <f>MyRating(_ITD1,$B45,'IT-Efficacy'!$F$1)</f>
        <v>0</v>
      </c>
      <c r="X45" s="154">
        <f>MyRating(_ITD2,$B45,'IT-Efficacy'!$F$1)</f>
        <v>0</v>
      </c>
      <c r="Y45" s="154">
        <f>MyRating(_ITD3,$B45,'IT-Efficacy'!$F$1)</f>
        <v>0</v>
      </c>
      <c r="Z45" s="154">
        <f>MyRating(_ITD4,$B45,'IT-Efficacy'!$F$1)</f>
        <v>0</v>
      </c>
      <c r="AA45" s="154">
        <f>MyRating(_ITB1,$B45,'IT-Efficacy'!$F$1)</f>
        <v>0</v>
      </c>
      <c r="AB45" s="154">
        <f>MyRating(_ITB2,$B45,'IT-Efficacy'!$F$1)</f>
        <v>0</v>
      </c>
      <c r="AC45" s="154">
        <f>MyRating(_ITB3,$B45,'IT-Efficacy'!$F$1)</f>
        <v>0</v>
      </c>
    </row>
    <row r="46" spans="2:29" x14ac:dyDescent="0.25">
      <c r="B46" s="273"/>
      <c r="C46" s="294">
        <f t="shared" si="0"/>
        <v>0</v>
      </c>
      <c r="D46" s="294">
        <f t="shared" si="1"/>
        <v>0</v>
      </c>
      <c r="E46" s="294">
        <f t="shared" si="2"/>
        <v>0</v>
      </c>
      <c r="F46" s="294">
        <f t="shared" si="3"/>
        <v>0</v>
      </c>
      <c r="G46" s="294">
        <f t="shared" si="4"/>
        <v>0</v>
      </c>
      <c r="H46" s="154">
        <f>MyRating(_ITE1,$B46,'IT-Efficacy'!$F$1)</f>
        <v>0</v>
      </c>
      <c r="I46" s="154">
        <f>MyRating(_ITE2,$B46,'IT-Efficacy'!$F$1)</f>
        <v>0</v>
      </c>
      <c r="J46" s="154">
        <f>MyRating(_ITE3,$B46,'IT-Efficacy'!$F$1)</f>
        <v>0</v>
      </c>
      <c r="K46" s="154">
        <f>MyRating(_ITE4,$B46,'IT-Efficacy'!$F$1)</f>
        <v>0</v>
      </c>
      <c r="L46" s="154">
        <f>MyRating(_ITE5,$B46,'IT-Efficacy'!$F$1)</f>
        <v>0</v>
      </c>
      <c r="M46" s="154">
        <f>MyRating(_ITE6,$B46,'IT-Efficacy'!$F$1)</f>
        <v>0</v>
      </c>
      <c r="N46" s="154">
        <f>MyRating(_ITE7,$B46,'IT-Efficacy'!$F$1)</f>
        <v>0</v>
      </c>
      <c r="O46" s="154">
        <f>MyRating(_ITE8,$B46,'IT-Efficacy'!$F$1)</f>
        <v>0</v>
      </c>
      <c r="P46" s="154">
        <f>MyRating(_ITS1,$B46,'IT-Efficacy'!$F$1)</f>
        <v>0</v>
      </c>
      <c r="Q46" s="154">
        <f>MyRating(_ITS2,$B46,'IT-Efficacy'!$F$1)</f>
        <v>0</v>
      </c>
      <c r="R46" s="154">
        <f>MyRating(_ITS3,$B46,'IT-Efficacy'!$F$1)</f>
        <v>0</v>
      </c>
      <c r="S46" s="154">
        <f>MyRating(_ITS4,$B46,'IT-Efficacy'!$F$1)</f>
        <v>0</v>
      </c>
      <c r="T46" s="154">
        <f>MyRating(_ITS5,$B46,'IT-Efficacy'!$F$1)</f>
        <v>0</v>
      </c>
      <c r="U46" s="154">
        <f>MyRating(_ITS6,$B46,'IT-Efficacy'!$F$1)</f>
        <v>0</v>
      </c>
      <c r="V46" s="154">
        <f>MyRating(_ITS7,$B46,'IT-Efficacy'!$F$1)</f>
        <v>0</v>
      </c>
      <c r="W46" s="154">
        <f>MyRating(_ITD1,$B46,'IT-Efficacy'!$F$1)</f>
        <v>0</v>
      </c>
      <c r="X46" s="154">
        <f>MyRating(_ITD2,$B46,'IT-Efficacy'!$F$1)</f>
        <v>0</v>
      </c>
      <c r="Y46" s="154">
        <f>MyRating(_ITD3,$B46,'IT-Efficacy'!$F$1)</f>
        <v>0</v>
      </c>
      <c r="Z46" s="154">
        <f>MyRating(_ITD4,$B46,'IT-Efficacy'!$F$1)</f>
        <v>0</v>
      </c>
      <c r="AA46" s="154">
        <f>MyRating(_ITB1,$B46,'IT-Efficacy'!$F$1)</f>
        <v>0</v>
      </c>
      <c r="AB46" s="154">
        <f>MyRating(_ITB2,$B46,'IT-Efficacy'!$F$1)</f>
        <v>0</v>
      </c>
      <c r="AC46" s="154">
        <f>MyRating(_ITB3,$B46,'IT-Efficacy'!$F$1)</f>
        <v>0</v>
      </c>
    </row>
    <row r="47" spans="2:29" x14ac:dyDescent="0.25">
      <c r="B47" s="273"/>
      <c r="C47" s="294">
        <f t="shared" si="0"/>
        <v>0</v>
      </c>
      <c r="D47" s="294">
        <f t="shared" si="1"/>
        <v>0</v>
      </c>
      <c r="E47" s="294">
        <f t="shared" si="2"/>
        <v>0</v>
      </c>
      <c r="F47" s="294">
        <f t="shared" si="3"/>
        <v>0</v>
      </c>
      <c r="G47" s="294">
        <f t="shared" si="4"/>
        <v>0</v>
      </c>
      <c r="H47" s="154">
        <f>MyRating(_ITE1,$B47,'IT-Efficacy'!$F$1)</f>
        <v>0</v>
      </c>
      <c r="I47" s="154">
        <f>MyRating(_ITE2,$B47,'IT-Efficacy'!$F$1)</f>
        <v>0</v>
      </c>
      <c r="J47" s="154">
        <f>MyRating(_ITE3,$B47,'IT-Efficacy'!$F$1)</f>
        <v>0</v>
      </c>
      <c r="K47" s="154">
        <f>MyRating(_ITE4,$B47,'IT-Efficacy'!$F$1)</f>
        <v>0</v>
      </c>
      <c r="L47" s="154">
        <f>MyRating(_ITE5,$B47,'IT-Efficacy'!$F$1)</f>
        <v>0</v>
      </c>
      <c r="M47" s="154">
        <f>MyRating(_ITE6,$B47,'IT-Efficacy'!$F$1)</f>
        <v>0</v>
      </c>
      <c r="N47" s="154">
        <f>MyRating(_ITE7,$B47,'IT-Efficacy'!$F$1)</f>
        <v>0</v>
      </c>
      <c r="O47" s="154">
        <f>MyRating(_ITE8,$B47,'IT-Efficacy'!$F$1)</f>
        <v>0</v>
      </c>
      <c r="P47" s="154">
        <f>MyRating(_ITS1,$B47,'IT-Efficacy'!$F$1)</f>
        <v>0</v>
      </c>
      <c r="Q47" s="154">
        <f>MyRating(_ITS2,$B47,'IT-Efficacy'!$F$1)</f>
        <v>0</v>
      </c>
      <c r="R47" s="154">
        <f>MyRating(_ITS3,$B47,'IT-Efficacy'!$F$1)</f>
        <v>0</v>
      </c>
      <c r="S47" s="154">
        <f>MyRating(_ITS4,$B47,'IT-Efficacy'!$F$1)</f>
        <v>0</v>
      </c>
      <c r="T47" s="154">
        <f>MyRating(_ITS5,$B47,'IT-Efficacy'!$F$1)</f>
        <v>0</v>
      </c>
      <c r="U47" s="154">
        <f>MyRating(_ITS6,$B47,'IT-Efficacy'!$F$1)</f>
        <v>0</v>
      </c>
      <c r="V47" s="154">
        <f>MyRating(_ITS7,$B47,'IT-Efficacy'!$F$1)</f>
        <v>0</v>
      </c>
      <c r="W47" s="154">
        <f>MyRating(_ITD1,$B47,'IT-Efficacy'!$F$1)</f>
        <v>0</v>
      </c>
      <c r="X47" s="154">
        <f>MyRating(_ITD2,$B47,'IT-Efficacy'!$F$1)</f>
        <v>0</v>
      </c>
      <c r="Y47" s="154">
        <f>MyRating(_ITD3,$B47,'IT-Efficacy'!$F$1)</f>
        <v>0</v>
      </c>
      <c r="Z47" s="154">
        <f>MyRating(_ITD4,$B47,'IT-Efficacy'!$F$1)</f>
        <v>0</v>
      </c>
      <c r="AA47" s="154">
        <f>MyRating(_ITB1,$B47,'IT-Efficacy'!$F$1)</f>
        <v>0</v>
      </c>
      <c r="AB47" s="154">
        <f>MyRating(_ITB2,$B47,'IT-Efficacy'!$F$1)</f>
        <v>0</v>
      </c>
      <c r="AC47" s="154">
        <f>MyRating(_ITB3,$B47,'IT-Efficacy'!$F$1)</f>
        <v>0</v>
      </c>
    </row>
    <row r="48" spans="2:29" x14ac:dyDescent="0.25">
      <c r="B48" s="273"/>
      <c r="C48" s="294">
        <f t="shared" si="0"/>
        <v>0</v>
      </c>
      <c r="D48" s="294">
        <f t="shared" si="1"/>
        <v>0</v>
      </c>
      <c r="E48" s="294">
        <f t="shared" si="2"/>
        <v>0</v>
      </c>
      <c r="F48" s="294">
        <f t="shared" si="3"/>
        <v>0</v>
      </c>
      <c r="G48" s="294">
        <f t="shared" si="4"/>
        <v>0</v>
      </c>
      <c r="H48" s="154">
        <f>MyRating(_ITE1,$B48,'IT-Efficacy'!$F$1)</f>
        <v>0</v>
      </c>
      <c r="I48" s="154">
        <f>MyRating(_ITE2,$B48,'IT-Efficacy'!$F$1)</f>
        <v>0</v>
      </c>
      <c r="J48" s="154">
        <f>MyRating(_ITE3,$B48,'IT-Efficacy'!$F$1)</f>
        <v>0</v>
      </c>
      <c r="K48" s="154">
        <f>MyRating(_ITE4,$B48,'IT-Efficacy'!$F$1)</f>
        <v>0</v>
      </c>
      <c r="L48" s="154">
        <f>MyRating(_ITE5,$B48,'IT-Efficacy'!$F$1)</f>
        <v>0</v>
      </c>
      <c r="M48" s="154">
        <f>MyRating(_ITE6,$B48,'IT-Efficacy'!$F$1)</f>
        <v>0</v>
      </c>
      <c r="N48" s="154">
        <f>MyRating(_ITE7,$B48,'IT-Efficacy'!$F$1)</f>
        <v>0</v>
      </c>
      <c r="O48" s="154">
        <f>MyRating(_ITE8,$B48,'IT-Efficacy'!$F$1)</f>
        <v>0</v>
      </c>
      <c r="P48" s="154">
        <f>MyRating(_ITS1,$B48,'IT-Efficacy'!$F$1)</f>
        <v>0</v>
      </c>
      <c r="Q48" s="154">
        <f>MyRating(_ITS2,$B48,'IT-Efficacy'!$F$1)</f>
        <v>0</v>
      </c>
      <c r="R48" s="154">
        <f>MyRating(_ITS3,$B48,'IT-Efficacy'!$F$1)</f>
        <v>0</v>
      </c>
      <c r="S48" s="154">
        <f>MyRating(_ITS4,$B48,'IT-Efficacy'!$F$1)</f>
        <v>0</v>
      </c>
      <c r="T48" s="154">
        <f>MyRating(_ITS5,$B48,'IT-Efficacy'!$F$1)</f>
        <v>0</v>
      </c>
      <c r="U48" s="154">
        <f>MyRating(_ITS6,$B48,'IT-Efficacy'!$F$1)</f>
        <v>0</v>
      </c>
      <c r="V48" s="154">
        <f>MyRating(_ITS7,$B48,'IT-Efficacy'!$F$1)</f>
        <v>0</v>
      </c>
      <c r="W48" s="154">
        <f>MyRating(_ITD1,$B48,'IT-Efficacy'!$F$1)</f>
        <v>0</v>
      </c>
      <c r="X48" s="154">
        <f>MyRating(_ITD2,$B48,'IT-Efficacy'!$F$1)</f>
        <v>0</v>
      </c>
      <c r="Y48" s="154">
        <f>MyRating(_ITD3,$B48,'IT-Efficacy'!$F$1)</f>
        <v>0</v>
      </c>
      <c r="Z48" s="154">
        <f>MyRating(_ITD4,$B48,'IT-Efficacy'!$F$1)</f>
        <v>0</v>
      </c>
      <c r="AA48" s="154">
        <f>MyRating(_ITB1,$B48,'IT-Efficacy'!$F$1)</f>
        <v>0</v>
      </c>
      <c r="AB48" s="154">
        <f>MyRating(_ITB2,$B48,'IT-Efficacy'!$F$1)</f>
        <v>0</v>
      </c>
      <c r="AC48" s="154">
        <f>MyRating(_ITB3,$B48,'IT-Efficacy'!$F$1)</f>
        <v>0</v>
      </c>
    </row>
    <row r="49" spans="2:29" x14ac:dyDescent="0.25">
      <c r="B49" s="273"/>
      <c r="C49" s="294">
        <f t="shared" si="0"/>
        <v>0</v>
      </c>
      <c r="D49" s="294">
        <f t="shared" si="1"/>
        <v>0</v>
      </c>
      <c r="E49" s="294">
        <f t="shared" si="2"/>
        <v>0</v>
      </c>
      <c r="F49" s="294">
        <f t="shared" si="3"/>
        <v>0</v>
      </c>
      <c r="G49" s="294">
        <f t="shared" si="4"/>
        <v>0</v>
      </c>
      <c r="H49" s="154">
        <f>MyRating(_ITE1,$B49,'IT-Efficacy'!$F$1)</f>
        <v>0</v>
      </c>
      <c r="I49" s="154">
        <f>MyRating(_ITE2,$B49,'IT-Efficacy'!$F$1)</f>
        <v>0</v>
      </c>
      <c r="J49" s="154">
        <f>MyRating(_ITE3,$B49,'IT-Efficacy'!$F$1)</f>
        <v>0</v>
      </c>
      <c r="K49" s="154">
        <f>MyRating(_ITE4,$B49,'IT-Efficacy'!$F$1)</f>
        <v>0</v>
      </c>
      <c r="L49" s="154">
        <f>MyRating(_ITE5,$B49,'IT-Efficacy'!$F$1)</f>
        <v>0</v>
      </c>
      <c r="M49" s="154">
        <f>MyRating(_ITE6,$B49,'IT-Efficacy'!$F$1)</f>
        <v>0</v>
      </c>
      <c r="N49" s="154">
        <f>MyRating(_ITE7,$B49,'IT-Efficacy'!$F$1)</f>
        <v>0</v>
      </c>
      <c r="O49" s="154">
        <f>MyRating(_ITE8,$B49,'IT-Efficacy'!$F$1)</f>
        <v>0</v>
      </c>
      <c r="P49" s="154">
        <f>MyRating(_ITS1,$B49,'IT-Efficacy'!$F$1)</f>
        <v>0</v>
      </c>
      <c r="Q49" s="154">
        <f>MyRating(_ITS2,$B49,'IT-Efficacy'!$F$1)</f>
        <v>0</v>
      </c>
      <c r="R49" s="154">
        <f>MyRating(_ITS3,$B49,'IT-Efficacy'!$F$1)</f>
        <v>0</v>
      </c>
      <c r="S49" s="154">
        <f>MyRating(_ITS4,$B49,'IT-Efficacy'!$F$1)</f>
        <v>0</v>
      </c>
      <c r="T49" s="154">
        <f>MyRating(_ITS5,$B49,'IT-Efficacy'!$F$1)</f>
        <v>0</v>
      </c>
      <c r="U49" s="154">
        <f>MyRating(_ITS6,$B49,'IT-Efficacy'!$F$1)</f>
        <v>0</v>
      </c>
      <c r="V49" s="154">
        <f>MyRating(_ITS7,$B49,'IT-Efficacy'!$F$1)</f>
        <v>0</v>
      </c>
      <c r="W49" s="154">
        <f>MyRating(_ITD1,$B49,'IT-Efficacy'!$F$1)</f>
        <v>0</v>
      </c>
      <c r="X49" s="154">
        <f>MyRating(_ITD2,$B49,'IT-Efficacy'!$F$1)</f>
        <v>0</v>
      </c>
      <c r="Y49" s="154">
        <f>MyRating(_ITD3,$B49,'IT-Efficacy'!$F$1)</f>
        <v>0</v>
      </c>
      <c r="Z49" s="154">
        <f>MyRating(_ITD4,$B49,'IT-Efficacy'!$F$1)</f>
        <v>0</v>
      </c>
      <c r="AA49" s="154">
        <f>MyRating(_ITB1,$B49,'IT-Efficacy'!$F$1)</f>
        <v>0</v>
      </c>
      <c r="AB49" s="154">
        <f>MyRating(_ITB2,$B49,'IT-Efficacy'!$F$1)</f>
        <v>0</v>
      </c>
      <c r="AC49" s="154">
        <f>MyRating(_ITB3,$B49,'IT-Efficacy'!$F$1)</f>
        <v>0</v>
      </c>
    </row>
    <row r="50" spans="2:29" x14ac:dyDescent="0.25">
      <c r="B50" s="273"/>
      <c r="C50" s="294">
        <f t="shared" si="0"/>
        <v>0</v>
      </c>
      <c r="D50" s="294">
        <f t="shared" si="1"/>
        <v>0</v>
      </c>
      <c r="E50" s="294">
        <f t="shared" si="2"/>
        <v>0</v>
      </c>
      <c r="F50" s="294">
        <f t="shared" si="3"/>
        <v>0</v>
      </c>
      <c r="G50" s="294">
        <f t="shared" si="4"/>
        <v>0</v>
      </c>
      <c r="H50" s="154">
        <f>MyRating(_ITE1,$B50,'IT-Efficacy'!$F$1)</f>
        <v>0</v>
      </c>
      <c r="I50" s="154">
        <f>MyRating(_ITE2,$B50,'IT-Efficacy'!$F$1)</f>
        <v>0</v>
      </c>
      <c r="J50" s="154">
        <f>MyRating(_ITE3,$B50,'IT-Efficacy'!$F$1)</f>
        <v>0</v>
      </c>
      <c r="K50" s="154">
        <f>MyRating(_ITE4,$B50,'IT-Efficacy'!$F$1)</f>
        <v>0</v>
      </c>
      <c r="L50" s="154">
        <f>MyRating(_ITE5,$B50,'IT-Efficacy'!$F$1)</f>
        <v>0</v>
      </c>
      <c r="M50" s="154">
        <f>MyRating(_ITE6,$B50,'IT-Efficacy'!$F$1)</f>
        <v>0</v>
      </c>
      <c r="N50" s="154">
        <f>MyRating(_ITE7,$B50,'IT-Efficacy'!$F$1)</f>
        <v>0</v>
      </c>
      <c r="O50" s="154">
        <f>MyRating(_ITE8,$B50,'IT-Efficacy'!$F$1)</f>
        <v>0</v>
      </c>
      <c r="P50" s="154">
        <f>MyRating(_ITS1,$B50,'IT-Efficacy'!$F$1)</f>
        <v>0</v>
      </c>
      <c r="Q50" s="154">
        <f>MyRating(_ITS2,$B50,'IT-Efficacy'!$F$1)</f>
        <v>0</v>
      </c>
      <c r="R50" s="154">
        <f>MyRating(_ITS3,$B50,'IT-Efficacy'!$F$1)</f>
        <v>0</v>
      </c>
      <c r="S50" s="154">
        <f>MyRating(_ITS4,$B50,'IT-Efficacy'!$F$1)</f>
        <v>0</v>
      </c>
      <c r="T50" s="154">
        <f>MyRating(_ITS5,$B50,'IT-Efficacy'!$F$1)</f>
        <v>0</v>
      </c>
      <c r="U50" s="154">
        <f>MyRating(_ITS6,$B50,'IT-Efficacy'!$F$1)</f>
        <v>0</v>
      </c>
      <c r="V50" s="154">
        <f>MyRating(_ITS7,$B50,'IT-Efficacy'!$F$1)</f>
        <v>0</v>
      </c>
      <c r="W50" s="154">
        <f>MyRating(_ITD1,$B50,'IT-Efficacy'!$F$1)</f>
        <v>0</v>
      </c>
      <c r="X50" s="154">
        <f>MyRating(_ITD2,$B50,'IT-Efficacy'!$F$1)</f>
        <v>0</v>
      </c>
      <c r="Y50" s="154">
        <f>MyRating(_ITD3,$B50,'IT-Efficacy'!$F$1)</f>
        <v>0</v>
      </c>
      <c r="Z50" s="154">
        <f>MyRating(_ITD4,$B50,'IT-Efficacy'!$F$1)</f>
        <v>0</v>
      </c>
      <c r="AA50" s="154">
        <f>MyRating(_ITB1,$B50,'IT-Efficacy'!$F$1)</f>
        <v>0</v>
      </c>
      <c r="AB50" s="154">
        <f>MyRating(_ITB2,$B50,'IT-Efficacy'!$F$1)</f>
        <v>0</v>
      </c>
      <c r="AC50" s="154">
        <f>MyRating(_ITB3,$B50,'IT-Efficacy'!$F$1)</f>
        <v>0</v>
      </c>
    </row>
    <row r="51" spans="2:29" x14ac:dyDescent="0.25">
      <c r="B51" s="273"/>
      <c r="C51" s="294">
        <f t="shared" si="0"/>
        <v>0</v>
      </c>
      <c r="D51" s="294">
        <f t="shared" si="1"/>
        <v>0</v>
      </c>
      <c r="E51" s="294">
        <f t="shared" si="2"/>
        <v>0</v>
      </c>
      <c r="F51" s="294">
        <f t="shared" si="3"/>
        <v>0</v>
      </c>
      <c r="G51" s="294">
        <f t="shared" si="4"/>
        <v>0</v>
      </c>
      <c r="H51" s="154">
        <f>MyRating(_ITE1,$B51,'IT-Efficacy'!$F$1)</f>
        <v>0</v>
      </c>
      <c r="I51" s="154">
        <f>MyRating(_ITE2,$B51,'IT-Efficacy'!$F$1)</f>
        <v>0</v>
      </c>
      <c r="J51" s="154">
        <f>MyRating(_ITE3,$B51,'IT-Efficacy'!$F$1)</f>
        <v>0</v>
      </c>
      <c r="K51" s="154">
        <f>MyRating(_ITE4,$B51,'IT-Efficacy'!$F$1)</f>
        <v>0</v>
      </c>
      <c r="L51" s="154">
        <f>MyRating(_ITE5,$B51,'IT-Efficacy'!$F$1)</f>
        <v>0</v>
      </c>
      <c r="M51" s="154">
        <f>MyRating(_ITE6,$B51,'IT-Efficacy'!$F$1)</f>
        <v>0</v>
      </c>
      <c r="N51" s="154">
        <f>MyRating(_ITE7,$B51,'IT-Efficacy'!$F$1)</f>
        <v>0</v>
      </c>
      <c r="O51" s="154">
        <f>MyRating(_ITE8,$B51,'IT-Efficacy'!$F$1)</f>
        <v>0</v>
      </c>
      <c r="P51" s="154">
        <f>MyRating(_ITS1,$B51,'IT-Efficacy'!$F$1)</f>
        <v>0</v>
      </c>
      <c r="Q51" s="154">
        <f>MyRating(_ITS2,$B51,'IT-Efficacy'!$F$1)</f>
        <v>0</v>
      </c>
      <c r="R51" s="154">
        <f>MyRating(_ITS3,$B51,'IT-Efficacy'!$F$1)</f>
        <v>0</v>
      </c>
      <c r="S51" s="154">
        <f>MyRating(_ITS4,$B51,'IT-Efficacy'!$F$1)</f>
        <v>0</v>
      </c>
      <c r="T51" s="154">
        <f>MyRating(_ITS5,$B51,'IT-Efficacy'!$F$1)</f>
        <v>0</v>
      </c>
      <c r="U51" s="154">
        <f>MyRating(_ITS6,$B51,'IT-Efficacy'!$F$1)</f>
        <v>0</v>
      </c>
      <c r="V51" s="154">
        <f>MyRating(_ITS7,$B51,'IT-Efficacy'!$F$1)</f>
        <v>0</v>
      </c>
      <c r="W51" s="154">
        <f>MyRating(_ITD1,$B51,'IT-Efficacy'!$F$1)</f>
        <v>0</v>
      </c>
      <c r="X51" s="154">
        <f>MyRating(_ITD2,$B51,'IT-Efficacy'!$F$1)</f>
        <v>0</v>
      </c>
      <c r="Y51" s="154">
        <f>MyRating(_ITD3,$B51,'IT-Efficacy'!$F$1)</f>
        <v>0</v>
      </c>
      <c r="Z51" s="154">
        <f>MyRating(_ITD4,$B51,'IT-Efficacy'!$F$1)</f>
        <v>0</v>
      </c>
      <c r="AA51" s="154">
        <f>MyRating(_ITB1,$B51,'IT-Efficacy'!$F$1)</f>
        <v>0</v>
      </c>
      <c r="AB51" s="154">
        <f>MyRating(_ITB2,$B51,'IT-Efficacy'!$F$1)</f>
        <v>0</v>
      </c>
      <c r="AC51" s="154">
        <f>MyRating(_ITB3,$B51,'IT-Efficacy'!$F$1)</f>
        <v>0</v>
      </c>
    </row>
    <row r="52" spans="2:29" x14ac:dyDescent="0.25">
      <c r="B52" s="273"/>
      <c r="C52" s="294">
        <f t="shared" si="0"/>
        <v>0</v>
      </c>
      <c r="D52" s="294">
        <f t="shared" si="1"/>
        <v>0</v>
      </c>
      <c r="E52" s="294">
        <f t="shared" si="2"/>
        <v>0</v>
      </c>
      <c r="F52" s="294">
        <f t="shared" si="3"/>
        <v>0</v>
      </c>
      <c r="G52" s="294">
        <f t="shared" si="4"/>
        <v>0</v>
      </c>
      <c r="H52" s="154">
        <f>MyRating(_ITE1,$B52,'IT-Efficacy'!$F$1)</f>
        <v>0</v>
      </c>
      <c r="I52" s="154">
        <f>MyRating(_ITE2,$B52,'IT-Efficacy'!$F$1)</f>
        <v>0</v>
      </c>
      <c r="J52" s="154">
        <f>MyRating(_ITE3,$B52,'IT-Efficacy'!$F$1)</f>
        <v>0</v>
      </c>
      <c r="K52" s="154">
        <f>MyRating(_ITE4,$B52,'IT-Efficacy'!$F$1)</f>
        <v>0</v>
      </c>
      <c r="L52" s="154">
        <f>MyRating(_ITE5,$B52,'IT-Efficacy'!$F$1)</f>
        <v>0</v>
      </c>
      <c r="M52" s="154">
        <f>MyRating(_ITE6,$B52,'IT-Efficacy'!$F$1)</f>
        <v>0</v>
      </c>
      <c r="N52" s="154">
        <f>MyRating(_ITE7,$B52,'IT-Efficacy'!$F$1)</f>
        <v>0</v>
      </c>
      <c r="O52" s="154">
        <f>MyRating(_ITE8,$B52,'IT-Efficacy'!$F$1)</f>
        <v>0</v>
      </c>
      <c r="P52" s="154">
        <f>MyRating(_ITS1,$B52,'IT-Efficacy'!$F$1)</f>
        <v>0</v>
      </c>
      <c r="Q52" s="154">
        <f>MyRating(_ITS2,$B52,'IT-Efficacy'!$F$1)</f>
        <v>0</v>
      </c>
      <c r="R52" s="154">
        <f>MyRating(_ITS3,$B52,'IT-Efficacy'!$F$1)</f>
        <v>0</v>
      </c>
      <c r="S52" s="154">
        <f>MyRating(_ITS4,$B52,'IT-Efficacy'!$F$1)</f>
        <v>0</v>
      </c>
      <c r="T52" s="154">
        <f>MyRating(_ITS5,$B52,'IT-Efficacy'!$F$1)</f>
        <v>0</v>
      </c>
      <c r="U52" s="154">
        <f>MyRating(_ITS6,$B52,'IT-Efficacy'!$F$1)</f>
        <v>0</v>
      </c>
      <c r="V52" s="154">
        <f>MyRating(_ITS7,$B52,'IT-Efficacy'!$F$1)</f>
        <v>0</v>
      </c>
      <c r="W52" s="154">
        <f>MyRating(_ITD1,$B52,'IT-Efficacy'!$F$1)</f>
        <v>0</v>
      </c>
      <c r="X52" s="154">
        <f>MyRating(_ITD2,$B52,'IT-Efficacy'!$F$1)</f>
        <v>0</v>
      </c>
      <c r="Y52" s="154">
        <f>MyRating(_ITD3,$B52,'IT-Efficacy'!$F$1)</f>
        <v>0</v>
      </c>
      <c r="Z52" s="154">
        <f>MyRating(_ITD4,$B52,'IT-Efficacy'!$F$1)</f>
        <v>0</v>
      </c>
      <c r="AA52" s="154">
        <f>MyRating(_ITB1,$B52,'IT-Efficacy'!$F$1)</f>
        <v>0</v>
      </c>
      <c r="AB52" s="154">
        <f>MyRating(_ITB2,$B52,'IT-Efficacy'!$F$1)</f>
        <v>0</v>
      </c>
      <c r="AC52" s="154">
        <f>MyRating(_ITB3,$B52,'IT-Efficacy'!$F$1)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B1:R133"/>
  <sheetViews>
    <sheetView workbookViewId="0"/>
  </sheetViews>
  <sheetFormatPr defaultRowHeight="15" x14ac:dyDescent="0.25"/>
  <cols>
    <col min="1" max="1" width="2.85546875" customWidth="1"/>
    <col min="2" max="6" width="20.7109375" bestFit="1" customWidth="1"/>
    <col min="17" max="17" width="26" bestFit="1" customWidth="1"/>
    <col min="18" max="18" width="23.42578125" bestFit="1" customWidth="1"/>
  </cols>
  <sheetData>
    <row r="1" spans="2:18" x14ac:dyDescent="0.25">
      <c r="B1" s="154" t="s">
        <v>173</v>
      </c>
      <c r="C1" s="154" t="s">
        <v>172</v>
      </c>
      <c r="D1" s="154" t="s">
        <v>169</v>
      </c>
      <c r="E1" s="154" t="s">
        <v>170</v>
      </c>
      <c r="F1" s="154" t="s">
        <v>171</v>
      </c>
      <c r="I1" s="154" t="s">
        <v>152</v>
      </c>
      <c r="K1" s="154" t="s">
        <v>728</v>
      </c>
      <c r="L1" s="154">
        <v>66</v>
      </c>
      <c r="M1" s="154" t="s">
        <v>729</v>
      </c>
      <c r="N1" s="154" t="s">
        <v>729</v>
      </c>
      <c r="O1" s="154" t="s">
        <v>730</v>
      </c>
      <c r="P1" s="154" t="s">
        <v>731</v>
      </c>
      <c r="Q1" s="154" t="s">
        <v>732</v>
      </c>
      <c r="R1" s="154" t="s">
        <v>733</v>
      </c>
    </row>
    <row r="2" spans="2:18" ht="15.75" x14ac:dyDescent="0.25">
      <c r="B2" s="299" t="s">
        <v>308</v>
      </c>
      <c r="C2" s="299" t="s">
        <v>317</v>
      </c>
      <c r="D2" s="299" t="s">
        <v>309</v>
      </c>
      <c r="E2" s="299" t="s">
        <v>329</v>
      </c>
      <c r="F2" s="299" t="s">
        <v>317</v>
      </c>
      <c r="I2" s="326" t="s">
        <v>173</v>
      </c>
      <c r="J2" s="322">
        <v>1</v>
      </c>
      <c r="K2" s="179">
        <v>8</v>
      </c>
      <c r="L2" s="222">
        <f>K2+$L$1</f>
        <v>74</v>
      </c>
      <c r="M2" s="154">
        <v>4</v>
      </c>
      <c r="N2" s="154">
        <v>8</v>
      </c>
      <c r="O2" s="327" t="s">
        <v>137</v>
      </c>
      <c r="P2" s="327" t="str">
        <f>"_"&amp;I2&amp;LEFT(O2,1)&amp;J2</f>
        <v>_DEE1</v>
      </c>
      <c r="Q2" t="str">
        <f>"'"&amp;I2&amp;"-"&amp;O2&amp;"'!R"&amp;K2&amp;"C"&amp;M2&amp;":R"&amp;L2&amp;"C"&amp;N2</f>
        <v>'DE-Efficacy'!R8C4:R74C8</v>
      </c>
      <c r="R2" s="165">
        <v>8.4581000000000003E-2</v>
      </c>
    </row>
    <row r="3" spans="2:18" ht="15.75" x14ac:dyDescent="0.25">
      <c r="B3" s="299" t="s">
        <v>309</v>
      </c>
      <c r="C3" s="299" t="s">
        <v>308</v>
      </c>
      <c r="D3" s="299" t="s">
        <v>327</v>
      </c>
      <c r="E3" s="299" t="s">
        <v>308</v>
      </c>
      <c r="F3" s="299" t="s">
        <v>309</v>
      </c>
      <c r="I3" s="326" t="s">
        <v>173</v>
      </c>
      <c r="J3" s="322">
        <f>J2+1</f>
        <v>2</v>
      </c>
      <c r="K3" s="179">
        <v>75</v>
      </c>
      <c r="L3" s="222">
        <f t="shared" ref="L3:L66" si="0">K3+$L$1</f>
        <v>141</v>
      </c>
      <c r="M3" s="154">
        <v>4</v>
      </c>
      <c r="N3" s="154">
        <v>8</v>
      </c>
      <c r="O3" s="327" t="s">
        <v>137</v>
      </c>
      <c r="P3" s="327" t="str">
        <f t="shared" ref="P3:P66" si="1">"_"&amp;I3&amp;LEFT(O3,1)&amp;J3</f>
        <v>_DEE2</v>
      </c>
      <c r="Q3" t="str">
        <f t="shared" ref="Q3:Q66" si="2">"'"&amp;I3&amp;"-"&amp;O3&amp;"'!R"&amp;K3&amp;"C"&amp;M3&amp;":R"&amp;L3&amp;"C"&amp;N3</f>
        <v>'DE-Efficacy'!R75C4:R141C8</v>
      </c>
      <c r="R3" s="328">
        <v>8.0703200000000017E-2</v>
      </c>
    </row>
    <row r="4" spans="2:18" ht="15.75" x14ac:dyDescent="0.25">
      <c r="B4" s="299" t="s">
        <v>327</v>
      </c>
      <c r="C4" s="299" t="s">
        <v>309</v>
      </c>
      <c r="D4" s="299" t="s">
        <v>313</v>
      </c>
      <c r="E4" s="299" t="s">
        <v>317</v>
      </c>
      <c r="F4" s="299" t="s">
        <v>327</v>
      </c>
      <c r="I4" s="326" t="s">
        <v>173</v>
      </c>
      <c r="J4" s="322">
        <f t="shared" ref="J4:J9" si="3">J3+1</f>
        <v>3</v>
      </c>
      <c r="K4" s="179">
        <v>142</v>
      </c>
      <c r="L4" s="222">
        <f t="shared" si="0"/>
        <v>208</v>
      </c>
      <c r="M4" s="154">
        <v>4</v>
      </c>
      <c r="N4" s="154">
        <v>8</v>
      </c>
      <c r="O4" s="327" t="s">
        <v>137</v>
      </c>
      <c r="P4" s="327" t="str">
        <f t="shared" si="1"/>
        <v>_DEE3</v>
      </c>
      <c r="Q4" t="str">
        <f t="shared" si="2"/>
        <v>'DE-Efficacy'!R142C4:R208C8</v>
      </c>
      <c r="R4" s="165">
        <v>9.5090400000000005E-2</v>
      </c>
    </row>
    <row r="5" spans="2:18" ht="15.75" x14ac:dyDescent="0.25">
      <c r="B5" s="299" t="s">
        <v>328</v>
      </c>
      <c r="C5" s="299" t="s">
        <v>327</v>
      </c>
      <c r="D5" s="299" t="s">
        <v>329</v>
      </c>
      <c r="E5" s="299" t="s">
        <v>309</v>
      </c>
      <c r="F5" s="299" t="s">
        <v>328</v>
      </c>
      <c r="I5" s="326" t="s">
        <v>173</v>
      </c>
      <c r="J5" s="322">
        <f t="shared" si="3"/>
        <v>4</v>
      </c>
      <c r="K5" s="179">
        <v>209</v>
      </c>
      <c r="L5" s="222">
        <f t="shared" si="0"/>
        <v>275</v>
      </c>
      <c r="M5" s="154">
        <v>4</v>
      </c>
      <c r="N5" s="154">
        <v>8</v>
      </c>
      <c r="O5" s="327" t="s">
        <v>137</v>
      </c>
      <c r="P5" s="327" t="str">
        <f t="shared" si="1"/>
        <v>_DEE4</v>
      </c>
      <c r="Q5" t="str">
        <f t="shared" si="2"/>
        <v>'DE-Efficacy'!R209C4:R275C8</v>
      </c>
      <c r="R5" s="165">
        <v>8.2614000000000007E-2</v>
      </c>
    </row>
    <row r="6" spans="2:18" ht="16.5" thickBot="1" x14ac:dyDescent="0.3">
      <c r="B6" s="299" t="s">
        <v>310</v>
      </c>
      <c r="C6" s="299" t="s">
        <v>318</v>
      </c>
      <c r="D6" s="300" t="s">
        <v>664</v>
      </c>
      <c r="E6" s="299" t="s">
        <v>327</v>
      </c>
      <c r="F6" s="299" t="s">
        <v>310</v>
      </c>
      <c r="I6" s="326" t="s">
        <v>173</v>
      </c>
      <c r="J6" s="322">
        <f t="shared" si="3"/>
        <v>5</v>
      </c>
      <c r="K6" s="179">
        <v>276</v>
      </c>
      <c r="L6" s="222">
        <f t="shared" si="0"/>
        <v>342</v>
      </c>
      <c r="M6" s="154">
        <v>4</v>
      </c>
      <c r="N6" s="154">
        <v>8</v>
      </c>
      <c r="O6" s="327" t="s">
        <v>137</v>
      </c>
      <c r="P6" s="327" t="str">
        <f t="shared" si="1"/>
        <v>_DEE5</v>
      </c>
      <c r="Q6" t="str">
        <f t="shared" si="2"/>
        <v>'DE-Efficacy'!R276C4:R342C8</v>
      </c>
      <c r="R6" s="165">
        <v>6.1089400000000009E-2</v>
      </c>
    </row>
    <row r="7" spans="2:18" ht="15.75" x14ac:dyDescent="0.25">
      <c r="B7" s="299" t="s">
        <v>311</v>
      </c>
      <c r="C7" s="299" t="s">
        <v>310</v>
      </c>
      <c r="D7" s="9" t="s">
        <v>270</v>
      </c>
      <c r="E7" s="299" t="s">
        <v>328</v>
      </c>
      <c r="F7" s="299" t="s">
        <v>312</v>
      </c>
      <c r="I7" s="326" t="s">
        <v>173</v>
      </c>
      <c r="J7" s="322">
        <f t="shared" si="3"/>
        <v>6</v>
      </c>
      <c r="K7" s="179">
        <v>343</v>
      </c>
      <c r="L7" s="222">
        <f t="shared" si="0"/>
        <v>409</v>
      </c>
      <c r="M7" s="154">
        <v>4</v>
      </c>
      <c r="N7" s="154">
        <v>8</v>
      </c>
      <c r="O7" s="327" t="s">
        <v>137</v>
      </c>
      <c r="P7" s="327" t="str">
        <f t="shared" si="1"/>
        <v>_DEE6</v>
      </c>
      <c r="Q7" t="str">
        <f t="shared" si="2"/>
        <v>'DE-Efficacy'!R343C4:R409C8</v>
      </c>
      <c r="R7" s="165">
        <v>5.8054600000000005E-2</v>
      </c>
    </row>
    <row r="8" spans="2:18" ht="15.75" x14ac:dyDescent="0.25">
      <c r="B8" s="299" t="s">
        <v>312</v>
      </c>
      <c r="C8" s="299" t="s">
        <v>312</v>
      </c>
      <c r="D8" s="9" t="s">
        <v>78</v>
      </c>
      <c r="E8" s="299" t="s">
        <v>310</v>
      </c>
      <c r="F8" s="299" t="s">
        <v>320</v>
      </c>
      <c r="I8" s="326" t="s">
        <v>173</v>
      </c>
      <c r="J8" s="322">
        <f t="shared" si="3"/>
        <v>7</v>
      </c>
      <c r="K8" s="179">
        <v>410</v>
      </c>
      <c r="L8" s="222">
        <f t="shared" si="0"/>
        <v>476</v>
      </c>
      <c r="M8" s="154">
        <v>4</v>
      </c>
      <c r="N8" s="154">
        <v>8</v>
      </c>
      <c r="O8" s="327" t="s">
        <v>137</v>
      </c>
      <c r="P8" s="327" t="str">
        <f t="shared" si="1"/>
        <v>_DEE7</v>
      </c>
      <c r="Q8" t="str">
        <f t="shared" si="2"/>
        <v>'DE-Efficacy'!R410C4:R476C8</v>
      </c>
      <c r="R8" s="165">
        <v>3.8047400000000002E-2</v>
      </c>
    </row>
    <row r="9" spans="2:18" ht="15.75" x14ac:dyDescent="0.25">
      <c r="B9" s="299" t="s">
        <v>313</v>
      </c>
      <c r="C9" s="299" t="s">
        <v>321</v>
      </c>
      <c r="D9" s="9" t="s">
        <v>75</v>
      </c>
      <c r="E9" s="299" t="s">
        <v>319</v>
      </c>
      <c r="F9" s="299" t="s">
        <v>313</v>
      </c>
      <c r="I9" s="326" t="s">
        <v>173</v>
      </c>
      <c r="J9" s="322">
        <f t="shared" si="3"/>
        <v>8</v>
      </c>
      <c r="K9" s="179">
        <v>477</v>
      </c>
      <c r="L9" s="222">
        <f t="shared" si="0"/>
        <v>543</v>
      </c>
      <c r="M9" s="154">
        <v>4</v>
      </c>
      <c r="N9" s="154">
        <v>8</v>
      </c>
      <c r="O9" s="327" t="s">
        <v>137</v>
      </c>
      <c r="P9" s="327" t="str">
        <f t="shared" si="1"/>
        <v>_DEE8</v>
      </c>
      <c r="Q9" t="str">
        <f t="shared" si="2"/>
        <v>'DE-Efficacy'!R477C4:R543C8</v>
      </c>
      <c r="R9" s="165">
        <v>6.1820000000000007E-2</v>
      </c>
    </row>
    <row r="10" spans="2:18" ht="15.75" x14ac:dyDescent="0.25">
      <c r="B10" s="299" t="s">
        <v>314</v>
      </c>
      <c r="C10" s="299" t="s">
        <v>313</v>
      </c>
      <c r="D10" s="9" t="s">
        <v>17</v>
      </c>
      <c r="E10" s="299" t="s">
        <v>312</v>
      </c>
      <c r="F10" s="299" t="s">
        <v>329</v>
      </c>
      <c r="I10" s="326" t="s">
        <v>173</v>
      </c>
      <c r="J10" s="323">
        <v>1</v>
      </c>
      <c r="K10" s="179">
        <v>8</v>
      </c>
      <c r="L10" s="222">
        <f t="shared" si="0"/>
        <v>74</v>
      </c>
      <c r="M10" s="154">
        <v>4</v>
      </c>
      <c r="N10" s="154">
        <v>8</v>
      </c>
      <c r="O10" s="327" t="s">
        <v>136</v>
      </c>
      <c r="P10" s="327" t="str">
        <f t="shared" si="1"/>
        <v>_DES1</v>
      </c>
      <c r="Q10" t="str">
        <f t="shared" si="2"/>
        <v>'DE-S&amp;T'!R8C4:R74C8</v>
      </c>
      <c r="R10" s="165">
        <v>6.1469900000000001E-2</v>
      </c>
    </row>
    <row r="11" spans="2:18" ht="16.5" thickBot="1" x14ac:dyDescent="0.3">
      <c r="B11" s="299" t="s">
        <v>315</v>
      </c>
      <c r="C11" s="299" t="s">
        <v>322</v>
      </c>
      <c r="D11" s="9" t="s">
        <v>73</v>
      </c>
      <c r="E11" s="299" t="s">
        <v>320</v>
      </c>
      <c r="F11" s="300" t="s">
        <v>664</v>
      </c>
      <c r="I11" s="326" t="s">
        <v>173</v>
      </c>
      <c r="J11" s="323">
        <f>J10+1</f>
        <v>2</v>
      </c>
      <c r="K11" s="179">
        <v>75</v>
      </c>
      <c r="L11" s="222">
        <f t="shared" si="0"/>
        <v>141</v>
      </c>
      <c r="M11" s="154">
        <v>4</v>
      </c>
      <c r="N11" s="154">
        <v>8</v>
      </c>
      <c r="O11" s="327" t="s">
        <v>136</v>
      </c>
      <c r="P11" s="327" t="str">
        <f t="shared" si="1"/>
        <v>_DES2</v>
      </c>
      <c r="Q11" t="str">
        <f t="shared" si="2"/>
        <v>'DE-S&amp;T'!R75C4:R141C8</v>
      </c>
      <c r="R11" s="165">
        <v>2.4572900000000002E-2</v>
      </c>
    </row>
    <row r="12" spans="2:18" ht="15.75" x14ac:dyDescent="0.25">
      <c r="B12" s="299" t="s">
        <v>329</v>
      </c>
      <c r="C12" s="196" t="s">
        <v>323</v>
      </c>
      <c r="D12" s="9" t="s">
        <v>37</v>
      </c>
      <c r="E12" s="299" t="s">
        <v>313</v>
      </c>
      <c r="F12" s="9" t="s">
        <v>270</v>
      </c>
      <c r="I12" s="326" t="s">
        <v>173</v>
      </c>
      <c r="J12" s="323">
        <f t="shared" ref="J12:J16" si="4">J11+1</f>
        <v>3</v>
      </c>
      <c r="K12" s="179">
        <v>142</v>
      </c>
      <c r="L12" s="222">
        <f t="shared" si="0"/>
        <v>208</v>
      </c>
      <c r="M12" s="154">
        <v>4</v>
      </c>
      <c r="N12" s="154">
        <v>8</v>
      </c>
      <c r="O12" s="327" t="s">
        <v>136</v>
      </c>
      <c r="P12" s="327" t="str">
        <f t="shared" si="1"/>
        <v>_DES3</v>
      </c>
      <c r="Q12" t="str">
        <f t="shared" si="2"/>
        <v>'DE-S&amp;T'!R142C4:R208C8</v>
      </c>
      <c r="R12" s="165">
        <v>3.06471E-2</v>
      </c>
    </row>
    <row r="13" spans="2:18" ht="16.5" thickBot="1" x14ac:dyDescent="0.3">
      <c r="B13" s="300" t="s">
        <v>316</v>
      </c>
      <c r="C13" s="300" t="s">
        <v>329</v>
      </c>
      <c r="D13" s="9" t="s">
        <v>71</v>
      </c>
      <c r="E13" s="300" t="s">
        <v>664</v>
      </c>
      <c r="F13" s="9" t="s">
        <v>78</v>
      </c>
      <c r="I13" s="326" t="s">
        <v>173</v>
      </c>
      <c r="J13" s="323">
        <f t="shared" si="4"/>
        <v>4</v>
      </c>
      <c r="K13" s="179">
        <v>209</v>
      </c>
      <c r="L13" s="222">
        <f t="shared" si="0"/>
        <v>275</v>
      </c>
      <c r="M13" s="154">
        <v>4</v>
      </c>
      <c r="N13" s="154">
        <v>8</v>
      </c>
      <c r="O13" s="327" t="s">
        <v>136</v>
      </c>
      <c r="P13" s="327" t="str">
        <f t="shared" si="1"/>
        <v>_DES4</v>
      </c>
      <c r="Q13" t="str">
        <f t="shared" si="2"/>
        <v>'DE-S&amp;T'!R209C4:R275C8</v>
      </c>
      <c r="R13" s="165">
        <v>3.4964300000000004E-2</v>
      </c>
    </row>
    <row r="14" spans="2:18" ht="15.75" x14ac:dyDescent="0.25">
      <c r="B14" s="9" t="s">
        <v>270</v>
      </c>
      <c r="C14" s="9" t="s">
        <v>270</v>
      </c>
      <c r="D14" s="9" t="s">
        <v>21</v>
      </c>
      <c r="E14" s="9" t="s">
        <v>270</v>
      </c>
      <c r="F14" s="9" t="s">
        <v>75</v>
      </c>
      <c r="I14" s="326" t="s">
        <v>173</v>
      </c>
      <c r="J14" s="323">
        <f t="shared" si="4"/>
        <v>5</v>
      </c>
      <c r="K14" s="179">
        <v>276</v>
      </c>
      <c r="L14" s="222">
        <f t="shared" si="0"/>
        <v>342</v>
      </c>
      <c r="M14" s="154">
        <v>4</v>
      </c>
      <c r="N14" s="154">
        <v>8</v>
      </c>
      <c r="O14" s="327" t="s">
        <v>136</v>
      </c>
      <c r="P14" s="327" t="str">
        <f t="shared" si="1"/>
        <v>_DES5</v>
      </c>
      <c r="Q14" t="str">
        <f t="shared" si="2"/>
        <v>'DE-S&amp;T'!R276C4:R342C8</v>
      </c>
      <c r="R14" s="165">
        <v>4.6008299999999995E-2</v>
      </c>
    </row>
    <row r="15" spans="2:18" ht="15.75" x14ac:dyDescent="0.25">
      <c r="B15" s="9" t="s">
        <v>78</v>
      </c>
      <c r="C15" s="9" t="s">
        <v>78</v>
      </c>
      <c r="D15" s="9" t="s">
        <v>66</v>
      </c>
      <c r="E15" s="9" t="s">
        <v>78</v>
      </c>
      <c r="F15" s="9" t="s">
        <v>17</v>
      </c>
      <c r="I15" s="326" t="s">
        <v>173</v>
      </c>
      <c r="J15" s="323">
        <f t="shared" si="4"/>
        <v>6</v>
      </c>
      <c r="K15" s="179">
        <v>343</v>
      </c>
      <c r="L15" s="222">
        <f t="shared" si="0"/>
        <v>409</v>
      </c>
      <c r="M15" s="154">
        <v>4</v>
      </c>
      <c r="N15" s="154">
        <v>8</v>
      </c>
      <c r="O15" s="327" t="s">
        <v>136</v>
      </c>
      <c r="P15" s="327" t="str">
        <f t="shared" si="1"/>
        <v>_DES6</v>
      </c>
      <c r="Q15" t="str">
        <f t="shared" si="2"/>
        <v>'DE-S&amp;T'!R343C4:R409C8</v>
      </c>
      <c r="R15" s="165">
        <v>2.14354E-2</v>
      </c>
    </row>
    <row r="16" spans="2:18" ht="15.75" x14ac:dyDescent="0.25">
      <c r="B16" s="9" t="s">
        <v>75</v>
      </c>
      <c r="C16" s="9" t="s">
        <v>75</v>
      </c>
      <c r="D16" s="9" t="s">
        <v>285</v>
      </c>
      <c r="E16" s="9" t="s">
        <v>75</v>
      </c>
      <c r="F16" s="9" t="s">
        <v>73</v>
      </c>
      <c r="I16" s="326" t="s">
        <v>173</v>
      </c>
      <c r="J16" s="323">
        <f t="shared" si="4"/>
        <v>7</v>
      </c>
      <c r="K16" s="179">
        <v>410</v>
      </c>
      <c r="L16" s="222">
        <f t="shared" si="0"/>
        <v>476</v>
      </c>
      <c r="M16" s="154">
        <v>4</v>
      </c>
      <c r="N16" s="154">
        <v>8</v>
      </c>
      <c r="O16" s="327" t="s">
        <v>136</v>
      </c>
      <c r="P16" s="327" t="str">
        <f t="shared" si="1"/>
        <v>_DES7</v>
      </c>
      <c r="Q16" t="str">
        <f t="shared" si="2"/>
        <v>'DE-S&amp;T'!R410C4:R476C8</v>
      </c>
      <c r="R16" s="165">
        <v>3.1877000000000003E-2</v>
      </c>
    </row>
    <row r="17" spans="2:18" ht="15.75" x14ac:dyDescent="0.25">
      <c r="B17" s="9" t="s">
        <v>73</v>
      </c>
      <c r="C17" s="9" t="s">
        <v>17</v>
      </c>
      <c r="D17" s="9" t="s">
        <v>33</v>
      </c>
      <c r="E17" s="9" t="s">
        <v>17</v>
      </c>
      <c r="F17" s="9" t="s">
        <v>37</v>
      </c>
      <c r="I17" s="326" t="s">
        <v>173</v>
      </c>
      <c r="J17" s="324">
        <v>1</v>
      </c>
      <c r="K17" s="179">
        <v>8</v>
      </c>
      <c r="L17" s="222">
        <f t="shared" si="0"/>
        <v>74</v>
      </c>
      <c r="M17" s="154">
        <v>4</v>
      </c>
      <c r="N17" s="154">
        <v>8</v>
      </c>
      <c r="O17" s="327" t="s">
        <v>135</v>
      </c>
      <c r="P17" s="327" t="str">
        <f t="shared" si="1"/>
        <v>_DED1</v>
      </c>
      <c r="Q17" t="str">
        <f t="shared" si="2"/>
        <v>'DE-Delivery'!R8C4:R74C8</v>
      </c>
      <c r="R17" s="165">
        <v>5.9704054739999991E-2</v>
      </c>
    </row>
    <row r="18" spans="2:18" ht="15.75" x14ac:dyDescent="0.25">
      <c r="B18" s="9" t="s">
        <v>37</v>
      </c>
      <c r="C18" s="9" t="s">
        <v>73</v>
      </c>
      <c r="D18" s="9" t="s">
        <v>29</v>
      </c>
      <c r="E18" s="9" t="s">
        <v>73</v>
      </c>
      <c r="F18" s="9" t="s">
        <v>71</v>
      </c>
      <c r="I18" s="326" t="s">
        <v>173</v>
      </c>
      <c r="J18" s="324">
        <f>J17+1</f>
        <v>2</v>
      </c>
      <c r="K18" s="179">
        <v>75</v>
      </c>
      <c r="L18" s="222">
        <f t="shared" si="0"/>
        <v>141</v>
      </c>
      <c r="M18" s="154">
        <v>4</v>
      </c>
      <c r="N18" s="154">
        <v>8</v>
      </c>
      <c r="O18" s="327" t="s">
        <v>135</v>
      </c>
      <c r="P18" s="327" t="str">
        <f t="shared" si="1"/>
        <v>_DED2</v>
      </c>
      <c r="Q18" t="str">
        <f t="shared" si="2"/>
        <v>'DE-Delivery'!R75C4:R141C8</v>
      </c>
      <c r="R18" s="165">
        <v>4.0027204139999994E-2</v>
      </c>
    </row>
    <row r="19" spans="2:18" ht="15.75" x14ac:dyDescent="0.25">
      <c r="B19" s="9" t="s">
        <v>71</v>
      </c>
      <c r="C19" s="9" t="s">
        <v>37</v>
      </c>
      <c r="D19" s="9" t="s">
        <v>26</v>
      </c>
      <c r="E19" s="9" t="s">
        <v>37</v>
      </c>
      <c r="F19" s="9" t="s">
        <v>21</v>
      </c>
      <c r="I19" s="326" t="s">
        <v>173</v>
      </c>
      <c r="J19" s="324">
        <f t="shared" ref="J19:J20" si="5">J18+1</f>
        <v>3</v>
      </c>
      <c r="K19" s="179">
        <v>142</v>
      </c>
      <c r="L19" s="222">
        <f t="shared" si="0"/>
        <v>208</v>
      </c>
      <c r="M19" s="154">
        <v>4</v>
      </c>
      <c r="N19" s="154">
        <v>8</v>
      </c>
      <c r="O19" s="327" t="s">
        <v>135</v>
      </c>
      <c r="P19" s="327" t="str">
        <f t="shared" si="1"/>
        <v>_DED3</v>
      </c>
      <c r="Q19" t="str">
        <f t="shared" si="2"/>
        <v>'DE-Delivery'!R142C4:R208C8</v>
      </c>
      <c r="R19" s="165">
        <v>3.2328141120000001E-2</v>
      </c>
    </row>
    <row r="20" spans="2:18" ht="15.75" x14ac:dyDescent="0.25">
      <c r="B20" s="9" t="s">
        <v>285</v>
      </c>
      <c r="C20" s="9" t="s">
        <v>71</v>
      </c>
      <c r="D20" s="9" t="s">
        <v>58</v>
      </c>
      <c r="E20" s="9" t="s">
        <v>71</v>
      </c>
      <c r="F20" s="9" t="s">
        <v>66</v>
      </c>
      <c r="I20" s="326" t="s">
        <v>173</v>
      </c>
      <c r="J20" s="324">
        <f t="shared" si="5"/>
        <v>4</v>
      </c>
      <c r="K20" s="179">
        <v>209</v>
      </c>
      <c r="L20" s="222">
        <f t="shared" si="0"/>
        <v>275</v>
      </c>
      <c r="M20" s="154">
        <v>4</v>
      </c>
      <c r="N20" s="154">
        <v>8</v>
      </c>
      <c r="O20" s="327" t="s">
        <v>135</v>
      </c>
      <c r="P20" s="327" t="str">
        <f t="shared" si="1"/>
        <v>_DED4</v>
      </c>
      <c r="Q20" t="str">
        <f t="shared" si="2"/>
        <v>'DE-Delivery'!R209C4:R275C8</v>
      </c>
      <c r="R20" s="165">
        <v>5.4940599999999999E-2</v>
      </c>
    </row>
    <row r="21" spans="2:18" ht="15.75" x14ac:dyDescent="0.25">
      <c r="B21" s="9" t="s">
        <v>17</v>
      </c>
      <c r="C21" s="9" t="s">
        <v>21</v>
      </c>
      <c r="D21" s="9" t="s">
        <v>51</v>
      </c>
      <c r="E21" s="9" t="s">
        <v>21</v>
      </c>
      <c r="F21" s="9" t="s">
        <v>285</v>
      </c>
      <c r="I21" s="326" t="s">
        <v>173</v>
      </c>
      <c r="J21" s="325">
        <v>1</v>
      </c>
      <c r="K21" s="179">
        <v>8</v>
      </c>
      <c r="L21" s="222">
        <f t="shared" si="0"/>
        <v>74</v>
      </c>
      <c r="M21" s="154">
        <v>4</v>
      </c>
      <c r="N21" s="154">
        <v>8</v>
      </c>
      <c r="O21" s="327" t="s">
        <v>119</v>
      </c>
      <c r="P21" s="327" t="str">
        <f t="shared" si="1"/>
        <v>_DEB1</v>
      </c>
      <c r="Q21" t="str">
        <f t="shared" si="2"/>
        <v>'DE-Barrier'!R8C4:R74C8</v>
      </c>
      <c r="R21" s="165">
        <v>0.2</v>
      </c>
    </row>
    <row r="22" spans="2:18" ht="15.75" x14ac:dyDescent="0.25">
      <c r="B22" s="9" t="s">
        <v>21</v>
      </c>
      <c r="C22" s="9" t="s">
        <v>66</v>
      </c>
      <c r="D22" s="9" t="s">
        <v>43</v>
      </c>
      <c r="E22" s="9" t="s">
        <v>66</v>
      </c>
      <c r="F22" s="9" t="s">
        <v>33</v>
      </c>
      <c r="I22" s="326" t="s">
        <v>173</v>
      </c>
      <c r="J22" s="325">
        <f>J21+1</f>
        <v>2</v>
      </c>
      <c r="K22" s="179">
        <v>75</v>
      </c>
      <c r="L22" s="222">
        <f t="shared" si="0"/>
        <v>141</v>
      </c>
      <c r="M22" s="154">
        <v>4</v>
      </c>
      <c r="N22" s="154">
        <v>8</v>
      </c>
      <c r="O22" s="327" t="s">
        <v>119</v>
      </c>
      <c r="P22" s="327" t="str">
        <f t="shared" si="1"/>
        <v>_DEB2</v>
      </c>
      <c r="Q22" t="str">
        <f t="shared" si="2"/>
        <v>'DE-Barrier'!R75C4:R141C8</v>
      </c>
      <c r="R22" s="165">
        <v>0.4</v>
      </c>
    </row>
    <row r="23" spans="2:18" ht="15.75" x14ac:dyDescent="0.25">
      <c r="B23" s="9" t="s">
        <v>29</v>
      </c>
      <c r="C23" s="9" t="s">
        <v>285</v>
      </c>
      <c r="D23" s="9"/>
      <c r="E23" s="9" t="s">
        <v>285</v>
      </c>
      <c r="F23" s="9" t="s">
        <v>29</v>
      </c>
      <c r="I23" s="326" t="s">
        <v>173</v>
      </c>
      <c r="J23" s="325">
        <f t="shared" ref="J23" si="6">J22+1</f>
        <v>3</v>
      </c>
      <c r="K23" s="179">
        <v>142</v>
      </c>
      <c r="L23" s="222">
        <f t="shared" si="0"/>
        <v>208</v>
      </c>
      <c r="M23" s="154">
        <v>4</v>
      </c>
      <c r="N23" s="154">
        <v>8</v>
      </c>
      <c r="O23" s="327" t="s">
        <v>119</v>
      </c>
      <c r="P23" s="327" t="str">
        <f t="shared" si="1"/>
        <v>_DEB3</v>
      </c>
      <c r="Q23" t="str">
        <f t="shared" si="2"/>
        <v>'DE-Barrier'!R142C4:R208C8</v>
      </c>
      <c r="R23" s="165">
        <v>0.4</v>
      </c>
    </row>
    <row r="24" spans="2:18" ht="15.75" x14ac:dyDescent="0.25">
      <c r="B24" s="9" t="s">
        <v>33</v>
      </c>
      <c r="C24" s="9" t="s">
        <v>33</v>
      </c>
      <c r="E24" s="9" t="s">
        <v>33</v>
      </c>
      <c r="F24" s="9" t="s">
        <v>26</v>
      </c>
      <c r="I24" s="326" t="s">
        <v>172</v>
      </c>
      <c r="J24" s="322">
        <v>1</v>
      </c>
      <c r="K24" s="179">
        <f>K2</f>
        <v>8</v>
      </c>
      <c r="L24" s="222">
        <f>K24+$L$1</f>
        <v>74</v>
      </c>
      <c r="M24" s="154">
        <v>4</v>
      </c>
      <c r="N24" s="154">
        <v>8</v>
      </c>
      <c r="O24" s="327" t="s">
        <v>137</v>
      </c>
      <c r="P24" s="327" t="str">
        <f t="shared" si="1"/>
        <v>_FRE1</v>
      </c>
      <c r="Q24" t="str">
        <f t="shared" si="2"/>
        <v>'FR-Efficacy'!R8C4:R74C8</v>
      </c>
      <c r="R24" s="165">
        <v>8.4581000000000003E-2</v>
      </c>
    </row>
    <row r="25" spans="2:18" ht="15.75" x14ac:dyDescent="0.25">
      <c r="B25" s="9" t="s">
        <v>66</v>
      </c>
      <c r="C25" s="9" t="s">
        <v>29</v>
      </c>
      <c r="E25" s="9" t="s">
        <v>29</v>
      </c>
      <c r="F25" s="9" t="s">
        <v>58</v>
      </c>
      <c r="I25" s="326" t="s">
        <v>172</v>
      </c>
      <c r="J25" s="322">
        <f>J24+1</f>
        <v>2</v>
      </c>
      <c r="K25" s="179">
        <f t="shared" ref="K25:K88" si="7">K3</f>
        <v>75</v>
      </c>
      <c r="L25" s="222">
        <f t="shared" si="0"/>
        <v>141</v>
      </c>
      <c r="M25" s="154">
        <v>4</v>
      </c>
      <c r="N25" s="154">
        <v>8</v>
      </c>
      <c r="O25" s="327" t="s">
        <v>137</v>
      </c>
      <c r="P25" s="327" t="str">
        <f t="shared" si="1"/>
        <v>_FRE2</v>
      </c>
      <c r="Q25" t="str">
        <f t="shared" si="2"/>
        <v>'FR-Efficacy'!R75C4:R141C8</v>
      </c>
      <c r="R25" s="328">
        <v>8.0703200000000017E-2</v>
      </c>
    </row>
    <row r="26" spans="2:18" ht="15.75" x14ac:dyDescent="0.25">
      <c r="B26" s="9" t="s">
        <v>26</v>
      </c>
      <c r="C26" s="9" t="s">
        <v>26</v>
      </c>
      <c r="E26" s="9" t="s">
        <v>26</v>
      </c>
      <c r="F26" s="9" t="s">
        <v>51</v>
      </c>
      <c r="I26" s="326" t="s">
        <v>172</v>
      </c>
      <c r="J26" s="322">
        <f t="shared" ref="J26:J31" si="8">J25+1</f>
        <v>3</v>
      </c>
      <c r="K26" s="179">
        <f t="shared" si="7"/>
        <v>142</v>
      </c>
      <c r="L26" s="222">
        <f t="shared" si="0"/>
        <v>208</v>
      </c>
      <c r="M26" s="154">
        <v>4</v>
      </c>
      <c r="N26" s="154">
        <v>8</v>
      </c>
      <c r="O26" s="327" t="s">
        <v>137</v>
      </c>
      <c r="P26" s="327" t="str">
        <f t="shared" si="1"/>
        <v>_FRE3</v>
      </c>
      <c r="Q26" t="str">
        <f t="shared" si="2"/>
        <v>'FR-Efficacy'!R142C4:R208C8</v>
      </c>
      <c r="R26" s="165">
        <v>9.5090400000000005E-2</v>
      </c>
    </row>
    <row r="27" spans="2:18" ht="15.75" x14ac:dyDescent="0.25">
      <c r="B27" s="9" t="s">
        <v>58</v>
      </c>
      <c r="C27" s="9" t="s">
        <v>58</v>
      </c>
      <c r="E27" s="9" t="s">
        <v>58</v>
      </c>
      <c r="F27" s="9" t="s">
        <v>43</v>
      </c>
      <c r="I27" s="326" t="s">
        <v>172</v>
      </c>
      <c r="J27" s="322">
        <f t="shared" si="8"/>
        <v>4</v>
      </c>
      <c r="K27" s="179">
        <f t="shared" si="7"/>
        <v>209</v>
      </c>
      <c r="L27" s="222">
        <f t="shared" si="0"/>
        <v>275</v>
      </c>
      <c r="M27" s="154">
        <v>4</v>
      </c>
      <c r="N27" s="154">
        <v>8</v>
      </c>
      <c r="O27" s="327" t="s">
        <v>137</v>
      </c>
      <c r="P27" s="327" t="str">
        <f t="shared" si="1"/>
        <v>_FRE4</v>
      </c>
      <c r="Q27" t="str">
        <f t="shared" si="2"/>
        <v>'FR-Efficacy'!R209C4:R275C8</v>
      </c>
      <c r="R27" s="165">
        <v>8.2614000000000007E-2</v>
      </c>
    </row>
    <row r="28" spans="2:18" ht="15.75" x14ac:dyDescent="0.25">
      <c r="B28" s="9" t="s">
        <v>51</v>
      </c>
      <c r="C28" s="9" t="s">
        <v>51</v>
      </c>
      <c r="E28" s="9" t="s">
        <v>51</v>
      </c>
      <c r="F28" s="9"/>
      <c r="I28" s="326" t="s">
        <v>172</v>
      </c>
      <c r="J28" s="322">
        <f t="shared" si="8"/>
        <v>5</v>
      </c>
      <c r="K28" s="179">
        <f t="shared" si="7"/>
        <v>276</v>
      </c>
      <c r="L28" s="222">
        <f t="shared" si="0"/>
        <v>342</v>
      </c>
      <c r="M28" s="154">
        <v>4</v>
      </c>
      <c r="N28" s="154">
        <v>8</v>
      </c>
      <c r="O28" s="327" t="s">
        <v>137</v>
      </c>
      <c r="P28" s="327" t="str">
        <f t="shared" si="1"/>
        <v>_FRE5</v>
      </c>
      <c r="Q28" t="str">
        <f t="shared" si="2"/>
        <v>'FR-Efficacy'!R276C4:R342C8</v>
      </c>
      <c r="R28" s="165">
        <v>6.1089400000000009E-2</v>
      </c>
    </row>
    <row r="29" spans="2:18" ht="15.75" x14ac:dyDescent="0.25">
      <c r="B29" s="9" t="s">
        <v>43</v>
      </c>
      <c r="C29" s="9" t="s">
        <v>43</v>
      </c>
      <c r="E29" s="9" t="s">
        <v>43</v>
      </c>
      <c r="I29" s="326" t="s">
        <v>172</v>
      </c>
      <c r="J29" s="322">
        <f t="shared" si="8"/>
        <v>6</v>
      </c>
      <c r="K29" s="179">
        <f t="shared" si="7"/>
        <v>343</v>
      </c>
      <c r="L29" s="222">
        <f t="shared" si="0"/>
        <v>409</v>
      </c>
      <c r="M29" s="154">
        <v>4</v>
      </c>
      <c r="N29" s="154">
        <v>8</v>
      </c>
      <c r="O29" s="327" t="s">
        <v>137</v>
      </c>
      <c r="P29" s="327" t="str">
        <f t="shared" si="1"/>
        <v>_FRE6</v>
      </c>
      <c r="Q29" t="str">
        <f t="shared" si="2"/>
        <v>'FR-Efficacy'!R343C4:R409C8</v>
      </c>
      <c r="R29" s="165">
        <v>5.8054600000000005E-2</v>
      </c>
    </row>
    <row r="30" spans="2:18" ht="15.75" x14ac:dyDescent="0.25">
      <c r="B30" s="9" t="s">
        <v>39</v>
      </c>
      <c r="C30" s="9"/>
      <c r="E30" s="9"/>
      <c r="I30" s="326" t="s">
        <v>172</v>
      </c>
      <c r="J30" s="322">
        <f t="shared" si="8"/>
        <v>7</v>
      </c>
      <c r="K30" s="179">
        <f t="shared" si="7"/>
        <v>410</v>
      </c>
      <c r="L30" s="222">
        <f t="shared" si="0"/>
        <v>476</v>
      </c>
      <c r="M30" s="154">
        <v>4</v>
      </c>
      <c r="N30" s="154">
        <v>8</v>
      </c>
      <c r="O30" s="327" t="s">
        <v>137</v>
      </c>
      <c r="P30" s="327" t="str">
        <f t="shared" si="1"/>
        <v>_FRE7</v>
      </c>
      <c r="Q30" t="str">
        <f t="shared" si="2"/>
        <v>'FR-Efficacy'!R410C4:R476C8</v>
      </c>
      <c r="R30" s="165">
        <v>3.8047400000000002E-2</v>
      </c>
    </row>
    <row r="31" spans="2:18" ht="15.75" x14ac:dyDescent="0.25">
      <c r="B31" s="9" t="s">
        <v>35</v>
      </c>
      <c r="I31" s="326" t="s">
        <v>172</v>
      </c>
      <c r="J31" s="322">
        <f t="shared" si="8"/>
        <v>8</v>
      </c>
      <c r="K31" s="179">
        <f t="shared" si="7"/>
        <v>477</v>
      </c>
      <c r="L31" s="222">
        <f t="shared" si="0"/>
        <v>543</v>
      </c>
      <c r="M31" s="154">
        <v>4</v>
      </c>
      <c r="N31" s="154">
        <v>8</v>
      </c>
      <c r="O31" s="327" t="s">
        <v>137</v>
      </c>
      <c r="P31" s="327" t="str">
        <f t="shared" si="1"/>
        <v>_FRE8</v>
      </c>
      <c r="Q31" t="str">
        <f t="shared" si="2"/>
        <v>'FR-Efficacy'!R477C4:R543C8</v>
      </c>
      <c r="R31" s="165">
        <v>6.1820000000000007E-2</v>
      </c>
    </row>
    <row r="32" spans="2:18" ht="15.75" x14ac:dyDescent="0.25">
      <c r="B32" s="9" t="s">
        <v>31</v>
      </c>
      <c r="I32" s="326" t="s">
        <v>172</v>
      </c>
      <c r="J32" s="323">
        <v>1</v>
      </c>
      <c r="K32" s="179">
        <f t="shared" si="7"/>
        <v>8</v>
      </c>
      <c r="L32" s="222">
        <f t="shared" si="0"/>
        <v>74</v>
      </c>
      <c r="M32" s="154">
        <v>4</v>
      </c>
      <c r="N32" s="154">
        <v>8</v>
      </c>
      <c r="O32" s="327" t="s">
        <v>136</v>
      </c>
      <c r="P32" s="327" t="str">
        <f t="shared" si="1"/>
        <v>_FRS1</v>
      </c>
      <c r="Q32" t="str">
        <f t="shared" si="2"/>
        <v>'FR-S&amp;T'!R8C4:R74C8</v>
      </c>
      <c r="R32" s="165">
        <v>6.1469900000000001E-2</v>
      </c>
    </row>
    <row r="33" spans="2:18" ht="15.75" x14ac:dyDescent="0.25">
      <c r="B33" s="9" t="s">
        <v>28</v>
      </c>
      <c r="I33" s="326" t="s">
        <v>172</v>
      </c>
      <c r="J33" s="323">
        <f>J32+1</f>
        <v>2</v>
      </c>
      <c r="K33" s="179">
        <f t="shared" si="7"/>
        <v>75</v>
      </c>
      <c r="L33" s="222">
        <f t="shared" si="0"/>
        <v>141</v>
      </c>
      <c r="M33" s="154">
        <v>4</v>
      </c>
      <c r="N33" s="154">
        <v>8</v>
      </c>
      <c r="O33" s="327" t="s">
        <v>136</v>
      </c>
      <c r="P33" s="327" t="str">
        <f t="shared" si="1"/>
        <v>_FRS2</v>
      </c>
      <c r="Q33" t="str">
        <f t="shared" si="2"/>
        <v>'FR-S&amp;T'!R75C4:R141C8</v>
      </c>
      <c r="R33" s="165">
        <v>2.4572900000000002E-2</v>
      </c>
    </row>
    <row r="34" spans="2:18" ht="15.75" x14ac:dyDescent="0.25">
      <c r="B34" s="9" t="s">
        <v>22</v>
      </c>
      <c r="I34" s="326" t="s">
        <v>172</v>
      </c>
      <c r="J34" s="323">
        <f t="shared" ref="J34:J38" si="9">J33+1</f>
        <v>3</v>
      </c>
      <c r="K34" s="179">
        <f t="shared" si="7"/>
        <v>142</v>
      </c>
      <c r="L34" s="222">
        <f t="shared" si="0"/>
        <v>208</v>
      </c>
      <c r="M34" s="154">
        <v>4</v>
      </c>
      <c r="N34" s="154">
        <v>8</v>
      </c>
      <c r="O34" s="327" t="s">
        <v>136</v>
      </c>
      <c r="P34" s="327" t="str">
        <f t="shared" si="1"/>
        <v>_FRS3</v>
      </c>
      <c r="Q34" t="str">
        <f t="shared" si="2"/>
        <v>'FR-S&amp;T'!R142C4:R208C8</v>
      </c>
      <c r="R34" s="165">
        <v>3.06471E-2</v>
      </c>
    </row>
    <row r="35" spans="2:18" ht="15.75" x14ac:dyDescent="0.25">
      <c r="B35" s="9" t="s">
        <v>19</v>
      </c>
      <c r="I35" s="326" t="s">
        <v>172</v>
      </c>
      <c r="J35" s="323">
        <f t="shared" si="9"/>
        <v>4</v>
      </c>
      <c r="K35" s="179">
        <f t="shared" si="7"/>
        <v>209</v>
      </c>
      <c r="L35" s="222">
        <f t="shared" si="0"/>
        <v>275</v>
      </c>
      <c r="M35" s="154">
        <v>4</v>
      </c>
      <c r="N35" s="154">
        <v>8</v>
      </c>
      <c r="O35" s="327" t="s">
        <v>136</v>
      </c>
      <c r="P35" s="327" t="str">
        <f t="shared" si="1"/>
        <v>_FRS4</v>
      </c>
      <c r="Q35" t="str">
        <f t="shared" si="2"/>
        <v>'FR-S&amp;T'!R209C4:R275C8</v>
      </c>
      <c r="R35" s="165">
        <v>3.4964300000000004E-2</v>
      </c>
    </row>
    <row r="36" spans="2:18" ht="15.75" x14ac:dyDescent="0.25">
      <c r="B36" s="9" t="s">
        <v>13</v>
      </c>
      <c r="I36" s="326" t="s">
        <v>172</v>
      </c>
      <c r="J36" s="323">
        <f t="shared" si="9"/>
        <v>5</v>
      </c>
      <c r="K36" s="179">
        <f t="shared" si="7"/>
        <v>276</v>
      </c>
      <c r="L36" s="222">
        <f t="shared" si="0"/>
        <v>342</v>
      </c>
      <c r="M36" s="154">
        <v>4</v>
      </c>
      <c r="N36" s="154">
        <v>8</v>
      </c>
      <c r="O36" s="327" t="s">
        <v>136</v>
      </c>
      <c r="P36" s="327" t="str">
        <f t="shared" si="1"/>
        <v>_FRS5</v>
      </c>
      <c r="Q36" t="str">
        <f t="shared" si="2"/>
        <v>'FR-S&amp;T'!R276C4:R342C8</v>
      </c>
      <c r="R36" s="165">
        <v>4.6008299999999995E-2</v>
      </c>
    </row>
    <row r="37" spans="2:18" ht="15.75" x14ac:dyDescent="0.25">
      <c r="B37" s="9" t="s">
        <v>10</v>
      </c>
      <c r="I37" s="326" t="s">
        <v>172</v>
      </c>
      <c r="J37" s="323">
        <f t="shared" si="9"/>
        <v>6</v>
      </c>
      <c r="K37" s="179">
        <f t="shared" si="7"/>
        <v>343</v>
      </c>
      <c r="L37" s="222">
        <f t="shared" si="0"/>
        <v>409</v>
      </c>
      <c r="M37" s="154">
        <v>4</v>
      </c>
      <c r="N37" s="154">
        <v>8</v>
      </c>
      <c r="O37" s="327" t="s">
        <v>136</v>
      </c>
      <c r="P37" s="327" t="str">
        <f t="shared" si="1"/>
        <v>_FRS6</v>
      </c>
      <c r="Q37" t="str">
        <f t="shared" si="2"/>
        <v>'FR-S&amp;T'!R343C4:R409C8</v>
      </c>
      <c r="R37" s="165">
        <v>2.14354E-2</v>
      </c>
    </row>
    <row r="38" spans="2:18" ht="15.75" x14ac:dyDescent="0.25">
      <c r="B38" s="9" t="s">
        <v>7</v>
      </c>
      <c r="I38" s="326" t="s">
        <v>172</v>
      </c>
      <c r="J38" s="323">
        <f t="shared" si="9"/>
        <v>7</v>
      </c>
      <c r="K38" s="179">
        <f t="shared" si="7"/>
        <v>410</v>
      </c>
      <c r="L38" s="222">
        <f t="shared" si="0"/>
        <v>476</v>
      </c>
      <c r="M38" s="154">
        <v>4</v>
      </c>
      <c r="N38" s="154">
        <v>8</v>
      </c>
      <c r="O38" s="327" t="s">
        <v>136</v>
      </c>
      <c r="P38" s="327" t="str">
        <f t="shared" si="1"/>
        <v>_FRS7</v>
      </c>
      <c r="Q38" t="str">
        <f t="shared" si="2"/>
        <v>'FR-S&amp;T'!R410C4:R476C8</v>
      </c>
      <c r="R38" s="165">
        <v>3.1877000000000003E-2</v>
      </c>
    </row>
    <row r="39" spans="2:18" ht="15.75" x14ac:dyDescent="0.25">
      <c r="B39" s="9" t="s">
        <v>15</v>
      </c>
      <c r="I39" s="326" t="s">
        <v>172</v>
      </c>
      <c r="J39" s="324">
        <v>1</v>
      </c>
      <c r="K39" s="179">
        <f t="shared" si="7"/>
        <v>8</v>
      </c>
      <c r="L39" s="222">
        <f t="shared" si="0"/>
        <v>74</v>
      </c>
      <c r="M39" s="154">
        <v>4</v>
      </c>
      <c r="N39" s="154">
        <v>8</v>
      </c>
      <c r="O39" s="327" t="s">
        <v>135</v>
      </c>
      <c r="P39" s="327" t="str">
        <f t="shared" si="1"/>
        <v>_FRD1</v>
      </c>
      <c r="Q39" t="str">
        <f t="shared" si="2"/>
        <v>'FR-Delivery'!R8C4:R74C8</v>
      </c>
      <c r="R39" s="165">
        <v>5.9704054739999991E-2</v>
      </c>
    </row>
    <row r="40" spans="2:18" ht="15.75" x14ac:dyDescent="0.25">
      <c r="B40" s="9" t="s">
        <v>12</v>
      </c>
      <c r="I40" s="326" t="s">
        <v>172</v>
      </c>
      <c r="J40" s="324">
        <f>J39+1</f>
        <v>2</v>
      </c>
      <c r="K40" s="179">
        <f t="shared" si="7"/>
        <v>75</v>
      </c>
      <c r="L40" s="222">
        <f t="shared" si="0"/>
        <v>141</v>
      </c>
      <c r="M40" s="154">
        <v>4</v>
      </c>
      <c r="N40" s="154">
        <v>8</v>
      </c>
      <c r="O40" s="327" t="s">
        <v>135</v>
      </c>
      <c r="P40" s="327" t="str">
        <f t="shared" si="1"/>
        <v>_FRD2</v>
      </c>
      <c r="Q40" t="str">
        <f t="shared" si="2"/>
        <v>'FR-Delivery'!R75C4:R141C8</v>
      </c>
      <c r="R40" s="165">
        <v>4.0027204139999994E-2</v>
      </c>
    </row>
    <row r="41" spans="2:18" ht="15.75" x14ac:dyDescent="0.25">
      <c r="B41" s="9" t="s">
        <v>9</v>
      </c>
      <c r="I41" s="326" t="s">
        <v>172</v>
      </c>
      <c r="J41" s="324">
        <f t="shared" ref="J41:J42" si="10">J40+1</f>
        <v>3</v>
      </c>
      <c r="K41" s="179">
        <f t="shared" si="7"/>
        <v>142</v>
      </c>
      <c r="L41" s="222">
        <f t="shared" si="0"/>
        <v>208</v>
      </c>
      <c r="M41" s="154">
        <v>4</v>
      </c>
      <c r="N41" s="154">
        <v>8</v>
      </c>
      <c r="O41" s="327" t="s">
        <v>135</v>
      </c>
      <c r="P41" s="327" t="str">
        <f t="shared" si="1"/>
        <v>_FRD3</v>
      </c>
      <c r="Q41" t="str">
        <f t="shared" si="2"/>
        <v>'FR-Delivery'!R142C4:R208C8</v>
      </c>
      <c r="R41" s="165">
        <v>3.2328141120000001E-2</v>
      </c>
    </row>
    <row r="42" spans="2:18" ht="15.75" x14ac:dyDescent="0.25">
      <c r="B42" s="9" t="s">
        <v>269</v>
      </c>
      <c r="I42" s="326" t="s">
        <v>172</v>
      </c>
      <c r="J42" s="324">
        <f t="shared" si="10"/>
        <v>4</v>
      </c>
      <c r="K42" s="179">
        <f t="shared" si="7"/>
        <v>209</v>
      </c>
      <c r="L42" s="222">
        <f t="shared" si="0"/>
        <v>275</v>
      </c>
      <c r="M42" s="154">
        <v>4</v>
      </c>
      <c r="N42" s="154">
        <v>8</v>
      </c>
      <c r="O42" s="327" t="s">
        <v>135</v>
      </c>
      <c r="P42" s="327" t="str">
        <f t="shared" si="1"/>
        <v>_FRD4</v>
      </c>
      <c r="Q42" t="str">
        <f t="shared" si="2"/>
        <v>'FR-Delivery'!R209C4:R275C8</v>
      </c>
      <c r="R42" s="165">
        <v>5.4940599999999999E-2</v>
      </c>
    </row>
    <row r="43" spans="2:18" ht="15.75" x14ac:dyDescent="0.25">
      <c r="I43" s="326" t="s">
        <v>172</v>
      </c>
      <c r="J43" s="325">
        <v>1</v>
      </c>
      <c r="K43" s="179">
        <f t="shared" si="7"/>
        <v>8</v>
      </c>
      <c r="L43" s="222">
        <f t="shared" si="0"/>
        <v>74</v>
      </c>
      <c r="M43" s="154">
        <v>4</v>
      </c>
      <c r="N43" s="154">
        <v>8</v>
      </c>
      <c r="O43" s="327" t="s">
        <v>119</v>
      </c>
      <c r="P43" s="327" t="str">
        <f t="shared" si="1"/>
        <v>_FRB1</v>
      </c>
      <c r="Q43" t="str">
        <f t="shared" si="2"/>
        <v>'FR-Barrier'!R8C4:R74C8</v>
      </c>
      <c r="R43" s="165">
        <v>0.2</v>
      </c>
    </row>
    <row r="44" spans="2:18" ht="15.75" x14ac:dyDescent="0.25">
      <c r="I44" s="326" t="s">
        <v>172</v>
      </c>
      <c r="J44" s="325">
        <f>J43+1</f>
        <v>2</v>
      </c>
      <c r="K44" s="179">
        <f t="shared" si="7"/>
        <v>75</v>
      </c>
      <c r="L44" s="222">
        <f t="shared" si="0"/>
        <v>141</v>
      </c>
      <c r="M44" s="154">
        <v>4</v>
      </c>
      <c r="N44" s="154">
        <v>8</v>
      </c>
      <c r="O44" s="327" t="s">
        <v>119</v>
      </c>
      <c r="P44" s="327" t="str">
        <f t="shared" si="1"/>
        <v>_FRB2</v>
      </c>
      <c r="Q44" t="str">
        <f t="shared" si="2"/>
        <v>'FR-Barrier'!R75C4:R141C8</v>
      </c>
      <c r="R44" s="165">
        <v>0.4</v>
      </c>
    </row>
    <row r="45" spans="2:18" ht="15.75" x14ac:dyDescent="0.25">
      <c r="I45" s="326" t="s">
        <v>172</v>
      </c>
      <c r="J45" s="325">
        <f t="shared" ref="J45" si="11">J44+1</f>
        <v>3</v>
      </c>
      <c r="K45" s="179">
        <f t="shared" si="7"/>
        <v>142</v>
      </c>
      <c r="L45" s="222">
        <f t="shared" si="0"/>
        <v>208</v>
      </c>
      <c r="M45" s="154">
        <v>4</v>
      </c>
      <c r="N45" s="154">
        <v>8</v>
      </c>
      <c r="O45" s="327" t="s">
        <v>119</v>
      </c>
      <c r="P45" s="327" t="str">
        <f t="shared" si="1"/>
        <v>_FRB3</v>
      </c>
      <c r="Q45" t="str">
        <f t="shared" si="2"/>
        <v>'FR-Barrier'!R142C4:R208C8</v>
      </c>
      <c r="R45" s="165">
        <v>0.4</v>
      </c>
    </row>
    <row r="46" spans="2:18" ht="15.75" x14ac:dyDescent="0.25">
      <c r="I46" s="326" t="s">
        <v>171</v>
      </c>
      <c r="J46" s="322">
        <v>1</v>
      </c>
      <c r="K46" s="179">
        <f t="shared" si="7"/>
        <v>8</v>
      </c>
      <c r="L46" s="222">
        <f>K46+$L$1</f>
        <v>74</v>
      </c>
      <c r="M46" s="154">
        <v>4</v>
      </c>
      <c r="N46" s="154">
        <v>8</v>
      </c>
      <c r="O46" s="327" t="s">
        <v>137</v>
      </c>
      <c r="P46" s="327" t="str">
        <f t="shared" si="1"/>
        <v>_ITE1</v>
      </c>
      <c r="Q46" t="str">
        <f t="shared" si="2"/>
        <v>'IT-Efficacy'!R8C4:R74C8</v>
      </c>
      <c r="R46" s="165">
        <v>8.4581000000000003E-2</v>
      </c>
    </row>
    <row r="47" spans="2:18" ht="15.75" x14ac:dyDescent="0.25">
      <c r="I47" s="326" t="s">
        <v>171</v>
      </c>
      <c r="J47" s="322">
        <f>J46+1</f>
        <v>2</v>
      </c>
      <c r="K47" s="179">
        <f t="shared" si="7"/>
        <v>75</v>
      </c>
      <c r="L47" s="222">
        <f t="shared" si="0"/>
        <v>141</v>
      </c>
      <c r="M47" s="154">
        <v>4</v>
      </c>
      <c r="N47" s="154">
        <v>8</v>
      </c>
      <c r="O47" s="327" t="s">
        <v>137</v>
      </c>
      <c r="P47" s="327" t="str">
        <f t="shared" si="1"/>
        <v>_ITE2</v>
      </c>
      <c r="Q47" t="str">
        <f t="shared" si="2"/>
        <v>'IT-Efficacy'!R75C4:R141C8</v>
      </c>
      <c r="R47" s="328">
        <v>8.0703200000000017E-2</v>
      </c>
    </row>
    <row r="48" spans="2:18" ht="15.75" x14ac:dyDescent="0.25">
      <c r="I48" s="326" t="s">
        <v>171</v>
      </c>
      <c r="J48" s="322">
        <f t="shared" ref="J48:J53" si="12">J47+1</f>
        <v>3</v>
      </c>
      <c r="K48" s="179">
        <f t="shared" si="7"/>
        <v>142</v>
      </c>
      <c r="L48" s="222">
        <f t="shared" si="0"/>
        <v>208</v>
      </c>
      <c r="M48" s="154">
        <v>4</v>
      </c>
      <c r="N48" s="154">
        <v>8</v>
      </c>
      <c r="O48" s="327" t="s">
        <v>137</v>
      </c>
      <c r="P48" s="327" t="str">
        <f t="shared" si="1"/>
        <v>_ITE3</v>
      </c>
      <c r="Q48" t="str">
        <f t="shared" si="2"/>
        <v>'IT-Efficacy'!R142C4:R208C8</v>
      </c>
      <c r="R48" s="165">
        <v>9.5090400000000005E-2</v>
      </c>
    </row>
    <row r="49" spans="9:18" ht="15.75" x14ac:dyDescent="0.25">
      <c r="I49" s="326" t="s">
        <v>171</v>
      </c>
      <c r="J49" s="322">
        <f t="shared" si="12"/>
        <v>4</v>
      </c>
      <c r="K49" s="179">
        <f t="shared" si="7"/>
        <v>209</v>
      </c>
      <c r="L49" s="222">
        <f t="shared" si="0"/>
        <v>275</v>
      </c>
      <c r="M49" s="154">
        <v>4</v>
      </c>
      <c r="N49" s="154">
        <v>8</v>
      </c>
      <c r="O49" s="327" t="s">
        <v>137</v>
      </c>
      <c r="P49" s="327" t="str">
        <f t="shared" si="1"/>
        <v>_ITE4</v>
      </c>
      <c r="Q49" t="str">
        <f t="shared" si="2"/>
        <v>'IT-Efficacy'!R209C4:R275C8</v>
      </c>
      <c r="R49" s="165">
        <v>8.2614000000000007E-2</v>
      </c>
    </row>
    <row r="50" spans="9:18" ht="15.75" x14ac:dyDescent="0.25">
      <c r="I50" s="326" t="s">
        <v>171</v>
      </c>
      <c r="J50" s="322">
        <f t="shared" si="12"/>
        <v>5</v>
      </c>
      <c r="K50" s="179">
        <f t="shared" si="7"/>
        <v>276</v>
      </c>
      <c r="L50" s="222">
        <f t="shared" si="0"/>
        <v>342</v>
      </c>
      <c r="M50" s="154">
        <v>4</v>
      </c>
      <c r="N50" s="154">
        <v>8</v>
      </c>
      <c r="O50" s="327" t="s">
        <v>137</v>
      </c>
      <c r="P50" s="327" t="str">
        <f t="shared" si="1"/>
        <v>_ITE5</v>
      </c>
      <c r="Q50" t="str">
        <f t="shared" si="2"/>
        <v>'IT-Efficacy'!R276C4:R342C8</v>
      </c>
      <c r="R50" s="165">
        <v>6.1089400000000009E-2</v>
      </c>
    </row>
    <row r="51" spans="9:18" ht="15.75" x14ac:dyDescent="0.25">
      <c r="I51" s="326" t="s">
        <v>171</v>
      </c>
      <c r="J51" s="322">
        <f t="shared" si="12"/>
        <v>6</v>
      </c>
      <c r="K51" s="179">
        <f t="shared" si="7"/>
        <v>343</v>
      </c>
      <c r="L51" s="222">
        <f t="shared" si="0"/>
        <v>409</v>
      </c>
      <c r="M51" s="154">
        <v>4</v>
      </c>
      <c r="N51" s="154">
        <v>8</v>
      </c>
      <c r="O51" s="327" t="s">
        <v>137</v>
      </c>
      <c r="P51" s="327" t="str">
        <f t="shared" si="1"/>
        <v>_ITE6</v>
      </c>
      <c r="Q51" t="str">
        <f t="shared" si="2"/>
        <v>'IT-Efficacy'!R343C4:R409C8</v>
      </c>
      <c r="R51" s="165">
        <v>5.8054600000000005E-2</v>
      </c>
    </row>
    <row r="52" spans="9:18" ht="15.75" x14ac:dyDescent="0.25">
      <c r="I52" s="326" t="s">
        <v>171</v>
      </c>
      <c r="J52" s="322">
        <f t="shared" si="12"/>
        <v>7</v>
      </c>
      <c r="K52" s="179">
        <f t="shared" si="7"/>
        <v>410</v>
      </c>
      <c r="L52" s="222">
        <f t="shared" si="0"/>
        <v>476</v>
      </c>
      <c r="M52" s="154">
        <v>4</v>
      </c>
      <c r="N52" s="154">
        <v>8</v>
      </c>
      <c r="O52" s="327" t="s">
        <v>137</v>
      </c>
      <c r="P52" s="327" t="str">
        <f t="shared" si="1"/>
        <v>_ITE7</v>
      </c>
      <c r="Q52" t="str">
        <f t="shared" si="2"/>
        <v>'IT-Efficacy'!R410C4:R476C8</v>
      </c>
      <c r="R52" s="165">
        <v>3.8047400000000002E-2</v>
      </c>
    </row>
    <row r="53" spans="9:18" ht="15.75" x14ac:dyDescent="0.25">
      <c r="I53" s="326" t="s">
        <v>171</v>
      </c>
      <c r="J53" s="322">
        <f t="shared" si="12"/>
        <v>8</v>
      </c>
      <c r="K53" s="179">
        <f t="shared" si="7"/>
        <v>477</v>
      </c>
      <c r="L53" s="222">
        <f t="shared" si="0"/>
        <v>543</v>
      </c>
      <c r="M53" s="154">
        <v>4</v>
      </c>
      <c r="N53" s="154">
        <v>8</v>
      </c>
      <c r="O53" s="327" t="s">
        <v>137</v>
      </c>
      <c r="P53" s="327" t="str">
        <f t="shared" si="1"/>
        <v>_ITE8</v>
      </c>
      <c r="Q53" t="str">
        <f t="shared" si="2"/>
        <v>'IT-Efficacy'!R477C4:R543C8</v>
      </c>
      <c r="R53" s="165">
        <v>6.1820000000000007E-2</v>
      </c>
    </row>
    <row r="54" spans="9:18" ht="15.75" x14ac:dyDescent="0.25">
      <c r="I54" s="326" t="s">
        <v>171</v>
      </c>
      <c r="J54" s="323">
        <v>1</v>
      </c>
      <c r="K54" s="179">
        <f t="shared" si="7"/>
        <v>8</v>
      </c>
      <c r="L54" s="222">
        <f t="shared" si="0"/>
        <v>74</v>
      </c>
      <c r="M54" s="154">
        <v>4</v>
      </c>
      <c r="N54" s="154">
        <v>8</v>
      </c>
      <c r="O54" s="327" t="s">
        <v>136</v>
      </c>
      <c r="P54" s="327" t="str">
        <f t="shared" si="1"/>
        <v>_ITS1</v>
      </c>
      <c r="Q54" t="str">
        <f t="shared" si="2"/>
        <v>'IT-S&amp;T'!R8C4:R74C8</v>
      </c>
      <c r="R54" s="165">
        <v>6.1469900000000001E-2</v>
      </c>
    </row>
    <row r="55" spans="9:18" ht="15.75" x14ac:dyDescent="0.25">
      <c r="I55" s="326" t="s">
        <v>171</v>
      </c>
      <c r="J55" s="323">
        <f>J54+1</f>
        <v>2</v>
      </c>
      <c r="K55" s="179">
        <f t="shared" si="7"/>
        <v>75</v>
      </c>
      <c r="L55" s="222">
        <f t="shared" si="0"/>
        <v>141</v>
      </c>
      <c r="M55" s="154">
        <v>4</v>
      </c>
      <c r="N55" s="154">
        <v>8</v>
      </c>
      <c r="O55" s="327" t="s">
        <v>136</v>
      </c>
      <c r="P55" s="327" t="str">
        <f t="shared" si="1"/>
        <v>_ITS2</v>
      </c>
      <c r="Q55" t="str">
        <f t="shared" si="2"/>
        <v>'IT-S&amp;T'!R75C4:R141C8</v>
      </c>
      <c r="R55" s="165">
        <v>2.4572900000000002E-2</v>
      </c>
    </row>
    <row r="56" spans="9:18" ht="15.75" x14ac:dyDescent="0.25">
      <c r="I56" s="326" t="s">
        <v>171</v>
      </c>
      <c r="J56" s="323">
        <f t="shared" ref="J56:J60" si="13">J55+1</f>
        <v>3</v>
      </c>
      <c r="K56" s="179">
        <f t="shared" si="7"/>
        <v>142</v>
      </c>
      <c r="L56" s="222">
        <f t="shared" si="0"/>
        <v>208</v>
      </c>
      <c r="M56" s="154">
        <v>4</v>
      </c>
      <c r="N56" s="154">
        <v>8</v>
      </c>
      <c r="O56" s="327" t="s">
        <v>136</v>
      </c>
      <c r="P56" s="327" t="str">
        <f t="shared" si="1"/>
        <v>_ITS3</v>
      </c>
      <c r="Q56" t="str">
        <f t="shared" si="2"/>
        <v>'IT-S&amp;T'!R142C4:R208C8</v>
      </c>
      <c r="R56" s="165">
        <v>3.06471E-2</v>
      </c>
    </row>
    <row r="57" spans="9:18" ht="15.75" x14ac:dyDescent="0.25">
      <c r="I57" s="326" t="s">
        <v>171</v>
      </c>
      <c r="J57" s="323">
        <f t="shared" si="13"/>
        <v>4</v>
      </c>
      <c r="K57" s="179">
        <f t="shared" si="7"/>
        <v>209</v>
      </c>
      <c r="L57" s="222">
        <f t="shared" si="0"/>
        <v>275</v>
      </c>
      <c r="M57" s="154">
        <v>4</v>
      </c>
      <c r="N57" s="154">
        <v>8</v>
      </c>
      <c r="O57" s="327" t="s">
        <v>136</v>
      </c>
      <c r="P57" s="327" t="str">
        <f t="shared" si="1"/>
        <v>_ITS4</v>
      </c>
      <c r="Q57" t="str">
        <f t="shared" si="2"/>
        <v>'IT-S&amp;T'!R209C4:R275C8</v>
      </c>
      <c r="R57" s="165">
        <v>3.4964300000000004E-2</v>
      </c>
    </row>
    <row r="58" spans="9:18" ht="15.75" x14ac:dyDescent="0.25">
      <c r="I58" s="326" t="s">
        <v>171</v>
      </c>
      <c r="J58" s="323">
        <f t="shared" si="13"/>
        <v>5</v>
      </c>
      <c r="K58" s="179">
        <f t="shared" si="7"/>
        <v>276</v>
      </c>
      <c r="L58" s="222">
        <f t="shared" si="0"/>
        <v>342</v>
      </c>
      <c r="M58" s="154">
        <v>4</v>
      </c>
      <c r="N58" s="154">
        <v>8</v>
      </c>
      <c r="O58" s="327" t="s">
        <v>136</v>
      </c>
      <c r="P58" s="327" t="str">
        <f t="shared" si="1"/>
        <v>_ITS5</v>
      </c>
      <c r="Q58" t="str">
        <f t="shared" si="2"/>
        <v>'IT-S&amp;T'!R276C4:R342C8</v>
      </c>
      <c r="R58" s="165">
        <v>4.6008299999999995E-2</v>
      </c>
    </row>
    <row r="59" spans="9:18" ht="15.75" x14ac:dyDescent="0.25">
      <c r="I59" s="326" t="s">
        <v>171</v>
      </c>
      <c r="J59" s="323">
        <f t="shared" si="13"/>
        <v>6</v>
      </c>
      <c r="K59" s="179">
        <f t="shared" si="7"/>
        <v>343</v>
      </c>
      <c r="L59" s="222">
        <f t="shared" si="0"/>
        <v>409</v>
      </c>
      <c r="M59" s="154">
        <v>4</v>
      </c>
      <c r="N59" s="154">
        <v>8</v>
      </c>
      <c r="O59" s="327" t="s">
        <v>136</v>
      </c>
      <c r="P59" s="327" t="str">
        <f t="shared" si="1"/>
        <v>_ITS6</v>
      </c>
      <c r="Q59" t="str">
        <f t="shared" si="2"/>
        <v>'IT-S&amp;T'!R343C4:R409C8</v>
      </c>
      <c r="R59" s="165">
        <v>2.14354E-2</v>
      </c>
    </row>
    <row r="60" spans="9:18" ht="15.75" x14ac:dyDescent="0.25">
      <c r="I60" s="326" t="s">
        <v>171</v>
      </c>
      <c r="J60" s="323">
        <f t="shared" si="13"/>
        <v>7</v>
      </c>
      <c r="K60" s="179">
        <f t="shared" si="7"/>
        <v>410</v>
      </c>
      <c r="L60" s="222">
        <f t="shared" si="0"/>
        <v>476</v>
      </c>
      <c r="M60" s="154">
        <v>4</v>
      </c>
      <c r="N60" s="154">
        <v>8</v>
      </c>
      <c r="O60" s="327" t="s">
        <v>136</v>
      </c>
      <c r="P60" s="327" t="str">
        <f t="shared" si="1"/>
        <v>_ITS7</v>
      </c>
      <c r="Q60" t="str">
        <f t="shared" si="2"/>
        <v>'IT-S&amp;T'!R410C4:R476C8</v>
      </c>
      <c r="R60" s="165">
        <v>3.1877000000000003E-2</v>
      </c>
    </row>
    <row r="61" spans="9:18" ht="15.75" x14ac:dyDescent="0.25">
      <c r="I61" s="326" t="s">
        <v>171</v>
      </c>
      <c r="J61" s="324">
        <v>1</v>
      </c>
      <c r="K61" s="179">
        <f t="shared" si="7"/>
        <v>8</v>
      </c>
      <c r="L61" s="222">
        <f t="shared" si="0"/>
        <v>74</v>
      </c>
      <c r="M61" s="154">
        <v>4</v>
      </c>
      <c r="N61" s="154">
        <v>8</v>
      </c>
      <c r="O61" s="327" t="s">
        <v>135</v>
      </c>
      <c r="P61" s="327" t="str">
        <f t="shared" si="1"/>
        <v>_ITD1</v>
      </c>
      <c r="Q61" t="str">
        <f t="shared" si="2"/>
        <v>'IT-Delivery'!R8C4:R74C8</v>
      </c>
      <c r="R61" s="165">
        <v>5.9704054739999991E-2</v>
      </c>
    </row>
    <row r="62" spans="9:18" ht="15.75" x14ac:dyDescent="0.25">
      <c r="I62" s="326" t="s">
        <v>171</v>
      </c>
      <c r="J62" s="324">
        <f>J61+1</f>
        <v>2</v>
      </c>
      <c r="K62" s="179">
        <f t="shared" si="7"/>
        <v>75</v>
      </c>
      <c r="L62" s="222">
        <f t="shared" si="0"/>
        <v>141</v>
      </c>
      <c r="M62" s="154">
        <v>4</v>
      </c>
      <c r="N62" s="154">
        <v>8</v>
      </c>
      <c r="O62" s="327" t="s">
        <v>135</v>
      </c>
      <c r="P62" s="327" t="str">
        <f t="shared" si="1"/>
        <v>_ITD2</v>
      </c>
      <c r="Q62" t="str">
        <f t="shared" si="2"/>
        <v>'IT-Delivery'!R75C4:R141C8</v>
      </c>
      <c r="R62" s="165">
        <v>4.0027204139999994E-2</v>
      </c>
    </row>
    <row r="63" spans="9:18" ht="15.75" x14ac:dyDescent="0.25">
      <c r="I63" s="326" t="s">
        <v>171</v>
      </c>
      <c r="J63" s="324">
        <f t="shared" ref="J63:J64" si="14">J62+1</f>
        <v>3</v>
      </c>
      <c r="K63" s="179">
        <f t="shared" si="7"/>
        <v>142</v>
      </c>
      <c r="L63" s="222">
        <f t="shared" si="0"/>
        <v>208</v>
      </c>
      <c r="M63" s="154">
        <v>4</v>
      </c>
      <c r="N63" s="154">
        <v>8</v>
      </c>
      <c r="O63" s="327" t="s">
        <v>135</v>
      </c>
      <c r="P63" s="327" t="str">
        <f t="shared" si="1"/>
        <v>_ITD3</v>
      </c>
      <c r="Q63" t="str">
        <f t="shared" si="2"/>
        <v>'IT-Delivery'!R142C4:R208C8</v>
      </c>
      <c r="R63" s="165">
        <v>3.2328141120000001E-2</v>
      </c>
    </row>
    <row r="64" spans="9:18" ht="15.75" x14ac:dyDescent="0.25">
      <c r="I64" s="326" t="s">
        <v>171</v>
      </c>
      <c r="J64" s="324">
        <f t="shared" si="14"/>
        <v>4</v>
      </c>
      <c r="K64" s="179">
        <f t="shared" si="7"/>
        <v>209</v>
      </c>
      <c r="L64" s="222">
        <f t="shared" si="0"/>
        <v>275</v>
      </c>
      <c r="M64" s="154">
        <v>4</v>
      </c>
      <c r="N64" s="154">
        <v>8</v>
      </c>
      <c r="O64" s="327" t="s">
        <v>135</v>
      </c>
      <c r="P64" s="327" t="str">
        <f t="shared" si="1"/>
        <v>_ITD4</v>
      </c>
      <c r="Q64" t="str">
        <f t="shared" si="2"/>
        <v>'IT-Delivery'!R209C4:R275C8</v>
      </c>
      <c r="R64" s="165">
        <v>5.4940599999999999E-2</v>
      </c>
    </row>
    <row r="65" spans="9:18" ht="15.75" x14ac:dyDescent="0.25">
      <c r="I65" s="326" t="s">
        <v>171</v>
      </c>
      <c r="J65" s="325">
        <v>1</v>
      </c>
      <c r="K65" s="179">
        <f t="shared" si="7"/>
        <v>8</v>
      </c>
      <c r="L65" s="222">
        <f t="shared" si="0"/>
        <v>74</v>
      </c>
      <c r="M65" s="154">
        <v>4</v>
      </c>
      <c r="N65" s="154">
        <v>8</v>
      </c>
      <c r="O65" s="327" t="s">
        <v>119</v>
      </c>
      <c r="P65" s="327" t="str">
        <f t="shared" si="1"/>
        <v>_ITB1</v>
      </c>
      <c r="Q65" t="str">
        <f t="shared" si="2"/>
        <v>'IT-Barrier'!R8C4:R74C8</v>
      </c>
      <c r="R65" s="165">
        <v>0.2</v>
      </c>
    </row>
    <row r="66" spans="9:18" ht="15.75" x14ac:dyDescent="0.25">
      <c r="I66" s="326" t="s">
        <v>171</v>
      </c>
      <c r="J66" s="325">
        <f>J65+1</f>
        <v>2</v>
      </c>
      <c r="K66" s="179">
        <f t="shared" si="7"/>
        <v>75</v>
      </c>
      <c r="L66" s="222">
        <f t="shared" si="0"/>
        <v>141</v>
      </c>
      <c r="M66" s="154">
        <v>4</v>
      </c>
      <c r="N66" s="154">
        <v>8</v>
      </c>
      <c r="O66" s="327" t="s">
        <v>119</v>
      </c>
      <c r="P66" s="327" t="str">
        <f t="shared" si="1"/>
        <v>_ITB2</v>
      </c>
      <c r="Q66" t="str">
        <f t="shared" si="2"/>
        <v>'IT-Barrier'!R75C4:R141C8</v>
      </c>
      <c r="R66" s="165">
        <v>0.4</v>
      </c>
    </row>
    <row r="67" spans="9:18" ht="15.75" x14ac:dyDescent="0.25">
      <c r="I67" s="326" t="s">
        <v>171</v>
      </c>
      <c r="J67" s="325">
        <f t="shared" ref="J67" si="15">J66+1</f>
        <v>3</v>
      </c>
      <c r="K67" s="179">
        <f t="shared" si="7"/>
        <v>142</v>
      </c>
      <c r="L67" s="222">
        <f t="shared" ref="L67" si="16">K67+$L$1</f>
        <v>208</v>
      </c>
      <c r="M67" s="154">
        <v>4</v>
      </c>
      <c r="N67" s="154">
        <v>8</v>
      </c>
      <c r="O67" s="327" t="s">
        <v>119</v>
      </c>
      <c r="P67" s="327" t="str">
        <f t="shared" ref="P67:P130" si="17">"_"&amp;I67&amp;LEFT(O67,1)&amp;J67</f>
        <v>_ITB3</v>
      </c>
      <c r="Q67" t="str">
        <f t="shared" ref="Q67:Q130" si="18">"'"&amp;I67&amp;"-"&amp;O67&amp;"'!R"&amp;K67&amp;"C"&amp;M67&amp;":R"&amp;L67&amp;"C"&amp;N67</f>
        <v>'IT-Barrier'!R142C4:R208C8</v>
      </c>
      <c r="R67" s="165">
        <v>0.4</v>
      </c>
    </row>
    <row r="68" spans="9:18" ht="15.75" x14ac:dyDescent="0.25">
      <c r="I68" s="326" t="s">
        <v>170</v>
      </c>
      <c r="J68" s="322">
        <v>1</v>
      </c>
      <c r="K68" s="179">
        <f t="shared" si="7"/>
        <v>8</v>
      </c>
      <c r="L68" s="222">
        <f>K68+$L$1</f>
        <v>74</v>
      </c>
      <c r="M68" s="154">
        <v>4</v>
      </c>
      <c r="N68" s="154">
        <v>8</v>
      </c>
      <c r="O68" s="327" t="s">
        <v>137</v>
      </c>
      <c r="P68" s="327" t="str">
        <f t="shared" si="17"/>
        <v>_ESE1</v>
      </c>
      <c r="Q68" t="str">
        <f t="shared" si="18"/>
        <v>'ES-Efficacy'!R8C4:R74C8</v>
      </c>
      <c r="R68" s="165">
        <v>8.4581000000000003E-2</v>
      </c>
    </row>
    <row r="69" spans="9:18" ht="15.75" x14ac:dyDescent="0.25">
      <c r="I69" s="326" t="s">
        <v>170</v>
      </c>
      <c r="J69" s="322">
        <f>J68+1</f>
        <v>2</v>
      </c>
      <c r="K69" s="179">
        <f t="shared" si="7"/>
        <v>75</v>
      </c>
      <c r="L69" s="222">
        <f t="shared" ref="L69:L132" si="19">K69+$L$1</f>
        <v>141</v>
      </c>
      <c r="M69" s="154">
        <v>4</v>
      </c>
      <c r="N69" s="154">
        <v>8</v>
      </c>
      <c r="O69" s="327" t="s">
        <v>137</v>
      </c>
      <c r="P69" s="327" t="str">
        <f t="shared" si="17"/>
        <v>_ESE2</v>
      </c>
      <c r="Q69" t="str">
        <f t="shared" si="18"/>
        <v>'ES-Efficacy'!R75C4:R141C8</v>
      </c>
      <c r="R69" s="328">
        <v>8.0703200000000017E-2</v>
      </c>
    </row>
    <row r="70" spans="9:18" ht="15.75" x14ac:dyDescent="0.25">
      <c r="I70" s="326" t="s">
        <v>170</v>
      </c>
      <c r="J70" s="322">
        <f t="shared" ref="J70:J75" si="20">J69+1</f>
        <v>3</v>
      </c>
      <c r="K70" s="179">
        <f t="shared" si="7"/>
        <v>142</v>
      </c>
      <c r="L70" s="222">
        <f t="shared" si="19"/>
        <v>208</v>
      </c>
      <c r="M70" s="154">
        <v>4</v>
      </c>
      <c r="N70" s="154">
        <v>8</v>
      </c>
      <c r="O70" s="327" t="s">
        <v>137</v>
      </c>
      <c r="P70" s="327" t="str">
        <f t="shared" si="17"/>
        <v>_ESE3</v>
      </c>
      <c r="Q70" t="str">
        <f t="shared" si="18"/>
        <v>'ES-Efficacy'!R142C4:R208C8</v>
      </c>
      <c r="R70" s="165">
        <v>9.5090400000000005E-2</v>
      </c>
    </row>
    <row r="71" spans="9:18" ht="15.75" x14ac:dyDescent="0.25">
      <c r="I71" s="326" t="s">
        <v>170</v>
      </c>
      <c r="J71" s="322">
        <f t="shared" si="20"/>
        <v>4</v>
      </c>
      <c r="K71" s="179">
        <f t="shared" si="7"/>
        <v>209</v>
      </c>
      <c r="L71" s="222">
        <f t="shared" si="19"/>
        <v>275</v>
      </c>
      <c r="M71" s="154">
        <v>4</v>
      </c>
      <c r="N71" s="154">
        <v>8</v>
      </c>
      <c r="O71" s="327" t="s">
        <v>137</v>
      </c>
      <c r="P71" s="327" t="str">
        <f t="shared" si="17"/>
        <v>_ESE4</v>
      </c>
      <c r="Q71" t="str">
        <f t="shared" si="18"/>
        <v>'ES-Efficacy'!R209C4:R275C8</v>
      </c>
      <c r="R71" s="165">
        <v>8.2614000000000007E-2</v>
      </c>
    </row>
    <row r="72" spans="9:18" ht="15.75" x14ac:dyDescent="0.25">
      <c r="I72" s="326" t="s">
        <v>170</v>
      </c>
      <c r="J72" s="322">
        <f t="shared" si="20"/>
        <v>5</v>
      </c>
      <c r="K72" s="179">
        <f t="shared" si="7"/>
        <v>276</v>
      </c>
      <c r="L72" s="222">
        <f t="shared" si="19"/>
        <v>342</v>
      </c>
      <c r="M72" s="154">
        <v>4</v>
      </c>
      <c r="N72" s="154">
        <v>8</v>
      </c>
      <c r="O72" s="327" t="s">
        <v>137</v>
      </c>
      <c r="P72" s="327" t="str">
        <f t="shared" si="17"/>
        <v>_ESE5</v>
      </c>
      <c r="Q72" t="str">
        <f t="shared" si="18"/>
        <v>'ES-Efficacy'!R276C4:R342C8</v>
      </c>
      <c r="R72" s="165">
        <v>6.1089400000000009E-2</v>
      </c>
    </row>
    <row r="73" spans="9:18" ht="15.75" x14ac:dyDescent="0.25">
      <c r="I73" s="326" t="s">
        <v>170</v>
      </c>
      <c r="J73" s="322">
        <f t="shared" si="20"/>
        <v>6</v>
      </c>
      <c r="K73" s="179">
        <f t="shared" si="7"/>
        <v>343</v>
      </c>
      <c r="L73" s="222">
        <f t="shared" si="19"/>
        <v>409</v>
      </c>
      <c r="M73" s="154">
        <v>4</v>
      </c>
      <c r="N73" s="154">
        <v>8</v>
      </c>
      <c r="O73" s="327" t="s">
        <v>137</v>
      </c>
      <c r="P73" s="327" t="str">
        <f t="shared" si="17"/>
        <v>_ESE6</v>
      </c>
      <c r="Q73" t="str">
        <f t="shared" si="18"/>
        <v>'ES-Efficacy'!R343C4:R409C8</v>
      </c>
      <c r="R73" s="165">
        <v>5.8054600000000005E-2</v>
      </c>
    </row>
    <row r="74" spans="9:18" ht="15.75" x14ac:dyDescent="0.25">
      <c r="I74" s="326" t="s">
        <v>170</v>
      </c>
      <c r="J74" s="322">
        <f t="shared" si="20"/>
        <v>7</v>
      </c>
      <c r="K74" s="179">
        <f t="shared" si="7"/>
        <v>410</v>
      </c>
      <c r="L74" s="222">
        <f t="shared" si="19"/>
        <v>476</v>
      </c>
      <c r="M74" s="154">
        <v>4</v>
      </c>
      <c r="N74" s="154">
        <v>8</v>
      </c>
      <c r="O74" s="327" t="s">
        <v>137</v>
      </c>
      <c r="P74" s="327" t="str">
        <f t="shared" si="17"/>
        <v>_ESE7</v>
      </c>
      <c r="Q74" t="str">
        <f t="shared" si="18"/>
        <v>'ES-Efficacy'!R410C4:R476C8</v>
      </c>
      <c r="R74" s="165">
        <v>3.8047400000000002E-2</v>
      </c>
    </row>
    <row r="75" spans="9:18" ht="15.75" x14ac:dyDescent="0.25">
      <c r="I75" s="326" t="s">
        <v>170</v>
      </c>
      <c r="J75" s="322">
        <f t="shared" si="20"/>
        <v>8</v>
      </c>
      <c r="K75" s="179">
        <f t="shared" si="7"/>
        <v>477</v>
      </c>
      <c r="L75" s="222">
        <f t="shared" si="19"/>
        <v>543</v>
      </c>
      <c r="M75" s="154">
        <v>4</v>
      </c>
      <c r="N75" s="154">
        <v>8</v>
      </c>
      <c r="O75" s="327" t="s">
        <v>137</v>
      </c>
      <c r="P75" s="327" t="str">
        <f t="shared" si="17"/>
        <v>_ESE8</v>
      </c>
      <c r="Q75" t="str">
        <f t="shared" si="18"/>
        <v>'ES-Efficacy'!R477C4:R543C8</v>
      </c>
      <c r="R75" s="165">
        <v>6.1820000000000007E-2</v>
      </c>
    </row>
    <row r="76" spans="9:18" ht="15.75" x14ac:dyDescent="0.25">
      <c r="I76" s="326" t="s">
        <v>170</v>
      </c>
      <c r="J76" s="323">
        <v>1</v>
      </c>
      <c r="K76" s="179">
        <f t="shared" si="7"/>
        <v>8</v>
      </c>
      <c r="L76" s="222">
        <f t="shared" si="19"/>
        <v>74</v>
      </c>
      <c r="M76" s="154">
        <v>4</v>
      </c>
      <c r="N76" s="154">
        <v>8</v>
      </c>
      <c r="O76" s="327" t="s">
        <v>136</v>
      </c>
      <c r="P76" s="327" t="str">
        <f t="shared" si="17"/>
        <v>_ESS1</v>
      </c>
      <c r="Q76" t="str">
        <f t="shared" si="18"/>
        <v>'ES-S&amp;T'!R8C4:R74C8</v>
      </c>
      <c r="R76" s="165">
        <v>6.1469900000000001E-2</v>
      </c>
    </row>
    <row r="77" spans="9:18" ht="15.75" x14ac:dyDescent="0.25">
      <c r="I77" s="326" t="s">
        <v>170</v>
      </c>
      <c r="J77" s="323">
        <f>J76+1</f>
        <v>2</v>
      </c>
      <c r="K77" s="179">
        <f t="shared" si="7"/>
        <v>75</v>
      </c>
      <c r="L77" s="222">
        <f t="shared" si="19"/>
        <v>141</v>
      </c>
      <c r="M77" s="154">
        <v>4</v>
      </c>
      <c r="N77" s="154">
        <v>8</v>
      </c>
      <c r="O77" s="327" t="s">
        <v>136</v>
      </c>
      <c r="P77" s="327" t="str">
        <f t="shared" si="17"/>
        <v>_ESS2</v>
      </c>
      <c r="Q77" t="str">
        <f t="shared" si="18"/>
        <v>'ES-S&amp;T'!R75C4:R141C8</v>
      </c>
      <c r="R77" s="165">
        <v>2.4572900000000002E-2</v>
      </c>
    </row>
    <row r="78" spans="9:18" ht="15.75" x14ac:dyDescent="0.25">
      <c r="I78" s="326" t="s">
        <v>170</v>
      </c>
      <c r="J78" s="323">
        <f t="shared" ref="J78:J82" si="21">J77+1</f>
        <v>3</v>
      </c>
      <c r="K78" s="179">
        <f t="shared" si="7"/>
        <v>142</v>
      </c>
      <c r="L78" s="222">
        <f t="shared" si="19"/>
        <v>208</v>
      </c>
      <c r="M78" s="154">
        <v>4</v>
      </c>
      <c r="N78" s="154">
        <v>8</v>
      </c>
      <c r="O78" s="327" t="s">
        <v>136</v>
      </c>
      <c r="P78" s="327" t="str">
        <f t="shared" si="17"/>
        <v>_ESS3</v>
      </c>
      <c r="Q78" t="str">
        <f t="shared" si="18"/>
        <v>'ES-S&amp;T'!R142C4:R208C8</v>
      </c>
      <c r="R78" s="165">
        <v>3.06471E-2</v>
      </c>
    </row>
    <row r="79" spans="9:18" ht="15.75" x14ac:dyDescent="0.25">
      <c r="I79" s="326" t="s">
        <v>170</v>
      </c>
      <c r="J79" s="323">
        <f t="shared" si="21"/>
        <v>4</v>
      </c>
      <c r="K79" s="179">
        <f t="shared" si="7"/>
        <v>209</v>
      </c>
      <c r="L79" s="222">
        <f t="shared" si="19"/>
        <v>275</v>
      </c>
      <c r="M79" s="154">
        <v>4</v>
      </c>
      <c r="N79" s="154">
        <v>8</v>
      </c>
      <c r="O79" s="327" t="s">
        <v>136</v>
      </c>
      <c r="P79" s="327" t="str">
        <f t="shared" si="17"/>
        <v>_ESS4</v>
      </c>
      <c r="Q79" t="str">
        <f t="shared" si="18"/>
        <v>'ES-S&amp;T'!R209C4:R275C8</v>
      </c>
      <c r="R79" s="165">
        <v>3.4964300000000004E-2</v>
      </c>
    </row>
    <row r="80" spans="9:18" ht="15.75" x14ac:dyDescent="0.25">
      <c r="I80" s="326" t="s">
        <v>170</v>
      </c>
      <c r="J80" s="323">
        <f t="shared" si="21"/>
        <v>5</v>
      </c>
      <c r="K80" s="179">
        <f t="shared" si="7"/>
        <v>276</v>
      </c>
      <c r="L80" s="222">
        <f t="shared" si="19"/>
        <v>342</v>
      </c>
      <c r="M80" s="154">
        <v>4</v>
      </c>
      <c r="N80" s="154">
        <v>8</v>
      </c>
      <c r="O80" s="327" t="s">
        <v>136</v>
      </c>
      <c r="P80" s="327" t="str">
        <f t="shared" si="17"/>
        <v>_ESS5</v>
      </c>
      <c r="Q80" t="str">
        <f t="shared" si="18"/>
        <v>'ES-S&amp;T'!R276C4:R342C8</v>
      </c>
      <c r="R80" s="165">
        <v>4.6008299999999995E-2</v>
      </c>
    </row>
    <row r="81" spans="9:18" ht="15.75" x14ac:dyDescent="0.25">
      <c r="I81" s="326" t="s">
        <v>170</v>
      </c>
      <c r="J81" s="323">
        <f t="shared" si="21"/>
        <v>6</v>
      </c>
      <c r="K81" s="179">
        <f t="shared" si="7"/>
        <v>343</v>
      </c>
      <c r="L81" s="222">
        <f t="shared" si="19"/>
        <v>409</v>
      </c>
      <c r="M81" s="154">
        <v>4</v>
      </c>
      <c r="N81" s="154">
        <v>8</v>
      </c>
      <c r="O81" s="327" t="s">
        <v>136</v>
      </c>
      <c r="P81" s="327" t="str">
        <f t="shared" si="17"/>
        <v>_ESS6</v>
      </c>
      <c r="Q81" t="str">
        <f t="shared" si="18"/>
        <v>'ES-S&amp;T'!R343C4:R409C8</v>
      </c>
      <c r="R81" s="165">
        <v>2.14354E-2</v>
      </c>
    </row>
    <row r="82" spans="9:18" ht="15.75" x14ac:dyDescent="0.25">
      <c r="I82" s="326" t="s">
        <v>170</v>
      </c>
      <c r="J82" s="323">
        <f t="shared" si="21"/>
        <v>7</v>
      </c>
      <c r="K82" s="179">
        <f t="shared" si="7"/>
        <v>410</v>
      </c>
      <c r="L82" s="222">
        <f t="shared" si="19"/>
        <v>476</v>
      </c>
      <c r="M82" s="154">
        <v>4</v>
      </c>
      <c r="N82" s="154">
        <v>8</v>
      </c>
      <c r="O82" s="327" t="s">
        <v>136</v>
      </c>
      <c r="P82" s="327" t="str">
        <f t="shared" si="17"/>
        <v>_ESS7</v>
      </c>
      <c r="Q82" t="str">
        <f t="shared" si="18"/>
        <v>'ES-S&amp;T'!R410C4:R476C8</v>
      </c>
      <c r="R82" s="165">
        <v>3.1877000000000003E-2</v>
      </c>
    </row>
    <row r="83" spans="9:18" ht="15.75" x14ac:dyDescent="0.25">
      <c r="I83" s="326" t="s">
        <v>170</v>
      </c>
      <c r="J83" s="324">
        <v>1</v>
      </c>
      <c r="K83" s="179">
        <f t="shared" si="7"/>
        <v>8</v>
      </c>
      <c r="L83" s="222">
        <f t="shared" si="19"/>
        <v>74</v>
      </c>
      <c r="M83" s="154">
        <v>4</v>
      </c>
      <c r="N83" s="154">
        <v>8</v>
      </c>
      <c r="O83" s="327" t="s">
        <v>135</v>
      </c>
      <c r="P83" s="327" t="str">
        <f t="shared" si="17"/>
        <v>_ESD1</v>
      </c>
      <c r="Q83" t="str">
        <f t="shared" si="18"/>
        <v>'ES-Delivery'!R8C4:R74C8</v>
      </c>
      <c r="R83" s="165">
        <v>5.9704054739999991E-2</v>
      </c>
    </row>
    <row r="84" spans="9:18" ht="15.75" x14ac:dyDescent="0.25">
      <c r="I84" s="326" t="s">
        <v>170</v>
      </c>
      <c r="J84" s="324">
        <f>J83+1</f>
        <v>2</v>
      </c>
      <c r="K84" s="179">
        <f t="shared" si="7"/>
        <v>75</v>
      </c>
      <c r="L84" s="222">
        <f t="shared" si="19"/>
        <v>141</v>
      </c>
      <c r="M84" s="154">
        <v>4</v>
      </c>
      <c r="N84" s="154">
        <v>8</v>
      </c>
      <c r="O84" s="327" t="s">
        <v>135</v>
      </c>
      <c r="P84" s="327" t="str">
        <f t="shared" si="17"/>
        <v>_ESD2</v>
      </c>
      <c r="Q84" t="str">
        <f t="shared" si="18"/>
        <v>'ES-Delivery'!R75C4:R141C8</v>
      </c>
      <c r="R84" s="165">
        <v>4.0027204139999994E-2</v>
      </c>
    </row>
    <row r="85" spans="9:18" ht="15.75" x14ac:dyDescent="0.25">
      <c r="I85" s="326" t="s">
        <v>170</v>
      </c>
      <c r="J85" s="324">
        <f t="shared" ref="J85:J86" si="22">J84+1</f>
        <v>3</v>
      </c>
      <c r="K85" s="179">
        <f t="shared" si="7"/>
        <v>142</v>
      </c>
      <c r="L85" s="222">
        <f t="shared" si="19"/>
        <v>208</v>
      </c>
      <c r="M85" s="154">
        <v>4</v>
      </c>
      <c r="N85" s="154">
        <v>8</v>
      </c>
      <c r="O85" s="327" t="s">
        <v>135</v>
      </c>
      <c r="P85" s="327" t="str">
        <f t="shared" si="17"/>
        <v>_ESD3</v>
      </c>
      <c r="Q85" t="str">
        <f t="shared" si="18"/>
        <v>'ES-Delivery'!R142C4:R208C8</v>
      </c>
      <c r="R85" s="165">
        <v>3.2328141120000001E-2</v>
      </c>
    </row>
    <row r="86" spans="9:18" ht="15.75" x14ac:dyDescent="0.25">
      <c r="I86" s="326" t="s">
        <v>170</v>
      </c>
      <c r="J86" s="324">
        <f t="shared" si="22"/>
        <v>4</v>
      </c>
      <c r="K86" s="179">
        <f t="shared" si="7"/>
        <v>209</v>
      </c>
      <c r="L86" s="222">
        <f t="shared" si="19"/>
        <v>275</v>
      </c>
      <c r="M86" s="154">
        <v>4</v>
      </c>
      <c r="N86" s="154">
        <v>8</v>
      </c>
      <c r="O86" s="327" t="s">
        <v>135</v>
      </c>
      <c r="P86" s="327" t="str">
        <f t="shared" si="17"/>
        <v>_ESD4</v>
      </c>
      <c r="Q86" t="str">
        <f t="shared" si="18"/>
        <v>'ES-Delivery'!R209C4:R275C8</v>
      </c>
      <c r="R86" s="165">
        <v>5.4940599999999999E-2</v>
      </c>
    </row>
    <row r="87" spans="9:18" ht="15.75" x14ac:dyDescent="0.25">
      <c r="I87" s="326" t="s">
        <v>170</v>
      </c>
      <c r="J87" s="325">
        <v>1</v>
      </c>
      <c r="K87" s="179">
        <f t="shared" si="7"/>
        <v>8</v>
      </c>
      <c r="L87" s="222">
        <f t="shared" si="19"/>
        <v>74</v>
      </c>
      <c r="M87" s="154">
        <v>4</v>
      </c>
      <c r="N87" s="154">
        <v>8</v>
      </c>
      <c r="O87" s="327" t="s">
        <v>119</v>
      </c>
      <c r="P87" s="327" t="str">
        <f t="shared" si="17"/>
        <v>_ESB1</v>
      </c>
      <c r="Q87" t="str">
        <f t="shared" si="18"/>
        <v>'ES-Barrier'!R8C4:R74C8</v>
      </c>
      <c r="R87" s="165">
        <v>0.2</v>
      </c>
    </row>
    <row r="88" spans="9:18" ht="15.75" x14ac:dyDescent="0.25">
      <c r="I88" s="326" t="s">
        <v>170</v>
      </c>
      <c r="J88" s="325">
        <f>J87+1</f>
        <v>2</v>
      </c>
      <c r="K88" s="179">
        <f t="shared" si="7"/>
        <v>75</v>
      </c>
      <c r="L88" s="222">
        <f t="shared" si="19"/>
        <v>141</v>
      </c>
      <c r="M88" s="154">
        <v>4</v>
      </c>
      <c r="N88" s="154">
        <v>8</v>
      </c>
      <c r="O88" s="327" t="s">
        <v>119</v>
      </c>
      <c r="P88" s="327" t="str">
        <f t="shared" si="17"/>
        <v>_ESB2</v>
      </c>
      <c r="Q88" t="str">
        <f t="shared" si="18"/>
        <v>'ES-Barrier'!R75C4:R141C8</v>
      </c>
      <c r="R88" s="165">
        <v>0.4</v>
      </c>
    </row>
    <row r="89" spans="9:18" ht="15.75" x14ac:dyDescent="0.25">
      <c r="I89" s="326" t="s">
        <v>170</v>
      </c>
      <c r="J89" s="325">
        <f t="shared" ref="J89" si="23">J88+1</f>
        <v>3</v>
      </c>
      <c r="K89" s="179">
        <f t="shared" ref="K89:K133" si="24">K67</f>
        <v>142</v>
      </c>
      <c r="L89" s="222">
        <f t="shared" si="19"/>
        <v>208</v>
      </c>
      <c r="M89" s="154">
        <v>4</v>
      </c>
      <c r="N89" s="154">
        <v>8</v>
      </c>
      <c r="O89" s="327" t="s">
        <v>119</v>
      </c>
      <c r="P89" s="327" t="str">
        <f t="shared" si="17"/>
        <v>_ESB3</v>
      </c>
      <c r="Q89" t="str">
        <f t="shared" si="18"/>
        <v>'ES-Barrier'!R142C4:R208C8</v>
      </c>
      <c r="R89" s="165">
        <v>0.4</v>
      </c>
    </row>
    <row r="90" spans="9:18" ht="15.75" x14ac:dyDescent="0.25">
      <c r="I90" s="326" t="s">
        <v>169</v>
      </c>
      <c r="J90" s="322">
        <v>1</v>
      </c>
      <c r="K90" s="179">
        <f t="shared" si="24"/>
        <v>8</v>
      </c>
      <c r="L90" s="222">
        <f>K90+$L$1</f>
        <v>74</v>
      </c>
      <c r="M90" s="154">
        <v>4</v>
      </c>
      <c r="N90" s="154">
        <v>8</v>
      </c>
      <c r="O90" s="327" t="s">
        <v>137</v>
      </c>
      <c r="P90" s="327" t="str">
        <f t="shared" si="17"/>
        <v>_UKE1</v>
      </c>
      <c r="Q90" t="str">
        <f t="shared" si="18"/>
        <v>'UK-Efficacy'!R8C4:R74C8</v>
      </c>
      <c r="R90" s="165">
        <v>8.4581000000000003E-2</v>
      </c>
    </row>
    <row r="91" spans="9:18" ht="15.75" x14ac:dyDescent="0.25">
      <c r="I91" s="326" t="s">
        <v>169</v>
      </c>
      <c r="J91" s="322">
        <f>J90+1</f>
        <v>2</v>
      </c>
      <c r="K91" s="179">
        <f t="shared" si="24"/>
        <v>75</v>
      </c>
      <c r="L91" s="222">
        <f t="shared" si="19"/>
        <v>141</v>
      </c>
      <c r="M91" s="154">
        <v>4</v>
      </c>
      <c r="N91" s="154">
        <v>8</v>
      </c>
      <c r="O91" s="327" t="s">
        <v>137</v>
      </c>
      <c r="P91" s="327" t="str">
        <f t="shared" si="17"/>
        <v>_UKE2</v>
      </c>
      <c r="Q91" t="str">
        <f t="shared" si="18"/>
        <v>'UK-Efficacy'!R75C4:R141C8</v>
      </c>
      <c r="R91" s="328">
        <v>8.0703200000000017E-2</v>
      </c>
    </row>
    <row r="92" spans="9:18" ht="15.75" x14ac:dyDescent="0.25">
      <c r="I92" s="326" t="s">
        <v>169</v>
      </c>
      <c r="J92" s="322">
        <f t="shared" ref="J92:J97" si="25">J91+1</f>
        <v>3</v>
      </c>
      <c r="K92" s="179">
        <f t="shared" si="24"/>
        <v>142</v>
      </c>
      <c r="L92" s="222">
        <f t="shared" si="19"/>
        <v>208</v>
      </c>
      <c r="M92" s="154">
        <v>4</v>
      </c>
      <c r="N92" s="154">
        <v>8</v>
      </c>
      <c r="O92" s="327" t="s">
        <v>137</v>
      </c>
      <c r="P92" s="327" t="str">
        <f t="shared" si="17"/>
        <v>_UKE3</v>
      </c>
      <c r="Q92" t="str">
        <f t="shared" si="18"/>
        <v>'UK-Efficacy'!R142C4:R208C8</v>
      </c>
      <c r="R92" s="165">
        <v>9.5090400000000005E-2</v>
      </c>
    </row>
    <row r="93" spans="9:18" ht="15.75" x14ac:dyDescent="0.25">
      <c r="I93" s="326" t="s">
        <v>169</v>
      </c>
      <c r="J93" s="322">
        <f t="shared" si="25"/>
        <v>4</v>
      </c>
      <c r="K93" s="179">
        <f t="shared" si="24"/>
        <v>209</v>
      </c>
      <c r="L93" s="222">
        <f t="shared" si="19"/>
        <v>275</v>
      </c>
      <c r="M93" s="154">
        <v>4</v>
      </c>
      <c r="N93" s="154">
        <v>8</v>
      </c>
      <c r="O93" s="327" t="s">
        <v>137</v>
      </c>
      <c r="P93" s="327" t="str">
        <f t="shared" si="17"/>
        <v>_UKE4</v>
      </c>
      <c r="Q93" t="str">
        <f t="shared" si="18"/>
        <v>'UK-Efficacy'!R209C4:R275C8</v>
      </c>
      <c r="R93" s="165">
        <v>8.2614000000000007E-2</v>
      </c>
    </row>
    <row r="94" spans="9:18" ht="15.75" x14ac:dyDescent="0.25">
      <c r="I94" s="326" t="s">
        <v>169</v>
      </c>
      <c r="J94" s="322">
        <f t="shared" si="25"/>
        <v>5</v>
      </c>
      <c r="K94" s="179">
        <f t="shared" si="24"/>
        <v>276</v>
      </c>
      <c r="L94" s="222">
        <f t="shared" si="19"/>
        <v>342</v>
      </c>
      <c r="M94" s="154">
        <v>4</v>
      </c>
      <c r="N94" s="154">
        <v>8</v>
      </c>
      <c r="O94" s="327" t="s">
        <v>137</v>
      </c>
      <c r="P94" s="327" t="str">
        <f t="shared" si="17"/>
        <v>_UKE5</v>
      </c>
      <c r="Q94" t="str">
        <f t="shared" si="18"/>
        <v>'UK-Efficacy'!R276C4:R342C8</v>
      </c>
      <c r="R94" s="165">
        <v>6.1089400000000009E-2</v>
      </c>
    </row>
    <row r="95" spans="9:18" ht="15.75" x14ac:dyDescent="0.25">
      <c r="I95" s="326" t="s">
        <v>169</v>
      </c>
      <c r="J95" s="322">
        <f t="shared" si="25"/>
        <v>6</v>
      </c>
      <c r="K95" s="179">
        <f t="shared" si="24"/>
        <v>343</v>
      </c>
      <c r="L95" s="222">
        <f t="shared" si="19"/>
        <v>409</v>
      </c>
      <c r="M95" s="154">
        <v>4</v>
      </c>
      <c r="N95" s="154">
        <v>8</v>
      </c>
      <c r="O95" s="327" t="s">
        <v>137</v>
      </c>
      <c r="P95" s="327" t="str">
        <f t="shared" si="17"/>
        <v>_UKE6</v>
      </c>
      <c r="Q95" t="str">
        <f t="shared" si="18"/>
        <v>'UK-Efficacy'!R343C4:R409C8</v>
      </c>
      <c r="R95" s="165">
        <v>5.8054600000000005E-2</v>
      </c>
    </row>
    <row r="96" spans="9:18" ht="15.75" x14ac:dyDescent="0.25">
      <c r="I96" s="326" t="s">
        <v>169</v>
      </c>
      <c r="J96" s="322">
        <f t="shared" si="25"/>
        <v>7</v>
      </c>
      <c r="K96" s="179">
        <f t="shared" si="24"/>
        <v>410</v>
      </c>
      <c r="L96" s="222">
        <f t="shared" si="19"/>
        <v>476</v>
      </c>
      <c r="M96" s="154">
        <v>4</v>
      </c>
      <c r="N96" s="154">
        <v>8</v>
      </c>
      <c r="O96" s="327" t="s">
        <v>137</v>
      </c>
      <c r="P96" s="327" t="str">
        <f t="shared" si="17"/>
        <v>_UKE7</v>
      </c>
      <c r="Q96" t="str">
        <f t="shared" si="18"/>
        <v>'UK-Efficacy'!R410C4:R476C8</v>
      </c>
      <c r="R96" s="165">
        <v>3.8047400000000002E-2</v>
      </c>
    </row>
    <row r="97" spans="9:18" ht="15.75" x14ac:dyDescent="0.25">
      <c r="I97" s="326" t="s">
        <v>169</v>
      </c>
      <c r="J97" s="322">
        <f t="shared" si="25"/>
        <v>8</v>
      </c>
      <c r="K97" s="179">
        <f t="shared" si="24"/>
        <v>477</v>
      </c>
      <c r="L97" s="222">
        <f t="shared" si="19"/>
        <v>543</v>
      </c>
      <c r="M97" s="154">
        <v>4</v>
      </c>
      <c r="N97" s="154">
        <v>8</v>
      </c>
      <c r="O97" s="327" t="s">
        <v>137</v>
      </c>
      <c r="P97" s="327" t="str">
        <f t="shared" si="17"/>
        <v>_UKE8</v>
      </c>
      <c r="Q97" t="str">
        <f t="shared" si="18"/>
        <v>'UK-Efficacy'!R477C4:R543C8</v>
      </c>
      <c r="R97" s="165">
        <v>6.1820000000000007E-2</v>
      </c>
    </row>
    <row r="98" spans="9:18" ht="15.75" x14ac:dyDescent="0.25">
      <c r="I98" s="326" t="s">
        <v>169</v>
      </c>
      <c r="J98" s="323">
        <v>1</v>
      </c>
      <c r="K98" s="179">
        <f t="shared" si="24"/>
        <v>8</v>
      </c>
      <c r="L98" s="222">
        <f t="shared" si="19"/>
        <v>74</v>
      </c>
      <c r="M98" s="154">
        <v>4</v>
      </c>
      <c r="N98" s="154">
        <v>8</v>
      </c>
      <c r="O98" s="327" t="s">
        <v>136</v>
      </c>
      <c r="P98" s="327" t="str">
        <f t="shared" si="17"/>
        <v>_UKS1</v>
      </c>
      <c r="Q98" t="str">
        <f t="shared" si="18"/>
        <v>'UK-S&amp;T'!R8C4:R74C8</v>
      </c>
      <c r="R98" s="165">
        <v>6.1469900000000001E-2</v>
      </c>
    </row>
    <row r="99" spans="9:18" ht="15.75" x14ac:dyDescent="0.25">
      <c r="I99" s="326" t="s">
        <v>169</v>
      </c>
      <c r="J99" s="323">
        <f>J98+1</f>
        <v>2</v>
      </c>
      <c r="K99" s="179">
        <f t="shared" si="24"/>
        <v>75</v>
      </c>
      <c r="L99" s="222">
        <f t="shared" si="19"/>
        <v>141</v>
      </c>
      <c r="M99" s="154">
        <v>4</v>
      </c>
      <c r="N99" s="154">
        <v>8</v>
      </c>
      <c r="O99" s="327" t="s">
        <v>136</v>
      </c>
      <c r="P99" s="327" t="str">
        <f t="shared" si="17"/>
        <v>_UKS2</v>
      </c>
      <c r="Q99" t="str">
        <f t="shared" si="18"/>
        <v>'UK-S&amp;T'!R75C4:R141C8</v>
      </c>
      <c r="R99" s="165">
        <v>2.4572900000000002E-2</v>
      </c>
    </row>
    <row r="100" spans="9:18" ht="15.75" x14ac:dyDescent="0.25">
      <c r="I100" s="326" t="s">
        <v>169</v>
      </c>
      <c r="J100" s="323">
        <f t="shared" ref="J100:J104" si="26">J99+1</f>
        <v>3</v>
      </c>
      <c r="K100" s="179">
        <f t="shared" si="24"/>
        <v>142</v>
      </c>
      <c r="L100" s="222">
        <f t="shared" si="19"/>
        <v>208</v>
      </c>
      <c r="M100" s="154">
        <v>4</v>
      </c>
      <c r="N100" s="154">
        <v>8</v>
      </c>
      <c r="O100" s="327" t="s">
        <v>136</v>
      </c>
      <c r="P100" s="327" t="str">
        <f t="shared" si="17"/>
        <v>_UKS3</v>
      </c>
      <c r="Q100" t="str">
        <f t="shared" si="18"/>
        <v>'UK-S&amp;T'!R142C4:R208C8</v>
      </c>
      <c r="R100" s="165">
        <v>3.06471E-2</v>
      </c>
    </row>
    <row r="101" spans="9:18" ht="15.75" x14ac:dyDescent="0.25">
      <c r="I101" s="326" t="s">
        <v>169</v>
      </c>
      <c r="J101" s="323">
        <f t="shared" si="26"/>
        <v>4</v>
      </c>
      <c r="K101" s="179">
        <f t="shared" si="24"/>
        <v>209</v>
      </c>
      <c r="L101" s="222">
        <f t="shared" si="19"/>
        <v>275</v>
      </c>
      <c r="M101" s="154">
        <v>4</v>
      </c>
      <c r="N101" s="154">
        <v>8</v>
      </c>
      <c r="O101" s="327" t="s">
        <v>136</v>
      </c>
      <c r="P101" s="327" t="str">
        <f t="shared" si="17"/>
        <v>_UKS4</v>
      </c>
      <c r="Q101" t="str">
        <f t="shared" si="18"/>
        <v>'UK-S&amp;T'!R209C4:R275C8</v>
      </c>
      <c r="R101" s="165">
        <v>3.4964300000000004E-2</v>
      </c>
    </row>
    <row r="102" spans="9:18" ht="15.75" x14ac:dyDescent="0.25">
      <c r="I102" s="326" t="s">
        <v>169</v>
      </c>
      <c r="J102" s="323">
        <f t="shared" si="26"/>
        <v>5</v>
      </c>
      <c r="K102" s="179">
        <f t="shared" si="24"/>
        <v>276</v>
      </c>
      <c r="L102" s="222">
        <f t="shared" si="19"/>
        <v>342</v>
      </c>
      <c r="M102" s="154">
        <v>4</v>
      </c>
      <c r="N102" s="154">
        <v>8</v>
      </c>
      <c r="O102" s="327" t="s">
        <v>136</v>
      </c>
      <c r="P102" s="327" t="str">
        <f t="shared" si="17"/>
        <v>_UKS5</v>
      </c>
      <c r="Q102" t="str">
        <f t="shared" si="18"/>
        <v>'UK-S&amp;T'!R276C4:R342C8</v>
      </c>
      <c r="R102" s="165">
        <v>4.6008299999999995E-2</v>
      </c>
    </row>
    <row r="103" spans="9:18" ht="15.75" x14ac:dyDescent="0.25">
      <c r="I103" s="326" t="s">
        <v>169</v>
      </c>
      <c r="J103" s="323">
        <f t="shared" si="26"/>
        <v>6</v>
      </c>
      <c r="K103" s="179">
        <f t="shared" si="24"/>
        <v>343</v>
      </c>
      <c r="L103" s="222">
        <f t="shared" si="19"/>
        <v>409</v>
      </c>
      <c r="M103" s="154">
        <v>4</v>
      </c>
      <c r="N103" s="154">
        <v>8</v>
      </c>
      <c r="O103" s="327" t="s">
        <v>136</v>
      </c>
      <c r="P103" s="327" t="str">
        <f t="shared" si="17"/>
        <v>_UKS6</v>
      </c>
      <c r="Q103" t="str">
        <f t="shared" si="18"/>
        <v>'UK-S&amp;T'!R343C4:R409C8</v>
      </c>
      <c r="R103" s="165">
        <v>2.14354E-2</v>
      </c>
    </row>
    <row r="104" spans="9:18" ht="15.75" x14ac:dyDescent="0.25">
      <c r="I104" s="326" t="s">
        <v>169</v>
      </c>
      <c r="J104" s="323">
        <f t="shared" si="26"/>
        <v>7</v>
      </c>
      <c r="K104" s="179">
        <f t="shared" si="24"/>
        <v>410</v>
      </c>
      <c r="L104" s="222">
        <f t="shared" si="19"/>
        <v>476</v>
      </c>
      <c r="M104" s="154">
        <v>4</v>
      </c>
      <c r="N104" s="154">
        <v>8</v>
      </c>
      <c r="O104" s="327" t="s">
        <v>136</v>
      </c>
      <c r="P104" s="327" t="str">
        <f t="shared" si="17"/>
        <v>_UKS7</v>
      </c>
      <c r="Q104" t="str">
        <f t="shared" si="18"/>
        <v>'UK-S&amp;T'!R410C4:R476C8</v>
      </c>
      <c r="R104" s="165">
        <v>3.1877000000000003E-2</v>
      </c>
    </row>
    <row r="105" spans="9:18" ht="15.75" x14ac:dyDescent="0.25">
      <c r="I105" s="326" t="s">
        <v>169</v>
      </c>
      <c r="J105" s="324">
        <v>1</v>
      </c>
      <c r="K105" s="179">
        <f t="shared" si="24"/>
        <v>8</v>
      </c>
      <c r="L105" s="222">
        <f t="shared" si="19"/>
        <v>74</v>
      </c>
      <c r="M105" s="154">
        <v>4</v>
      </c>
      <c r="N105" s="154">
        <v>8</v>
      </c>
      <c r="O105" s="327" t="s">
        <v>135</v>
      </c>
      <c r="P105" s="327" t="str">
        <f t="shared" si="17"/>
        <v>_UKD1</v>
      </c>
      <c r="Q105" t="str">
        <f t="shared" si="18"/>
        <v>'UK-Delivery'!R8C4:R74C8</v>
      </c>
      <c r="R105" s="165">
        <v>5.9704054739999991E-2</v>
      </c>
    </row>
    <row r="106" spans="9:18" ht="15.75" x14ac:dyDescent="0.25">
      <c r="I106" s="326" t="s">
        <v>169</v>
      </c>
      <c r="J106" s="324">
        <f>J105+1</f>
        <v>2</v>
      </c>
      <c r="K106" s="179">
        <f t="shared" si="24"/>
        <v>75</v>
      </c>
      <c r="L106" s="222">
        <f t="shared" si="19"/>
        <v>141</v>
      </c>
      <c r="M106" s="154">
        <v>4</v>
      </c>
      <c r="N106" s="154">
        <v>8</v>
      </c>
      <c r="O106" s="327" t="s">
        <v>135</v>
      </c>
      <c r="P106" s="327" t="str">
        <f t="shared" si="17"/>
        <v>_UKD2</v>
      </c>
      <c r="Q106" t="str">
        <f t="shared" si="18"/>
        <v>'UK-Delivery'!R75C4:R141C8</v>
      </c>
      <c r="R106" s="165">
        <v>4.0027204139999994E-2</v>
      </c>
    </row>
    <row r="107" spans="9:18" ht="15.75" x14ac:dyDescent="0.25">
      <c r="I107" s="326" t="s">
        <v>169</v>
      </c>
      <c r="J107" s="324">
        <f t="shared" ref="J107:J108" si="27">J106+1</f>
        <v>3</v>
      </c>
      <c r="K107" s="179">
        <f t="shared" si="24"/>
        <v>142</v>
      </c>
      <c r="L107" s="222">
        <f t="shared" si="19"/>
        <v>208</v>
      </c>
      <c r="M107" s="154">
        <v>4</v>
      </c>
      <c r="N107" s="154">
        <v>8</v>
      </c>
      <c r="O107" s="327" t="s">
        <v>135</v>
      </c>
      <c r="P107" s="327" t="str">
        <f t="shared" si="17"/>
        <v>_UKD3</v>
      </c>
      <c r="Q107" t="str">
        <f t="shared" si="18"/>
        <v>'UK-Delivery'!R142C4:R208C8</v>
      </c>
      <c r="R107" s="165">
        <v>3.2328141120000001E-2</v>
      </c>
    </row>
    <row r="108" spans="9:18" ht="15.75" x14ac:dyDescent="0.25">
      <c r="I108" s="326" t="s">
        <v>169</v>
      </c>
      <c r="J108" s="324">
        <f t="shared" si="27"/>
        <v>4</v>
      </c>
      <c r="K108" s="179">
        <f t="shared" si="24"/>
        <v>209</v>
      </c>
      <c r="L108" s="222">
        <f t="shared" si="19"/>
        <v>275</v>
      </c>
      <c r="M108" s="154">
        <v>4</v>
      </c>
      <c r="N108" s="154">
        <v>8</v>
      </c>
      <c r="O108" s="327" t="s">
        <v>135</v>
      </c>
      <c r="P108" s="327" t="str">
        <f t="shared" si="17"/>
        <v>_UKD4</v>
      </c>
      <c r="Q108" t="str">
        <f t="shared" si="18"/>
        <v>'UK-Delivery'!R209C4:R275C8</v>
      </c>
      <c r="R108" s="165">
        <v>5.4940599999999999E-2</v>
      </c>
    </row>
    <row r="109" spans="9:18" ht="15.75" x14ac:dyDescent="0.25">
      <c r="I109" s="326" t="s">
        <v>169</v>
      </c>
      <c r="J109" s="325">
        <v>1</v>
      </c>
      <c r="K109" s="179">
        <f t="shared" si="24"/>
        <v>8</v>
      </c>
      <c r="L109" s="222">
        <f t="shared" si="19"/>
        <v>74</v>
      </c>
      <c r="M109" s="154">
        <v>4</v>
      </c>
      <c r="N109" s="154">
        <v>8</v>
      </c>
      <c r="O109" s="327" t="s">
        <v>119</v>
      </c>
      <c r="P109" s="327" t="str">
        <f t="shared" si="17"/>
        <v>_UKB1</v>
      </c>
      <c r="Q109" t="str">
        <f t="shared" si="18"/>
        <v>'UK-Barrier'!R8C4:R74C8</v>
      </c>
      <c r="R109" s="165">
        <v>0.2</v>
      </c>
    </row>
    <row r="110" spans="9:18" ht="15.75" x14ac:dyDescent="0.25">
      <c r="I110" s="326" t="s">
        <v>169</v>
      </c>
      <c r="J110" s="325">
        <f>J109+1</f>
        <v>2</v>
      </c>
      <c r="K110" s="179">
        <f t="shared" si="24"/>
        <v>75</v>
      </c>
      <c r="L110" s="222">
        <f t="shared" si="19"/>
        <v>141</v>
      </c>
      <c r="M110" s="154">
        <v>4</v>
      </c>
      <c r="N110" s="154">
        <v>8</v>
      </c>
      <c r="O110" s="327" t="s">
        <v>119</v>
      </c>
      <c r="P110" s="327" t="str">
        <f t="shared" si="17"/>
        <v>_UKB2</v>
      </c>
      <c r="Q110" t="str">
        <f t="shared" si="18"/>
        <v>'UK-Barrier'!R75C4:R141C8</v>
      </c>
      <c r="R110" s="165">
        <v>0.4</v>
      </c>
    </row>
    <row r="111" spans="9:18" ht="15.75" x14ac:dyDescent="0.25">
      <c r="I111" s="326" t="s">
        <v>169</v>
      </c>
      <c r="J111" s="325">
        <f t="shared" ref="J111" si="28">J110+1</f>
        <v>3</v>
      </c>
      <c r="K111" s="179">
        <f t="shared" si="24"/>
        <v>142</v>
      </c>
      <c r="L111" s="222">
        <f t="shared" si="19"/>
        <v>208</v>
      </c>
      <c r="M111" s="154">
        <v>4</v>
      </c>
      <c r="N111" s="154">
        <v>8</v>
      </c>
      <c r="O111" s="327" t="s">
        <v>119</v>
      </c>
      <c r="P111" s="327" t="str">
        <f t="shared" si="17"/>
        <v>_UKB3</v>
      </c>
      <c r="Q111" t="str">
        <f t="shared" si="18"/>
        <v>'UK-Barrier'!R142C4:R208C8</v>
      </c>
      <c r="R111" s="165">
        <v>0.4</v>
      </c>
    </row>
    <row r="112" spans="9:18" ht="15.75" x14ac:dyDescent="0.25">
      <c r="I112" s="326" t="s">
        <v>168</v>
      </c>
      <c r="J112" s="322">
        <v>1</v>
      </c>
      <c r="K112" s="179">
        <f t="shared" si="24"/>
        <v>8</v>
      </c>
      <c r="L112" s="222">
        <f>K112+$L$1</f>
        <v>74</v>
      </c>
      <c r="M112" s="154">
        <v>4</v>
      </c>
      <c r="N112" s="154">
        <v>8</v>
      </c>
      <c r="O112" s="327" t="s">
        <v>137</v>
      </c>
      <c r="P112" s="327" t="str">
        <f t="shared" si="17"/>
        <v>_JPE1</v>
      </c>
      <c r="Q112" t="str">
        <f t="shared" si="18"/>
        <v>'JP-Efficacy'!R8C4:R74C8</v>
      </c>
      <c r="R112" s="165">
        <v>8.4581000000000003E-2</v>
      </c>
    </row>
    <row r="113" spans="9:18" ht="15.75" x14ac:dyDescent="0.25">
      <c r="I113" s="326" t="s">
        <v>168</v>
      </c>
      <c r="J113" s="322">
        <f>J112+1</f>
        <v>2</v>
      </c>
      <c r="K113" s="179">
        <f t="shared" si="24"/>
        <v>75</v>
      </c>
      <c r="L113" s="222">
        <f t="shared" si="19"/>
        <v>141</v>
      </c>
      <c r="M113" s="154">
        <v>4</v>
      </c>
      <c r="N113" s="154">
        <v>8</v>
      </c>
      <c r="O113" s="327" t="s">
        <v>137</v>
      </c>
      <c r="P113" s="327" t="str">
        <f t="shared" si="17"/>
        <v>_JPE2</v>
      </c>
      <c r="Q113" t="str">
        <f t="shared" si="18"/>
        <v>'JP-Efficacy'!R75C4:R141C8</v>
      </c>
      <c r="R113" s="328">
        <v>8.0703200000000017E-2</v>
      </c>
    </row>
    <row r="114" spans="9:18" ht="15.75" x14ac:dyDescent="0.25">
      <c r="I114" s="326" t="s">
        <v>168</v>
      </c>
      <c r="J114" s="322">
        <f t="shared" ref="J114:J119" si="29">J113+1</f>
        <v>3</v>
      </c>
      <c r="K114" s="179">
        <f t="shared" si="24"/>
        <v>142</v>
      </c>
      <c r="L114" s="222">
        <f t="shared" si="19"/>
        <v>208</v>
      </c>
      <c r="M114" s="154">
        <v>4</v>
      </c>
      <c r="N114" s="154">
        <v>8</v>
      </c>
      <c r="O114" s="327" t="s">
        <v>137</v>
      </c>
      <c r="P114" s="327" t="str">
        <f t="shared" si="17"/>
        <v>_JPE3</v>
      </c>
      <c r="Q114" t="str">
        <f t="shared" si="18"/>
        <v>'JP-Efficacy'!R142C4:R208C8</v>
      </c>
      <c r="R114" s="165">
        <v>9.5090400000000005E-2</v>
      </c>
    </row>
    <row r="115" spans="9:18" ht="15.75" x14ac:dyDescent="0.25">
      <c r="I115" s="326" t="s">
        <v>168</v>
      </c>
      <c r="J115" s="322">
        <f t="shared" si="29"/>
        <v>4</v>
      </c>
      <c r="K115" s="179">
        <f t="shared" si="24"/>
        <v>209</v>
      </c>
      <c r="L115" s="222">
        <f t="shared" si="19"/>
        <v>275</v>
      </c>
      <c r="M115" s="154">
        <v>4</v>
      </c>
      <c r="N115" s="154">
        <v>8</v>
      </c>
      <c r="O115" s="327" t="s">
        <v>137</v>
      </c>
      <c r="P115" s="327" t="str">
        <f t="shared" si="17"/>
        <v>_JPE4</v>
      </c>
      <c r="Q115" t="str">
        <f t="shared" si="18"/>
        <v>'JP-Efficacy'!R209C4:R275C8</v>
      </c>
      <c r="R115" s="165">
        <v>8.2614000000000007E-2</v>
      </c>
    </row>
    <row r="116" spans="9:18" ht="15.75" x14ac:dyDescent="0.25">
      <c r="I116" s="326" t="s">
        <v>168</v>
      </c>
      <c r="J116" s="322">
        <f t="shared" si="29"/>
        <v>5</v>
      </c>
      <c r="K116" s="179">
        <f t="shared" si="24"/>
        <v>276</v>
      </c>
      <c r="L116" s="222">
        <f t="shared" si="19"/>
        <v>342</v>
      </c>
      <c r="M116" s="154">
        <v>4</v>
      </c>
      <c r="N116" s="154">
        <v>8</v>
      </c>
      <c r="O116" s="327" t="s">
        <v>137</v>
      </c>
      <c r="P116" s="327" t="str">
        <f t="shared" si="17"/>
        <v>_JPE5</v>
      </c>
      <c r="Q116" t="str">
        <f t="shared" si="18"/>
        <v>'JP-Efficacy'!R276C4:R342C8</v>
      </c>
      <c r="R116" s="165">
        <v>6.1089400000000009E-2</v>
      </c>
    </row>
    <row r="117" spans="9:18" ht="15.75" x14ac:dyDescent="0.25">
      <c r="I117" s="326" t="s">
        <v>168</v>
      </c>
      <c r="J117" s="322">
        <f t="shared" si="29"/>
        <v>6</v>
      </c>
      <c r="K117" s="179">
        <f t="shared" si="24"/>
        <v>343</v>
      </c>
      <c r="L117" s="222">
        <f t="shared" si="19"/>
        <v>409</v>
      </c>
      <c r="M117" s="154">
        <v>4</v>
      </c>
      <c r="N117" s="154">
        <v>8</v>
      </c>
      <c r="O117" s="327" t="s">
        <v>137</v>
      </c>
      <c r="P117" s="327" t="str">
        <f t="shared" si="17"/>
        <v>_JPE6</v>
      </c>
      <c r="Q117" t="str">
        <f t="shared" si="18"/>
        <v>'JP-Efficacy'!R343C4:R409C8</v>
      </c>
      <c r="R117" s="165">
        <v>5.8054600000000005E-2</v>
      </c>
    </row>
    <row r="118" spans="9:18" ht="15.75" x14ac:dyDescent="0.25">
      <c r="I118" s="326" t="s">
        <v>168</v>
      </c>
      <c r="J118" s="322">
        <f t="shared" si="29"/>
        <v>7</v>
      </c>
      <c r="K118" s="179">
        <f t="shared" si="24"/>
        <v>410</v>
      </c>
      <c r="L118" s="222">
        <f t="shared" si="19"/>
        <v>476</v>
      </c>
      <c r="M118" s="154">
        <v>4</v>
      </c>
      <c r="N118" s="154">
        <v>8</v>
      </c>
      <c r="O118" s="327" t="s">
        <v>137</v>
      </c>
      <c r="P118" s="327" t="str">
        <f t="shared" si="17"/>
        <v>_JPE7</v>
      </c>
      <c r="Q118" t="str">
        <f t="shared" si="18"/>
        <v>'JP-Efficacy'!R410C4:R476C8</v>
      </c>
      <c r="R118" s="165">
        <v>3.8047400000000002E-2</v>
      </c>
    </row>
    <row r="119" spans="9:18" ht="15.75" x14ac:dyDescent="0.25">
      <c r="I119" s="326" t="s">
        <v>168</v>
      </c>
      <c r="J119" s="322">
        <f t="shared" si="29"/>
        <v>8</v>
      </c>
      <c r="K119" s="179">
        <f t="shared" si="24"/>
        <v>477</v>
      </c>
      <c r="L119" s="222">
        <f t="shared" si="19"/>
        <v>543</v>
      </c>
      <c r="M119" s="154">
        <v>4</v>
      </c>
      <c r="N119" s="154">
        <v>8</v>
      </c>
      <c r="O119" s="327" t="s">
        <v>137</v>
      </c>
      <c r="P119" s="327" t="str">
        <f t="shared" si="17"/>
        <v>_JPE8</v>
      </c>
      <c r="Q119" t="str">
        <f t="shared" si="18"/>
        <v>'JP-Efficacy'!R477C4:R543C8</v>
      </c>
      <c r="R119" s="165">
        <v>6.1820000000000007E-2</v>
      </c>
    </row>
    <row r="120" spans="9:18" ht="15.75" x14ac:dyDescent="0.25">
      <c r="I120" s="326" t="s">
        <v>168</v>
      </c>
      <c r="J120" s="323">
        <v>1</v>
      </c>
      <c r="K120" s="179">
        <f t="shared" si="24"/>
        <v>8</v>
      </c>
      <c r="L120" s="222">
        <f t="shared" si="19"/>
        <v>74</v>
      </c>
      <c r="M120" s="154">
        <v>4</v>
      </c>
      <c r="N120" s="154">
        <v>8</v>
      </c>
      <c r="O120" s="327" t="s">
        <v>136</v>
      </c>
      <c r="P120" s="327" t="str">
        <f t="shared" si="17"/>
        <v>_JPS1</v>
      </c>
      <c r="Q120" t="str">
        <f t="shared" si="18"/>
        <v>'JP-S&amp;T'!R8C4:R74C8</v>
      </c>
      <c r="R120" s="165">
        <v>6.1469900000000001E-2</v>
      </c>
    </row>
    <row r="121" spans="9:18" ht="15.75" x14ac:dyDescent="0.25">
      <c r="I121" s="326" t="s">
        <v>168</v>
      </c>
      <c r="J121" s="323">
        <f>J120+1</f>
        <v>2</v>
      </c>
      <c r="K121" s="179">
        <f t="shared" si="24"/>
        <v>75</v>
      </c>
      <c r="L121" s="222">
        <f t="shared" si="19"/>
        <v>141</v>
      </c>
      <c r="M121" s="154">
        <v>4</v>
      </c>
      <c r="N121" s="154">
        <v>8</v>
      </c>
      <c r="O121" s="327" t="s">
        <v>136</v>
      </c>
      <c r="P121" s="327" t="str">
        <f t="shared" si="17"/>
        <v>_JPS2</v>
      </c>
      <c r="Q121" t="str">
        <f t="shared" si="18"/>
        <v>'JP-S&amp;T'!R75C4:R141C8</v>
      </c>
      <c r="R121" s="165">
        <v>2.4572900000000002E-2</v>
      </c>
    </row>
    <row r="122" spans="9:18" ht="15.75" x14ac:dyDescent="0.25">
      <c r="I122" s="326" t="s">
        <v>168</v>
      </c>
      <c r="J122" s="323">
        <f t="shared" ref="J122:J126" si="30">J121+1</f>
        <v>3</v>
      </c>
      <c r="K122" s="179">
        <f t="shared" si="24"/>
        <v>142</v>
      </c>
      <c r="L122" s="222">
        <f t="shared" si="19"/>
        <v>208</v>
      </c>
      <c r="M122" s="154">
        <v>4</v>
      </c>
      <c r="N122" s="154">
        <v>8</v>
      </c>
      <c r="O122" s="327" t="s">
        <v>136</v>
      </c>
      <c r="P122" s="327" t="str">
        <f t="shared" si="17"/>
        <v>_JPS3</v>
      </c>
      <c r="Q122" t="str">
        <f t="shared" si="18"/>
        <v>'JP-S&amp;T'!R142C4:R208C8</v>
      </c>
      <c r="R122" s="165">
        <v>3.06471E-2</v>
      </c>
    </row>
    <row r="123" spans="9:18" ht="15.75" x14ac:dyDescent="0.25">
      <c r="I123" s="326" t="s">
        <v>168</v>
      </c>
      <c r="J123" s="323">
        <f t="shared" si="30"/>
        <v>4</v>
      </c>
      <c r="K123" s="179">
        <f t="shared" si="24"/>
        <v>209</v>
      </c>
      <c r="L123" s="222">
        <f t="shared" si="19"/>
        <v>275</v>
      </c>
      <c r="M123" s="154">
        <v>4</v>
      </c>
      <c r="N123" s="154">
        <v>8</v>
      </c>
      <c r="O123" s="327" t="s">
        <v>136</v>
      </c>
      <c r="P123" s="327" t="str">
        <f t="shared" si="17"/>
        <v>_JPS4</v>
      </c>
      <c r="Q123" t="str">
        <f t="shared" si="18"/>
        <v>'JP-S&amp;T'!R209C4:R275C8</v>
      </c>
      <c r="R123" s="165">
        <v>3.4964300000000004E-2</v>
      </c>
    </row>
    <row r="124" spans="9:18" ht="15.75" x14ac:dyDescent="0.25">
      <c r="I124" s="326" t="s">
        <v>168</v>
      </c>
      <c r="J124" s="323">
        <f t="shared" si="30"/>
        <v>5</v>
      </c>
      <c r="K124" s="179">
        <f t="shared" si="24"/>
        <v>276</v>
      </c>
      <c r="L124" s="222">
        <f t="shared" si="19"/>
        <v>342</v>
      </c>
      <c r="M124" s="154">
        <v>4</v>
      </c>
      <c r="N124" s="154">
        <v>8</v>
      </c>
      <c r="O124" s="327" t="s">
        <v>136</v>
      </c>
      <c r="P124" s="327" t="str">
        <f t="shared" si="17"/>
        <v>_JPS5</v>
      </c>
      <c r="Q124" t="str">
        <f t="shared" si="18"/>
        <v>'JP-S&amp;T'!R276C4:R342C8</v>
      </c>
      <c r="R124" s="165">
        <v>4.6008299999999995E-2</v>
      </c>
    </row>
    <row r="125" spans="9:18" ht="15.75" x14ac:dyDescent="0.25">
      <c r="I125" s="326" t="s">
        <v>168</v>
      </c>
      <c r="J125" s="323">
        <f t="shared" si="30"/>
        <v>6</v>
      </c>
      <c r="K125" s="179">
        <f t="shared" si="24"/>
        <v>343</v>
      </c>
      <c r="L125" s="222">
        <f t="shared" si="19"/>
        <v>409</v>
      </c>
      <c r="M125" s="154">
        <v>4</v>
      </c>
      <c r="N125" s="154">
        <v>8</v>
      </c>
      <c r="O125" s="327" t="s">
        <v>136</v>
      </c>
      <c r="P125" s="327" t="str">
        <f t="shared" si="17"/>
        <v>_JPS6</v>
      </c>
      <c r="Q125" t="str">
        <f t="shared" si="18"/>
        <v>'JP-S&amp;T'!R343C4:R409C8</v>
      </c>
      <c r="R125" s="165">
        <v>2.14354E-2</v>
      </c>
    </row>
    <row r="126" spans="9:18" ht="15.75" x14ac:dyDescent="0.25">
      <c r="I126" s="326" t="s">
        <v>168</v>
      </c>
      <c r="J126" s="323">
        <f t="shared" si="30"/>
        <v>7</v>
      </c>
      <c r="K126" s="179">
        <f t="shared" si="24"/>
        <v>410</v>
      </c>
      <c r="L126" s="222">
        <f t="shared" si="19"/>
        <v>476</v>
      </c>
      <c r="M126" s="154">
        <v>4</v>
      </c>
      <c r="N126" s="154">
        <v>8</v>
      </c>
      <c r="O126" s="327" t="s">
        <v>136</v>
      </c>
      <c r="P126" s="327" t="str">
        <f t="shared" si="17"/>
        <v>_JPS7</v>
      </c>
      <c r="Q126" t="str">
        <f t="shared" si="18"/>
        <v>'JP-S&amp;T'!R410C4:R476C8</v>
      </c>
      <c r="R126" s="165">
        <v>3.1877000000000003E-2</v>
      </c>
    </row>
    <row r="127" spans="9:18" ht="15.75" x14ac:dyDescent="0.25">
      <c r="I127" s="326" t="s">
        <v>168</v>
      </c>
      <c r="J127" s="324">
        <v>1</v>
      </c>
      <c r="K127" s="179">
        <f t="shared" si="24"/>
        <v>8</v>
      </c>
      <c r="L127" s="222">
        <f t="shared" si="19"/>
        <v>74</v>
      </c>
      <c r="M127" s="154">
        <v>4</v>
      </c>
      <c r="N127" s="154">
        <v>8</v>
      </c>
      <c r="O127" s="327" t="s">
        <v>135</v>
      </c>
      <c r="P127" s="327" t="str">
        <f t="shared" si="17"/>
        <v>_JPD1</v>
      </c>
      <c r="Q127" t="str">
        <f t="shared" si="18"/>
        <v>'JP-Delivery'!R8C4:R74C8</v>
      </c>
      <c r="R127" s="165">
        <v>5.9704054739999991E-2</v>
      </c>
    </row>
    <row r="128" spans="9:18" ht="15.75" x14ac:dyDescent="0.25">
      <c r="I128" s="326" t="s">
        <v>168</v>
      </c>
      <c r="J128" s="324">
        <f>J127+1</f>
        <v>2</v>
      </c>
      <c r="K128" s="179">
        <f t="shared" si="24"/>
        <v>75</v>
      </c>
      <c r="L128" s="222">
        <f t="shared" si="19"/>
        <v>141</v>
      </c>
      <c r="M128" s="154">
        <v>4</v>
      </c>
      <c r="N128" s="154">
        <v>8</v>
      </c>
      <c r="O128" s="327" t="s">
        <v>135</v>
      </c>
      <c r="P128" s="327" t="str">
        <f t="shared" si="17"/>
        <v>_JPD2</v>
      </c>
      <c r="Q128" t="str">
        <f t="shared" si="18"/>
        <v>'JP-Delivery'!R75C4:R141C8</v>
      </c>
      <c r="R128" s="165">
        <v>4.0027204139999994E-2</v>
      </c>
    </row>
    <row r="129" spans="9:18" ht="15.75" x14ac:dyDescent="0.25">
      <c r="I129" s="326" t="s">
        <v>168</v>
      </c>
      <c r="J129" s="324">
        <f t="shared" ref="J129:J130" si="31">J128+1</f>
        <v>3</v>
      </c>
      <c r="K129" s="179">
        <f t="shared" si="24"/>
        <v>142</v>
      </c>
      <c r="L129" s="222">
        <f t="shared" si="19"/>
        <v>208</v>
      </c>
      <c r="M129" s="154">
        <v>4</v>
      </c>
      <c r="N129" s="154">
        <v>8</v>
      </c>
      <c r="O129" s="327" t="s">
        <v>135</v>
      </c>
      <c r="P129" s="327" t="str">
        <f t="shared" si="17"/>
        <v>_JPD3</v>
      </c>
      <c r="Q129" t="str">
        <f t="shared" si="18"/>
        <v>'JP-Delivery'!R142C4:R208C8</v>
      </c>
      <c r="R129" s="165">
        <v>3.2328141120000001E-2</v>
      </c>
    </row>
    <row r="130" spans="9:18" ht="15.75" x14ac:dyDescent="0.25">
      <c r="I130" s="326" t="s">
        <v>168</v>
      </c>
      <c r="J130" s="324">
        <f t="shared" si="31"/>
        <v>4</v>
      </c>
      <c r="K130" s="179">
        <f t="shared" si="24"/>
        <v>209</v>
      </c>
      <c r="L130" s="222">
        <f t="shared" si="19"/>
        <v>275</v>
      </c>
      <c r="M130" s="154">
        <v>4</v>
      </c>
      <c r="N130" s="154">
        <v>8</v>
      </c>
      <c r="O130" s="327" t="s">
        <v>135</v>
      </c>
      <c r="P130" s="327" t="str">
        <f t="shared" si="17"/>
        <v>_JPD4</v>
      </c>
      <c r="Q130" t="str">
        <f t="shared" si="18"/>
        <v>'JP-Delivery'!R209C4:R275C8</v>
      </c>
      <c r="R130" s="165">
        <v>5.4940599999999999E-2</v>
      </c>
    </row>
    <row r="131" spans="9:18" ht="15.75" x14ac:dyDescent="0.25">
      <c r="I131" s="326" t="s">
        <v>168</v>
      </c>
      <c r="J131" s="325">
        <v>1</v>
      </c>
      <c r="K131" s="179">
        <f t="shared" si="24"/>
        <v>8</v>
      </c>
      <c r="L131" s="222">
        <f t="shared" si="19"/>
        <v>74</v>
      </c>
      <c r="M131" s="154">
        <v>4</v>
      </c>
      <c r="N131" s="154">
        <v>8</v>
      </c>
      <c r="O131" s="327" t="s">
        <v>119</v>
      </c>
      <c r="P131" s="327" t="str">
        <f t="shared" ref="P131:P133" si="32">"_"&amp;I131&amp;LEFT(O131,1)&amp;J131</f>
        <v>_JPB1</v>
      </c>
      <c r="Q131" t="str">
        <f t="shared" ref="Q131:Q133" si="33">"'"&amp;I131&amp;"-"&amp;O131&amp;"'!R"&amp;K131&amp;"C"&amp;M131&amp;":R"&amp;L131&amp;"C"&amp;N131</f>
        <v>'JP-Barrier'!R8C4:R74C8</v>
      </c>
      <c r="R131" s="165">
        <v>0.2</v>
      </c>
    </row>
    <row r="132" spans="9:18" ht="15.75" x14ac:dyDescent="0.25">
      <c r="I132" s="326" t="s">
        <v>168</v>
      </c>
      <c r="J132" s="325">
        <f>J131+1</f>
        <v>2</v>
      </c>
      <c r="K132" s="179">
        <f t="shared" si="24"/>
        <v>75</v>
      </c>
      <c r="L132" s="222">
        <f t="shared" si="19"/>
        <v>141</v>
      </c>
      <c r="M132" s="154">
        <v>4</v>
      </c>
      <c r="N132" s="154">
        <v>8</v>
      </c>
      <c r="O132" s="327" t="s">
        <v>119</v>
      </c>
      <c r="P132" s="327" t="str">
        <f t="shared" si="32"/>
        <v>_JPB2</v>
      </c>
      <c r="Q132" t="str">
        <f t="shared" si="33"/>
        <v>'JP-Barrier'!R75C4:R141C8</v>
      </c>
      <c r="R132" s="165">
        <v>0.4</v>
      </c>
    </row>
    <row r="133" spans="9:18" ht="15.75" x14ac:dyDescent="0.25">
      <c r="I133" s="326" t="s">
        <v>168</v>
      </c>
      <c r="J133" s="325">
        <f t="shared" ref="J133" si="34">J132+1</f>
        <v>3</v>
      </c>
      <c r="K133" s="179">
        <f t="shared" si="24"/>
        <v>142</v>
      </c>
      <c r="L133" s="222">
        <f t="shared" ref="L133" si="35">K133+$L$1</f>
        <v>208</v>
      </c>
      <c r="M133" s="154">
        <v>4</v>
      </c>
      <c r="N133" s="154">
        <v>8</v>
      </c>
      <c r="O133" s="327" t="s">
        <v>119</v>
      </c>
      <c r="P133" s="327" t="str">
        <f t="shared" si="32"/>
        <v>_JPB3</v>
      </c>
      <c r="Q133" t="str">
        <f t="shared" si="33"/>
        <v>'JP-Barrier'!R142C4:R208C8</v>
      </c>
      <c r="R133" s="165">
        <v>0.4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3" filterMode="1"/>
  <dimension ref="A1:GR93"/>
  <sheetViews>
    <sheetView workbookViewId="0">
      <selection sqref="A1:GR93"/>
    </sheetView>
  </sheetViews>
  <sheetFormatPr defaultRowHeight="15" x14ac:dyDescent="0.25"/>
  <cols>
    <col min="1" max="1" width="20.7109375" bestFit="1" customWidth="1"/>
    <col min="2" max="2" width="9.140625" bestFit="1" customWidth="1"/>
    <col min="3" max="3" width="5.7109375" bestFit="1" customWidth="1"/>
    <col min="4" max="4" width="8" bestFit="1" customWidth="1"/>
    <col min="5" max="16" width="3.28515625" bestFit="1" customWidth="1"/>
    <col min="17" max="20" width="3.5703125" bestFit="1" customWidth="1"/>
    <col min="21" max="23" width="3.42578125" bestFit="1" customWidth="1"/>
    <col min="24" max="38" width="3.28515625" hidden="1" customWidth="1"/>
    <col min="39" max="42" width="3.5703125" hidden="1" customWidth="1"/>
    <col min="43" max="45" width="3.42578125" hidden="1" customWidth="1"/>
    <col min="46" max="46" width="3.5703125" hidden="1" customWidth="1"/>
    <col min="47" max="60" width="3.28515625" hidden="1" customWidth="1"/>
    <col min="61" max="64" width="3.5703125" hidden="1" customWidth="1"/>
    <col min="65" max="67" width="3.42578125" hidden="1" customWidth="1"/>
    <col min="68" max="68" width="3.5703125" hidden="1" customWidth="1"/>
    <col min="69" max="82" width="3.28515625" hidden="1" customWidth="1"/>
    <col min="83" max="86" width="3.5703125" hidden="1" customWidth="1"/>
    <col min="87" max="89" width="3.42578125" hidden="1" customWidth="1"/>
    <col min="90" max="90" width="3.5703125" hidden="1" customWidth="1"/>
    <col min="91" max="104" width="3.28515625" hidden="1" customWidth="1"/>
    <col min="105" max="108" width="3.5703125" hidden="1" customWidth="1"/>
    <col min="109" max="111" width="3.42578125" hidden="1" customWidth="1"/>
    <col min="112" max="126" width="3.28515625" bestFit="1" customWidth="1"/>
    <col min="127" max="130" width="3.5703125" bestFit="1" customWidth="1"/>
    <col min="131" max="133" width="3.42578125" bestFit="1" customWidth="1"/>
    <col min="134" max="148" width="3.28515625" bestFit="1" customWidth="1"/>
    <col min="149" max="152" width="3.5703125" bestFit="1" customWidth="1"/>
    <col min="153" max="155" width="3.42578125" bestFit="1" customWidth="1"/>
    <col min="156" max="170" width="3.28515625" bestFit="1" customWidth="1"/>
    <col min="171" max="174" width="3.5703125" bestFit="1" customWidth="1"/>
    <col min="175" max="177" width="3.42578125" bestFit="1" customWidth="1"/>
    <col min="178" max="192" width="3.28515625" bestFit="1" customWidth="1"/>
    <col min="193" max="196" width="3.5703125" bestFit="1" customWidth="1"/>
    <col min="197" max="199" width="3.42578125" bestFit="1" customWidth="1"/>
  </cols>
  <sheetData>
    <row r="1" spans="1:200" x14ac:dyDescent="0.25">
      <c r="B1" s="376" t="s">
        <v>799</v>
      </c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 t="s">
        <v>795</v>
      </c>
      <c r="Y1" s="376"/>
      <c r="Z1" s="376"/>
      <c r="AA1" s="376"/>
      <c r="AB1" s="376"/>
      <c r="AC1" s="376"/>
      <c r="AD1" s="376"/>
      <c r="AE1" s="376"/>
      <c r="AF1" s="376"/>
      <c r="AG1" s="376"/>
      <c r="AH1" s="376"/>
      <c r="AI1" s="376"/>
      <c r="AJ1" s="376"/>
      <c r="AK1" s="376"/>
      <c r="AL1" s="376"/>
      <c r="AM1" s="376"/>
      <c r="AN1" s="376"/>
      <c r="AO1" s="376"/>
      <c r="AP1" s="376"/>
      <c r="AQ1" s="376"/>
      <c r="AR1" s="376"/>
      <c r="AS1" s="376"/>
      <c r="AT1" s="376" t="s">
        <v>796</v>
      </c>
      <c r="AU1" s="376"/>
      <c r="AV1" s="376"/>
      <c r="AW1" s="376"/>
      <c r="AX1" s="376"/>
      <c r="AY1" s="376"/>
      <c r="AZ1" s="376"/>
      <c r="BA1" s="376"/>
      <c r="BB1" s="376"/>
      <c r="BC1" s="376"/>
      <c r="BD1" s="376"/>
      <c r="BE1" s="376"/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 t="s">
        <v>797</v>
      </c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6"/>
      <c r="CF1" s="376"/>
      <c r="CG1" s="376"/>
      <c r="CH1" s="376"/>
      <c r="CI1" s="376"/>
      <c r="CJ1" s="376"/>
      <c r="CK1" s="376"/>
      <c r="CL1" s="376" t="s">
        <v>798</v>
      </c>
      <c r="CM1" s="376"/>
      <c r="CN1" s="376"/>
      <c r="CO1" s="376"/>
      <c r="CP1" s="376"/>
      <c r="CQ1" s="376"/>
      <c r="CR1" s="376"/>
      <c r="CS1" s="376"/>
      <c r="CT1" s="376"/>
      <c r="CU1" s="376"/>
      <c r="CV1" s="376"/>
      <c r="CW1" s="376"/>
      <c r="CX1" s="376"/>
      <c r="CY1" s="376"/>
      <c r="CZ1" s="376"/>
      <c r="DA1" s="376"/>
      <c r="DB1" s="376"/>
      <c r="DC1" s="376"/>
      <c r="DD1" s="376"/>
      <c r="DE1" s="376"/>
      <c r="DF1" s="376"/>
      <c r="DG1" s="376"/>
      <c r="DH1" s="376" t="str">
        <f>X1</f>
        <v>Spain</v>
      </c>
      <c r="DI1" s="376"/>
      <c r="DJ1" s="376"/>
      <c r="DK1" s="376"/>
      <c r="DL1" s="376"/>
      <c r="DM1" s="376"/>
      <c r="DN1" s="376"/>
      <c r="DO1" s="376"/>
      <c r="DP1" s="376"/>
      <c r="DQ1" s="376"/>
      <c r="DR1" s="376"/>
      <c r="DS1" s="376"/>
      <c r="DT1" s="376"/>
      <c r="DU1" s="376"/>
      <c r="DV1" s="376"/>
      <c r="DW1" s="376"/>
      <c r="DX1" s="376"/>
      <c r="DY1" s="376"/>
      <c r="DZ1" s="376"/>
      <c r="EA1" s="376"/>
      <c r="EB1" s="376"/>
      <c r="EC1" s="376"/>
      <c r="ED1" s="376" t="str">
        <f>AT1</f>
        <v>Italy</v>
      </c>
      <c r="EE1" s="376"/>
      <c r="EF1" s="376"/>
      <c r="EG1" s="376"/>
      <c r="EH1" s="376"/>
      <c r="EI1" s="376"/>
      <c r="EJ1" s="376"/>
      <c r="EK1" s="376"/>
      <c r="EL1" s="376"/>
      <c r="EM1" s="376"/>
      <c r="EN1" s="376"/>
      <c r="EO1" s="376"/>
      <c r="EP1" s="376"/>
      <c r="EQ1" s="376"/>
      <c r="ER1" s="376"/>
      <c r="ES1" s="376"/>
      <c r="ET1" s="376"/>
      <c r="EU1" s="376"/>
      <c r="EV1" s="376"/>
      <c r="EW1" s="376"/>
      <c r="EX1" s="376"/>
      <c r="EY1" s="376"/>
      <c r="EZ1" s="376" t="str">
        <f>BP1</f>
        <v>Germany</v>
      </c>
      <c r="FA1" s="376"/>
      <c r="FB1" s="376"/>
      <c r="FC1" s="376"/>
      <c r="FD1" s="376"/>
      <c r="FE1" s="376"/>
      <c r="FF1" s="376"/>
      <c r="FG1" s="376"/>
      <c r="FH1" s="376"/>
      <c r="FI1" s="376"/>
      <c r="FJ1" s="376"/>
      <c r="FK1" s="376"/>
      <c r="FL1" s="376"/>
      <c r="FM1" s="376"/>
      <c r="FN1" s="376"/>
      <c r="FO1" s="376"/>
      <c r="FP1" s="376"/>
      <c r="FQ1" s="376"/>
      <c r="FR1" s="376"/>
      <c r="FS1" s="376"/>
      <c r="FT1" s="376"/>
      <c r="FU1" s="376"/>
      <c r="FV1" s="376" t="str">
        <f>CL1</f>
        <v>France</v>
      </c>
      <c r="FW1" s="376"/>
      <c r="FX1" s="376"/>
      <c r="FY1" s="376"/>
      <c r="FZ1" s="376"/>
      <c r="GA1" s="376"/>
      <c r="GB1" s="376"/>
      <c r="GC1" s="376"/>
      <c r="GD1" s="376"/>
      <c r="GE1" s="376"/>
      <c r="GF1" s="376"/>
      <c r="GG1" s="376"/>
      <c r="GH1" s="376"/>
      <c r="GI1" s="376"/>
      <c r="GJ1" s="376"/>
      <c r="GK1" s="376"/>
      <c r="GL1" s="376"/>
      <c r="GM1" s="376"/>
      <c r="GN1" s="376"/>
      <c r="GO1" s="376"/>
      <c r="GP1" s="376"/>
      <c r="GQ1" s="376"/>
    </row>
    <row r="2" spans="1:200" ht="15.75" x14ac:dyDescent="0.25">
      <c r="B2" s="295">
        <v>1</v>
      </c>
      <c r="C2" s="295">
        <v>2</v>
      </c>
      <c r="D2" s="295">
        <v>3</v>
      </c>
      <c r="E2" s="295">
        <v>4</v>
      </c>
      <c r="F2" s="295">
        <v>5</v>
      </c>
      <c r="G2" s="295">
        <v>6</v>
      </c>
      <c r="H2" s="295">
        <v>7</v>
      </c>
      <c r="I2" s="295">
        <v>8</v>
      </c>
      <c r="J2" s="296">
        <v>1</v>
      </c>
      <c r="K2" s="296">
        <v>2</v>
      </c>
      <c r="L2" s="296">
        <v>3</v>
      </c>
      <c r="M2" s="296">
        <v>4</v>
      </c>
      <c r="N2" s="296">
        <v>5</v>
      </c>
      <c r="O2" s="296">
        <v>6</v>
      </c>
      <c r="P2" s="296">
        <v>7</v>
      </c>
      <c r="Q2" s="297">
        <v>1</v>
      </c>
      <c r="R2" s="297">
        <v>2</v>
      </c>
      <c r="S2" s="297">
        <v>3</v>
      </c>
      <c r="T2" s="297">
        <v>4</v>
      </c>
      <c r="U2" s="298">
        <v>1</v>
      </c>
      <c r="V2" s="298">
        <v>2</v>
      </c>
      <c r="W2" s="298">
        <v>3</v>
      </c>
      <c r="X2" s="295">
        <v>1</v>
      </c>
      <c r="Y2" s="295">
        <v>2</v>
      </c>
      <c r="Z2" s="295">
        <v>3</v>
      </c>
      <c r="AA2" s="295">
        <v>4</v>
      </c>
      <c r="AB2" s="295">
        <v>5</v>
      </c>
      <c r="AC2" s="295">
        <v>6</v>
      </c>
      <c r="AD2" s="295">
        <v>7</v>
      </c>
      <c r="AE2" s="295">
        <v>8</v>
      </c>
      <c r="AF2" s="296">
        <v>1</v>
      </c>
      <c r="AG2" s="296">
        <v>2</v>
      </c>
      <c r="AH2" s="296">
        <v>3</v>
      </c>
      <c r="AI2" s="296">
        <v>4</v>
      </c>
      <c r="AJ2" s="296">
        <v>5</v>
      </c>
      <c r="AK2" s="296">
        <v>6</v>
      </c>
      <c r="AL2" s="296">
        <v>7</v>
      </c>
      <c r="AM2" s="297">
        <v>1</v>
      </c>
      <c r="AN2" s="297">
        <v>2</v>
      </c>
      <c r="AO2" s="297">
        <v>3</v>
      </c>
      <c r="AP2" s="297">
        <v>4</v>
      </c>
      <c r="AQ2" s="298">
        <v>1</v>
      </c>
      <c r="AR2" s="298">
        <v>2</v>
      </c>
      <c r="AS2" s="298">
        <v>3</v>
      </c>
      <c r="AT2" s="295">
        <v>1</v>
      </c>
      <c r="AU2" s="295">
        <v>2</v>
      </c>
      <c r="AV2" s="295">
        <v>3</v>
      </c>
      <c r="AW2" s="295">
        <v>4</v>
      </c>
      <c r="AX2" s="295">
        <v>5</v>
      </c>
      <c r="AY2" s="295">
        <v>6</v>
      </c>
      <c r="AZ2" s="295">
        <v>7</v>
      </c>
      <c r="BA2" s="295">
        <v>8</v>
      </c>
      <c r="BB2" s="296">
        <v>1</v>
      </c>
      <c r="BC2" s="296">
        <v>2</v>
      </c>
      <c r="BD2" s="296">
        <v>3</v>
      </c>
      <c r="BE2" s="296">
        <v>4</v>
      </c>
      <c r="BF2" s="296">
        <v>5</v>
      </c>
      <c r="BG2" s="296">
        <v>6</v>
      </c>
      <c r="BH2" s="296">
        <v>7</v>
      </c>
      <c r="BI2" s="297">
        <v>1</v>
      </c>
      <c r="BJ2" s="297">
        <v>2</v>
      </c>
      <c r="BK2" s="297">
        <v>3</v>
      </c>
      <c r="BL2" s="297">
        <v>4</v>
      </c>
      <c r="BM2" s="298">
        <v>1</v>
      </c>
      <c r="BN2" s="298">
        <v>2</v>
      </c>
      <c r="BO2" s="298">
        <v>3</v>
      </c>
      <c r="BP2" s="295">
        <v>1</v>
      </c>
      <c r="BQ2" s="295">
        <v>2</v>
      </c>
      <c r="BR2" s="295">
        <v>3</v>
      </c>
      <c r="BS2" s="295">
        <v>4</v>
      </c>
      <c r="BT2" s="295">
        <v>5</v>
      </c>
      <c r="BU2" s="295">
        <v>6</v>
      </c>
      <c r="BV2" s="295">
        <v>7</v>
      </c>
      <c r="BW2" s="295">
        <v>8</v>
      </c>
      <c r="BX2" s="296">
        <v>1</v>
      </c>
      <c r="BY2" s="296">
        <v>2</v>
      </c>
      <c r="BZ2" s="296">
        <v>3</v>
      </c>
      <c r="CA2" s="296">
        <v>4</v>
      </c>
      <c r="CB2" s="296">
        <v>5</v>
      </c>
      <c r="CC2" s="296">
        <v>6</v>
      </c>
      <c r="CD2" s="296">
        <v>7</v>
      </c>
      <c r="CE2" s="297">
        <v>1</v>
      </c>
      <c r="CF2" s="297">
        <v>2</v>
      </c>
      <c r="CG2" s="297">
        <v>3</v>
      </c>
      <c r="CH2" s="297">
        <v>4</v>
      </c>
      <c r="CI2" s="298">
        <v>1</v>
      </c>
      <c r="CJ2" s="298">
        <v>2</v>
      </c>
      <c r="CK2" s="298">
        <v>3</v>
      </c>
      <c r="CL2" s="295">
        <v>1</v>
      </c>
      <c r="CM2" s="295">
        <v>2</v>
      </c>
      <c r="CN2" s="295">
        <v>3</v>
      </c>
      <c r="CO2" s="295">
        <v>4</v>
      </c>
      <c r="CP2" s="295">
        <v>5</v>
      </c>
      <c r="CQ2" s="295">
        <v>6</v>
      </c>
      <c r="CR2" s="295">
        <v>7</v>
      </c>
      <c r="CS2" s="295">
        <v>8</v>
      </c>
      <c r="CT2" s="296">
        <v>1</v>
      </c>
      <c r="CU2" s="296">
        <v>2</v>
      </c>
      <c r="CV2" s="296">
        <v>3</v>
      </c>
      <c r="CW2" s="296">
        <v>4</v>
      </c>
      <c r="CX2" s="296">
        <v>5</v>
      </c>
      <c r="CY2" s="296">
        <v>6</v>
      </c>
      <c r="CZ2" s="296">
        <v>7</v>
      </c>
      <c r="DA2" s="297">
        <v>1</v>
      </c>
      <c r="DB2" s="297">
        <v>2</v>
      </c>
      <c r="DC2" s="297">
        <v>3</v>
      </c>
      <c r="DD2" s="297">
        <v>4</v>
      </c>
      <c r="DE2" s="298">
        <v>1</v>
      </c>
      <c r="DF2" s="298">
        <v>2</v>
      </c>
      <c r="DG2" s="298">
        <v>3</v>
      </c>
      <c r="DH2" s="295">
        <v>1</v>
      </c>
      <c r="DI2" s="295">
        <v>2</v>
      </c>
      <c r="DJ2" s="295">
        <v>3</v>
      </c>
      <c r="DK2" s="295">
        <v>4</v>
      </c>
      <c r="DL2" s="295">
        <v>5</v>
      </c>
      <c r="DM2" s="295">
        <v>6</v>
      </c>
      <c r="DN2" s="295">
        <v>7</v>
      </c>
      <c r="DO2" s="295">
        <v>8</v>
      </c>
      <c r="DP2" s="296">
        <v>1</v>
      </c>
      <c r="DQ2" s="296">
        <v>2</v>
      </c>
      <c r="DR2" s="296">
        <v>3</v>
      </c>
      <c r="DS2" s="296">
        <v>4</v>
      </c>
      <c r="DT2" s="296">
        <v>5</v>
      </c>
      <c r="DU2" s="296">
        <v>6</v>
      </c>
      <c r="DV2" s="296">
        <v>7</v>
      </c>
      <c r="DW2" s="297">
        <v>1</v>
      </c>
      <c r="DX2" s="297">
        <v>2</v>
      </c>
      <c r="DY2" s="297">
        <v>3</v>
      </c>
      <c r="DZ2" s="297">
        <v>4</v>
      </c>
      <c r="EA2" s="298">
        <v>1</v>
      </c>
      <c r="EB2" s="298">
        <v>2</v>
      </c>
      <c r="EC2" s="298">
        <v>3</v>
      </c>
      <c r="ED2" s="295">
        <v>1</v>
      </c>
      <c r="EE2" s="295">
        <v>2</v>
      </c>
      <c r="EF2" s="295">
        <v>3</v>
      </c>
      <c r="EG2" s="295">
        <v>4</v>
      </c>
      <c r="EH2" s="295">
        <v>5</v>
      </c>
      <c r="EI2" s="295">
        <v>6</v>
      </c>
      <c r="EJ2" s="295">
        <v>7</v>
      </c>
      <c r="EK2" s="295">
        <v>8</v>
      </c>
      <c r="EL2" s="296">
        <v>1</v>
      </c>
      <c r="EM2" s="296">
        <v>2</v>
      </c>
      <c r="EN2" s="296">
        <v>3</v>
      </c>
      <c r="EO2" s="296">
        <v>4</v>
      </c>
      <c r="EP2" s="296">
        <v>5</v>
      </c>
      <c r="EQ2" s="296">
        <v>6</v>
      </c>
      <c r="ER2" s="296">
        <v>7</v>
      </c>
      <c r="ES2" s="297">
        <v>1</v>
      </c>
      <c r="ET2" s="297">
        <v>2</v>
      </c>
      <c r="EU2" s="297">
        <v>3</v>
      </c>
      <c r="EV2" s="297">
        <v>4</v>
      </c>
      <c r="EW2" s="298">
        <v>1</v>
      </c>
      <c r="EX2" s="298">
        <v>2</v>
      </c>
      <c r="EY2" s="298">
        <v>3</v>
      </c>
      <c r="EZ2" s="295">
        <v>1</v>
      </c>
      <c r="FA2" s="295">
        <v>2</v>
      </c>
      <c r="FB2" s="295">
        <v>3</v>
      </c>
      <c r="FC2" s="295">
        <v>4</v>
      </c>
      <c r="FD2" s="295">
        <v>5</v>
      </c>
      <c r="FE2" s="295">
        <v>6</v>
      </c>
      <c r="FF2" s="295">
        <v>7</v>
      </c>
      <c r="FG2" s="295">
        <v>8</v>
      </c>
      <c r="FH2" s="296">
        <v>1</v>
      </c>
      <c r="FI2" s="296">
        <v>2</v>
      </c>
      <c r="FJ2" s="296">
        <v>3</v>
      </c>
      <c r="FK2" s="296">
        <v>4</v>
      </c>
      <c r="FL2" s="296">
        <v>5</v>
      </c>
      <c r="FM2" s="296">
        <v>6</v>
      </c>
      <c r="FN2" s="296">
        <v>7</v>
      </c>
      <c r="FO2" s="297">
        <v>1</v>
      </c>
      <c r="FP2" s="297">
        <v>2</v>
      </c>
      <c r="FQ2" s="297">
        <v>3</v>
      </c>
      <c r="FR2" s="297">
        <v>4</v>
      </c>
      <c r="FS2" s="298">
        <v>1</v>
      </c>
      <c r="FT2" s="298">
        <v>2</v>
      </c>
      <c r="FU2" s="298">
        <v>3</v>
      </c>
      <c r="FV2" s="295">
        <v>1</v>
      </c>
      <c r="FW2" s="295">
        <v>2</v>
      </c>
      <c r="FX2" s="295">
        <v>3</v>
      </c>
      <c r="FY2" s="295">
        <v>4</v>
      </c>
      <c r="FZ2" s="295">
        <v>5</v>
      </c>
      <c r="GA2" s="295">
        <v>6</v>
      </c>
      <c r="GB2" s="295">
        <v>7</v>
      </c>
      <c r="GC2" s="295">
        <v>8</v>
      </c>
      <c r="GD2" s="296">
        <v>1</v>
      </c>
      <c r="GE2" s="296">
        <v>2</v>
      </c>
      <c r="GF2" s="296">
        <v>3</v>
      </c>
      <c r="GG2" s="296">
        <v>4</v>
      </c>
      <c r="GH2" s="296">
        <v>5</v>
      </c>
      <c r="GI2" s="296">
        <v>6</v>
      </c>
      <c r="GJ2" s="296">
        <v>7</v>
      </c>
      <c r="GK2" s="297">
        <v>1</v>
      </c>
      <c r="GL2" s="297">
        <v>2</v>
      </c>
      <c r="GM2" s="297">
        <v>3</v>
      </c>
      <c r="GN2" s="297">
        <v>4</v>
      </c>
      <c r="GO2" s="298">
        <v>1</v>
      </c>
      <c r="GP2" s="298">
        <v>2</v>
      </c>
      <c r="GQ2" s="298">
        <v>3</v>
      </c>
      <c r="GR2" t="b">
        <v>0</v>
      </c>
    </row>
    <row r="3" spans="1:200" hidden="1" x14ac:dyDescent="0.25">
      <c r="A3" s="350" t="s">
        <v>66</v>
      </c>
      <c r="B3" s="160">
        <f>IFERROR(ROUND(AVERAGE(X3,AT3,BP3,CL3),0),"")</f>
        <v>3</v>
      </c>
      <c r="C3" s="160">
        <f t="shared" ref="C3:C51" si="0">IFERROR(ROUND(AVERAGE(Y3,AU3,BQ3,CM3),0),"")</f>
        <v>3</v>
      </c>
      <c r="D3" s="160">
        <f t="shared" ref="D3:D51" si="1">IFERROR(ROUND(AVERAGE(Z3,AV3,BR3,CN3),0),"")</f>
        <v>4</v>
      </c>
      <c r="E3" s="160">
        <f t="shared" ref="E3:E51" si="2">IFERROR(ROUND(AVERAGE(AA3,AW3,BS3,CO3),0),"")</f>
        <v>3</v>
      </c>
      <c r="F3" s="160">
        <f t="shared" ref="F3:F51" si="3">IFERROR(ROUND(AVERAGE(AB3,AX3,BT3,CP3),0),"")</f>
        <v>4</v>
      </c>
      <c r="G3" s="160">
        <f t="shared" ref="G3:G51" si="4">IFERROR(ROUND(AVERAGE(AC3,AY3,BU3,CQ3),0),"")</f>
        <v>2</v>
      </c>
      <c r="H3" s="160">
        <f t="shared" ref="H3:H51" si="5">IFERROR(ROUND(AVERAGE(AD3,AZ3,BV3,CR3),0),"")</f>
        <v>3</v>
      </c>
      <c r="I3" s="160">
        <f t="shared" ref="I3:I51" si="6">IFERROR(ROUND(AVERAGE(AE3,BA3,BW3,CS3),0),"")</f>
        <v>3</v>
      </c>
      <c r="J3" s="160">
        <f t="shared" ref="J3:J51" si="7">IFERROR(ROUND(AVERAGE(AF3,BB3,BX3,CT3),0),"")</f>
        <v>4</v>
      </c>
      <c r="K3" s="160">
        <f t="shared" ref="K3:K51" si="8">IFERROR(ROUND(AVERAGE(AG3,BC3,BY3,CU3),0),"")</f>
        <v>5</v>
      </c>
      <c r="L3" s="160">
        <f t="shared" ref="L3:L51" si="9">IFERROR(ROUND(AVERAGE(AH3,BD3,BZ3,CV3),0),"")</f>
        <v>4</v>
      </c>
      <c r="M3" s="160">
        <f t="shared" ref="M3:M51" si="10">IFERROR(ROUND(AVERAGE(AI3,BE3,CA3,CW3),0),"")</f>
        <v>4</v>
      </c>
      <c r="N3" s="160">
        <f t="shared" ref="N3:N51" si="11">IFERROR(ROUND(AVERAGE(AJ3,BF3,CB3,CX3),0),"")</f>
        <v>5</v>
      </c>
      <c r="O3" s="160">
        <f t="shared" ref="O3:O51" si="12">IFERROR(ROUND(AVERAGE(AK3,BG3,CC3,CY3),0),"")</f>
        <v>2</v>
      </c>
      <c r="P3" s="160">
        <f t="shared" ref="P3:P51" si="13">IFERROR(ROUND(AVERAGE(AL3,BH3,CD3,CZ3),0),"")</f>
        <v>3</v>
      </c>
      <c r="Q3" s="160">
        <f t="shared" ref="Q3:Q51" si="14">IFERROR(ROUND(AVERAGE(AM3,BI3,CE3,DA3),0),"")</f>
        <v>2</v>
      </c>
      <c r="R3" s="160">
        <f t="shared" ref="R3:R51" si="15">IFERROR(ROUND(AVERAGE(AN3,BJ3,CF3,DB3),0),"")</f>
        <v>3</v>
      </c>
      <c r="S3" s="160">
        <f t="shared" ref="S3:S51" si="16">IFERROR(ROUND(AVERAGE(AO3,BK3,CG3,DC3),0),"")</f>
        <v>3</v>
      </c>
      <c r="T3" s="160">
        <f t="shared" ref="T3:T51" si="17">IFERROR(ROUND(AVERAGE(AP3,BL3,CH3,DD3),0),"")</f>
        <v>3</v>
      </c>
      <c r="U3" s="160">
        <f t="shared" ref="U3:U51" si="18">IFERROR(ROUND(AVERAGE(AQ3,BM3,CI3,DE3),0),"")</f>
        <v>3</v>
      </c>
      <c r="V3" s="160">
        <f t="shared" ref="V3:V51" si="19">IFERROR(ROUND(AVERAGE(AR3,BN3,CJ3,DF3),0),"")</f>
        <v>3</v>
      </c>
      <c r="W3" s="160">
        <f t="shared" ref="W3:W51" si="20">IFERROR(ROUND(AVERAGE(AS3,BO3,CK3,DG3),0),"")</f>
        <v>3</v>
      </c>
      <c r="X3" s="154">
        <f>IFERROR(INDEX('ES-Efficacy Acceptability'!H$12:H$52,MATCH($A3,'ES-Efficacy Acceptability'!$B$12:$B$52,0)),"")</f>
        <v>3</v>
      </c>
      <c r="Y3" s="154">
        <f>IFERROR(INDEX('ES-Efficacy Acceptability'!I$12:I$52,MATCH($A3,'ES-Efficacy Acceptability'!$B$12:$B$52,0)),"")</f>
        <v>3</v>
      </c>
      <c r="Z3" s="154">
        <f>IFERROR(INDEX('ES-Efficacy Acceptability'!J$12:J$52,MATCH($A3,'ES-Efficacy Acceptability'!$B$12:$B$52,0)),"")</f>
        <v>4</v>
      </c>
      <c r="AA3" s="154">
        <f>IFERROR(INDEX('ES-Efficacy Acceptability'!K$12:K$52,MATCH($A3,'ES-Efficacy Acceptability'!$B$12:$B$52,0)),"")</f>
        <v>3</v>
      </c>
      <c r="AB3" s="154">
        <f>IFERROR(INDEX('ES-Efficacy Acceptability'!L$12:L$52,MATCH($A3,'ES-Efficacy Acceptability'!$B$12:$B$52,0)),"")</f>
        <v>4</v>
      </c>
      <c r="AC3" s="154">
        <f>IFERROR(INDEX('ES-Efficacy Acceptability'!M$12:M$52,MATCH($A3,'ES-Efficacy Acceptability'!$B$12:$B$52,0)),"")</f>
        <v>2</v>
      </c>
      <c r="AD3" s="154">
        <f>IFERROR(INDEX('ES-Efficacy Acceptability'!N$12:N$52,MATCH($A3,'ES-Efficacy Acceptability'!$B$12:$B$52,0)),"")</f>
        <v>3</v>
      </c>
      <c r="AE3" s="154">
        <f>IFERROR(INDEX('ES-Efficacy Acceptability'!O$12:O$52,MATCH($A3,'ES-Efficacy Acceptability'!$B$12:$B$52,0)),"")</f>
        <v>3</v>
      </c>
      <c r="AF3" s="154">
        <f>IFERROR(INDEX('ES-Efficacy Acceptability'!P$12:P$52,MATCH($A3,'ES-Efficacy Acceptability'!$B$12:$B$52,0)),"")</f>
        <v>4</v>
      </c>
      <c r="AG3" s="154">
        <f>IFERROR(INDEX('ES-Efficacy Acceptability'!Q$12:Q$52,MATCH($A3,'ES-Efficacy Acceptability'!$B$12:$B$52,0)),"")</f>
        <v>5</v>
      </c>
      <c r="AH3" s="154">
        <f>IFERROR(INDEX('ES-Efficacy Acceptability'!R$12:R$52,MATCH($A3,'ES-Efficacy Acceptability'!$B$12:$B$52,0)),"")</f>
        <v>4</v>
      </c>
      <c r="AI3" s="154">
        <f>IFERROR(INDEX('ES-Efficacy Acceptability'!S$12:S$52,MATCH($A3,'ES-Efficacy Acceptability'!$B$12:$B$52,0)),"")</f>
        <v>4</v>
      </c>
      <c r="AJ3" s="154">
        <f>IFERROR(INDEX('ES-Efficacy Acceptability'!T$12:T$52,MATCH($A3,'ES-Efficacy Acceptability'!$B$12:$B$52,0)),"")</f>
        <v>5</v>
      </c>
      <c r="AK3" s="154">
        <f>IFERROR(INDEX('ES-Efficacy Acceptability'!U$12:U$52,MATCH($A3,'ES-Efficacy Acceptability'!$B$12:$B$52,0)),"")</f>
        <v>2</v>
      </c>
      <c r="AL3" s="154">
        <f>IFERROR(INDEX('ES-Efficacy Acceptability'!V$12:V$52,MATCH($A3,'ES-Efficacy Acceptability'!$B$12:$B$52,0)),"")</f>
        <v>3</v>
      </c>
      <c r="AM3" s="154">
        <f>IFERROR(INDEX('ES-Efficacy Acceptability'!W$12:W$52,MATCH($A3,'ES-Efficacy Acceptability'!$B$12:$B$52,0)),"")</f>
        <v>2</v>
      </c>
      <c r="AN3" s="154">
        <f>IFERROR(INDEX('ES-Efficacy Acceptability'!X$12:X$52,MATCH($A3,'ES-Efficacy Acceptability'!$B$12:$B$52,0)),"")</f>
        <v>3</v>
      </c>
      <c r="AO3" s="154">
        <f>IFERROR(INDEX('ES-Efficacy Acceptability'!Y$12:Y$52,MATCH($A3,'ES-Efficacy Acceptability'!$B$12:$B$52,0)),"")</f>
        <v>3</v>
      </c>
      <c r="AP3" s="154">
        <f>IFERROR(INDEX('ES-Efficacy Acceptability'!Z$12:Z$52,MATCH($A3,'ES-Efficacy Acceptability'!$B$12:$B$52,0)),"")</f>
        <v>3</v>
      </c>
      <c r="AQ3" s="154">
        <f>IFERROR(INDEX('ES-Efficacy Acceptability'!AA$12:AA$52,MATCH($A3,'ES-Efficacy Acceptability'!$B$12:$B$52,0)),"")</f>
        <v>3</v>
      </c>
      <c r="AR3" s="154">
        <f>IFERROR(INDEX('ES-Efficacy Acceptability'!AB$12:AB$52,MATCH($A3,'ES-Efficacy Acceptability'!$B$12:$B$52,0)),"")</f>
        <v>3</v>
      </c>
      <c r="AS3" s="154">
        <f>IFERROR(INDEX('ES-Efficacy Acceptability'!AC$12:AC$52,MATCH($A3,'ES-Efficacy Acceptability'!$B$12:$B$52,0)),"")</f>
        <v>3</v>
      </c>
      <c r="AT3" s="154">
        <f>IFERROR(INDEX('IT-Efficacy Acceptability'!H$12:H$52,MATCH($A3,'IT-Efficacy Acceptability'!$B$12:$B$52,0)),"")</f>
        <v>3</v>
      </c>
      <c r="AU3" s="154">
        <f>IFERROR(INDEX('IT-Efficacy Acceptability'!I$12:I$52,MATCH($A3,'IT-Efficacy Acceptability'!$B$12:$B$52,0)),"")</f>
        <v>3</v>
      </c>
      <c r="AV3" s="154">
        <f>IFERROR(INDEX('IT-Efficacy Acceptability'!J$12:J$52,MATCH($A3,'IT-Efficacy Acceptability'!$B$12:$B$52,0)),"")</f>
        <v>4</v>
      </c>
      <c r="AW3" s="154">
        <f>IFERROR(INDEX('IT-Efficacy Acceptability'!K$12:K$52,MATCH($A3,'IT-Efficacy Acceptability'!$B$12:$B$52,0)),"")</f>
        <v>3</v>
      </c>
      <c r="AX3" s="154">
        <f>IFERROR(INDEX('IT-Efficacy Acceptability'!L$12:L$52,MATCH($A3,'IT-Efficacy Acceptability'!$B$12:$B$52,0)),"")</f>
        <v>4</v>
      </c>
      <c r="AY3" s="154">
        <f>IFERROR(INDEX('IT-Efficacy Acceptability'!M$12:M$52,MATCH($A3,'IT-Efficacy Acceptability'!$B$12:$B$52,0)),"")</f>
        <v>2</v>
      </c>
      <c r="AZ3" s="154">
        <f>IFERROR(INDEX('IT-Efficacy Acceptability'!N$12:N$52,MATCH($A3,'IT-Efficacy Acceptability'!$B$12:$B$52,0)),"")</f>
        <v>3</v>
      </c>
      <c r="BA3" s="154">
        <f>IFERROR(INDEX('IT-Efficacy Acceptability'!O$12:O$52,MATCH($A3,'IT-Efficacy Acceptability'!$B$12:$B$52,0)),"")</f>
        <v>3</v>
      </c>
      <c r="BB3" s="154">
        <f>IFERROR(INDEX('IT-Efficacy Acceptability'!P$12:P$52,MATCH($A3,'IT-Efficacy Acceptability'!$B$12:$B$52,0)),"")</f>
        <v>4</v>
      </c>
      <c r="BC3" s="154">
        <f>IFERROR(INDEX('IT-Efficacy Acceptability'!Q$12:Q$52,MATCH($A3,'IT-Efficacy Acceptability'!$B$12:$B$52,0)),"")</f>
        <v>5</v>
      </c>
      <c r="BD3" s="154">
        <f>IFERROR(INDEX('IT-Efficacy Acceptability'!R$12:R$52,MATCH($A3,'IT-Efficacy Acceptability'!$B$12:$B$52,0)),"")</f>
        <v>4</v>
      </c>
      <c r="BE3" s="154">
        <f>IFERROR(INDEX('IT-Efficacy Acceptability'!S$12:S$52,MATCH($A3,'IT-Efficacy Acceptability'!$B$12:$B$52,0)),"")</f>
        <v>4</v>
      </c>
      <c r="BF3" s="154">
        <f>IFERROR(INDEX('IT-Efficacy Acceptability'!T$12:T$52,MATCH($A3,'IT-Efficacy Acceptability'!$B$12:$B$52,0)),"")</f>
        <v>5</v>
      </c>
      <c r="BG3" s="154">
        <f>IFERROR(INDEX('IT-Efficacy Acceptability'!U$12:U$52,MATCH($A3,'IT-Efficacy Acceptability'!$B$12:$B$52,0)),"")</f>
        <v>2</v>
      </c>
      <c r="BH3" s="154">
        <f>IFERROR(INDEX('IT-Efficacy Acceptability'!V$12:V$52,MATCH($A3,'IT-Efficacy Acceptability'!$B$12:$B$52,0)),"")</f>
        <v>3</v>
      </c>
      <c r="BI3" s="154">
        <f>IFERROR(INDEX('IT-Efficacy Acceptability'!W$12:W$52,MATCH($A3,'IT-Efficacy Acceptability'!$B$12:$B$52,0)),"")</f>
        <v>2</v>
      </c>
      <c r="BJ3" s="154">
        <f>IFERROR(INDEX('IT-Efficacy Acceptability'!X$12:X$52,MATCH($A3,'IT-Efficacy Acceptability'!$B$12:$B$52,0)),"")</f>
        <v>3</v>
      </c>
      <c r="BK3" s="154">
        <f>IFERROR(INDEX('IT-Efficacy Acceptability'!Y$12:Y$52,MATCH($A3,'IT-Efficacy Acceptability'!$B$12:$B$52,0)),"")</f>
        <v>3</v>
      </c>
      <c r="BL3" s="154">
        <f>IFERROR(INDEX('IT-Efficacy Acceptability'!Z$12:Z$52,MATCH($A3,'IT-Efficacy Acceptability'!$B$12:$B$52,0)),"")</f>
        <v>3</v>
      </c>
      <c r="BM3" s="154">
        <f>IFERROR(INDEX('IT-Efficacy Acceptability'!AA$12:AA$52,MATCH($A3,'IT-Efficacy Acceptability'!$B$12:$B$52,0)),"")</f>
        <v>3</v>
      </c>
      <c r="BN3" s="154">
        <f>IFERROR(INDEX('IT-Efficacy Acceptability'!AB$12:AB$52,MATCH($A3,'IT-Efficacy Acceptability'!$B$12:$B$52,0)),"")</f>
        <v>3</v>
      </c>
      <c r="BO3" s="154">
        <f>IFERROR(INDEX('IT-Efficacy Acceptability'!AC$12:AC$52,MATCH($A3,'IT-Efficacy Acceptability'!$B$12:$B$52,0)),"")</f>
        <v>3</v>
      </c>
      <c r="BP3" s="154">
        <f>IFERROR(INDEX('DE-Efficacy Acceptability'!H$12:H$52,MATCH($A3,'DE-Efficacy Acceptability'!$B$12:$B$52,0)),"")</f>
        <v>3</v>
      </c>
      <c r="BQ3" s="154">
        <f>IFERROR(INDEX('DE-Efficacy Acceptability'!I$12:I$52,MATCH($A3,'DE-Efficacy Acceptability'!$B$12:$B$52,0)),"")</f>
        <v>3</v>
      </c>
      <c r="BR3" s="154">
        <f>IFERROR(INDEX('DE-Efficacy Acceptability'!J$12:J$52,MATCH($A3,'DE-Efficacy Acceptability'!$B$12:$B$52,0)),"")</f>
        <v>4</v>
      </c>
      <c r="BS3" s="154">
        <f>IFERROR(INDEX('DE-Efficacy Acceptability'!K$12:K$52,MATCH($A3,'DE-Efficacy Acceptability'!$B$12:$B$52,0)),"")</f>
        <v>3</v>
      </c>
      <c r="BT3" s="154">
        <f>IFERROR(INDEX('DE-Efficacy Acceptability'!L$12:L$52,MATCH($A3,'DE-Efficacy Acceptability'!$B$12:$B$52,0)),"")</f>
        <v>4</v>
      </c>
      <c r="BU3" s="154">
        <f>IFERROR(INDEX('DE-Efficacy Acceptability'!M$12:M$52,MATCH($A3,'DE-Efficacy Acceptability'!$B$12:$B$52,0)),"")</f>
        <v>2</v>
      </c>
      <c r="BV3" s="154">
        <f>IFERROR(INDEX('DE-Efficacy Acceptability'!N$12:N$52,MATCH($A3,'DE-Efficacy Acceptability'!$B$12:$B$52,0)),"")</f>
        <v>3</v>
      </c>
      <c r="BW3" s="154">
        <f>IFERROR(INDEX('DE-Efficacy Acceptability'!O$12:O$52,MATCH($A3,'DE-Efficacy Acceptability'!$B$12:$B$52,0)),"")</f>
        <v>3</v>
      </c>
      <c r="BX3" s="154">
        <f>IFERROR(INDEX('DE-Efficacy Acceptability'!P$12:P$52,MATCH($A3,'DE-Efficacy Acceptability'!$B$12:$B$52,0)),"")</f>
        <v>4</v>
      </c>
      <c r="BY3" s="154">
        <f>IFERROR(INDEX('DE-Efficacy Acceptability'!Q$12:Q$52,MATCH($A3,'DE-Efficacy Acceptability'!$B$12:$B$52,0)),"")</f>
        <v>5</v>
      </c>
      <c r="BZ3" s="154">
        <f>IFERROR(INDEX('DE-Efficacy Acceptability'!R$12:R$52,MATCH($A3,'DE-Efficacy Acceptability'!$B$12:$B$52,0)),"")</f>
        <v>4</v>
      </c>
      <c r="CA3" s="154">
        <f>IFERROR(INDEX('DE-Efficacy Acceptability'!S$12:S$52,MATCH($A3,'DE-Efficacy Acceptability'!$B$12:$B$52,0)),"")</f>
        <v>4</v>
      </c>
      <c r="CB3" s="154">
        <f>IFERROR(INDEX('DE-Efficacy Acceptability'!T$12:T$52,MATCH($A3,'DE-Efficacy Acceptability'!$B$12:$B$52,0)),"")</f>
        <v>5</v>
      </c>
      <c r="CC3" s="154">
        <f>IFERROR(INDEX('DE-Efficacy Acceptability'!U$12:U$52,MATCH($A3,'DE-Efficacy Acceptability'!$B$12:$B$52,0)),"")</f>
        <v>2</v>
      </c>
      <c r="CD3" s="154">
        <f>IFERROR(INDEX('DE-Efficacy Acceptability'!V$12:V$52,MATCH($A3,'DE-Efficacy Acceptability'!$B$12:$B$52,0)),"")</f>
        <v>3</v>
      </c>
      <c r="CE3" s="154">
        <f>IFERROR(INDEX('DE-Efficacy Acceptability'!W$12:W$52,MATCH($A3,'DE-Efficacy Acceptability'!$B$12:$B$52,0)),"")</f>
        <v>2</v>
      </c>
      <c r="CF3" s="154">
        <f>IFERROR(INDEX('DE-Efficacy Acceptability'!X$12:X$52,MATCH($A3,'DE-Efficacy Acceptability'!$B$12:$B$52,0)),"")</f>
        <v>3</v>
      </c>
      <c r="CG3" s="154">
        <f>IFERROR(INDEX('DE-Efficacy Acceptability'!Y$12:Y$52,MATCH($A3,'DE-Efficacy Acceptability'!$B$12:$B$52,0)),"")</f>
        <v>3</v>
      </c>
      <c r="CH3" s="154">
        <f>IFERROR(INDEX('DE-Efficacy Acceptability'!Z$12:Z$52,MATCH($A3,'DE-Efficacy Acceptability'!$B$12:$B$52,0)),"")</f>
        <v>3</v>
      </c>
      <c r="CI3" s="154">
        <f>IFERROR(INDEX('DE-Efficacy Acceptability'!AA$12:AA$52,MATCH($A3,'DE-Efficacy Acceptability'!$B$12:$B$52,0)),"")</f>
        <v>3</v>
      </c>
      <c r="CJ3" s="154">
        <f>IFERROR(INDEX('DE-Efficacy Acceptability'!AB$12:AB$52,MATCH($A3,'DE-Efficacy Acceptability'!$B$12:$B$52,0)),"")</f>
        <v>3</v>
      </c>
      <c r="CK3" s="154">
        <f>IFERROR(INDEX('DE-Efficacy Acceptability'!AC$12:AC$52,MATCH($A3,'DE-Efficacy Acceptability'!$B$12:$B$52,0)),"")</f>
        <v>3</v>
      </c>
      <c r="CL3" s="154">
        <f>IFERROR(INDEX('FR-Efficacy Acceptability'!H$12:H$52,MATCH($A3,'FR-Efficacy Acceptability'!$B$12:$B$52,0)),"")</f>
        <v>3</v>
      </c>
      <c r="CM3" s="154">
        <f>IFERROR(INDEX('FR-Efficacy Acceptability'!I$12:I$52,MATCH($A3,'FR-Efficacy Acceptability'!$B$12:$B$52,0)),"")</f>
        <v>3</v>
      </c>
      <c r="CN3" s="154">
        <f>IFERROR(INDEX('FR-Efficacy Acceptability'!J$12:J$52,MATCH($A3,'FR-Efficacy Acceptability'!$B$12:$B$52,0)),"")</f>
        <v>4</v>
      </c>
      <c r="CO3" s="154">
        <f>IFERROR(INDEX('FR-Efficacy Acceptability'!K$12:K$52,MATCH($A3,'FR-Efficacy Acceptability'!$B$12:$B$52,0)),"")</f>
        <v>3</v>
      </c>
      <c r="CP3" s="154">
        <f>IFERROR(INDEX('FR-Efficacy Acceptability'!L$12:L$52,MATCH($A3,'FR-Efficacy Acceptability'!$B$12:$B$52,0)),"")</f>
        <v>4</v>
      </c>
      <c r="CQ3" s="154">
        <f>IFERROR(INDEX('FR-Efficacy Acceptability'!M$12:M$52,MATCH($A3,'FR-Efficacy Acceptability'!$B$12:$B$52,0)),"")</f>
        <v>2</v>
      </c>
      <c r="CR3" s="154">
        <f>IFERROR(INDEX('FR-Efficacy Acceptability'!N$12:N$52,MATCH($A3,'FR-Efficacy Acceptability'!$B$12:$B$52,0)),"")</f>
        <v>3</v>
      </c>
      <c r="CS3" s="154">
        <f>IFERROR(INDEX('FR-Efficacy Acceptability'!O$12:O$52,MATCH($A3,'FR-Efficacy Acceptability'!$B$12:$B$52,0)),"")</f>
        <v>3</v>
      </c>
      <c r="CT3" s="154">
        <f>IFERROR(INDEX('FR-Efficacy Acceptability'!P$12:P$52,MATCH($A3,'FR-Efficacy Acceptability'!$B$12:$B$52,0)),"")</f>
        <v>4</v>
      </c>
      <c r="CU3" s="154">
        <f>IFERROR(INDEX('FR-Efficacy Acceptability'!Q$12:Q$52,MATCH($A3,'FR-Efficacy Acceptability'!$B$12:$B$52,0)),"")</f>
        <v>5</v>
      </c>
      <c r="CV3" s="154">
        <f>IFERROR(INDEX('FR-Efficacy Acceptability'!R$12:R$52,MATCH($A3,'FR-Efficacy Acceptability'!$B$12:$B$52,0)),"")</f>
        <v>3</v>
      </c>
      <c r="CW3" s="154">
        <f>IFERROR(INDEX('FR-Efficacy Acceptability'!S$12:S$52,MATCH($A3,'FR-Efficacy Acceptability'!$B$12:$B$52,0)),"")</f>
        <v>4</v>
      </c>
      <c r="CX3" s="154">
        <f>IFERROR(INDEX('FR-Efficacy Acceptability'!T$12:T$52,MATCH($A3,'FR-Efficacy Acceptability'!$B$12:$B$52,0)),"")</f>
        <v>5</v>
      </c>
      <c r="CY3" s="154">
        <f>IFERROR(INDEX('FR-Efficacy Acceptability'!U$12:U$52,MATCH($A3,'FR-Efficacy Acceptability'!$B$12:$B$52,0)),"")</f>
        <v>2</v>
      </c>
      <c r="CZ3" s="154">
        <f>IFERROR(INDEX('FR-Efficacy Acceptability'!V$12:V$52,MATCH($A3,'FR-Efficacy Acceptability'!$B$12:$B$52,0)),"")</f>
        <v>3</v>
      </c>
      <c r="DA3" s="154">
        <f>IFERROR(INDEX('FR-Efficacy Acceptability'!W$12:W$52,MATCH($A3,'FR-Efficacy Acceptability'!$B$12:$B$52,0)),"")</f>
        <v>2</v>
      </c>
      <c r="DB3" s="154">
        <f>IFERROR(INDEX('FR-Efficacy Acceptability'!X$12:X$52,MATCH($A3,'FR-Efficacy Acceptability'!$B$12:$B$52,0)),"")</f>
        <v>3</v>
      </c>
      <c r="DC3" s="154">
        <f>IFERROR(INDEX('FR-Efficacy Acceptability'!Y$12:Y$52,MATCH($A3,'FR-Efficacy Acceptability'!$B$12:$B$52,0)),"")</f>
        <v>3</v>
      </c>
      <c r="DD3" s="154">
        <f>IFERROR(INDEX('FR-Efficacy Acceptability'!Z$12:Z$52,MATCH($A3,'FR-Efficacy Acceptability'!$B$12:$B$52,0)),"")</f>
        <v>3</v>
      </c>
      <c r="DE3" s="154">
        <f>IFERROR(INDEX('FR-Efficacy Acceptability'!AA$12:AA$52,MATCH($A3,'FR-Efficacy Acceptability'!$B$12:$B$52,0)),"")</f>
        <v>3</v>
      </c>
      <c r="DF3" s="154">
        <f>IFERROR(INDEX('FR-Efficacy Acceptability'!AB$12:AB$52,MATCH($A3,'FR-Efficacy Acceptability'!$B$12:$B$52,0)),"")</f>
        <v>3</v>
      </c>
      <c r="DG3" s="154">
        <f>IFERROR(INDEX('FR-Efficacy Acceptability'!AC$12:AC$52,MATCH($A3,'FR-Efficacy Acceptability'!$B$12:$B$52,0)),"")</f>
        <v>3</v>
      </c>
      <c r="DH3" s="160">
        <f>IF(X3&lt;&gt;"",X3-B3,"")</f>
        <v>0</v>
      </c>
      <c r="DI3" s="160">
        <f t="shared" ref="DI3:DI52" si="21">IF(Y3&lt;&gt;"",Y3-C3,"")</f>
        <v>0</v>
      </c>
      <c r="DJ3" s="160">
        <f t="shared" ref="DJ3:DJ52" si="22">IF(Z3&lt;&gt;"",Z3-D3,"")</f>
        <v>0</v>
      </c>
      <c r="DK3" s="160">
        <f t="shared" ref="DK3:DK52" si="23">IF(AA3&lt;&gt;"",AA3-E3,"")</f>
        <v>0</v>
      </c>
      <c r="DL3" s="160">
        <f t="shared" ref="DL3:DL52" si="24">IF(AB3&lt;&gt;"",AB3-F3,"")</f>
        <v>0</v>
      </c>
      <c r="DM3" s="160">
        <f t="shared" ref="DM3:DM52" si="25">IF(AC3&lt;&gt;"",AC3-G3,"")</f>
        <v>0</v>
      </c>
      <c r="DN3" s="160">
        <f t="shared" ref="DN3:DN52" si="26">IF(AD3&lt;&gt;"",AD3-H3,"")</f>
        <v>0</v>
      </c>
      <c r="DO3" s="160">
        <f t="shared" ref="DO3:DO52" si="27">IF(AE3&lt;&gt;"",AE3-I3,"")</f>
        <v>0</v>
      </c>
      <c r="DP3" s="160">
        <f t="shared" ref="DP3:DP52" si="28">IF(AF3&lt;&gt;"",AF3-J3,"")</f>
        <v>0</v>
      </c>
      <c r="DQ3" s="160">
        <f t="shared" ref="DQ3:DQ52" si="29">IF(AG3&lt;&gt;"",AG3-K3,"")</f>
        <v>0</v>
      </c>
      <c r="DR3" s="160">
        <f t="shared" ref="DR3:DR52" si="30">IF(AH3&lt;&gt;"",AH3-L3,"")</f>
        <v>0</v>
      </c>
      <c r="DS3" s="160">
        <f t="shared" ref="DS3:DS52" si="31">IF(AI3&lt;&gt;"",AI3-M3,"")</f>
        <v>0</v>
      </c>
      <c r="DT3" s="160">
        <f t="shared" ref="DT3:DT52" si="32">IF(AJ3&lt;&gt;"",AJ3-N3,"")</f>
        <v>0</v>
      </c>
      <c r="DU3" s="160">
        <f t="shared" ref="DU3:DU52" si="33">IF(AK3&lt;&gt;"",AK3-O3,"")</f>
        <v>0</v>
      </c>
      <c r="DV3" s="160">
        <f t="shared" ref="DV3:DV52" si="34">IF(AL3&lt;&gt;"",AL3-P3,"")</f>
        <v>0</v>
      </c>
      <c r="DW3" s="160">
        <f t="shared" ref="DW3:DW52" si="35">IF(AM3&lt;&gt;"",AM3-Q3,"")</f>
        <v>0</v>
      </c>
      <c r="DX3" s="160">
        <f t="shared" ref="DX3:DX52" si="36">IF(AN3&lt;&gt;"",AN3-R3,"")</f>
        <v>0</v>
      </c>
      <c r="DY3" s="160">
        <f t="shared" ref="DY3:DY52" si="37">IF(AO3&lt;&gt;"",AO3-S3,"")</f>
        <v>0</v>
      </c>
      <c r="DZ3" s="160">
        <f t="shared" ref="DZ3:DZ52" si="38">IF(AP3&lt;&gt;"",AP3-T3,"")</f>
        <v>0</v>
      </c>
      <c r="EA3" s="160">
        <f t="shared" ref="EA3:EA52" si="39">IF(AQ3&lt;&gt;"",AQ3-U3,"")</f>
        <v>0</v>
      </c>
      <c r="EB3" s="160">
        <f t="shared" ref="EB3:EB52" si="40">IF(AR3&lt;&gt;"",AR3-V3,"")</f>
        <v>0</v>
      </c>
      <c r="EC3" s="160">
        <f t="shared" ref="EC3:EC52" si="41">IF(AS3&lt;&gt;"",AS3-W3,"")</f>
        <v>0</v>
      </c>
      <c r="ED3" s="160">
        <f>IF(AT3&lt;&gt;"",AT3-B3,"")</f>
        <v>0</v>
      </c>
      <c r="EE3" s="160">
        <f t="shared" ref="EE3:EE66" si="42">IF(AU3&lt;&gt;"",AU3-C3,"")</f>
        <v>0</v>
      </c>
      <c r="EF3" s="160">
        <f t="shared" ref="EF3:EF66" si="43">IF(AV3&lt;&gt;"",AV3-D3,"")</f>
        <v>0</v>
      </c>
      <c r="EG3" s="160">
        <f t="shared" ref="EG3:EG66" si="44">IF(AW3&lt;&gt;"",AW3-E3,"")</f>
        <v>0</v>
      </c>
      <c r="EH3" s="160">
        <f t="shared" ref="EH3:EH66" si="45">IF(AX3&lt;&gt;"",AX3-F3,"")</f>
        <v>0</v>
      </c>
      <c r="EI3" s="160">
        <f t="shared" ref="EI3:EI66" si="46">IF(AY3&lt;&gt;"",AY3-G3,"")</f>
        <v>0</v>
      </c>
      <c r="EJ3" s="160">
        <f t="shared" ref="EJ3:EJ66" si="47">IF(AZ3&lt;&gt;"",AZ3-H3,"")</f>
        <v>0</v>
      </c>
      <c r="EK3" s="160">
        <f t="shared" ref="EK3:EK66" si="48">IF(BA3&lt;&gt;"",BA3-I3,"")</f>
        <v>0</v>
      </c>
      <c r="EL3" s="160">
        <f t="shared" ref="EL3:EL66" si="49">IF(BB3&lt;&gt;"",BB3-J3,"")</f>
        <v>0</v>
      </c>
      <c r="EM3" s="160">
        <f t="shared" ref="EM3:EM66" si="50">IF(BC3&lt;&gt;"",BC3-K3,"")</f>
        <v>0</v>
      </c>
      <c r="EN3" s="160">
        <f t="shared" ref="EN3:EN66" si="51">IF(BD3&lt;&gt;"",BD3-L3,"")</f>
        <v>0</v>
      </c>
      <c r="EO3" s="160">
        <f t="shared" ref="EO3:EO66" si="52">IF(BE3&lt;&gt;"",BE3-M3,"")</f>
        <v>0</v>
      </c>
      <c r="EP3" s="160">
        <f t="shared" ref="EP3:EP66" si="53">IF(BF3&lt;&gt;"",BF3-N3,"")</f>
        <v>0</v>
      </c>
      <c r="EQ3" s="160">
        <f t="shared" ref="EQ3:EQ66" si="54">IF(BG3&lt;&gt;"",BG3-O3,"")</f>
        <v>0</v>
      </c>
      <c r="ER3" s="160">
        <f t="shared" ref="ER3:ER66" si="55">IF(BH3&lt;&gt;"",BH3-P3,"")</f>
        <v>0</v>
      </c>
      <c r="ES3" s="160">
        <f t="shared" ref="ES3:ES66" si="56">IF(BI3&lt;&gt;"",BI3-Q3,"")</f>
        <v>0</v>
      </c>
      <c r="ET3" s="160">
        <f t="shared" ref="ET3:ET66" si="57">IF(BJ3&lt;&gt;"",BJ3-R3,"")</f>
        <v>0</v>
      </c>
      <c r="EU3" s="160">
        <f t="shared" ref="EU3:EU66" si="58">IF(BK3&lt;&gt;"",BK3-S3,"")</f>
        <v>0</v>
      </c>
      <c r="EV3" s="160">
        <f t="shared" ref="EV3:EV66" si="59">IF(BL3&lt;&gt;"",BL3-T3,"")</f>
        <v>0</v>
      </c>
      <c r="EW3" s="160">
        <f t="shared" ref="EW3:EW66" si="60">IF(BM3&lt;&gt;"",BM3-U3,"")</f>
        <v>0</v>
      </c>
      <c r="EX3" s="160">
        <f t="shared" ref="EX3:EX66" si="61">IF(BN3&lt;&gt;"",BN3-V3,"")</f>
        <v>0</v>
      </c>
      <c r="EY3" s="160">
        <f t="shared" ref="EY3:EY66" si="62">IF(BO3&lt;&gt;"",BO3-W3,"")</f>
        <v>0</v>
      </c>
      <c r="EZ3" s="160">
        <f>IF(BP3&lt;&gt;"",BP3-B3,"")</f>
        <v>0</v>
      </c>
      <c r="FA3" s="160">
        <f t="shared" ref="FA3:FU3" si="63">IF(BQ3&lt;&gt;"",BQ3-C3,"")</f>
        <v>0</v>
      </c>
      <c r="FB3" s="160">
        <f t="shared" si="63"/>
        <v>0</v>
      </c>
      <c r="FC3" s="160">
        <f t="shared" si="63"/>
        <v>0</v>
      </c>
      <c r="FD3" s="160">
        <f t="shared" si="63"/>
        <v>0</v>
      </c>
      <c r="FE3" s="160">
        <f t="shared" si="63"/>
        <v>0</v>
      </c>
      <c r="FF3" s="160">
        <f t="shared" si="63"/>
        <v>0</v>
      </c>
      <c r="FG3" s="160">
        <f t="shared" si="63"/>
        <v>0</v>
      </c>
      <c r="FH3" s="160">
        <f t="shared" si="63"/>
        <v>0</v>
      </c>
      <c r="FI3" s="160">
        <f t="shared" si="63"/>
        <v>0</v>
      </c>
      <c r="FJ3" s="160">
        <f t="shared" si="63"/>
        <v>0</v>
      </c>
      <c r="FK3" s="160">
        <f t="shared" si="63"/>
        <v>0</v>
      </c>
      <c r="FL3" s="160">
        <f t="shared" si="63"/>
        <v>0</v>
      </c>
      <c r="FM3" s="160">
        <f t="shared" si="63"/>
        <v>0</v>
      </c>
      <c r="FN3" s="160">
        <f t="shared" si="63"/>
        <v>0</v>
      </c>
      <c r="FO3" s="160">
        <f t="shared" si="63"/>
        <v>0</v>
      </c>
      <c r="FP3" s="160">
        <f t="shared" si="63"/>
        <v>0</v>
      </c>
      <c r="FQ3" s="160">
        <f t="shared" si="63"/>
        <v>0</v>
      </c>
      <c r="FR3" s="160">
        <f t="shared" si="63"/>
        <v>0</v>
      </c>
      <c r="FS3" s="160">
        <f t="shared" si="63"/>
        <v>0</v>
      </c>
      <c r="FT3" s="160">
        <f t="shared" si="63"/>
        <v>0</v>
      </c>
      <c r="FU3" s="160">
        <f t="shared" si="63"/>
        <v>0</v>
      </c>
      <c r="FV3" s="160">
        <f>IF(CL3&lt;&gt;"",CL3-B3,"")</f>
        <v>0</v>
      </c>
      <c r="FW3" s="160">
        <f t="shared" ref="FW3:FW51" si="64">IF(CM3&lt;&gt;"",CM3-C3,"")</f>
        <v>0</v>
      </c>
      <c r="FX3" s="160">
        <f t="shared" ref="FX3:FX51" si="65">IF(CN3&lt;&gt;"",CN3-D3,"")</f>
        <v>0</v>
      </c>
      <c r="FY3" s="160">
        <f t="shared" ref="FY3:FY51" si="66">IF(CO3&lt;&gt;"",CO3-E3,"")</f>
        <v>0</v>
      </c>
      <c r="FZ3" s="160">
        <f t="shared" ref="FZ3:FZ51" si="67">IF(CP3&lt;&gt;"",CP3-F3,"")</f>
        <v>0</v>
      </c>
      <c r="GA3" s="160">
        <f t="shared" ref="GA3:GA51" si="68">IF(CQ3&lt;&gt;"",CQ3-G3,"")</f>
        <v>0</v>
      </c>
      <c r="GB3" s="160">
        <f t="shared" ref="GB3:GB51" si="69">IF(CR3&lt;&gt;"",CR3-H3,"")</f>
        <v>0</v>
      </c>
      <c r="GC3" s="160">
        <f t="shared" ref="GC3:GC51" si="70">IF(CS3&lt;&gt;"",CS3-I3,"")</f>
        <v>0</v>
      </c>
      <c r="GD3" s="160">
        <f t="shared" ref="GD3:GD51" si="71">IF(CT3&lt;&gt;"",CT3-J3,"")</f>
        <v>0</v>
      </c>
      <c r="GE3" s="160">
        <f t="shared" ref="GE3:GE51" si="72">IF(CU3&lt;&gt;"",CU3-K3,"")</f>
        <v>0</v>
      </c>
      <c r="GF3" s="160">
        <f t="shared" ref="GF3:GF51" si="73">IF(CV3&lt;&gt;"",CV3-L3,"")</f>
        <v>-1</v>
      </c>
      <c r="GG3" s="160">
        <f t="shared" ref="GG3:GG51" si="74">IF(CW3&lt;&gt;"",CW3-M3,"")</f>
        <v>0</v>
      </c>
      <c r="GH3" s="160">
        <f t="shared" ref="GH3:GH51" si="75">IF(CX3&lt;&gt;"",CX3-N3,"")</f>
        <v>0</v>
      </c>
      <c r="GI3" s="160">
        <f t="shared" ref="GI3:GI51" si="76">IF(CY3&lt;&gt;"",CY3-O3,"")</f>
        <v>0</v>
      </c>
      <c r="GJ3" s="160">
        <f t="shared" ref="GJ3:GJ51" si="77">IF(CZ3&lt;&gt;"",CZ3-P3,"")</f>
        <v>0</v>
      </c>
      <c r="GK3" s="160">
        <f t="shared" ref="GK3:GK51" si="78">IF(DA3&lt;&gt;"",DA3-Q3,"")</f>
        <v>0</v>
      </c>
      <c r="GL3" s="160">
        <f t="shared" ref="GL3:GL51" si="79">IF(DB3&lt;&gt;"",DB3-R3,"")</f>
        <v>0</v>
      </c>
      <c r="GM3" s="160">
        <f t="shared" ref="GM3:GM51" si="80">IF(DC3&lt;&gt;"",DC3-S3,"")</f>
        <v>0</v>
      </c>
      <c r="GN3" s="160">
        <f t="shared" ref="GN3:GN51" si="81">IF(DD3&lt;&gt;"",DD3-T3,"")</f>
        <v>0</v>
      </c>
      <c r="GO3" s="160">
        <f t="shared" ref="GO3:GO51" si="82">IF(DE3&lt;&gt;"",DE3-U3,"")</f>
        <v>0</v>
      </c>
      <c r="GP3" s="160">
        <f t="shared" ref="GP3:GP51" si="83">IF(DF3&lt;&gt;"",DF3-V3,"")</f>
        <v>0</v>
      </c>
      <c r="GQ3" s="160">
        <f t="shared" ref="GQ3:GQ51" si="84">IF(DG3&lt;&gt;"",DG3-W3,"")</f>
        <v>0</v>
      </c>
      <c r="GR3" s="58" t="b">
        <f t="array" ref="GR3">MAX(DH3:GQ3)=MIN(DH3:GQ3)</f>
        <v>0</v>
      </c>
    </row>
    <row r="4" spans="1:200" x14ac:dyDescent="0.25">
      <c r="A4" s="299" t="s">
        <v>308</v>
      </c>
      <c r="B4" s="160">
        <f t="shared" ref="B4:B51" si="85">IFERROR(ROUND(AVERAGE(X4,AT4,BP4,CL4),0),"")</f>
        <v>2</v>
      </c>
      <c r="C4" s="160">
        <f t="shared" si="0"/>
        <v>2</v>
      </c>
      <c r="D4" s="160">
        <f t="shared" si="1"/>
        <v>2</v>
      </c>
      <c r="E4" s="160">
        <f t="shared" si="2"/>
        <v>2</v>
      </c>
      <c r="F4" s="160">
        <f t="shared" si="3"/>
        <v>3</v>
      </c>
      <c r="G4" s="160">
        <f t="shared" si="4"/>
        <v>2</v>
      </c>
      <c r="H4" s="160">
        <f t="shared" si="5"/>
        <v>2</v>
      </c>
      <c r="I4" s="160">
        <f t="shared" si="6"/>
        <v>3</v>
      </c>
      <c r="J4" s="160">
        <f t="shared" si="7"/>
        <v>4</v>
      </c>
      <c r="K4" s="160">
        <f t="shared" si="8"/>
        <v>4</v>
      </c>
      <c r="L4" s="160">
        <f t="shared" si="9"/>
        <v>4</v>
      </c>
      <c r="M4" s="160">
        <f t="shared" si="10"/>
        <v>4</v>
      </c>
      <c r="N4" s="160">
        <f t="shared" si="11"/>
        <v>5</v>
      </c>
      <c r="O4" s="160">
        <f t="shared" si="12"/>
        <v>4</v>
      </c>
      <c r="P4" s="160">
        <f t="shared" si="13"/>
        <v>4</v>
      </c>
      <c r="Q4" s="160">
        <f t="shared" si="14"/>
        <v>3</v>
      </c>
      <c r="R4" s="160">
        <f t="shared" si="15"/>
        <v>4</v>
      </c>
      <c r="S4" s="160">
        <f t="shared" si="16"/>
        <v>3</v>
      </c>
      <c r="T4" s="160">
        <f t="shared" si="17"/>
        <v>2</v>
      </c>
      <c r="U4" s="160">
        <f t="shared" si="18"/>
        <v>3</v>
      </c>
      <c r="V4" s="160">
        <f t="shared" si="19"/>
        <v>3</v>
      </c>
      <c r="W4" s="160">
        <f t="shared" si="20"/>
        <v>2</v>
      </c>
      <c r="X4" s="154">
        <f>IFERROR(INDEX('ES-Efficacy Acceptability'!H$12:H$52,MATCH($A4,'ES-Efficacy Acceptability'!$B$12:$B$52,0)),"")</f>
        <v>2</v>
      </c>
      <c r="Y4" s="154">
        <f>IFERROR(INDEX('ES-Efficacy Acceptability'!I$12:I$52,MATCH($A4,'ES-Efficacy Acceptability'!$B$12:$B$52,0)),"")</f>
        <v>2</v>
      </c>
      <c r="Z4" s="154">
        <f>IFERROR(INDEX('ES-Efficacy Acceptability'!J$12:J$52,MATCH($A4,'ES-Efficacy Acceptability'!$B$12:$B$52,0)),"")</f>
        <v>2</v>
      </c>
      <c r="AA4" s="154">
        <f>IFERROR(INDEX('ES-Efficacy Acceptability'!K$12:K$52,MATCH($A4,'ES-Efficacy Acceptability'!$B$12:$B$52,0)),"")</f>
        <v>2</v>
      </c>
      <c r="AB4" s="154">
        <f>IFERROR(INDEX('ES-Efficacy Acceptability'!L$12:L$52,MATCH($A4,'ES-Efficacy Acceptability'!$B$12:$B$52,0)),"")</f>
        <v>3</v>
      </c>
      <c r="AC4" s="154">
        <f>IFERROR(INDEX('ES-Efficacy Acceptability'!M$12:M$52,MATCH($A4,'ES-Efficacy Acceptability'!$B$12:$B$52,0)),"")</f>
        <v>2</v>
      </c>
      <c r="AD4" s="154">
        <f>IFERROR(INDEX('ES-Efficacy Acceptability'!N$12:N$52,MATCH($A4,'ES-Efficacy Acceptability'!$B$12:$B$52,0)),"")</f>
        <v>2</v>
      </c>
      <c r="AE4" s="154">
        <f>IFERROR(INDEX('ES-Efficacy Acceptability'!O$12:O$52,MATCH($A4,'ES-Efficacy Acceptability'!$B$12:$B$52,0)),"")</f>
        <v>3</v>
      </c>
      <c r="AF4" s="154">
        <f>IFERROR(INDEX('ES-Efficacy Acceptability'!P$12:P$52,MATCH($A4,'ES-Efficacy Acceptability'!$B$12:$B$52,0)),"")</f>
        <v>3</v>
      </c>
      <c r="AG4" s="154">
        <f>IFERROR(INDEX('ES-Efficacy Acceptability'!Q$12:Q$52,MATCH($A4,'ES-Efficacy Acceptability'!$B$12:$B$52,0)),"")</f>
        <v>3</v>
      </c>
      <c r="AH4" s="154">
        <f>IFERROR(INDEX('ES-Efficacy Acceptability'!R$12:R$52,MATCH($A4,'ES-Efficacy Acceptability'!$B$12:$B$52,0)),"")</f>
        <v>2</v>
      </c>
      <c r="AI4" s="154">
        <f>IFERROR(INDEX('ES-Efficacy Acceptability'!S$12:S$52,MATCH($A4,'ES-Efficacy Acceptability'!$B$12:$B$52,0)),"")</f>
        <v>2</v>
      </c>
      <c r="AJ4" s="154">
        <f>IFERROR(INDEX('ES-Efficacy Acceptability'!T$12:T$52,MATCH($A4,'ES-Efficacy Acceptability'!$B$12:$B$52,0)),"")</f>
        <v>4</v>
      </c>
      <c r="AK4" s="154">
        <f>IFERROR(INDEX('ES-Efficacy Acceptability'!U$12:U$52,MATCH($A4,'ES-Efficacy Acceptability'!$B$12:$B$52,0)),"")</f>
        <v>2</v>
      </c>
      <c r="AL4" s="154">
        <f>IFERROR(INDEX('ES-Efficacy Acceptability'!V$12:V$52,MATCH($A4,'ES-Efficacy Acceptability'!$B$12:$B$52,0)),"")</f>
        <v>1</v>
      </c>
      <c r="AM4" s="154">
        <f>IFERROR(INDEX('ES-Efficacy Acceptability'!W$12:W$52,MATCH($A4,'ES-Efficacy Acceptability'!$B$12:$B$52,0)),"")</f>
        <v>3</v>
      </c>
      <c r="AN4" s="154">
        <f>IFERROR(INDEX('ES-Efficacy Acceptability'!X$12:X$52,MATCH($A4,'ES-Efficacy Acceptability'!$B$12:$B$52,0)),"")</f>
        <v>3</v>
      </c>
      <c r="AO4" s="154">
        <f>IFERROR(INDEX('ES-Efficacy Acceptability'!Y$12:Y$52,MATCH($A4,'ES-Efficacy Acceptability'!$B$12:$B$52,0)),"")</f>
        <v>3</v>
      </c>
      <c r="AP4" s="154">
        <f>IFERROR(INDEX('ES-Efficacy Acceptability'!Z$12:Z$52,MATCH($A4,'ES-Efficacy Acceptability'!$B$12:$B$52,0)),"")</f>
        <v>3</v>
      </c>
      <c r="AQ4" s="154">
        <f>IFERROR(INDEX('ES-Efficacy Acceptability'!AA$12:AA$52,MATCH($A4,'ES-Efficacy Acceptability'!$B$12:$B$52,0)),"")</f>
        <v>3</v>
      </c>
      <c r="AR4" s="154">
        <f>IFERROR(INDEX('ES-Efficacy Acceptability'!AB$12:AB$52,MATCH($A4,'ES-Efficacy Acceptability'!$B$12:$B$52,0)),"")</f>
        <v>3</v>
      </c>
      <c r="AS4" s="154">
        <f>IFERROR(INDEX('ES-Efficacy Acceptability'!AC$12:AC$52,MATCH($A4,'ES-Efficacy Acceptability'!$B$12:$B$52,0)),"")</f>
        <v>3</v>
      </c>
      <c r="AT4" s="154" t="str">
        <f>IFERROR(INDEX('IT-Efficacy Acceptability'!H$12:H$52,MATCH($A4,'IT-Efficacy Acceptability'!$B$12:$B$52,0)),"")</f>
        <v/>
      </c>
      <c r="AU4" s="154" t="str">
        <f>IFERROR(INDEX('IT-Efficacy Acceptability'!I$12:I$52,MATCH($A4,'IT-Efficacy Acceptability'!$B$12:$B$52,0)),"")</f>
        <v/>
      </c>
      <c r="AV4" s="154" t="str">
        <f>IFERROR(INDEX('IT-Efficacy Acceptability'!J$12:J$52,MATCH($A4,'IT-Efficacy Acceptability'!$B$12:$B$52,0)),"")</f>
        <v/>
      </c>
      <c r="AW4" s="154" t="str">
        <f>IFERROR(INDEX('IT-Efficacy Acceptability'!K$12:K$52,MATCH($A4,'IT-Efficacy Acceptability'!$B$12:$B$52,0)),"")</f>
        <v/>
      </c>
      <c r="AX4" s="154" t="str">
        <f>IFERROR(INDEX('IT-Efficacy Acceptability'!L$12:L$52,MATCH($A4,'IT-Efficacy Acceptability'!$B$12:$B$52,0)),"")</f>
        <v/>
      </c>
      <c r="AY4" s="154" t="str">
        <f>IFERROR(INDEX('IT-Efficacy Acceptability'!M$12:M$52,MATCH($A4,'IT-Efficacy Acceptability'!$B$12:$B$52,0)),"")</f>
        <v/>
      </c>
      <c r="AZ4" s="154" t="str">
        <f>IFERROR(INDEX('IT-Efficacy Acceptability'!N$12:N$52,MATCH($A4,'IT-Efficacy Acceptability'!$B$12:$B$52,0)),"")</f>
        <v/>
      </c>
      <c r="BA4" s="154" t="str">
        <f>IFERROR(INDEX('IT-Efficacy Acceptability'!O$12:O$52,MATCH($A4,'IT-Efficacy Acceptability'!$B$12:$B$52,0)),"")</f>
        <v/>
      </c>
      <c r="BB4" s="154" t="str">
        <f>IFERROR(INDEX('IT-Efficacy Acceptability'!P$12:P$52,MATCH($A4,'IT-Efficacy Acceptability'!$B$12:$B$52,0)),"")</f>
        <v/>
      </c>
      <c r="BC4" s="154" t="str">
        <f>IFERROR(INDEX('IT-Efficacy Acceptability'!Q$12:Q$52,MATCH($A4,'IT-Efficacy Acceptability'!$B$12:$B$52,0)),"")</f>
        <v/>
      </c>
      <c r="BD4" s="154" t="str">
        <f>IFERROR(INDEX('IT-Efficacy Acceptability'!R$12:R$52,MATCH($A4,'IT-Efficacy Acceptability'!$B$12:$B$52,0)),"")</f>
        <v/>
      </c>
      <c r="BE4" s="154" t="str">
        <f>IFERROR(INDEX('IT-Efficacy Acceptability'!S$12:S$52,MATCH($A4,'IT-Efficacy Acceptability'!$B$12:$B$52,0)),"")</f>
        <v/>
      </c>
      <c r="BF4" s="154" t="str">
        <f>IFERROR(INDEX('IT-Efficacy Acceptability'!T$12:T$52,MATCH($A4,'IT-Efficacy Acceptability'!$B$12:$B$52,0)),"")</f>
        <v/>
      </c>
      <c r="BG4" s="154" t="str">
        <f>IFERROR(INDEX('IT-Efficacy Acceptability'!U$12:U$52,MATCH($A4,'IT-Efficacy Acceptability'!$B$12:$B$52,0)),"")</f>
        <v/>
      </c>
      <c r="BH4" s="154" t="str">
        <f>IFERROR(INDEX('IT-Efficacy Acceptability'!V$12:V$52,MATCH($A4,'IT-Efficacy Acceptability'!$B$12:$B$52,0)),"")</f>
        <v/>
      </c>
      <c r="BI4" s="154" t="str">
        <f>IFERROR(INDEX('IT-Efficacy Acceptability'!W$12:W$52,MATCH($A4,'IT-Efficacy Acceptability'!$B$12:$B$52,0)),"")</f>
        <v/>
      </c>
      <c r="BJ4" s="154" t="str">
        <f>IFERROR(INDEX('IT-Efficacy Acceptability'!X$12:X$52,MATCH($A4,'IT-Efficacy Acceptability'!$B$12:$B$52,0)),"")</f>
        <v/>
      </c>
      <c r="BK4" s="154" t="str">
        <f>IFERROR(INDEX('IT-Efficacy Acceptability'!Y$12:Y$52,MATCH($A4,'IT-Efficacy Acceptability'!$B$12:$B$52,0)),"")</f>
        <v/>
      </c>
      <c r="BL4" s="154" t="str">
        <f>IFERROR(INDEX('IT-Efficacy Acceptability'!Z$12:Z$52,MATCH($A4,'IT-Efficacy Acceptability'!$B$12:$B$52,0)),"")</f>
        <v/>
      </c>
      <c r="BM4" s="154" t="str">
        <f>IFERROR(INDEX('IT-Efficacy Acceptability'!AA$12:AA$52,MATCH($A4,'IT-Efficacy Acceptability'!$B$12:$B$52,0)),"")</f>
        <v/>
      </c>
      <c r="BN4" s="154" t="str">
        <f>IFERROR(INDEX('IT-Efficacy Acceptability'!AB$12:AB$52,MATCH($A4,'IT-Efficacy Acceptability'!$B$12:$B$52,0)),"")</f>
        <v/>
      </c>
      <c r="BO4" s="154" t="str">
        <f>IFERROR(INDEX('IT-Efficacy Acceptability'!AC$12:AC$52,MATCH($A4,'IT-Efficacy Acceptability'!$B$12:$B$52,0)),"")</f>
        <v/>
      </c>
      <c r="BP4" s="154">
        <f>IFERROR(INDEX('DE-Efficacy Acceptability'!H$12:H$52,MATCH($A4,'DE-Efficacy Acceptability'!$B$12:$B$52,0)),"")</f>
        <v>2</v>
      </c>
      <c r="BQ4" s="154">
        <f>IFERROR(INDEX('DE-Efficacy Acceptability'!I$12:I$52,MATCH($A4,'DE-Efficacy Acceptability'!$B$12:$B$52,0)),"")</f>
        <v>1</v>
      </c>
      <c r="BR4" s="154">
        <f>IFERROR(INDEX('DE-Efficacy Acceptability'!J$12:J$52,MATCH($A4,'DE-Efficacy Acceptability'!$B$12:$B$52,0)),"")</f>
        <v>1</v>
      </c>
      <c r="BS4" s="154">
        <f>IFERROR(INDEX('DE-Efficacy Acceptability'!K$12:K$52,MATCH($A4,'DE-Efficacy Acceptability'!$B$12:$B$52,0)),"")</f>
        <v>1</v>
      </c>
      <c r="BT4" s="154">
        <f>IFERROR(INDEX('DE-Efficacy Acceptability'!L$12:L$52,MATCH($A4,'DE-Efficacy Acceptability'!$B$12:$B$52,0)),"")</f>
        <v>2</v>
      </c>
      <c r="BU4" s="154">
        <f>IFERROR(INDEX('DE-Efficacy Acceptability'!M$12:M$52,MATCH($A4,'DE-Efficacy Acceptability'!$B$12:$B$52,0)),"")</f>
        <v>2</v>
      </c>
      <c r="BV4" s="154">
        <f>IFERROR(INDEX('DE-Efficacy Acceptability'!N$12:N$52,MATCH($A4,'DE-Efficacy Acceptability'!$B$12:$B$52,0)),"")</f>
        <v>1</v>
      </c>
      <c r="BW4" s="154">
        <f>IFERROR(INDEX('DE-Efficacy Acceptability'!O$12:O$52,MATCH($A4,'DE-Efficacy Acceptability'!$B$12:$B$52,0)),"")</f>
        <v>2</v>
      </c>
      <c r="BX4" s="154">
        <f>IFERROR(INDEX('DE-Efficacy Acceptability'!P$12:P$52,MATCH($A4,'DE-Efficacy Acceptability'!$B$12:$B$52,0)),"")</f>
        <v>5</v>
      </c>
      <c r="BY4" s="154">
        <f>IFERROR(INDEX('DE-Efficacy Acceptability'!Q$12:Q$52,MATCH($A4,'DE-Efficacy Acceptability'!$B$12:$B$52,0)),"")</f>
        <v>4</v>
      </c>
      <c r="BZ4" s="154">
        <f>IFERROR(INDEX('DE-Efficacy Acceptability'!R$12:R$52,MATCH($A4,'DE-Efficacy Acceptability'!$B$12:$B$52,0)),"")</f>
        <v>4</v>
      </c>
      <c r="CA4" s="154">
        <f>IFERROR(INDEX('DE-Efficacy Acceptability'!S$12:S$52,MATCH($A4,'DE-Efficacy Acceptability'!$B$12:$B$52,0)),"")</f>
        <v>4</v>
      </c>
      <c r="CB4" s="154">
        <f>IFERROR(INDEX('DE-Efficacy Acceptability'!T$12:T$52,MATCH($A4,'DE-Efficacy Acceptability'!$B$12:$B$52,0)),"")</f>
        <v>5</v>
      </c>
      <c r="CC4" s="154">
        <f>IFERROR(INDEX('DE-Efficacy Acceptability'!U$12:U$52,MATCH($A4,'DE-Efficacy Acceptability'!$B$12:$B$52,0)),"")</f>
        <v>5</v>
      </c>
      <c r="CD4" s="154">
        <f>IFERROR(INDEX('DE-Efficacy Acceptability'!V$12:V$52,MATCH($A4,'DE-Efficacy Acceptability'!$B$12:$B$52,0)),"")</f>
        <v>5</v>
      </c>
      <c r="CE4" s="154">
        <f>IFERROR(INDEX('DE-Efficacy Acceptability'!W$12:W$52,MATCH($A4,'DE-Efficacy Acceptability'!$B$12:$B$52,0)),"")</f>
        <v>3</v>
      </c>
      <c r="CF4" s="154">
        <f>IFERROR(INDEX('DE-Efficacy Acceptability'!X$12:X$52,MATCH($A4,'DE-Efficacy Acceptability'!$B$12:$B$52,0)),"")</f>
        <v>5</v>
      </c>
      <c r="CG4" s="154">
        <f>IFERROR(INDEX('DE-Efficacy Acceptability'!Y$12:Y$52,MATCH($A4,'DE-Efficacy Acceptability'!$B$12:$B$52,0)),"")</f>
        <v>3</v>
      </c>
      <c r="CH4" s="154">
        <f>IFERROR(INDEX('DE-Efficacy Acceptability'!Z$12:Z$52,MATCH($A4,'DE-Efficacy Acceptability'!$B$12:$B$52,0)),"")</f>
        <v>2</v>
      </c>
      <c r="CI4" s="154">
        <f>IFERROR(INDEX('DE-Efficacy Acceptability'!AA$12:AA$52,MATCH($A4,'DE-Efficacy Acceptability'!$B$12:$B$52,0)),"")</f>
        <v>2</v>
      </c>
      <c r="CJ4" s="154">
        <f>IFERROR(INDEX('DE-Efficacy Acceptability'!AB$12:AB$52,MATCH($A4,'DE-Efficacy Acceptability'!$B$12:$B$52,0)),"")</f>
        <v>2</v>
      </c>
      <c r="CK4" s="154">
        <f>IFERROR(INDEX('DE-Efficacy Acceptability'!AC$12:AC$52,MATCH($A4,'DE-Efficacy Acceptability'!$B$12:$B$52,0)),"")</f>
        <v>2</v>
      </c>
      <c r="CL4" s="154">
        <f>IFERROR(INDEX('FR-Efficacy Acceptability'!H$12:H$52,MATCH($A4,'FR-Efficacy Acceptability'!$B$12:$B$52,0)),"")</f>
        <v>2</v>
      </c>
      <c r="CM4" s="154">
        <f>IFERROR(INDEX('FR-Efficacy Acceptability'!I$12:I$52,MATCH($A4,'FR-Efficacy Acceptability'!$B$12:$B$52,0)),"")</f>
        <v>3</v>
      </c>
      <c r="CN4" s="154">
        <f>IFERROR(INDEX('FR-Efficacy Acceptability'!J$12:J$52,MATCH($A4,'FR-Efficacy Acceptability'!$B$12:$B$52,0)),"")</f>
        <v>2</v>
      </c>
      <c r="CO4" s="154">
        <f>IFERROR(INDEX('FR-Efficacy Acceptability'!K$12:K$52,MATCH($A4,'FR-Efficacy Acceptability'!$B$12:$B$52,0)),"")</f>
        <v>2</v>
      </c>
      <c r="CP4" s="154">
        <f>IFERROR(INDEX('FR-Efficacy Acceptability'!L$12:L$52,MATCH($A4,'FR-Efficacy Acceptability'!$B$12:$B$52,0)),"")</f>
        <v>3</v>
      </c>
      <c r="CQ4" s="154">
        <f>IFERROR(INDEX('FR-Efficacy Acceptability'!M$12:M$52,MATCH($A4,'FR-Efficacy Acceptability'!$B$12:$B$52,0)),"")</f>
        <v>2</v>
      </c>
      <c r="CR4" s="154">
        <f>IFERROR(INDEX('FR-Efficacy Acceptability'!N$12:N$52,MATCH($A4,'FR-Efficacy Acceptability'!$B$12:$B$52,0)),"")</f>
        <v>4</v>
      </c>
      <c r="CS4" s="154">
        <f>IFERROR(INDEX('FR-Efficacy Acceptability'!O$12:O$52,MATCH($A4,'FR-Efficacy Acceptability'!$B$12:$B$52,0)),"")</f>
        <v>3</v>
      </c>
      <c r="CT4" s="154">
        <f>IFERROR(INDEX('FR-Efficacy Acceptability'!P$12:P$52,MATCH($A4,'FR-Efficacy Acceptability'!$B$12:$B$52,0)),"")</f>
        <v>4</v>
      </c>
      <c r="CU4" s="154">
        <f>IFERROR(INDEX('FR-Efficacy Acceptability'!Q$12:Q$52,MATCH($A4,'FR-Efficacy Acceptability'!$B$12:$B$52,0)),"")</f>
        <v>5</v>
      </c>
      <c r="CV4" s="154">
        <f>IFERROR(INDEX('FR-Efficacy Acceptability'!R$12:R$52,MATCH($A4,'FR-Efficacy Acceptability'!$B$12:$B$52,0)),"")</f>
        <v>5</v>
      </c>
      <c r="CW4" s="154">
        <f>IFERROR(INDEX('FR-Efficacy Acceptability'!S$12:S$52,MATCH($A4,'FR-Efficacy Acceptability'!$B$12:$B$52,0)),"")</f>
        <v>5</v>
      </c>
      <c r="CX4" s="154">
        <f>IFERROR(INDEX('FR-Efficacy Acceptability'!T$12:T$52,MATCH($A4,'FR-Efficacy Acceptability'!$B$12:$B$52,0)),"")</f>
        <v>5</v>
      </c>
      <c r="CY4" s="154">
        <f>IFERROR(INDEX('FR-Efficacy Acceptability'!U$12:U$52,MATCH($A4,'FR-Efficacy Acceptability'!$B$12:$B$52,0)),"")</f>
        <v>5</v>
      </c>
      <c r="CZ4" s="154">
        <f>IFERROR(INDEX('FR-Efficacy Acceptability'!V$12:V$52,MATCH($A4,'FR-Efficacy Acceptability'!$B$12:$B$52,0)),"")</f>
        <v>5</v>
      </c>
      <c r="DA4" s="154">
        <f>IFERROR(INDEX('FR-Efficacy Acceptability'!W$12:W$52,MATCH($A4,'FR-Efficacy Acceptability'!$B$12:$B$52,0)),"")</f>
        <v>3</v>
      </c>
      <c r="DB4" s="154">
        <f>IFERROR(INDEX('FR-Efficacy Acceptability'!X$12:X$52,MATCH($A4,'FR-Efficacy Acceptability'!$B$12:$B$52,0)),"")</f>
        <v>3</v>
      </c>
      <c r="DC4" s="154">
        <f>IFERROR(INDEX('FR-Efficacy Acceptability'!Y$12:Y$52,MATCH($A4,'FR-Efficacy Acceptability'!$B$12:$B$52,0)),"")</f>
        <v>3</v>
      </c>
      <c r="DD4" s="154">
        <f>IFERROR(INDEX('FR-Efficacy Acceptability'!Z$12:Z$52,MATCH($A4,'FR-Efficacy Acceptability'!$B$12:$B$52,0)),"")</f>
        <v>2</v>
      </c>
      <c r="DE4" s="154">
        <f>IFERROR(INDEX('FR-Efficacy Acceptability'!AA$12:AA$52,MATCH($A4,'FR-Efficacy Acceptability'!$B$12:$B$52,0)),"")</f>
        <v>3</v>
      </c>
      <c r="DF4" s="154">
        <f>IFERROR(INDEX('FR-Efficacy Acceptability'!AB$12:AB$52,MATCH($A4,'FR-Efficacy Acceptability'!$B$12:$B$52,0)),"")</f>
        <v>4</v>
      </c>
      <c r="DG4" s="154">
        <f>IFERROR(INDEX('FR-Efficacy Acceptability'!AC$12:AC$52,MATCH($A4,'FR-Efficacy Acceptability'!$B$12:$B$52,0)),"")</f>
        <v>2</v>
      </c>
      <c r="DH4" s="160">
        <f t="shared" ref="DH4:DH52" si="86">IF(X4&lt;&gt;"",X4-B4,"")</f>
        <v>0</v>
      </c>
      <c r="DI4" s="160">
        <f t="shared" si="21"/>
        <v>0</v>
      </c>
      <c r="DJ4" s="160">
        <f t="shared" si="22"/>
        <v>0</v>
      </c>
      <c r="DK4" s="160">
        <f t="shared" si="23"/>
        <v>0</v>
      </c>
      <c r="DL4" s="160">
        <f t="shared" si="24"/>
        <v>0</v>
      </c>
      <c r="DM4" s="160">
        <f t="shared" si="25"/>
        <v>0</v>
      </c>
      <c r="DN4" s="160">
        <f t="shared" si="26"/>
        <v>0</v>
      </c>
      <c r="DO4" s="160">
        <f t="shared" si="27"/>
        <v>0</v>
      </c>
      <c r="DP4" s="160">
        <f t="shared" si="28"/>
        <v>-1</v>
      </c>
      <c r="DQ4" s="160">
        <f t="shared" si="29"/>
        <v>-1</v>
      </c>
      <c r="DR4" s="160">
        <f t="shared" si="30"/>
        <v>-2</v>
      </c>
      <c r="DS4" s="160">
        <f t="shared" si="31"/>
        <v>-2</v>
      </c>
      <c r="DT4" s="160">
        <f t="shared" si="32"/>
        <v>-1</v>
      </c>
      <c r="DU4" s="160">
        <f t="shared" si="33"/>
        <v>-2</v>
      </c>
      <c r="DV4" s="160">
        <f t="shared" si="34"/>
        <v>-3</v>
      </c>
      <c r="DW4" s="160">
        <f t="shared" si="35"/>
        <v>0</v>
      </c>
      <c r="DX4" s="160">
        <f t="shared" si="36"/>
        <v>-1</v>
      </c>
      <c r="DY4" s="160">
        <f t="shared" si="37"/>
        <v>0</v>
      </c>
      <c r="DZ4" s="160">
        <f t="shared" si="38"/>
        <v>1</v>
      </c>
      <c r="EA4" s="160">
        <f t="shared" si="39"/>
        <v>0</v>
      </c>
      <c r="EB4" s="160">
        <f t="shared" si="40"/>
        <v>0</v>
      </c>
      <c r="EC4" s="160">
        <f t="shared" si="41"/>
        <v>1</v>
      </c>
      <c r="ED4" s="160" t="str">
        <f t="shared" ref="ED4:ED67" si="87">IF(AT4&lt;&gt;"",AT4-B4,"")</f>
        <v/>
      </c>
      <c r="EE4" s="160" t="str">
        <f t="shared" si="42"/>
        <v/>
      </c>
      <c r="EF4" s="160" t="str">
        <f t="shared" si="43"/>
        <v/>
      </c>
      <c r="EG4" s="160" t="str">
        <f t="shared" si="44"/>
        <v/>
      </c>
      <c r="EH4" s="160" t="str">
        <f t="shared" si="45"/>
        <v/>
      </c>
      <c r="EI4" s="160" t="str">
        <f t="shared" si="46"/>
        <v/>
      </c>
      <c r="EJ4" s="160" t="str">
        <f t="shared" si="47"/>
        <v/>
      </c>
      <c r="EK4" s="160" t="str">
        <f t="shared" si="48"/>
        <v/>
      </c>
      <c r="EL4" s="160" t="str">
        <f t="shared" si="49"/>
        <v/>
      </c>
      <c r="EM4" s="160" t="str">
        <f t="shared" si="50"/>
        <v/>
      </c>
      <c r="EN4" s="160" t="str">
        <f t="shared" si="51"/>
        <v/>
      </c>
      <c r="EO4" s="160" t="str">
        <f t="shared" si="52"/>
        <v/>
      </c>
      <c r="EP4" s="160" t="str">
        <f t="shared" si="53"/>
        <v/>
      </c>
      <c r="EQ4" s="160" t="str">
        <f t="shared" si="54"/>
        <v/>
      </c>
      <c r="ER4" s="160" t="str">
        <f t="shared" si="55"/>
        <v/>
      </c>
      <c r="ES4" s="160" t="str">
        <f t="shared" si="56"/>
        <v/>
      </c>
      <c r="ET4" s="160" t="str">
        <f t="shared" si="57"/>
        <v/>
      </c>
      <c r="EU4" s="160" t="str">
        <f t="shared" si="58"/>
        <v/>
      </c>
      <c r="EV4" s="160" t="str">
        <f t="shared" si="59"/>
        <v/>
      </c>
      <c r="EW4" s="160" t="str">
        <f t="shared" si="60"/>
        <v/>
      </c>
      <c r="EX4" s="160" t="str">
        <f t="shared" si="61"/>
        <v/>
      </c>
      <c r="EY4" s="160" t="str">
        <f t="shared" si="62"/>
        <v/>
      </c>
      <c r="EZ4" s="160">
        <f t="shared" ref="EZ4:EZ67" si="88">IF(BP4&lt;&gt;"",BP4-B4,"")</f>
        <v>0</v>
      </c>
      <c r="FA4" s="160">
        <f t="shared" ref="FA4:FA67" si="89">IF(BQ4&lt;&gt;"",BQ4-C4,"")</f>
        <v>-1</v>
      </c>
      <c r="FB4" s="160">
        <f t="shared" ref="FB4:FB67" si="90">IF(BR4&lt;&gt;"",BR4-D4,"")</f>
        <v>-1</v>
      </c>
      <c r="FC4" s="160">
        <f t="shared" ref="FC4:FC67" si="91">IF(BS4&lt;&gt;"",BS4-E4,"")</f>
        <v>-1</v>
      </c>
      <c r="FD4" s="160">
        <f t="shared" ref="FD4:FD67" si="92">IF(BT4&lt;&gt;"",BT4-F4,"")</f>
        <v>-1</v>
      </c>
      <c r="FE4" s="160">
        <f t="shared" ref="FE4:FE67" si="93">IF(BU4&lt;&gt;"",BU4-G4,"")</f>
        <v>0</v>
      </c>
      <c r="FF4" s="160">
        <f t="shared" ref="FF4:FF67" si="94">IF(BV4&lt;&gt;"",BV4-H4,"")</f>
        <v>-1</v>
      </c>
      <c r="FG4" s="160">
        <f t="shared" ref="FG4:FG67" si="95">IF(BW4&lt;&gt;"",BW4-I4,"")</f>
        <v>-1</v>
      </c>
      <c r="FH4" s="160">
        <f t="shared" ref="FH4:FH67" si="96">IF(BX4&lt;&gt;"",BX4-J4,"")</f>
        <v>1</v>
      </c>
      <c r="FI4" s="160">
        <f t="shared" ref="FI4:FI67" si="97">IF(BY4&lt;&gt;"",BY4-K4,"")</f>
        <v>0</v>
      </c>
      <c r="FJ4" s="160">
        <f t="shared" ref="FJ4:FJ67" si="98">IF(BZ4&lt;&gt;"",BZ4-L4,"")</f>
        <v>0</v>
      </c>
      <c r="FK4" s="160">
        <f t="shared" ref="FK4:FK67" si="99">IF(CA4&lt;&gt;"",CA4-M4,"")</f>
        <v>0</v>
      </c>
      <c r="FL4" s="160">
        <f t="shared" ref="FL4:FL67" si="100">IF(CB4&lt;&gt;"",CB4-N4,"")</f>
        <v>0</v>
      </c>
      <c r="FM4" s="160">
        <f t="shared" ref="FM4:FM67" si="101">IF(CC4&lt;&gt;"",CC4-O4,"")</f>
        <v>1</v>
      </c>
      <c r="FN4" s="160">
        <f t="shared" ref="FN4:FN67" si="102">IF(CD4&lt;&gt;"",CD4-P4,"")</f>
        <v>1</v>
      </c>
      <c r="FO4" s="160">
        <f t="shared" ref="FO4:FO67" si="103">IF(CE4&lt;&gt;"",CE4-Q4,"")</f>
        <v>0</v>
      </c>
      <c r="FP4" s="160">
        <f t="shared" ref="FP4:FP67" si="104">IF(CF4&lt;&gt;"",CF4-R4,"")</f>
        <v>1</v>
      </c>
      <c r="FQ4" s="160">
        <f t="shared" ref="FQ4:FQ67" si="105">IF(CG4&lt;&gt;"",CG4-S4,"")</f>
        <v>0</v>
      </c>
      <c r="FR4" s="160">
        <f t="shared" ref="FR4:FR67" si="106">IF(CH4&lt;&gt;"",CH4-T4,"")</f>
        <v>0</v>
      </c>
      <c r="FS4" s="160">
        <f t="shared" ref="FS4:FS67" si="107">IF(CI4&lt;&gt;"",CI4-U4,"")</f>
        <v>-1</v>
      </c>
      <c r="FT4" s="160">
        <f t="shared" ref="FT4:FT67" si="108">IF(CJ4&lt;&gt;"",CJ4-V4,"")</f>
        <v>-1</v>
      </c>
      <c r="FU4" s="160">
        <f t="shared" ref="FU4:FU67" si="109">IF(CK4&lt;&gt;"",CK4-W4,"")</f>
        <v>0</v>
      </c>
      <c r="FV4" s="160">
        <f t="shared" ref="FV4:FV51" si="110">IF(CL4&lt;&gt;"",CL4-B4,"")</f>
        <v>0</v>
      </c>
      <c r="FW4" s="160">
        <f t="shared" si="64"/>
        <v>1</v>
      </c>
      <c r="FX4" s="160">
        <f t="shared" si="65"/>
        <v>0</v>
      </c>
      <c r="FY4" s="160">
        <f t="shared" si="66"/>
        <v>0</v>
      </c>
      <c r="FZ4" s="160">
        <f t="shared" si="67"/>
        <v>0</v>
      </c>
      <c r="GA4" s="160">
        <f t="shared" si="68"/>
        <v>0</v>
      </c>
      <c r="GB4" s="160">
        <f t="shared" si="69"/>
        <v>2</v>
      </c>
      <c r="GC4" s="160">
        <f t="shared" si="70"/>
        <v>0</v>
      </c>
      <c r="GD4" s="160">
        <f t="shared" si="71"/>
        <v>0</v>
      </c>
      <c r="GE4" s="160">
        <f t="shared" si="72"/>
        <v>1</v>
      </c>
      <c r="GF4" s="160">
        <f t="shared" si="73"/>
        <v>1</v>
      </c>
      <c r="GG4" s="160">
        <f t="shared" si="74"/>
        <v>1</v>
      </c>
      <c r="GH4" s="160">
        <f t="shared" si="75"/>
        <v>0</v>
      </c>
      <c r="GI4" s="160">
        <f t="shared" si="76"/>
        <v>1</v>
      </c>
      <c r="GJ4" s="160">
        <f t="shared" si="77"/>
        <v>1</v>
      </c>
      <c r="GK4" s="160">
        <f t="shared" si="78"/>
        <v>0</v>
      </c>
      <c r="GL4" s="160">
        <f t="shared" si="79"/>
        <v>-1</v>
      </c>
      <c r="GM4" s="160">
        <f t="shared" si="80"/>
        <v>0</v>
      </c>
      <c r="GN4" s="160">
        <f t="shared" si="81"/>
        <v>0</v>
      </c>
      <c r="GO4" s="160">
        <f t="shared" si="82"/>
        <v>0</v>
      </c>
      <c r="GP4" s="160">
        <f t="shared" si="83"/>
        <v>1</v>
      </c>
      <c r="GQ4" s="160">
        <f t="shared" si="84"/>
        <v>0</v>
      </c>
      <c r="GR4" s="58" t="b">
        <f t="array" ref="GR4">MAX(DH4:GQ4)=MIN(DH4:GQ4)</f>
        <v>0</v>
      </c>
    </row>
    <row r="5" spans="1:200" x14ac:dyDescent="0.25">
      <c r="A5" s="299" t="s">
        <v>317</v>
      </c>
      <c r="B5" s="160">
        <f t="shared" si="85"/>
        <v>2</v>
      </c>
      <c r="C5" s="160">
        <f t="shared" si="0"/>
        <v>2</v>
      </c>
      <c r="D5" s="160">
        <f t="shared" si="1"/>
        <v>2</v>
      </c>
      <c r="E5" s="160">
        <f t="shared" si="2"/>
        <v>2</v>
      </c>
      <c r="F5" s="160">
        <f t="shared" si="3"/>
        <v>3</v>
      </c>
      <c r="G5" s="160">
        <f t="shared" si="4"/>
        <v>4</v>
      </c>
      <c r="H5" s="160">
        <f t="shared" si="5"/>
        <v>1</v>
      </c>
      <c r="I5" s="160">
        <f t="shared" si="6"/>
        <v>4</v>
      </c>
      <c r="J5" s="160">
        <f t="shared" si="7"/>
        <v>4</v>
      </c>
      <c r="K5" s="160">
        <f t="shared" si="8"/>
        <v>3</v>
      </c>
      <c r="L5" s="160">
        <f t="shared" si="9"/>
        <v>4</v>
      </c>
      <c r="M5" s="160">
        <f t="shared" si="10"/>
        <v>3</v>
      </c>
      <c r="N5" s="160">
        <f t="shared" si="11"/>
        <v>4</v>
      </c>
      <c r="O5" s="160">
        <f t="shared" si="12"/>
        <v>4</v>
      </c>
      <c r="P5" s="160">
        <f t="shared" si="13"/>
        <v>4</v>
      </c>
      <c r="Q5" s="160">
        <f t="shared" si="14"/>
        <v>2</v>
      </c>
      <c r="R5" s="160">
        <f t="shared" si="15"/>
        <v>3</v>
      </c>
      <c r="S5" s="160">
        <f t="shared" si="16"/>
        <v>3</v>
      </c>
      <c r="T5" s="160">
        <f t="shared" si="17"/>
        <v>3</v>
      </c>
      <c r="U5" s="160">
        <f t="shared" si="18"/>
        <v>2</v>
      </c>
      <c r="V5" s="160">
        <f t="shared" si="19"/>
        <v>3</v>
      </c>
      <c r="W5" s="160">
        <f t="shared" si="20"/>
        <v>3</v>
      </c>
      <c r="X5" s="154">
        <f>IFERROR(INDEX('ES-Efficacy Acceptability'!H$12:H$52,MATCH($A5,'ES-Efficacy Acceptability'!$B$12:$B$52,0)),"")</f>
        <v>4</v>
      </c>
      <c r="Y5" s="154">
        <f>IFERROR(INDEX('ES-Efficacy Acceptability'!I$12:I$52,MATCH($A5,'ES-Efficacy Acceptability'!$B$12:$B$52,0)),"")</f>
        <v>4</v>
      </c>
      <c r="Z5" s="154">
        <f>IFERROR(INDEX('ES-Efficacy Acceptability'!J$12:J$52,MATCH($A5,'ES-Efficacy Acceptability'!$B$12:$B$52,0)),"")</f>
        <v>4</v>
      </c>
      <c r="AA5" s="154">
        <f>IFERROR(INDEX('ES-Efficacy Acceptability'!K$12:K$52,MATCH($A5,'ES-Efficacy Acceptability'!$B$12:$B$52,0)),"")</f>
        <v>4</v>
      </c>
      <c r="AB5" s="154">
        <f>IFERROR(INDEX('ES-Efficacy Acceptability'!L$12:L$52,MATCH($A5,'ES-Efficacy Acceptability'!$B$12:$B$52,0)),"")</f>
        <v>4</v>
      </c>
      <c r="AC5" s="154">
        <f>IFERROR(INDEX('ES-Efficacy Acceptability'!M$12:M$52,MATCH($A5,'ES-Efficacy Acceptability'!$B$12:$B$52,0)),"")</f>
        <v>5</v>
      </c>
      <c r="AD5" s="154">
        <f>IFERROR(INDEX('ES-Efficacy Acceptability'!N$12:N$52,MATCH($A5,'ES-Efficacy Acceptability'!$B$12:$B$52,0)),"")</f>
        <v>2</v>
      </c>
      <c r="AE5" s="154">
        <f>IFERROR(INDEX('ES-Efficacy Acceptability'!O$12:O$52,MATCH($A5,'ES-Efficacy Acceptability'!$B$12:$B$52,0)),"")</f>
        <v>4</v>
      </c>
      <c r="AF5" s="154">
        <f>IFERROR(INDEX('ES-Efficacy Acceptability'!P$12:P$52,MATCH($A5,'ES-Efficacy Acceptability'!$B$12:$B$52,0)),"")</f>
        <v>3</v>
      </c>
      <c r="AG5" s="154">
        <f>IFERROR(INDEX('ES-Efficacy Acceptability'!Q$12:Q$52,MATCH($A5,'ES-Efficacy Acceptability'!$B$12:$B$52,0)),"")</f>
        <v>3</v>
      </c>
      <c r="AH5" s="154">
        <f>IFERROR(INDEX('ES-Efficacy Acceptability'!R$12:R$52,MATCH($A5,'ES-Efficacy Acceptability'!$B$12:$B$52,0)),"")</f>
        <v>4</v>
      </c>
      <c r="AI5" s="154">
        <f>IFERROR(INDEX('ES-Efficacy Acceptability'!S$12:S$52,MATCH($A5,'ES-Efficacy Acceptability'!$B$12:$B$52,0)),"")</f>
        <v>2</v>
      </c>
      <c r="AJ5" s="154">
        <f>IFERROR(INDEX('ES-Efficacy Acceptability'!T$12:T$52,MATCH($A5,'ES-Efficacy Acceptability'!$B$12:$B$52,0)),"")</f>
        <v>4</v>
      </c>
      <c r="AK5" s="154">
        <f>IFERROR(INDEX('ES-Efficacy Acceptability'!U$12:U$52,MATCH($A5,'ES-Efficacy Acceptability'!$B$12:$B$52,0)),"")</f>
        <v>4</v>
      </c>
      <c r="AL5" s="154">
        <f>IFERROR(INDEX('ES-Efficacy Acceptability'!V$12:V$52,MATCH($A5,'ES-Efficacy Acceptability'!$B$12:$B$52,0)),"")</f>
        <v>3</v>
      </c>
      <c r="AM5" s="154">
        <f>IFERROR(INDEX('ES-Efficacy Acceptability'!W$12:W$52,MATCH($A5,'ES-Efficacy Acceptability'!$B$12:$B$52,0)),"")</f>
        <v>3</v>
      </c>
      <c r="AN5" s="154">
        <f>IFERROR(INDEX('ES-Efficacy Acceptability'!X$12:X$52,MATCH($A5,'ES-Efficacy Acceptability'!$B$12:$B$52,0)),"")</f>
        <v>2</v>
      </c>
      <c r="AO5" s="154">
        <f>IFERROR(INDEX('ES-Efficacy Acceptability'!Y$12:Y$52,MATCH($A5,'ES-Efficacy Acceptability'!$B$12:$B$52,0)),"")</f>
        <v>3</v>
      </c>
      <c r="AP5" s="154">
        <f>IFERROR(INDEX('ES-Efficacy Acceptability'!Z$12:Z$52,MATCH($A5,'ES-Efficacy Acceptability'!$B$12:$B$52,0)),"")</f>
        <v>3</v>
      </c>
      <c r="AQ5" s="154">
        <f>IFERROR(INDEX('ES-Efficacy Acceptability'!AA$12:AA$52,MATCH($A5,'ES-Efficacy Acceptability'!$B$12:$B$52,0)),"")</f>
        <v>3</v>
      </c>
      <c r="AR5" s="154">
        <f>IFERROR(INDEX('ES-Efficacy Acceptability'!AB$12:AB$52,MATCH($A5,'ES-Efficacy Acceptability'!$B$12:$B$52,0)),"")</f>
        <v>3</v>
      </c>
      <c r="AS5" s="154">
        <f>IFERROR(INDEX('ES-Efficacy Acceptability'!AC$12:AC$52,MATCH($A5,'ES-Efficacy Acceptability'!$B$12:$B$52,0)),"")</f>
        <v>3</v>
      </c>
      <c r="AT5" s="154">
        <f>IFERROR(INDEX('IT-Efficacy Acceptability'!H$12:H$52,MATCH($A5,'IT-Efficacy Acceptability'!$B$12:$B$52,0)),"")</f>
        <v>1</v>
      </c>
      <c r="AU5" s="154">
        <f>IFERROR(INDEX('IT-Efficacy Acceptability'!I$12:I$52,MATCH($A5,'IT-Efficacy Acceptability'!$B$12:$B$52,0)),"")</f>
        <v>1</v>
      </c>
      <c r="AV5" s="154">
        <f>IFERROR(INDEX('IT-Efficacy Acceptability'!J$12:J$52,MATCH($A5,'IT-Efficacy Acceptability'!$B$12:$B$52,0)),"")</f>
        <v>1</v>
      </c>
      <c r="AW5" s="154">
        <f>IFERROR(INDEX('IT-Efficacy Acceptability'!K$12:K$52,MATCH($A5,'IT-Efficacy Acceptability'!$B$12:$B$52,0)),"")</f>
        <v>1</v>
      </c>
      <c r="AX5" s="154">
        <f>IFERROR(INDEX('IT-Efficacy Acceptability'!L$12:L$52,MATCH($A5,'IT-Efficacy Acceptability'!$B$12:$B$52,0)),"")</f>
        <v>4</v>
      </c>
      <c r="AY5" s="154">
        <f>IFERROR(INDEX('IT-Efficacy Acceptability'!M$12:M$52,MATCH($A5,'IT-Efficacy Acceptability'!$B$12:$B$52,0)),"")</f>
        <v>4</v>
      </c>
      <c r="AZ5" s="154">
        <f>IFERROR(INDEX('IT-Efficacy Acceptability'!N$12:N$52,MATCH($A5,'IT-Efficacy Acceptability'!$B$12:$B$52,0)),"")</f>
        <v>1</v>
      </c>
      <c r="BA5" s="154">
        <f>IFERROR(INDEX('IT-Efficacy Acceptability'!O$12:O$52,MATCH($A5,'IT-Efficacy Acceptability'!$B$12:$B$52,0)),"")</f>
        <v>4</v>
      </c>
      <c r="BB5" s="154">
        <f>IFERROR(INDEX('IT-Efficacy Acceptability'!P$12:P$52,MATCH($A5,'IT-Efficacy Acceptability'!$B$12:$B$52,0)),"")</f>
        <v>3</v>
      </c>
      <c r="BC5" s="154">
        <f>IFERROR(INDEX('IT-Efficacy Acceptability'!Q$12:Q$52,MATCH($A5,'IT-Efficacy Acceptability'!$B$12:$B$52,0)),"")</f>
        <v>3</v>
      </c>
      <c r="BD5" s="154">
        <f>IFERROR(INDEX('IT-Efficacy Acceptability'!R$12:R$52,MATCH($A5,'IT-Efficacy Acceptability'!$B$12:$B$52,0)),"")</f>
        <v>3</v>
      </c>
      <c r="BE5" s="154">
        <f>IFERROR(INDEX('IT-Efficacy Acceptability'!S$12:S$52,MATCH($A5,'IT-Efficacy Acceptability'!$B$12:$B$52,0)),"")</f>
        <v>3</v>
      </c>
      <c r="BF5" s="154">
        <f>IFERROR(INDEX('IT-Efficacy Acceptability'!T$12:T$52,MATCH($A5,'IT-Efficacy Acceptability'!$B$12:$B$52,0)),"")</f>
        <v>4</v>
      </c>
      <c r="BG5" s="154">
        <f>IFERROR(INDEX('IT-Efficacy Acceptability'!U$12:U$52,MATCH($A5,'IT-Efficacy Acceptability'!$B$12:$B$52,0)),"")</f>
        <v>3</v>
      </c>
      <c r="BH5" s="154">
        <f>IFERROR(INDEX('IT-Efficacy Acceptability'!V$12:V$52,MATCH($A5,'IT-Efficacy Acceptability'!$B$12:$B$52,0)),"")</f>
        <v>4</v>
      </c>
      <c r="BI5" s="154">
        <f>IFERROR(INDEX('IT-Efficacy Acceptability'!W$12:W$52,MATCH($A5,'IT-Efficacy Acceptability'!$B$12:$B$52,0)),"")</f>
        <v>1</v>
      </c>
      <c r="BJ5" s="154">
        <f>IFERROR(INDEX('IT-Efficacy Acceptability'!X$12:X$52,MATCH($A5,'IT-Efficacy Acceptability'!$B$12:$B$52,0)),"")</f>
        <v>3</v>
      </c>
      <c r="BK5" s="154">
        <f>IFERROR(INDEX('IT-Efficacy Acceptability'!Y$12:Y$52,MATCH($A5,'IT-Efficacy Acceptability'!$B$12:$B$52,0)),"")</f>
        <v>3</v>
      </c>
      <c r="BL5" s="154">
        <f>IFERROR(INDEX('IT-Efficacy Acceptability'!Z$12:Z$52,MATCH($A5,'IT-Efficacy Acceptability'!$B$12:$B$52,0)),"")</f>
        <v>3</v>
      </c>
      <c r="BM5" s="154">
        <f>IFERROR(INDEX('IT-Efficacy Acceptability'!AA$12:AA$52,MATCH($A5,'IT-Efficacy Acceptability'!$B$12:$B$52,0)),"")</f>
        <v>1</v>
      </c>
      <c r="BN5" s="154">
        <f>IFERROR(INDEX('IT-Efficacy Acceptability'!AB$12:AB$52,MATCH($A5,'IT-Efficacy Acceptability'!$B$12:$B$52,0)),"")</f>
        <v>3</v>
      </c>
      <c r="BO5" s="154">
        <f>IFERROR(INDEX('IT-Efficacy Acceptability'!AC$12:AC$52,MATCH($A5,'IT-Efficacy Acceptability'!$B$12:$B$52,0)),"")</f>
        <v>3</v>
      </c>
      <c r="BP5" s="154" t="str">
        <f>IFERROR(INDEX('DE-Efficacy Acceptability'!H$12:H$52,MATCH($A5,'DE-Efficacy Acceptability'!$B$12:$B$52,0)),"")</f>
        <v/>
      </c>
      <c r="BQ5" s="154" t="str">
        <f>IFERROR(INDEX('DE-Efficacy Acceptability'!I$12:I$52,MATCH($A5,'DE-Efficacy Acceptability'!$B$12:$B$52,0)),"")</f>
        <v/>
      </c>
      <c r="BR5" s="154" t="str">
        <f>IFERROR(INDEX('DE-Efficacy Acceptability'!J$12:J$52,MATCH($A5,'DE-Efficacy Acceptability'!$B$12:$B$52,0)),"")</f>
        <v/>
      </c>
      <c r="BS5" s="154" t="str">
        <f>IFERROR(INDEX('DE-Efficacy Acceptability'!K$12:K$52,MATCH($A5,'DE-Efficacy Acceptability'!$B$12:$B$52,0)),"")</f>
        <v/>
      </c>
      <c r="BT5" s="154" t="str">
        <f>IFERROR(INDEX('DE-Efficacy Acceptability'!L$12:L$52,MATCH($A5,'DE-Efficacy Acceptability'!$B$12:$B$52,0)),"")</f>
        <v/>
      </c>
      <c r="BU5" s="154" t="str">
        <f>IFERROR(INDEX('DE-Efficacy Acceptability'!M$12:M$52,MATCH($A5,'DE-Efficacy Acceptability'!$B$12:$B$52,0)),"")</f>
        <v/>
      </c>
      <c r="BV5" s="154" t="str">
        <f>IFERROR(INDEX('DE-Efficacy Acceptability'!N$12:N$52,MATCH($A5,'DE-Efficacy Acceptability'!$B$12:$B$52,0)),"")</f>
        <v/>
      </c>
      <c r="BW5" s="154" t="str">
        <f>IFERROR(INDEX('DE-Efficacy Acceptability'!O$12:O$52,MATCH($A5,'DE-Efficacy Acceptability'!$B$12:$B$52,0)),"")</f>
        <v/>
      </c>
      <c r="BX5" s="154" t="str">
        <f>IFERROR(INDEX('DE-Efficacy Acceptability'!P$12:P$52,MATCH($A5,'DE-Efficacy Acceptability'!$B$12:$B$52,0)),"")</f>
        <v/>
      </c>
      <c r="BY5" s="154" t="str">
        <f>IFERROR(INDEX('DE-Efficacy Acceptability'!Q$12:Q$52,MATCH($A5,'DE-Efficacy Acceptability'!$B$12:$B$52,0)),"")</f>
        <v/>
      </c>
      <c r="BZ5" s="154" t="str">
        <f>IFERROR(INDEX('DE-Efficacy Acceptability'!R$12:R$52,MATCH($A5,'DE-Efficacy Acceptability'!$B$12:$B$52,0)),"")</f>
        <v/>
      </c>
      <c r="CA5" s="154" t="str">
        <f>IFERROR(INDEX('DE-Efficacy Acceptability'!S$12:S$52,MATCH($A5,'DE-Efficacy Acceptability'!$B$12:$B$52,0)),"")</f>
        <v/>
      </c>
      <c r="CB5" s="154" t="str">
        <f>IFERROR(INDEX('DE-Efficacy Acceptability'!T$12:T$52,MATCH($A5,'DE-Efficacy Acceptability'!$B$12:$B$52,0)),"")</f>
        <v/>
      </c>
      <c r="CC5" s="154" t="str">
        <f>IFERROR(INDEX('DE-Efficacy Acceptability'!U$12:U$52,MATCH($A5,'DE-Efficacy Acceptability'!$B$12:$B$52,0)),"")</f>
        <v/>
      </c>
      <c r="CD5" s="154" t="str">
        <f>IFERROR(INDEX('DE-Efficacy Acceptability'!V$12:V$52,MATCH($A5,'DE-Efficacy Acceptability'!$B$12:$B$52,0)),"")</f>
        <v/>
      </c>
      <c r="CE5" s="154" t="str">
        <f>IFERROR(INDEX('DE-Efficacy Acceptability'!W$12:W$52,MATCH($A5,'DE-Efficacy Acceptability'!$B$12:$B$52,0)),"")</f>
        <v/>
      </c>
      <c r="CF5" s="154" t="str">
        <f>IFERROR(INDEX('DE-Efficacy Acceptability'!X$12:X$52,MATCH($A5,'DE-Efficacy Acceptability'!$B$12:$B$52,0)),"")</f>
        <v/>
      </c>
      <c r="CG5" s="154" t="str">
        <f>IFERROR(INDEX('DE-Efficacy Acceptability'!Y$12:Y$52,MATCH($A5,'DE-Efficacy Acceptability'!$B$12:$B$52,0)),"")</f>
        <v/>
      </c>
      <c r="CH5" s="154" t="str">
        <f>IFERROR(INDEX('DE-Efficacy Acceptability'!Z$12:Z$52,MATCH($A5,'DE-Efficacy Acceptability'!$B$12:$B$52,0)),"")</f>
        <v/>
      </c>
      <c r="CI5" s="154" t="str">
        <f>IFERROR(INDEX('DE-Efficacy Acceptability'!AA$12:AA$52,MATCH($A5,'DE-Efficacy Acceptability'!$B$12:$B$52,0)),"")</f>
        <v/>
      </c>
      <c r="CJ5" s="154" t="str">
        <f>IFERROR(INDEX('DE-Efficacy Acceptability'!AB$12:AB$52,MATCH($A5,'DE-Efficacy Acceptability'!$B$12:$B$52,0)),"")</f>
        <v/>
      </c>
      <c r="CK5" s="154" t="str">
        <f>IFERROR(INDEX('DE-Efficacy Acceptability'!AC$12:AC$52,MATCH($A5,'DE-Efficacy Acceptability'!$B$12:$B$52,0)),"")</f>
        <v/>
      </c>
      <c r="CL5" s="154">
        <f>IFERROR(INDEX('FR-Efficacy Acceptability'!H$12:H$52,MATCH($A5,'FR-Efficacy Acceptability'!$B$12:$B$52,0)),"")</f>
        <v>1</v>
      </c>
      <c r="CM5" s="154">
        <f>IFERROR(INDEX('FR-Efficacy Acceptability'!I$12:I$52,MATCH($A5,'FR-Efficacy Acceptability'!$B$12:$B$52,0)),"")</f>
        <v>1</v>
      </c>
      <c r="CN5" s="154">
        <f>IFERROR(INDEX('FR-Efficacy Acceptability'!J$12:J$52,MATCH($A5,'FR-Efficacy Acceptability'!$B$12:$B$52,0)),"")</f>
        <v>1</v>
      </c>
      <c r="CO5" s="154">
        <f>IFERROR(INDEX('FR-Efficacy Acceptability'!K$12:K$52,MATCH($A5,'FR-Efficacy Acceptability'!$B$12:$B$52,0)),"")</f>
        <v>1</v>
      </c>
      <c r="CP5" s="154">
        <f>IFERROR(INDEX('FR-Efficacy Acceptability'!L$12:L$52,MATCH($A5,'FR-Efficacy Acceptability'!$B$12:$B$52,0)),"")</f>
        <v>1</v>
      </c>
      <c r="CQ5" s="154">
        <f>IFERROR(INDEX('FR-Efficacy Acceptability'!M$12:M$52,MATCH($A5,'FR-Efficacy Acceptability'!$B$12:$B$52,0)),"")</f>
        <v>3</v>
      </c>
      <c r="CR5" s="154">
        <f>IFERROR(INDEX('FR-Efficacy Acceptability'!N$12:N$52,MATCH($A5,'FR-Efficacy Acceptability'!$B$12:$B$52,0)),"")</f>
        <v>1</v>
      </c>
      <c r="CS5" s="154">
        <f>IFERROR(INDEX('FR-Efficacy Acceptability'!O$12:O$52,MATCH($A5,'FR-Efficacy Acceptability'!$B$12:$B$52,0)),"")</f>
        <v>5</v>
      </c>
      <c r="CT5" s="154">
        <f>IFERROR(INDEX('FR-Efficacy Acceptability'!P$12:P$52,MATCH($A5,'FR-Efficacy Acceptability'!$B$12:$B$52,0)),"")</f>
        <v>5</v>
      </c>
      <c r="CU5" s="154">
        <f>IFERROR(INDEX('FR-Efficacy Acceptability'!Q$12:Q$52,MATCH($A5,'FR-Efficacy Acceptability'!$B$12:$B$52,0)),"")</f>
        <v>3</v>
      </c>
      <c r="CV5" s="154">
        <f>IFERROR(INDEX('FR-Efficacy Acceptability'!R$12:R$52,MATCH($A5,'FR-Efficacy Acceptability'!$B$12:$B$52,0)),"")</f>
        <v>5</v>
      </c>
      <c r="CW5" s="154">
        <f>IFERROR(INDEX('FR-Efficacy Acceptability'!S$12:S$52,MATCH($A5,'FR-Efficacy Acceptability'!$B$12:$B$52,0)),"")</f>
        <v>4</v>
      </c>
      <c r="CX5" s="154">
        <f>IFERROR(INDEX('FR-Efficacy Acceptability'!T$12:T$52,MATCH($A5,'FR-Efficacy Acceptability'!$B$12:$B$52,0)),"")</f>
        <v>5</v>
      </c>
      <c r="CY5" s="154">
        <f>IFERROR(INDEX('FR-Efficacy Acceptability'!U$12:U$52,MATCH($A5,'FR-Efficacy Acceptability'!$B$12:$B$52,0)),"")</f>
        <v>5</v>
      </c>
      <c r="CZ5" s="154">
        <f>IFERROR(INDEX('FR-Efficacy Acceptability'!V$12:V$52,MATCH($A5,'FR-Efficacy Acceptability'!$B$12:$B$52,0)),"")</f>
        <v>4</v>
      </c>
      <c r="DA5" s="154">
        <f>IFERROR(INDEX('FR-Efficacy Acceptability'!W$12:W$52,MATCH($A5,'FR-Efficacy Acceptability'!$B$12:$B$52,0)),"")</f>
        <v>1</v>
      </c>
      <c r="DB5" s="154">
        <f>IFERROR(INDEX('FR-Efficacy Acceptability'!X$12:X$52,MATCH($A5,'FR-Efficacy Acceptability'!$B$12:$B$52,0)),"")</f>
        <v>3</v>
      </c>
      <c r="DC5" s="154">
        <f>IFERROR(INDEX('FR-Efficacy Acceptability'!Y$12:Y$52,MATCH($A5,'FR-Efficacy Acceptability'!$B$12:$B$52,0)),"")</f>
        <v>3</v>
      </c>
      <c r="DD5" s="154">
        <f>IFERROR(INDEX('FR-Efficacy Acceptability'!Z$12:Z$52,MATCH($A5,'FR-Efficacy Acceptability'!$B$12:$B$52,0)),"")</f>
        <v>3</v>
      </c>
      <c r="DE5" s="154">
        <f>IFERROR(INDEX('FR-Efficacy Acceptability'!AA$12:AA$52,MATCH($A5,'FR-Efficacy Acceptability'!$B$12:$B$52,0)),"")</f>
        <v>3</v>
      </c>
      <c r="DF5" s="154">
        <f>IFERROR(INDEX('FR-Efficacy Acceptability'!AB$12:AB$52,MATCH($A5,'FR-Efficacy Acceptability'!$B$12:$B$52,0)),"")</f>
        <v>3</v>
      </c>
      <c r="DG5" s="154">
        <f>IFERROR(INDEX('FR-Efficacy Acceptability'!AC$12:AC$52,MATCH($A5,'FR-Efficacy Acceptability'!$B$12:$B$52,0)),"")</f>
        <v>3</v>
      </c>
      <c r="DH5" s="160">
        <f t="shared" si="86"/>
        <v>2</v>
      </c>
      <c r="DI5" s="160">
        <f t="shared" si="21"/>
        <v>2</v>
      </c>
      <c r="DJ5" s="160">
        <f t="shared" si="22"/>
        <v>2</v>
      </c>
      <c r="DK5" s="160">
        <f t="shared" si="23"/>
        <v>2</v>
      </c>
      <c r="DL5" s="160">
        <f t="shared" si="24"/>
        <v>1</v>
      </c>
      <c r="DM5" s="160">
        <f t="shared" si="25"/>
        <v>1</v>
      </c>
      <c r="DN5" s="160">
        <f t="shared" si="26"/>
        <v>1</v>
      </c>
      <c r="DO5" s="160">
        <f t="shared" si="27"/>
        <v>0</v>
      </c>
      <c r="DP5" s="160">
        <f t="shared" si="28"/>
        <v>-1</v>
      </c>
      <c r="DQ5" s="160">
        <f t="shared" si="29"/>
        <v>0</v>
      </c>
      <c r="DR5" s="160">
        <f t="shared" si="30"/>
        <v>0</v>
      </c>
      <c r="DS5" s="160">
        <f t="shared" si="31"/>
        <v>-1</v>
      </c>
      <c r="DT5" s="160">
        <f t="shared" si="32"/>
        <v>0</v>
      </c>
      <c r="DU5" s="160">
        <f t="shared" si="33"/>
        <v>0</v>
      </c>
      <c r="DV5" s="160">
        <f t="shared" si="34"/>
        <v>-1</v>
      </c>
      <c r="DW5" s="160">
        <f t="shared" si="35"/>
        <v>1</v>
      </c>
      <c r="DX5" s="160">
        <f t="shared" si="36"/>
        <v>-1</v>
      </c>
      <c r="DY5" s="160">
        <f t="shared" si="37"/>
        <v>0</v>
      </c>
      <c r="DZ5" s="160">
        <f t="shared" si="38"/>
        <v>0</v>
      </c>
      <c r="EA5" s="160">
        <f t="shared" si="39"/>
        <v>1</v>
      </c>
      <c r="EB5" s="160">
        <f t="shared" si="40"/>
        <v>0</v>
      </c>
      <c r="EC5" s="160">
        <f t="shared" si="41"/>
        <v>0</v>
      </c>
      <c r="ED5" s="160">
        <f t="shared" si="87"/>
        <v>-1</v>
      </c>
      <c r="EE5" s="160">
        <f t="shared" si="42"/>
        <v>-1</v>
      </c>
      <c r="EF5" s="160">
        <f t="shared" si="43"/>
        <v>-1</v>
      </c>
      <c r="EG5" s="160">
        <f t="shared" si="44"/>
        <v>-1</v>
      </c>
      <c r="EH5" s="160">
        <f t="shared" si="45"/>
        <v>1</v>
      </c>
      <c r="EI5" s="160">
        <f t="shared" si="46"/>
        <v>0</v>
      </c>
      <c r="EJ5" s="160">
        <f t="shared" si="47"/>
        <v>0</v>
      </c>
      <c r="EK5" s="160">
        <f t="shared" si="48"/>
        <v>0</v>
      </c>
      <c r="EL5" s="160">
        <f t="shared" si="49"/>
        <v>-1</v>
      </c>
      <c r="EM5" s="160">
        <f t="shared" si="50"/>
        <v>0</v>
      </c>
      <c r="EN5" s="160">
        <f t="shared" si="51"/>
        <v>-1</v>
      </c>
      <c r="EO5" s="160">
        <f t="shared" si="52"/>
        <v>0</v>
      </c>
      <c r="EP5" s="160">
        <f t="shared" si="53"/>
        <v>0</v>
      </c>
      <c r="EQ5" s="160">
        <f t="shared" si="54"/>
        <v>-1</v>
      </c>
      <c r="ER5" s="160">
        <f t="shared" si="55"/>
        <v>0</v>
      </c>
      <c r="ES5" s="160">
        <f t="shared" si="56"/>
        <v>-1</v>
      </c>
      <c r="ET5" s="160">
        <f t="shared" si="57"/>
        <v>0</v>
      </c>
      <c r="EU5" s="160">
        <f t="shared" si="58"/>
        <v>0</v>
      </c>
      <c r="EV5" s="160">
        <f t="shared" si="59"/>
        <v>0</v>
      </c>
      <c r="EW5" s="160">
        <f t="shared" si="60"/>
        <v>-1</v>
      </c>
      <c r="EX5" s="160">
        <f t="shared" si="61"/>
        <v>0</v>
      </c>
      <c r="EY5" s="160">
        <f t="shared" si="62"/>
        <v>0</v>
      </c>
      <c r="EZ5" s="160" t="str">
        <f t="shared" si="88"/>
        <v/>
      </c>
      <c r="FA5" s="160" t="str">
        <f t="shared" si="89"/>
        <v/>
      </c>
      <c r="FB5" s="160" t="str">
        <f t="shared" si="90"/>
        <v/>
      </c>
      <c r="FC5" s="160" t="str">
        <f t="shared" si="91"/>
        <v/>
      </c>
      <c r="FD5" s="160" t="str">
        <f t="shared" si="92"/>
        <v/>
      </c>
      <c r="FE5" s="160" t="str">
        <f t="shared" si="93"/>
        <v/>
      </c>
      <c r="FF5" s="160" t="str">
        <f t="shared" si="94"/>
        <v/>
      </c>
      <c r="FG5" s="160" t="str">
        <f t="shared" si="95"/>
        <v/>
      </c>
      <c r="FH5" s="160" t="str">
        <f t="shared" si="96"/>
        <v/>
      </c>
      <c r="FI5" s="160" t="str">
        <f t="shared" si="97"/>
        <v/>
      </c>
      <c r="FJ5" s="160" t="str">
        <f t="shared" si="98"/>
        <v/>
      </c>
      <c r="FK5" s="160" t="str">
        <f t="shared" si="99"/>
        <v/>
      </c>
      <c r="FL5" s="160" t="str">
        <f t="shared" si="100"/>
        <v/>
      </c>
      <c r="FM5" s="160" t="str">
        <f t="shared" si="101"/>
        <v/>
      </c>
      <c r="FN5" s="160" t="str">
        <f t="shared" si="102"/>
        <v/>
      </c>
      <c r="FO5" s="160" t="str">
        <f t="shared" si="103"/>
        <v/>
      </c>
      <c r="FP5" s="160" t="str">
        <f t="shared" si="104"/>
        <v/>
      </c>
      <c r="FQ5" s="160" t="str">
        <f t="shared" si="105"/>
        <v/>
      </c>
      <c r="FR5" s="160" t="str">
        <f t="shared" si="106"/>
        <v/>
      </c>
      <c r="FS5" s="160" t="str">
        <f t="shared" si="107"/>
        <v/>
      </c>
      <c r="FT5" s="160" t="str">
        <f t="shared" si="108"/>
        <v/>
      </c>
      <c r="FU5" s="160" t="str">
        <f t="shared" si="109"/>
        <v/>
      </c>
      <c r="FV5" s="160">
        <f t="shared" si="110"/>
        <v>-1</v>
      </c>
      <c r="FW5" s="160">
        <f t="shared" si="64"/>
        <v>-1</v>
      </c>
      <c r="FX5" s="160">
        <f t="shared" si="65"/>
        <v>-1</v>
      </c>
      <c r="FY5" s="160">
        <f t="shared" si="66"/>
        <v>-1</v>
      </c>
      <c r="FZ5" s="160">
        <f t="shared" si="67"/>
        <v>-2</v>
      </c>
      <c r="GA5" s="160">
        <f t="shared" si="68"/>
        <v>-1</v>
      </c>
      <c r="GB5" s="160">
        <f t="shared" si="69"/>
        <v>0</v>
      </c>
      <c r="GC5" s="160">
        <f t="shared" si="70"/>
        <v>1</v>
      </c>
      <c r="GD5" s="160">
        <f t="shared" si="71"/>
        <v>1</v>
      </c>
      <c r="GE5" s="160">
        <f t="shared" si="72"/>
        <v>0</v>
      </c>
      <c r="GF5" s="160">
        <f t="shared" si="73"/>
        <v>1</v>
      </c>
      <c r="GG5" s="160">
        <f t="shared" si="74"/>
        <v>1</v>
      </c>
      <c r="GH5" s="160">
        <f t="shared" si="75"/>
        <v>1</v>
      </c>
      <c r="GI5" s="160">
        <f t="shared" si="76"/>
        <v>1</v>
      </c>
      <c r="GJ5" s="160">
        <f t="shared" si="77"/>
        <v>0</v>
      </c>
      <c r="GK5" s="160">
        <f t="shared" si="78"/>
        <v>-1</v>
      </c>
      <c r="GL5" s="160">
        <f t="shared" si="79"/>
        <v>0</v>
      </c>
      <c r="GM5" s="160">
        <f t="shared" si="80"/>
        <v>0</v>
      </c>
      <c r="GN5" s="160">
        <f t="shared" si="81"/>
        <v>0</v>
      </c>
      <c r="GO5" s="160">
        <f t="shared" si="82"/>
        <v>1</v>
      </c>
      <c r="GP5" s="160">
        <f t="shared" si="83"/>
        <v>0</v>
      </c>
      <c r="GQ5" s="160">
        <f t="shared" si="84"/>
        <v>0</v>
      </c>
      <c r="GR5" s="58" t="b">
        <f t="array" ref="GR5">MAX(DH5:GQ5)=MIN(DH5:GQ5)</f>
        <v>0</v>
      </c>
    </row>
    <row r="6" spans="1:200" x14ac:dyDescent="0.25">
      <c r="A6" s="299" t="s">
        <v>309</v>
      </c>
      <c r="B6" s="160">
        <f t="shared" si="85"/>
        <v>4</v>
      </c>
      <c r="C6" s="160">
        <f t="shared" si="0"/>
        <v>4</v>
      </c>
      <c r="D6" s="160">
        <f t="shared" si="1"/>
        <v>4</v>
      </c>
      <c r="E6" s="160">
        <f t="shared" si="2"/>
        <v>3</v>
      </c>
      <c r="F6" s="160">
        <f t="shared" si="3"/>
        <v>2</v>
      </c>
      <c r="G6" s="160">
        <f t="shared" si="4"/>
        <v>3</v>
      </c>
      <c r="H6" s="160">
        <f t="shared" si="5"/>
        <v>2</v>
      </c>
      <c r="I6" s="160">
        <f t="shared" si="6"/>
        <v>3</v>
      </c>
      <c r="J6" s="160">
        <f t="shared" si="7"/>
        <v>2</v>
      </c>
      <c r="K6" s="160">
        <f t="shared" si="8"/>
        <v>3</v>
      </c>
      <c r="L6" s="160">
        <f t="shared" si="9"/>
        <v>3</v>
      </c>
      <c r="M6" s="160">
        <f t="shared" si="10"/>
        <v>2</v>
      </c>
      <c r="N6" s="160">
        <f t="shared" si="11"/>
        <v>4</v>
      </c>
      <c r="O6" s="160">
        <f t="shared" si="12"/>
        <v>2</v>
      </c>
      <c r="P6" s="160">
        <f t="shared" si="13"/>
        <v>2</v>
      </c>
      <c r="Q6" s="160">
        <f t="shared" si="14"/>
        <v>3</v>
      </c>
      <c r="R6" s="160">
        <f t="shared" si="15"/>
        <v>2</v>
      </c>
      <c r="S6" s="160">
        <f t="shared" si="16"/>
        <v>3</v>
      </c>
      <c r="T6" s="160">
        <f t="shared" si="17"/>
        <v>3</v>
      </c>
      <c r="U6" s="160">
        <f t="shared" si="18"/>
        <v>3</v>
      </c>
      <c r="V6" s="160">
        <f t="shared" si="19"/>
        <v>3</v>
      </c>
      <c r="W6" s="160">
        <f t="shared" si="20"/>
        <v>3</v>
      </c>
      <c r="X6" s="154">
        <f>IFERROR(INDEX('ES-Efficacy Acceptability'!H$12:H$52,MATCH($A6,'ES-Efficacy Acceptability'!$B$12:$B$52,0)),"")</f>
        <v>5</v>
      </c>
      <c r="Y6" s="154">
        <f>IFERROR(INDEX('ES-Efficacy Acceptability'!I$12:I$52,MATCH($A6,'ES-Efficacy Acceptability'!$B$12:$B$52,0)),"")</f>
        <v>5</v>
      </c>
      <c r="Z6" s="154">
        <f>IFERROR(INDEX('ES-Efficacy Acceptability'!J$12:J$52,MATCH($A6,'ES-Efficacy Acceptability'!$B$12:$B$52,0)),"")</f>
        <v>5</v>
      </c>
      <c r="AA6" s="154">
        <f>IFERROR(INDEX('ES-Efficacy Acceptability'!K$12:K$52,MATCH($A6,'ES-Efficacy Acceptability'!$B$12:$B$52,0)),"")</f>
        <v>5</v>
      </c>
      <c r="AB6" s="154">
        <f>IFERROR(INDEX('ES-Efficacy Acceptability'!L$12:L$52,MATCH($A6,'ES-Efficacy Acceptability'!$B$12:$B$52,0)),"")</f>
        <v>2</v>
      </c>
      <c r="AC6" s="154">
        <f>IFERROR(INDEX('ES-Efficacy Acceptability'!M$12:M$52,MATCH($A6,'ES-Efficacy Acceptability'!$B$12:$B$52,0)),"")</f>
        <v>4</v>
      </c>
      <c r="AD6" s="154">
        <f>IFERROR(INDEX('ES-Efficacy Acceptability'!N$12:N$52,MATCH($A6,'ES-Efficacy Acceptability'!$B$12:$B$52,0)),"")</f>
        <v>2</v>
      </c>
      <c r="AE6" s="154">
        <f>IFERROR(INDEX('ES-Efficacy Acceptability'!O$12:O$52,MATCH($A6,'ES-Efficacy Acceptability'!$B$12:$B$52,0)),"")</f>
        <v>3</v>
      </c>
      <c r="AF6" s="154">
        <f>IFERROR(INDEX('ES-Efficacy Acceptability'!P$12:P$52,MATCH($A6,'ES-Efficacy Acceptability'!$B$12:$B$52,0)),"")</f>
        <v>3</v>
      </c>
      <c r="AG6" s="154">
        <f>IFERROR(INDEX('ES-Efficacy Acceptability'!Q$12:Q$52,MATCH($A6,'ES-Efficacy Acceptability'!$B$12:$B$52,0)),"")</f>
        <v>3</v>
      </c>
      <c r="AH6" s="154">
        <f>IFERROR(INDEX('ES-Efficacy Acceptability'!R$12:R$52,MATCH($A6,'ES-Efficacy Acceptability'!$B$12:$B$52,0)),"")</f>
        <v>3</v>
      </c>
      <c r="AI6" s="154">
        <f>IFERROR(INDEX('ES-Efficacy Acceptability'!S$12:S$52,MATCH($A6,'ES-Efficacy Acceptability'!$B$12:$B$52,0)),"")</f>
        <v>1</v>
      </c>
      <c r="AJ6" s="154">
        <f>IFERROR(INDEX('ES-Efficacy Acceptability'!T$12:T$52,MATCH($A6,'ES-Efficacy Acceptability'!$B$12:$B$52,0)),"")</f>
        <v>3</v>
      </c>
      <c r="AK6" s="154">
        <f>IFERROR(INDEX('ES-Efficacy Acceptability'!U$12:U$52,MATCH($A6,'ES-Efficacy Acceptability'!$B$12:$B$52,0)),"")</f>
        <v>1</v>
      </c>
      <c r="AL6" s="154">
        <f>IFERROR(INDEX('ES-Efficacy Acceptability'!V$12:V$52,MATCH($A6,'ES-Efficacy Acceptability'!$B$12:$B$52,0)),"")</f>
        <v>2</v>
      </c>
      <c r="AM6" s="154">
        <f>IFERROR(INDEX('ES-Efficacy Acceptability'!W$12:W$52,MATCH($A6,'ES-Efficacy Acceptability'!$B$12:$B$52,0)),"")</f>
        <v>3</v>
      </c>
      <c r="AN6" s="154">
        <f>IFERROR(INDEX('ES-Efficacy Acceptability'!X$12:X$52,MATCH($A6,'ES-Efficacy Acceptability'!$B$12:$B$52,0)),"")</f>
        <v>2</v>
      </c>
      <c r="AO6" s="154">
        <f>IFERROR(INDEX('ES-Efficacy Acceptability'!Y$12:Y$52,MATCH($A6,'ES-Efficacy Acceptability'!$B$12:$B$52,0)),"")</f>
        <v>3</v>
      </c>
      <c r="AP6" s="154">
        <f>IFERROR(INDEX('ES-Efficacy Acceptability'!Z$12:Z$52,MATCH($A6,'ES-Efficacy Acceptability'!$B$12:$B$52,0)),"")</f>
        <v>2</v>
      </c>
      <c r="AQ6" s="154">
        <f>IFERROR(INDEX('ES-Efficacy Acceptability'!AA$12:AA$52,MATCH($A6,'ES-Efficacy Acceptability'!$B$12:$B$52,0)),"")</f>
        <v>3</v>
      </c>
      <c r="AR6" s="154">
        <f>IFERROR(INDEX('ES-Efficacy Acceptability'!AB$12:AB$52,MATCH($A6,'ES-Efficacy Acceptability'!$B$12:$B$52,0)),"")</f>
        <v>3</v>
      </c>
      <c r="AS6" s="154">
        <f>IFERROR(INDEX('ES-Efficacy Acceptability'!AC$12:AC$52,MATCH($A6,'ES-Efficacy Acceptability'!$B$12:$B$52,0)),"")</f>
        <v>2</v>
      </c>
      <c r="AT6" s="154">
        <f>IFERROR(INDEX('IT-Efficacy Acceptability'!H$12:H$52,MATCH($A6,'IT-Efficacy Acceptability'!$B$12:$B$52,0)),"")</f>
        <v>5</v>
      </c>
      <c r="AU6" s="154">
        <f>IFERROR(INDEX('IT-Efficacy Acceptability'!I$12:I$52,MATCH($A6,'IT-Efficacy Acceptability'!$B$12:$B$52,0)),"")</f>
        <v>5</v>
      </c>
      <c r="AV6" s="154">
        <f>IFERROR(INDEX('IT-Efficacy Acceptability'!J$12:J$52,MATCH($A6,'IT-Efficacy Acceptability'!$B$12:$B$52,0)),"")</f>
        <v>5</v>
      </c>
      <c r="AW6" s="154">
        <f>IFERROR(INDEX('IT-Efficacy Acceptability'!K$12:K$52,MATCH($A6,'IT-Efficacy Acceptability'!$B$12:$B$52,0)),"")</f>
        <v>2</v>
      </c>
      <c r="AX6" s="154">
        <f>IFERROR(INDEX('IT-Efficacy Acceptability'!L$12:L$52,MATCH($A6,'IT-Efficacy Acceptability'!$B$12:$B$52,0)),"")</f>
        <v>2</v>
      </c>
      <c r="AY6" s="154">
        <f>IFERROR(INDEX('IT-Efficacy Acceptability'!M$12:M$52,MATCH($A6,'IT-Efficacy Acceptability'!$B$12:$B$52,0)),"")</f>
        <v>2</v>
      </c>
      <c r="AZ6" s="154">
        <f>IFERROR(INDEX('IT-Efficacy Acceptability'!N$12:N$52,MATCH($A6,'IT-Efficacy Acceptability'!$B$12:$B$52,0)),"")</f>
        <v>2</v>
      </c>
      <c r="BA6" s="154">
        <f>IFERROR(INDEX('IT-Efficacy Acceptability'!O$12:O$52,MATCH($A6,'IT-Efficacy Acceptability'!$B$12:$B$52,0)),"")</f>
        <v>3</v>
      </c>
      <c r="BB6" s="154">
        <f>IFERROR(INDEX('IT-Efficacy Acceptability'!P$12:P$52,MATCH($A6,'IT-Efficacy Acceptability'!$B$12:$B$52,0)),"")</f>
        <v>1</v>
      </c>
      <c r="BC6" s="154">
        <f>IFERROR(INDEX('IT-Efficacy Acceptability'!Q$12:Q$52,MATCH($A6,'IT-Efficacy Acceptability'!$B$12:$B$52,0)),"")</f>
        <v>4</v>
      </c>
      <c r="BD6" s="154">
        <f>IFERROR(INDEX('IT-Efficacy Acceptability'!R$12:R$52,MATCH($A6,'IT-Efficacy Acceptability'!$B$12:$B$52,0)),"")</f>
        <v>2</v>
      </c>
      <c r="BE6" s="154">
        <f>IFERROR(INDEX('IT-Efficacy Acceptability'!S$12:S$52,MATCH($A6,'IT-Efficacy Acceptability'!$B$12:$B$52,0)),"")</f>
        <v>2</v>
      </c>
      <c r="BF6" s="154">
        <f>IFERROR(INDEX('IT-Efficacy Acceptability'!T$12:T$52,MATCH($A6,'IT-Efficacy Acceptability'!$B$12:$B$52,0)),"")</f>
        <v>4</v>
      </c>
      <c r="BG6" s="154">
        <f>IFERROR(INDEX('IT-Efficacy Acceptability'!U$12:U$52,MATCH($A6,'IT-Efficacy Acceptability'!$B$12:$B$52,0)),"")</f>
        <v>2</v>
      </c>
      <c r="BH6" s="154">
        <f>IFERROR(INDEX('IT-Efficacy Acceptability'!V$12:V$52,MATCH($A6,'IT-Efficacy Acceptability'!$B$12:$B$52,0)),"")</f>
        <v>1</v>
      </c>
      <c r="BI6" s="154">
        <f>IFERROR(INDEX('IT-Efficacy Acceptability'!W$12:W$52,MATCH($A6,'IT-Efficacy Acceptability'!$B$12:$B$52,0)),"")</f>
        <v>2</v>
      </c>
      <c r="BJ6" s="154">
        <f>IFERROR(INDEX('IT-Efficacy Acceptability'!X$12:X$52,MATCH($A6,'IT-Efficacy Acceptability'!$B$12:$B$52,0)),"")</f>
        <v>2</v>
      </c>
      <c r="BK6" s="154">
        <f>IFERROR(INDEX('IT-Efficacy Acceptability'!Y$12:Y$52,MATCH($A6,'IT-Efficacy Acceptability'!$B$12:$B$52,0)),"")</f>
        <v>3</v>
      </c>
      <c r="BL6" s="154">
        <f>IFERROR(INDEX('IT-Efficacy Acceptability'!Z$12:Z$52,MATCH($A6,'IT-Efficacy Acceptability'!$B$12:$B$52,0)),"")</f>
        <v>3</v>
      </c>
      <c r="BM6" s="154">
        <f>IFERROR(INDEX('IT-Efficacy Acceptability'!AA$12:AA$52,MATCH($A6,'IT-Efficacy Acceptability'!$B$12:$B$52,0)),"")</f>
        <v>3</v>
      </c>
      <c r="BN6" s="154">
        <f>IFERROR(INDEX('IT-Efficacy Acceptability'!AB$12:AB$52,MATCH($A6,'IT-Efficacy Acceptability'!$B$12:$B$52,0)),"")</f>
        <v>3</v>
      </c>
      <c r="BO6" s="154">
        <f>IFERROR(INDEX('IT-Efficacy Acceptability'!AC$12:AC$52,MATCH($A6,'IT-Efficacy Acceptability'!$B$12:$B$52,0)),"")</f>
        <v>3</v>
      </c>
      <c r="BP6" s="154">
        <f>IFERROR(INDEX('DE-Efficacy Acceptability'!H$12:H$52,MATCH($A6,'DE-Efficacy Acceptability'!$B$12:$B$52,0)),"")</f>
        <v>2</v>
      </c>
      <c r="BQ6" s="154">
        <f>IFERROR(INDEX('DE-Efficacy Acceptability'!I$12:I$52,MATCH($A6,'DE-Efficacy Acceptability'!$B$12:$B$52,0)),"")</f>
        <v>2</v>
      </c>
      <c r="BR6" s="154">
        <f>IFERROR(INDEX('DE-Efficacy Acceptability'!J$12:J$52,MATCH($A6,'DE-Efficacy Acceptability'!$B$12:$B$52,0)),"")</f>
        <v>2</v>
      </c>
      <c r="BS6" s="154">
        <f>IFERROR(INDEX('DE-Efficacy Acceptability'!K$12:K$52,MATCH($A6,'DE-Efficacy Acceptability'!$B$12:$B$52,0)),"")</f>
        <v>2</v>
      </c>
      <c r="BT6" s="154">
        <f>IFERROR(INDEX('DE-Efficacy Acceptability'!L$12:L$52,MATCH($A6,'DE-Efficacy Acceptability'!$B$12:$B$52,0)),"")</f>
        <v>2</v>
      </c>
      <c r="BU6" s="154">
        <f>IFERROR(INDEX('DE-Efficacy Acceptability'!M$12:M$52,MATCH($A6,'DE-Efficacy Acceptability'!$B$12:$B$52,0)),"")</f>
        <v>2</v>
      </c>
      <c r="BV6" s="154">
        <f>IFERROR(INDEX('DE-Efficacy Acceptability'!N$12:N$52,MATCH($A6,'DE-Efficacy Acceptability'!$B$12:$B$52,0)),"")</f>
        <v>2</v>
      </c>
      <c r="BW6" s="154">
        <f>IFERROR(INDEX('DE-Efficacy Acceptability'!O$12:O$52,MATCH($A6,'DE-Efficacy Acceptability'!$B$12:$B$52,0)),"")</f>
        <v>2</v>
      </c>
      <c r="BX6" s="154">
        <f>IFERROR(INDEX('DE-Efficacy Acceptability'!P$12:P$52,MATCH($A6,'DE-Efficacy Acceptability'!$B$12:$B$52,0)),"")</f>
        <v>2</v>
      </c>
      <c r="BY6" s="154">
        <f>IFERROR(INDEX('DE-Efficacy Acceptability'!Q$12:Q$52,MATCH($A6,'DE-Efficacy Acceptability'!$B$12:$B$52,0)),"")</f>
        <v>3</v>
      </c>
      <c r="BZ6" s="154">
        <f>IFERROR(INDEX('DE-Efficacy Acceptability'!R$12:R$52,MATCH($A6,'DE-Efficacy Acceptability'!$B$12:$B$52,0)),"")</f>
        <v>3</v>
      </c>
      <c r="CA6" s="154">
        <f>IFERROR(INDEX('DE-Efficacy Acceptability'!S$12:S$52,MATCH($A6,'DE-Efficacy Acceptability'!$B$12:$B$52,0)),"")</f>
        <v>2</v>
      </c>
      <c r="CB6" s="154">
        <f>IFERROR(INDEX('DE-Efficacy Acceptability'!T$12:T$52,MATCH($A6,'DE-Efficacy Acceptability'!$B$12:$B$52,0)),"")</f>
        <v>4</v>
      </c>
      <c r="CC6" s="154">
        <f>IFERROR(INDEX('DE-Efficacy Acceptability'!U$12:U$52,MATCH($A6,'DE-Efficacy Acceptability'!$B$12:$B$52,0)),"")</f>
        <v>2</v>
      </c>
      <c r="CD6" s="154">
        <f>IFERROR(INDEX('DE-Efficacy Acceptability'!V$12:V$52,MATCH($A6,'DE-Efficacy Acceptability'!$B$12:$B$52,0)),"")</f>
        <v>3</v>
      </c>
      <c r="CE6" s="154">
        <f>IFERROR(INDEX('DE-Efficacy Acceptability'!W$12:W$52,MATCH($A6,'DE-Efficacy Acceptability'!$B$12:$B$52,0)),"")</f>
        <v>3</v>
      </c>
      <c r="CF6" s="154">
        <f>IFERROR(INDEX('DE-Efficacy Acceptability'!X$12:X$52,MATCH($A6,'DE-Efficacy Acceptability'!$B$12:$B$52,0)),"")</f>
        <v>2</v>
      </c>
      <c r="CG6" s="154">
        <f>IFERROR(INDEX('DE-Efficacy Acceptability'!Y$12:Y$52,MATCH($A6,'DE-Efficacy Acceptability'!$B$12:$B$52,0)),"")</f>
        <v>3</v>
      </c>
      <c r="CH6" s="154">
        <f>IFERROR(INDEX('DE-Efficacy Acceptability'!Z$12:Z$52,MATCH($A6,'DE-Efficacy Acceptability'!$B$12:$B$52,0)),"")</f>
        <v>3</v>
      </c>
      <c r="CI6" s="154">
        <f>IFERROR(INDEX('DE-Efficacy Acceptability'!AA$12:AA$52,MATCH($A6,'DE-Efficacy Acceptability'!$B$12:$B$52,0)),"")</f>
        <v>3</v>
      </c>
      <c r="CJ6" s="154">
        <f>IFERROR(INDEX('DE-Efficacy Acceptability'!AB$12:AB$52,MATCH($A6,'DE-Efficacy Acceptability'!$B$12:$B$52,0)),"")</f>
        <v>3</v>
      </c>
      <c r="CK6" s="154">
        <f>IFERROR(INDEX('DE-Efficacy Acceptability'!AC$12:AC$52,MATCH($A6,'DE-Efficacy Acceptability'!$B$12:$B$52,0)),"")</f>
        <v>3</v>
      </c>
      <c r="CL6" s="154">
        <f>IFERROR(INDEX('FR-Efficacy Acceptability'!H$12:H$52,MATCH($A6,'FR-Efficacy Acceptability'!$B$12:$B$52,0)),"")</f>
        <v>4</v>
      </c>
      <c r="CM6" s="154">
        <f>IFERROR(INDEX('FR-Efficacy Acceptability'!I$12:I$52,MATCH($A6,'FR-Efficacy Acceptability'!$B$12:$B$52,0)),"")</f>
        <v>4</v>
      </c>
      <c r="CN6" s="154">
        <f>IFERROR(INDEX('FR-Efficacy Acceptability'!J$12:J$52,MATCH($A6,'FR-Efficacy Acceptability'!$B$12:$B$52,0)),"")</f>
        <v>3</v>
      </c>
      <c r="CO6" s="154">
        <f>IFERROR(INDEX('FR-Efficacy Acceptability'!K$12:K$52,MATCH($A6,'FR-Efficacy Acceptability'!$B$12:$B$52,0)),"")</f>
        <v>3</v>
      </c>
      <c r="CP6" s="154">
        <f>IFERROR(INDEX('FR-Efficacy Acceptability'!L$12:L$52,MATCH($A6,'FR-Efficacy Acceptability'!$B$12:$B$52,0)),"")</f>
        <v>2</v>
      </c>
      <c r="CQ6" s="154">
        <f>IFERROR(INDEX('FR-Efficacy Acceptability'!M$12:M$52,MATCH($A6,'FR-Efficacy Acceptability'!$B$12:$B$52,0)),"")</f>
        <v>2</v>
      </c>
      <c r="CR6" s="154">
        <f>IFERROR(INDEX('FR-Efficacy Acceptability'!N$12:N$52,MATCH($A6,'FR-Efficacy Acceptability'!$B$12:$B$52,0)),"")</f>
        <v>3</v>
      </c>
      <c r="CS6" s="154">
        <f>IFERROR(INDEX('FR-Efficacy Acceptability'!O$12:O$52,MATCH($A6,'FR-Efficacy Acceptability'!$B$12:$B$52,0)),"")</f>
        <v>2</v>
      </c>
      <c r="CT6" s="154">
        <f>IFERROR(INDEX('FR-Efficacy Acceptability'!P$12:P$52,MATCH($A6,'FR-Efficacy Acceptability'!$B$12:$B$52,0)),"")</f>
        <v>2</v>
      </c>
      <c r="CU6" s="154">
        <f>IFERROR(INDEX('FR-Efficacy Acceptability'!Q$12:Q$52,MATCH($A6,'FR-Efficacy Acceptability'!$B$12:$B$52,0)),"")</f>
        <v>3</v>
      </c>
      <c r="CV6" s="154">
        <f>IFERROR(INDEX('FR-Efficacy Acceptability'!R$12:R$52,MATCH($A6,'FR-Efficacy Acceptability'!$B$12:$B$52,0)),"")</f>
        <v>4</v>
      </c>
      <c r="CW6" s="154">
        <f>IFERROR(INDEX('FR-Efficacy Acceptability'!S$12:S$52,MATCH($A6,'FR-Efficacy Acceptability'!$B$12:$B$52,0)),"")</f>
        <v>3</v>
      </c>
      <c r="CX6" s="154">
        <f>IFERROR(INDEX('FR-Efficacy Acceptability'!T$12:T$52,MATCH($A6,'FR-Efficacy Acceptability'!$B$12:$B$52,0)),"")</f>
        <v>3</v>
      </c>
      <c r="CY6" s="154">
        <f>IFERROR(INDEX('FR-Efficacy Acceptability'!U$12:U$52,MATCH($A6,'FR-Efficacy Acceptability'!$B$12:$B$52,0)),"")</f>
        <v>3</v>
      </c>
      <c r="CZ6" s="154">
        <f>IFERROR(INDEX('FR-Efficacy Acceptability'!V$12:V$52,MATCH($A6,'FR-Efficacy Acceptability'!$B$12:$B$52,0)),"")</f>
        <v>3</v>
      </c>
      <c r="DA6" s="154">
        <f>IFERROR(INDEX('FR-Efficacy Acceptability'!W$12:W$52,MATCH($A6,'FR-Efficacy Acceptability'!$B$12:$B$52,0)),"")</f>
        <v>3</v>
      </c>
      <c r="DB6" s="154">
        <f>IFERROR(INDEX('FR-Efficacy Acceptability'!X$12:X$52,MATCH($A6,'FR-Efficacy Acceptability'!$B$12:$B$52,0)),"")</f>
        <v>2</v>
      </c>
      <c r="DC6" s="154">
        <f>IFERROR(INDEX('FR-Efficacy Acceptability'!Y$12:Y$52,MATCH($A6,'FR-Efficacy Acceptability'!$B$12:$B$52,0)),"")</f>
        <v>3</v>
      </c>
      <c r="DD6" s="154">
        <f>IFERROR(INDEX('FR-Efficacy Acceptability'!Z$12:Z$52,MATCH($A6,'FR-Efficacy Acceptability'!$B$12:$B$52,0)),"")</f>
        <v>3</v>
      </c>
      <c r="DE6" s="154">
        <f>IFERROR(INDEX('FR-Efficacy Acceptability'!AA$12:AA$52,MATCH($A6,'FR-Efficacy Acceptability'!$B$12:$B$52,0)),"")</f>
        <v>3</v>
      </c>
      <c r="DF6" s="154">
        <f>IFERROR(INDEX('FR-Efficacy Acceptability'!AB$12:AB$52,MATCH($A6,'FR-Efficacy Acceptability'!$B$12:$B$52,0)),"")</f>
        <v>4</v>
      </c>
      <c r="DG6" s="154">
        <f>IFERROR(INDEX('FR-Efficacy Acceptability'!AC$12:AC$52,MATCH($A6,'FR-Efficacy Acceptability'!$B$12:$B$52,0)),"")</f>
        <v>3</v>
      </c>
      <c r="DH6" s="160">
        <f t="shared" si="86"/>
        <v>1</v>
      </c>
      <c r="DI6" s="160">
        <f t="shared" si="21"/>
        <v>1</v>
      </c>
      <c r="DJ6" s="160">
        <f t="shared" si="22"/>
        <v>1</v>
      </c>
      <c r="DK6" s="160">
        <f t="shared" si="23"/>
        <v>2</v>
      </c>
      <c r="DL6" s="160">
        <f t="shared" si="24"/>
        <v>0</v>
      </c>
      <c r="DM6" s="160">
        <f t="shared" si="25"/>
        <v>1</v>
      </c>
      <c r="DN6" s="160">
        <f t="shared" si="26"/>
        <v>0</v>
      </c>
      <c r="DO6" s="160">
        <f t="shared" si="27"/>
        <v>0</v>
      </c>
      <c r="DP6" s="160">
        <f t="shared" si="28"/>
        <v>1</v>
      </c>
      <c r="DQ6" s="160">
        <f t="shared" si="29"/>
        <v>0</v>
      </c>
      <c r="DR6" s="160">
        <f t="shared" si="30"/>
        <v>0</v>
      </c>
      <c r="DS6" s="160">
        <f t="shared" si="31"/>
        <v>-1</v>
      </c>
      <c r="DT6" s="160">
        <f t="shared" si="32"/>
        <v>-1</v>
      </c>
      <c r="DU6" s="160">
        <f t="shared" si="33"/>
        <v>-1</v>
      </c>
      <c r="DV6" s="160">
        <f t="shared" si="34"/>
        <v>0</v>
      </c>
      <c r="DW6" s="160">
        <f t="shared" si="35"/>
        <v>0</v>
      </c>
      <c r="DX6" s="160">
        <f t="shared" si="36"/>
        <v>0</v>
      </c>
      <c r="DY6" s="160">
        <f t="shared" si="37"/>
        <v>0</v>
      </c>
      <c r="DZ6" s="160">
        <f t="shared" si="38"/>
        <v>-1</v>
      </c>
      <c r="EA6" s="160">
        <f t="shared" si="39"/>
        <v>0</v>
      </c>
      <c r="EB6" s="160">
        <f t="shared" si="40"/>
        <v>0</v>
      </c>
      <c r="EC6" s="160">
        <f t="shared" si="41"/>
        <v>-1</v>
      </c>
      <c r="ED6" s="160">
        <f t="shared" si="87"/>
        <v>1</v>
      </c>
      <c r="EE6" s="160">
        <f t="shared" si="42"/>
        <v>1</v>
      </c>
      <c r="EF6" s="160">
        <f t="shared" si="43"/>
        <v>1</v>
      </c>
      <c r="EG6" s="160">
        <f t="shared" si="44"/>
        <v>-1</v>
      </c>
      <c r="EH6" s="160">
        <f t="shared" si="45"/>
        <v>0</v>
      </c>
      <c r="EI6" s="160">
        <f t="shared" si="46"/>
        <v>-1</v>
      </c>
      <c r="EJ6" s="160">
        <f t="shared" si="47"/>
        <v>0</v>
      </c>
      <c r="EK6" s="160">
        <f t="shared" si="48"/>
        <v>0</v>
      </c>
      <c r="EL6" s="160">
        <f t="shared" si="49"/>
        <v>-1</v>
      </c>
      <c r="EM6" s="160">
        <f t="shared" si="50"/>
        <v>1</v>
      </c>
      <c r="EN6" s="160">
        <f t="shared" si="51"/>
        <v>-1</v>
      </c>
      <c r="EO6" s="160">
        <f t="shared" si="52"/>
        <v>0</v>
      </c>
      <c r="EP6" s="160">
        <f t="shared" si="53"/>
        <v>0</v>
      </c>
      <c r="EQ6" s="160">
        <f t="shared" si="54"/>
        <v>0</v>
      </c>
      <c r="ER6" s="160">
        <f t="shared" si="55"/>
        <v>-1</v>
      </c>
      <c r="ES6" s="160">
        <f t="shared" si="56"/>
        <v>-1</v>
      </c>
      <c r="ET6" s="160">
        <f t="shared" si="57"/>
        <v>0</v>
      </c>
      <c r="EU6" s="160">
        <f t="shared" si="58"/>
        <v>0</v>
      </c>
      <c r="EV6" s="160">
        <f t="shared" si="59"/>
        <v>0</v>
      </c>
      <c r="EW6" s="160">
        <f t="shared" si="60"/>
        <v>0</v>
      </c>
      <c r="EX6" s="160">
        <f t="shared" si="61"/>
        <v>0</v>
      </c>
      <c r="EY6" s="160">
        <f t="shared" si="62"/>
        <v>0</v>
      </c>
      <c r="EZ6" s="160">
        <f t="shared" si="88"/>
        <v>-2</v>
      </c>
      <c r="FA6" s="160">
        <f t="shared" si="89"/>
        <v>-2</v>
      </c>
      <c r="FB6" s="160">
        <f t="shared" si="90"/>
        <v>-2</v>
      </c>
      <c r="FC6" s="160">
        <f t="shared" si="91"/>
        <v>-1</v>
      </c>
      <c r="FD6" s="160">
        <f t="shared" si="92"/>
        <v>0</v>
      </c>
      <c r="FE6" s="160">
        <f t="shared" si="93"/>
        <v>-1</v>
      </c>
      <c r="FF6" s="160">
        <f t="shared" si="94"/>
        <v>0</v>
      </c>
      <c r="FG6" s="160">
        <f t="shared" si="95"/>
        <v>-1</v>
      </c>
      <c r="FH6" s="160">
        <f t="shared" si="96"/>
        <v>0</v>
      </c>
      <c r="FI6" s="160">
        <f t="shared" si="97"/>
        <v>0</v>
      </c>
      <c r="FJ6" s="160">
        <f t="shared" si="98"/>
        <v>0</v>
      </c>
      <c r="FK6" s="160">
        <f t="shared" si="99"/>
        <v>0</v>
      </c>
      <c r="FL6" s="160">
        <f t="shared" si="100"/>
        <v>0</v>
      </c>
      <c r="FM6" s="160">
        <f t="shared" si="101"/>
        <v>0</v>
      </c>
      <c r="FN6" s="160">
        <f t="shared" si="102"/>
        <v>1</v>
      </c>
      <c r="FO6" s="160">
        <f t="shared" si="103"/>
        <v>0</v>
      </c>
      <c r="FP6" s="160">
        <f t="shared" si="104"/>
        <v>0</v>
      </c>
      <c r="FQ6" s="160">
        <f t="shared" si="105"/>
        <v>0</v>
      </c>
      <c r="FR6" s="160">
        <f t="shared" si="106"/>
        <v>0</v>
      </c>
      <c r="FS6" s="160">
        <f t="shared" si="107"/>
        <v>0</v>
      </c>
      <c r="FT6" s="160">
        <f t="shared" si="108"/>
        <v>0</v>
      </c>
      <c r="FU6" s="160">
        <f t="shared" si="109"/>
        <v>0</v>
      </c>
      <c r="FV6" s="160">
        <f t="shared" si="110"/>
        <v>0</v>
      </c>
      <c r="FW6" s="160">
        <f t="shared" si="64"/>
        <v>0</v>
      </c>
      <c r="FX6" s="160">
        <f t="shared" si="65"/>
        <v>-1</v>
      </c>
      <c r="FY6" s="160">
        <f t="shared" si="66"/>
        <v>0</v>
      </c>
      <c r="FZ6" s="160">
        <f t="shared" si="67"/>
        <v>0</v>
      </c>
      <c r="GA6" s="160">
        <f t="shared" si="68"/>
        <v>-1</v>
      </c>
      <c r="GB6" s="160">
        <f t="shared" si="69"/>
        <v>1</v>
      </c>
      <c r="GC6" s="160">
        <f t="shared" si="70"/>
        <v>-1</v>
      </c>
      <c r="GD6" s="160">
        <f t="shared" si="71"/>
        <v>0</v>
      </c>
      <c r="GE6" s="160">
        <f t="shared" si="72"/>
        <v>0</v>
      </c>
      <c r="GF6" s="160">
        <f t="shared" si="73"/>
        <v>1</v>
      </c>
      <c r="GG6" s="160">
        <f t="shared" si="74"/>
        <v>1</v>
      </c>
      <c r="GH6" s="160">
        <f t="shared" si="75"/>
        <v>-1</v>
      </c>
      <c r="GI6" s="160">
        <f t="shared" si="76"/>
        <v>1</v>
      </c>
      <c r="GJ6" s="160">
        <f t="shared" si="77"/>
        <v>1</v>
      </c>
      <c r="GK6" s="160">
        <f t="shared" si="78"/>
        <v>0</v>
      </c>
      <c r="GL6" s="160">
        <f t="shared" si="79"/>
        <v>0</v>
      </c>
      <c r="GM6" s="160">
        <f t="shared" si="80"/>
        <v>0</v>
      </c>
      <c r="GN6" s="160">
        <f t="shared" si="81"/>
        <v>0</v>
      </c>
      <c r="GO6" s="160">
        <f t="shared" si="82"/>
        <v>0</v>
      </c>
      <c r="GP6" s="160">
        <f t="shared" si="83"/>
        <v>1</v>
      </c>
      <c r="GQ6" s="160">
        <f t="shared" si="84"/>
        <v>0</v>
      </c>
      <c r="GR6" s="58" t="b">
        <f t="array" ref="GR6">MAX(DH6:GQ6)=MIN(DH6:GQ6)</f>
        <v>0</v>
      </c>
    </row>
    <row r="7" spans="1:200" hidden="1" x14ac:dyDescent="0.25">
      <c r="A7" s="350" t="s">
        <v>26</v>
      </c>
      <c r="B7" s="160">
        <f t="shared" si="85"/>
        <v>4</v>
      </c>
      <c r="C7" s="160">
        <f t="shared" si="0"/>
        <v>4</v>
      </c>
      <c r="D7" s="160">
        <f t="shared" si="1"/>
        <v>4</v>
      </c>
      <c r="E7" s="160">
        <f t="shared" si="2"/>
        <v>4</v>
      </c>
      <c r="F7" s="160">
        <f t="shared" si="3"/>
        <v>4</v>
      </c>
      <c r="G7" s="160">
        <f t="shared" si="4"/>
        <v>2</v>
      </c>
      <c r="H7" s="160">
        <f t="shared" si="5"/>
        <v>3</v>
      </c>
      <c r="I7" s="160">
        <f t="shared" si="6"/>
        <v>3</v>
      </c>
      <c r="J7" s="160">
        <f t="shared" si="7"/>
        <v>2</v>
      </c>
      <c r="K7" s="160">
        <f t="shared" si="8"/>
        <v>5</v>
      </c>
      <c r="L7" s="160">
        <f t="shared" si="9"/>
        <v>4</v>
      </c>
      <c r="M7" s="160">
        <f t="shared" si="10"/>
        <v>4</v>
      </c>
      <c r="N7" s="160">
        <f t="shared" si="11"/>
        <v>5</v>
      </c>
      <c r="O7" s="160">
        <f t="shared" si="12"/>
        <v>3</v>
      </c>
      <c r="P7" s="160">
        <f t="shared" si="13"/>
        <v>3</v>
      </c>
      <c r="Q7" s="160">
        <f t="shared" si="14"/>
        <v>3</v>
      </c>
      <c r="R7" s="160">
        <f t="shared" si="15"/>
        <v>3</v>
      </c>
      <c r="S7" s="160">
        <f t="shared" si="16"/>
        <v>3</v>
      </c>
      <c r="T7" s="160">
        <f t="shared" si="17"/>
        <v>3</v>
      </c>
      <c r="U7" s="160">
        <f t="shared" si="18"/>
        <v>3</v>
      </c>
      <c r="V7" s="160">
        <f t="shared" si="19"/>
        <v>3</v>
      </c>
      <c r="W7" s="160">
        <f t="shared" si="20"/>
        <v>3</v>
      </c>
      <c r="X7" s="154">
        <f>IFERROR(INDEX('ES-Efficacy Acceptability'!H$12:H$52,MATCH($A7,'ES-Efficacy Acceptability'!$B$12:$B$52,0)),"")</f>
        <v>4</v>
      </c>
      <c r="Y7" s="154">
        <f>IFERROR(INDEX('ES-Efficacy Acceptability'!I$12:I$52,MATCH($A7,'ES-Efficacy Acceptability'!$B$12:$B$52,0)),"")</f>
        <v>4</v>
      </c>
      <c r="Z7" s="154">
        <f>IFERROR(INDEX('ES-Efficacy Acceptability'!J$12:J$52,MATCH($A7,'ES-Efficacy Acceptability'!$B$12:$B$52,0)),"")</f>
        <v>4</v>
      </c>
      <c r="AA7" s="154">
        <f>IFERROR(INDEX('ES-Efficacy Acceptability'!K$12:K$52,MATCH($A7,'ES-Efficacy Acceptability'!$B$12:$B$52,0)),"")</f>
        <v>4</v>
      </c>
      <c r="AB7" s="154">
        <f>IFERROR(INDEX('ES-Efficacy Acceptability'!L$12:L$52,MATCH($A7,'ES-Efficacy Acceptability'!$B$12:$B$52,0)),"")</f>
        <v>4</v>
      </c>
      <c r="AC7" s="154">
        <f>IFERROR(INDEX('ES-Efficacy Acceptability'!M$12:M$52,MATCH($A7,'ES-Efficacy Acceptability'!$B$12:$B$52,0)),"")</f>
        <v>2</v>
      </c>
      <c r="AD7" s="154">
        <f>IFERROR(INDEX('ES-Efficacy Acceptability'!N$12:N$52,MATCH($A7,'ES-Efficacy Acceptability'!$B$12:$B$52,0)),"")</f>
        <v>3</v>
      </c>
      <c r="AE7" s="154">
        <f>IFERROR(INDEX('ES-Efficacy Acceptability'!O$12:O$52,MATCH($A7,'ES-Efficacy Acceptability'!$B$12:$B$52,0)),"")</f>
        <v>3</v>
      </c>
      <c r="AF7" s="154">
        <f>IFERROR(INDEX('ES-Efficacy Acceptability'!P$12:P$52,MATCH($A7,'ES-Efficacy Acceptability'!$B$12:$B$52,0)),"")</f>
        <v>2</v>
      </c>
      <c r="AG7" s="154">
        <f>IFERROR(INDEX('ES-Efficacy Acceptability'!Q$12:Q$52,MATCH($A7,'ES-Efficacy Acceptability'!$B$12:$B$52,0)),"")</f>
        <v>5</v>
      </c>
      <c r="AH7" s="154">
        <f>IFERROR(INDEX('ES-Efficacy Acceptability'!R$12:R$52,MATCH($A7,'ES-Efficacy Acceptability'!$B$12:$B$52,0)),"")</f>
        <v>4</v>
      </c>
      <c r="AI7" s="154">
        <f>IFERROR(INDEX('ES-Efficacy Acceptability'!S$12:S$52,MATCH($A7,'ES-Efficacy Acceptability'!$B$12:$B$52,0)),"")</f>
        <v>4</v>
      </c>
      <c r="AJ7" s="154">
        <f>IFERROR(INDEX('ES-Efficacy Acceptability'!T$12:T$52,MATCH($A7,'ES-Efficacy Acceptability'!$B$12:$B$52,0)),"")</f>
        <v>5</v>
      </c>
      <c r="AK7" s="154">
        <f>IFERROR(INDEX('ES-Efficacy Acceptability'!U$12:U$52,MATCH($A7,'ES-Efficacy Acceptability'!$B$12:$B$52,0)),"")</f>
        <v>3</v>
      </c>
      <c r="AL7" s="154">
        <f>IFERROR(INDEX('ES-Efficacy Acceptability'!V$12:V$52,MATCH($A7,'ES-Efficacy Acceptability'!$B$12:$B$52,0)),"")</f>
        <v>3</v>
      </c>
      <c r="AM7" s="154">
        <f>IFERROR(INDEX('ES-Efficacy Acceptability'!W$12:W$52,MATCH($A7,'ES-Efficacy Acceptability'!$B$12:$B$52,0)),"")</f>
        <v>3</v>
      </c>
      <c r="AN7" s="154">
        <f>IFERROR(INDEX('ES-Efficacy Acceptability'!X$12:X$52,MATCH($A7,'ES-Efficacy Acceptability'!$B$12:$B$52,0)),"")</f>
        <v>3</v>
      </c>
      <c r="AO7" s="154">
        <f>IFERROR(INDEX('ES-Efficacy Acceptability'!Y$12:Y$52,MATCH($A7,'ES-Efficacy Acceptability'!$B$12:$B$52,0)),"")</f>
        <v>3</v>
      </c>
      <c r="AP7" s="154">
        <f>IFERROR(INDEX('ES-Efficacy Acceptability'!Z$12:Z$52,MATCH($A7,'ES-Efficacy Acceptability'!$B$12:$B$52,0)),"")</f>
        <v>3</v>
      </c>
      <c r="AQ7" s="154">
        <f>IFERROR(INDEX('ES-Efficacy Acceptability'!AA$12:AA$52,MATCH($A7,'ES-Efficacy Acceptability'!$B$12:$B$52,0)),"")</f>
        <v>3</v>
      </c>
      <c r="AR7" s="154">
        <f>IFERROR(INDEX('ES-Efficacy Acceptability'!AB$12:AB$52,MATCH($A7,'ES-Efficacy Acceptability'!$B$12:$B$52,0)),"")</f>
        <v>3</v>
      </c>
      <c r="AS7" s="154">
        <f>IFERROR(INDEX('ES-Efficacy Acceptability'!AC$12:AC$52,MATCH($A7,'ES-Efficacy Acceptability'!$B$12:$B$52,0)),"")</f>
        <v>3</v>
      </c>
      <c r="AT7" s="154">
        <f>IFERROR(INDEX('IT-Efficacy Acceptability'!H$12:H$52,MATCH($A7,'IT-Efficacy Acceptability'!$B$12:$B$52,0)),"")</f>
        <v>4</v>
      </c>
      <c r="AU7" s="154">
        <f>IFERROR(INDEX('IT-Efficacy Acceptability'!I$12:I$52,MATCH($A7,'IT-Efficacy Acceptability'!$B$12:$B$52,0)),"")</f>
        <v>4</v>
      </c>
      <c r="AV7" s="154">
        <f>IFERROR(INDEX('IT-Efficacy Acceptability'!J$12:J$52,MATCH($A7,'IT-Efficacy Acceptability'!$B$12:$B$52,0)),"")</f>
        <v>4</v>
      </c>
      <c r="AW7" s="154">
        <f>IFERROR(INDEX('IT-Efficacy Acceptability'!K$12:K$52,MATCH($A7,'IT-Efficacy Acceptability'!$B$12:$B$52,0)),"")</f>
        <v>4</v>
      </c>
      <c r="AX7" s="154">
        <f>IFERROR(INDEX('IT-Efficacy Acceptability'!L$12:L$52,MATCH($A7,'IT-Efficacy Acceptability'!$B$12:$B$52,0)),"")</f>
        <v>4</v>
      </c>
      <c r="AY7" s="154">
        <f>IFERROR(INDEX('IT-Efficacy Acceptability'!M$12:M$52,MATCH($A7,'IT-Efficacy Acceptability'!$B$12:$B$52,0)),"")</f>
        <v>2</v>
      </c>
      <c r="AZ7" s="154">
        <f>IFERROR(INDEX('IT-Efficacy Acceptability'!N$12:N$52,MATCH($A7,'IT-Efficacy Acceptability'!$B$12:$B$52,0)),"")</f>
        <v>3</v>
      </c>
      <c r="BA7" s="154">
        <f>IFERROR(INDEX('IT-Efficacy Acceptability'!O$12:O$52,MATCH($A7,'IT-Efficacy Acceptability'!$B$12:$B$52,0)),"")</f>
        <v>3</v>
      </c>
      <c r="BB7" s="154">
        <f>IFERROR(INDEX('IT-Efficacy Acceptability'!P$12:P$52,MATCH($A7,'IT-Efficacy Acceptability'!$B$12:$B$52,0)),"")</f>
        <v>2</v>
      </c>
      <c r="BC7" s="154">
        <f>IFERROR(INDEX('IT-Efficacy Acceptability'!Q$12:Q$52,MATCH($A7,'IT-Efficacy Acceptability'!$B$12:$B$52,0)),"")</f>
        <v>5</v>
      </c>
      <c r="BD7" s="154">
        <f>IFERROR(INDEX('IT-Efficacy Acceptability'!R$12:R$52,MATCH($A7,'IT-Efficacy Acceptability'!$B$12:$B$52,0)),"")</f>
        <v>4</v>
      </c>
      <c r="BE7" s="154">
        <f>IFERROR(INDEX('IT-Efficacy Acceptability'!S$12:S$52,MATCH($A7,'IT-Efficacy Acceptability'!$B$12:$B$52,0)),"")</f>
        <v>4</v>
      </c>
      <c r="BF7" s="154">
        <f>IFERROR(INDEX('IT-Efficacy Acceptability'!T$12:T$52,MATCH($A7,'IT-Efficacy Acceptability'!$B$12:$B$52,0)),"")</f>
        <v>5</v>
      </c>
      <c r="BG7" s="154">
        <f>IFERROR(INDEX('IT-Efficacy Acceptability'!U$12:U$52,MATCH($A7,'IT-Efficacy Acceptability'!$B$12:$B$52,0)),"")</f>
        <v>3</v>
      </c>
      <c r="BH7" s="154">
        <f>IFERROR(INDEX('IT-Efficacy Acceptability'!V$12:V$52,MATCH($A7,'IT-Efficacy Acceptability'!$B$12:$B$52,0)),"")</f>
        <v>3</v>
      </c>
      <c r="BI7" s="154">
        <f>IFERROR(INDEX('IT-Efficacy Acceptability'!W$12:W$52,MATCH($A7,'IT-Efficacy Acceptability'!$B$12:$B$52,0)),"")</f>
        <v>3</v>
      </c>
      <c r="BJ7" s="154">
        <f>IFERROR(INDEX('IT-Efficacy Acceptability'!X$12:X$52,MATCH($A7,'IT-Efficacy Acceptability'!$B$12:$B$52,0)),"")</f>
        <v>3</v>
      </c>
      <c r="BK7" s="154">
        <f>IFERROR(INDEX('IT-Efficacy Acceptability'!Y$12:Y$52,MATCH($A7,'IT-Efficacy Acceptability'!$B$12:$B$52,0)),"")</f>
        <v>3</v>
      </c>
      <c r="BL7" s="154">
        <f>IFERROR(INDEX('IT-Efficacy Acceptability'!Z$12:Z$52,MATCH($A7,'IT-Efficacy Acceptability'!$B$12:$B$52,0)),"")</f>
        <v>3</v>
      </c>
      <c r="BM7" s="154">
        <f>IFERROR(INDEX('IT-Efficacy Acceptability'!AA$12:AA$52,MATCH($A7,'IT-Efficacy Acceptability'!$B$12:$B$52,0)),"")</f>
        <v>3</v>
      </c>
      <c r="BN7" s="154">
        <f>IFERROR(INDEX('IT-Efficacy Acceptability'!AB$12:AB$52,MATCH($A7,'IT-Efficacy Acceptability'!$B$12:$B$52,0)),"")</f>
        <v>3</v>
      </c>
      <c r="BO7" s="154">
        <f>IFERROR(INDEX('IT-Efficacy Acceptability'!AC$12:AC$52,MATCH($A7,'IT-Efficacy Acceptability'!$B$12:$B$52,0)),"")</f>
        <v>3</v>
      </c>
      <c r="BP7" s="154">
        <f>IFERROR(INDEX('DE-Efficacy Acceptability'!H$12:H$52,MATCH($A7,'DE-Efficacy Acceptability'!$B$12:$B$52,0)),"")</f>
        <v>4</v>
      </c>
      <c r="BQ7" s="154">
        <f>IFERROR(INDEX('DE-Efficacy Acceptability'!I$12:I$52,MATCH($A7,'DE-Efficacy Acceptability'!$B$12:$B$52,0)),"")</f>
        <v>4</v>
      </c>
      <c r="BR7" s="154">
        <f>IFERROR(INDEX('DE-Efficacy Acceptability'!J$12:J$52,MATCH($A7,'DE-Efficacy Acceptability'!$B$12:$B$52,0)),"")</f>
        <v>4</v>
      </c>
      <c r="BS7" s="154">
        <f>IFERROR(INDEX('DE-Efficacy Acceptability'!K$12:K$52,MATCH($A7,'DE-Efficacy Acceptability'!$B$12:$B$52,0)),"")</f>
        <v>4</v>
      </c>
      <c r="BT7" s="154">
        <f>IFERROR(INDEX('DE-Efficacy Acceptability'!L$12:L$52,MATCH($A7,'DE-Efficacy Acceptability'!$B$12:$B$52,0)),"")</f>
        <v>4</v>
      </c>
      <c r="BU7" s="154">
        <f>IFERROR(INDEX('DE-Efficacy Acceptability'!M$12:M$52,MATCH($A7,'DE-Efficacy Acceptability'!$B$12:$B$52,0)),"")</f>
        <v>2</v>
      </c>
      <c r="BV7" s="154">
        <f>IFERROR(INDEX('DE-Efficacy Acceptability'!N$12:N$52,MATCH($A7,'DE-Efficacy Acceptability'!$B$12:$B$52,0)),"")</f>
        <v>3</v>
      </c>
      <c r="BW7" s="154">
        <f>IFERROR(INDEX('DE-Efficacy Acceptability'!O$12:O$52,MATCH($A7,'DE-Efficacy Acceptability'!$B$12:$B$52,0)),"")</f>
        <v>3</v>
      </c>
      <c r="BX7" s="154">
        <f>IFERROR(INDEX('DE-Efficacy Acceptability'!P$12:P$52,MATCH($A7,'DE-Efficacy Acceptability'!$B$12:$B$52,0)),"")</f>
        <v>2</v>
      </c>
      <c r="BY7" s="154">
        <f>IFERROR(INDEX('DE-Efficacy Acceptability'!Q$12:Q$52,MATCH($A7,'DE-Efficacy Acceptability'!$B$12:$B$52,0)),"")</f>
        <v>5</v>
      </c>
      <c r="BZ7" s="154">
        <f>IFERROR(INDEX('DE-Efficacy Acceptability'!R$12:R$52,MATCH($A7,'DE-Efficacy Acceptability'!$B$12:$B$52,0)),"")</f>
        <v>4</v>
      </c>
      <c r="CA7" s="154">
        <f>IFERROR(INDEX('DE-Efficacy Acceptability'!S$12:S$52,MATCH($A7,'DE-Efficacy Acceptability'!$B$12:$B$52,0)),"")</f>
        <v>4</v>
      </c>
      <c r="CB7" s="154">
        <f>IFERROR(INDEX('DE-Efficacy Acceptability'!T$12:T$52,MATCH($A7,'DE-Efficacy Acceptability'!$B$12:$B$52,0)),"")</f>
        <v>5</v>
      </c>
      <c r="CC7" s="154">
        <f>IFERROR(INDEX('DE-Efficacy Acceptability'!U$12:U$52,MATCH($A7,'DE-Efficacy Acceptability'!$B$12:$B$52,0)),"")</f>
        <v>3</v>
      </c>
      <c r="CD7" s="154">
        <f>IFERROR(INDEX('DE-Efficacy Acceptability'!V$12:V$52,MATCH($A7,'DE-Efficacy Acceptability'!$B$12:$B$52,0)),"")</f>
        <v>3</v>
      </c>
      <c r="CE7" s="154">
        <f>IFERROR(INDEX('DE-Efficacy Acceptability'!W$12:W$52,MATCH($A7,'DE-Efficacy Acceptability'!$B$12:$B$52,0)),"")</f>
        <v>3</v>
      </c>
      <c r="CF7" s="154">
        <f>IFERROR(INDEX('DE-Efficacy Acceptability'!X$12:X$52,MATCH($A7,'DE-Efficacy Acceptability'!$B$12:$B$52,0)),"")</f>
        <v>3</v>
      </c>
      <c r="CG7" s="154">
        <f>IFERROR(INDEX('DE-Efficacy Acceptability'!Y$12:Y$52,MATCH($A7,'DE-Efficacy Acceptability'!$B$12:$B$52,0)),"")</f>
        <v>3</v>
      </c>
      <c r="CH7" s="154">
        <f>IFERROR(INDEX('DE-Efficacy Acceptability'!Z$12:Z$52,MATCH($A7,'DE-Efficacy Acceptability'!$B$12:$B$52,0)),"")</f>
        <v>3</v>
      </c>
      <c r="CI7" s="154">
        <f>IFERROR(INDEX('DE-Efficacy Acceptability'!AA$12:AA$52,MATCH($A7,'DE-Efficacy Acceptability'!$B$12:$B$52,0)),"")</f>
        <v>3</v>
      </c>
      <c r="CJ7" s="154">
        <f>IFERROR(INDEX('DE-Efficacy Acceptability'!AB$12:AB$52,MATCH($A7,'DE-Efficacy Acceptability'!$B$12:$B$52,0)),"")</f>
        <v>3</v>
      </c>
      <c r="CK7" s="154">
        <f>IFERROR(INDEX('DE-Efficacy Acceptability'!AC$12:AC$52,MATCH($A7,'DE-Efficacy Acceptability'!$B$12:$B$52,0)),"")</f>
        <v>3</v>
      </c>
      <c r="CL7" s="154">
        <f>IFERROR(INDEX('FR-Efficacy Acceptability'!H$12:H$52,MATCH($A7,'FR-Efficacy Acceptability'!$B$12:$B$52,0)),"")</f>
        <v>4</v>
      </c>
      <c r="CM7" s="154">
        <f>IFERROR(INDEX('FR-Efficacy Acceptability'!I$12:I$52,MATCH($A7,'FR-Efficacy Acceptability'!$B$12:$B$52,0)),"")</f>
        <v>4</v>
      </c>
      <c r="CN7" s="154">
        <f>IFERROR(INDEX('FR-Efficacy Acceptability'!J$12:J$52,MATCH($A7,'FR-Efficacy Acceptability'!$B$12:$B$52,0)),"")</f>
        <v>4</v>
      </c>
      <c r="CO7" s="154">
        <f>IFERROR(INDEX('FR-Efficacy Acceptability'!K$12:K$52,MATCH($A7,'FR-Efficacy Acceptability'!$B$12:$B$52,0)),"")</f>
        <v>4</v>
      </c>
      <c r="CP7" s="154">
        <f>IFERROR(INDEX('FR-Efficacy Acceptability'!L$12:L$52,MATCH($A7,'FR-Efficacy Acceptability'!$B$12:$B$52,0)),"")</f>
        <v>4</v>
      </c>
      <c r="CQ7" s="154">
        <f>IFERROR(INDEX('FR-Efficacy Acceptability'!M$12:M$52,MATCH($A7,'FR-Efficacy Acceptability'!$B$12:$B$52,0)),"")</f>
        <v>2</v>
      </c>
      <c r="CR7" s="154">
        <f>IFERROR(INDEX('FR-Efficacy Acceptability'!N$12:N$52,MATCH($A7,'FR-Efficacy Acceptability'!$B$12:$B$52,0)),"")</f>
        <v>3</v>
      </c>
      <c r="CS7" s="154">
        <f>IFERROR(INDEX('FR-Efficacy Acceptability'!O$12:O$52,MATCH($A7,'FR-Efficacy Acceptability'!$B$12:$B$52,0)),"")</f>
        <v>3</v>
      </c>
      <c r="CT7" s="154">
        <f>IFERROR(INDEX('FR-Efficacy Acceptability'!P$12:P$52,MATCH($A7,'FR-Efficacy Acceptability'!$B$12:$B$52,0)),"")</f>
        <v>2</v>
      </c>
      <c r="CU7" s="154">
        <f>IFERROR(INDEX('FR-Efficacy Acceptability'!Q$12:Q$52,MATCH($A7,'FR-Efficacy Acceptability'!$B$12:$B$52,0)),"")</f>
        <v>5</v>
      </c>
      <c r="CV7" s="154">
        <f>IFERROR(INDEX('FR-Efficacy Acceptability'!R$12:R$52,MATCH($A7,'FR-Efficacy Acceptability'!$B$12:$B$52,0)),"")</f>
        <v>3</v>
      </c>
      <c r="CW7" s="154">
        <f>IFERROR(INDEX('FR-Efficacy Acceptability'!S$12:S$52,MATCH($A7,'FR-Efficacy Acceptability'!$B$12:$B$52,0)),"")</f>
        <v>4</v>
      </c>
      <c r="CX7" s="154">
        <f>IFERROR(INDEX('FR-Efficacy Acceptability'!T$12:T$52,MATCH($A7,'FR-Efficacy Acceptability'!$B$12:$B$52,0)),"")</f>
        <v>5</v>
      </c>
      <c r="CY7" s="154">
        <f>IFERROR(INDEX('FR-Efficacy Acceptability'!U$12:U$52,MATCH($A7,'FR-Efficacy Acceptability'!$B$12:$B$52,0)),"")</f>
        <v>3</v>
      </c>
      <c r="CZ7" s="154">
        <f>IFERROR(INDEX('FR-Efficacy Acceptability'!V$12:V$52,MATCH($A7,'FR-Efficacy Acceptability'!$B$12:$B$52,0)),"")</f>
        <v>3</v>
      </c>
      <c r="DA7" s="154">
        <f>IFERROR(INDEX('FR-Efficacy Acceptability'!W$12:W$52,MATCH($A7,'FR-Efficacy Acceptability'!$B$12:$B$52,0)),"")</f>
        <v>3</v>
      </c>
      <c r="DB7" s="154">
        <f>IFERROR(INDEX('FR-Efficacy Acceptability'!X$12:X$52,MATCH($A7,'FR-Efficacy Acceptability'!$B$12:$B$52,0)),"")</f>
        <v>3</v>
      </c>
      <c r="DC7" s="154">
        <f>IFERROR(INDEX('FR-Efficacy Acceptability'!Y$12:Y$52,MATCH($A7,'FR-Efficacy Acceptability'!$B$12:$B$52,0)),"")</f>
        <v>3</v>
      </c>
      <c r="DD7" s="154">
        <f>IFERROR(INDEX('FR-Efficacy Acceptability'!Z$12:Z$52,MATCH($A7,'FR-Efficacy Acceptability'!$B$12:$B$52,0)),"")</f>
        <v>3</v>
      </c>
      <c r="DE7" s="154">
        <f>IFERROR(INDEX('FR-Efficacy Acceptability'!AA$12:AA$52,MATCH($A7,'FR-Efficacy Acceptability'!$B$12:$B$52,0)),"")</f>
        <v>3</v>
      </c>
      <c r="DF7" s="154">
        <f>IFERROR(INDEX('FR-Efficacy Acceptability'!AB$12:AB$52,MATCH($A7,'FR-Efficacy Acceptability'!$B$12:$B$52,0)),"")</f>
        <v>3</v>
      </c>
      <c r="DG7" s="154">
        <f>IFERROR(INDEX('FR-Efficacy Acceptability'!AC$12:AC$52,MATCH($A7,'FR-Efficacy Acceptability'!$B$12:$B$52,0)),"")</f>
        <v>3</v>
      </c>
      <c r="DH7" s="160">
        <f t="shared" si="86"/>
        <v>0</v>
      </c>
      <c r="DI7" s="160">
        <f t="shared" si="21"/>
        <v>0</v>
      </c>
      <c r="DJ7" s="160">
        <f t="shared" si="22"/>
        <v>0</v>
      </c>
      <c r="DK7" s="160">
        <f t="shared" si="23"/>
        <v>0</v>
      </c>
      <c r="DL7" s="160">
        <f t="shared" si="24"/>
        <v>0</v>
      </c>
      <c r="DM7" s="160">
        <f t="shared" si="25"/>
        <v>0</v>
      </c>
      <c r="DN7" s="160">
        <f t="shared" si="26"/>
        <v>0</v>
      </c>
      <c r="DO7" s="160">
        <f t="shared" si="27"/>
        <v>0</v>
      </c>
      <c r="DP7" s="160">
        <f t="shared" si="28"/>
        <v>0</v>
      </c>
      <c r="DQ7" s="160">
        <f t="shared" si="29"/>
        <v>0</v>
      </c>
      <c r="DR7" s="160">
        <f t="shared" si="30"/>
        <v>0</v>
      </c>
      <c r="DS7" s="160">
        <f t="shared" si="31"/>
        <v>0</v>
      </c>
      <c r="DT7" s="160">
        <f t="shared" si="32"/>
        <v>0</v>
      </c>
      <c r="DU7" s="160">
        <f t="shared" si="33"/>
        <v>0</v>
      </c>
      <c r="DV7" s="160">
        <f t="shared" si="34"/>
        <v>0</v>
      </c>
      <c r="DW7" s="160">
        <f t="shared" si="35"/>
        <v>0</v>
      </c>
      <c r="DX7" s="160">
        <f t="shared" si="36"/>
        <v>0</v>
      </c>
      <c r="DY7" s="160">
        <f t="shared" si="37"/>
        <v>0</v>
      </c>
      <c r="DZ7" s="160">
        <f t="shared" si="38"/>
        <v>0</v>
      </c>
      <c r="EA7" s="160">
        <f t="shared" si="39"/>
        <v>0</v>
      </c>
      <c r="EB7" s="160">
        <f t="shared" si="40"/>
        <v>0</v>
      </c>
      <c r="EC7" s="160">
        <f t="shared" si="41"/>
        <v>0</v>
      </c>
      <c r="ED7" s="160">
        <f t="shared" si="87"/>
        <v>0</v>
      </c>
      <c r="EE7" s="160">
        <f t="shared" si="42"/>
        <v>0</v>
      </c>
      <c r="EF7" s="160">
        <f t="shared" si="43"/>
        <v>0</v>
      </c>
      <c r="EG7" s="160">
        <f t="shared" si="44"/>
        <v>0</v>
      </c>
      <c r="EH7" s="160">
        <f t="shared" si="45"/>
        <v>0</v>
      </c>
      <c r="EI7" s="160">
        <f t="shared" si="46"/>
        <v>0</v>
      </c>
      <c r="EJ7" s="160">
        <f t="shared" si="47"/>
        <v>0</v>
      </c>
      <c r="EK7" s="160">
        <f t="shared" si="48"/>
        <v>0</v>
      </c>
      <c r="EL7" s="160">
        <f t="shared" si="49"/>
        <v>0</v>
      </c>
      <c r="EM7" s="160">
        <f t="shared" si="50"/>
        <v>0</v>
      </c>
      <c r="EN7" s="160">
        <f t="shared" si="51"/>
        <v>0</v>
      </c>
      <c r="EO7" s="160">
        <f t="shared" si="52"/>
        <v>0</v>
      </c>
      <c r="EP7" s="160">
        <f t="shared" si="53"/>
        <v>0</v>
      </c>
      <c r="EQ7" s="160">
        <f t="shared" si="54"/>
        <v>0</v>
      </c>
      <c r="ER7" s="160">
        <f t="shared" si="55"/>
        <v>0</v>
      </c>
      <c r="ES7" s="160">
        <f t="shared" si="56"/>
        <v>0</v>
      </c>
      <c r="ET7" s="160">
        <f t="shared" si="57"/>
        <v>0</v>
      </c>
      <c r="EU7" s="160">
        <f t="shared" si="58"/>
        <v>0</v>
      </c>
      <c r="EV7" s="160">
        <f t="shared" si="59"/>
        <v>0</v>
      </c>
      <c r="EW7" s="160">
        <f t="shared" si="60"/>
        <v>0</v>
      </c>
      <c r="EX7" s="160">
        <f t="shared" si="61"/>
        <v>0</v>
      </c>
      <c r="EY7" s="160">
        <f t="shared" si="62"/>
        <v>0</v>
      </c>
      <c r="EZ7" s="160">
        <f t="shared" si="88"/>
        <v>0</v>
      </c>
      <c r="FA7" s="160">
        <f t="shared" si="89"/>
        <v>0</v>
      </c>
      <c r="FB7" s="160">
        <f t="shared" si="90"/>
        <v>0</v>
      </c>
      <c r="FC7" s="160">
        <f t="shared" si="91"/>
        <v>0</v>
      </c>
      <c r="FD7" s="160">
        <f t="shared" si="92"/>
        <v>0</v>
      </c>
      <c r="FE7" s="160">
        <f t="shared" si="93"/>
        <v>0</v>
      </c>
      <c r="FF7" s="160">
        <f t="shared" si="94"/>
        <v>0</v>
      </c>
      <c r="FG7" s="160">
        <f t="shared" si="95"/>
        <v>0</v>
      </c>
      <c r="FH7" s="160">
        <f t="shared" si="96"/>
        <v>0</v>
      </c>
      <c r="FI7" s="160">
        <f t="shared" si="97"/>
        <v>0</v>
      </c>
      <c r="FJ7" s="160">
        <f t="shared" si="98"/>
        <v>0</v>
      </c>
      <c r="FK7" s="160">
        <f t="shared" si="99"/>
        <v>0</v>
      </c>
      <c r="FL7" s="160">
        <f t="shared" si="100"/>
        <v>0</v>
      </c>
      <c r="FM7" s="160">
        <f t="shared" si="101"/>
        <v>0</v>
      </c>
      <c r="FN7" s="160">
        <f t="shared" si="102"/>
        <v>0</v>
      </c>
      <c r="FO7" s="160">
        <f t="shared" si="103"/>
        <v>0</v>
      </c>
      <c r="FP7" s="160">
        <f t="shared" si="104"/>
        <v>0</v>
      </c>
      <c r="FQ7" s="160">
        <f t="shared" si="105"/>
        <v>0</v>
      </c>
      <c r="FR7" s="160">
        <f t="shared" si="106"/>
        <v>0</v>
      </c>
      <c r="FS7" s="160">
        <f t="shared" si="107"/>
        <v>0</v>
      </c>
      <c r="FT7" s="160">
        <f t="shared" si="108"/>
        <v>0</v>
      </c>
      <c r="FU7" s="160">
        <f t="shared" si="109"/>
        <v>0</v>
      </c>
      <c r="FV7" s="160">
        <f t="shared" si="110"/>
        <v>0</v>
      </c>
      <c r="FW7" s="160">
        <f t="shared" si="64"/>
        <v>0</v>
      </c>
      <c r="FX7" s="160">
        <f t="shared" si="65"/>
        <v>0</v>
      </c>
      <c r="FY7" s="160">
        <f t="shared" si="66"/>
        <v>0</v>
      </c>
      <c r="FZ7" s="160">
        <f t="shared" si="67"/>
        <v>0</v>
      </c>
      <c r="GA7" s="160">
        <f t="shared" si="68"/>
        <v>0</v>
      </c>
      <c r="GB7" s="160">
        <f t="shared" si="69"/>
        <v>0</v>
      </c>
      <c r="GC7" s="160">
        <f t="shared" si="70"/>
        <v>0</v>
      </c>
      <c r="GD7" s="160">
        <f t="shared" si="71"/>
        <v>0</v>
      </c>
      <c r="GE7" s="160">
        <f t="shared" si="72"/>
        <v>0</v>
      </c>
      <c r="GF7" s="160">
        <f t="shared" si="73"/>
        <v>-1</v>
      </c>
      <c r="GG7" s="160">
        <f t="shared" si="74"/>
        <v>0</v>
      </c>
      <c r="GH7" s="160">
        <f t="shared" si="75"/>
        <v>0</v>
      </c>
      <c r="GI7" s="160">
        <f t="shared" si="76"/>
        <v>0</v>
      </c>
      <c r="GJ7" s="160">
        <f t="shared" si="77"/>
        <v>0</v>
      </c>
      <c r="GK7" s="160">
        <f t="shared" si="78"/>
        <v>0</v>
      </c>
      <c r="GL7" s="160">
        <f t="shared" si="79"/>
        <v>0</v>
      </c>
      <c r="GM7" s="160">
        <f t="shared" si="80"/>
        <v>0</v>
      </c>
      <c r="GN7" s="160">
        <f t="shared" si="81"/>
        <v>0</v>
      </c>
      <c r="GO7" s="160">
        <f t="shared" si="82"/>
        <v>0</v>
      </c>
      <c r="GP7" s="160">
        <f t="shared" si="83"/>
        <v>0</v>
      </c>
      <c r="GQ7" s="160">
        <f t="shared" si="84"/>
        <v>0</v>
      </c>
      <c r="GR7" s="58" t="b">
        <f t="array" ref="GR7">MAX(DH7:GQ7)=MIN(DH7:GQ7)</f>
        <v>0</v>
      </c>
    </row>
    <row r="8" spans="1:200" x14ac:dyDescent="0.25">
      <c r="A8" s="299" t="s">
        <v>327</v>
      </c>
      <c r="B8" s="160">
        <f t="shared" si="85"/>
        <v>3</v>
      </c>
      <c r="C8" s="160">
        <f t="shared" si="0"/>
        <v>3</v>
      </c>
      <c r="D8" s="160">
        <f t="shared" si="1"/>
        <v>3</v>
      </c>
      <c r="E8" s="160">
        <f t="shared" si="2"/>
        <v>4</v>
      </c>
      <c r="F8" s="160">
        <f t="shared" si="3"/>
        <v>4</v>
      </c>
      <c r="G8" s="160">
        <f t="shared" si="4"/>
        <v>2</v>
      </c>
      <c r="H8" s="160">
        <f t="shared" si="5"/>
        <v>3</v>
      </c>
      <c r="I8" s="160">
        <f t="shared" si="6"/>
        <v>3</v>
      </c>
      <c r="J8" s="160">
        <f t="shared" si="7"/>
        <v>3</v>
      </c>
      <c r="K8" s="160">
        <f t="shared" si="8"/>
        <v>4</v>
      </c>
      <c r="L8" s="160">
        <f t="shared" si="9"/>
        <v>4</v>
      </c>
      <c r="M8" s="160">
        <f t="shared" si="10"/>
        <v>3</v>
      </c>
      <c r="N8" s="160">
        <f t="shared" si="11"/>
        <v>4</v>
      </c>
      <c r="O8" s="160">
        <f t="shared" si="12"/>
        <v>4</v>
      </c>
      <c r="P8" s="160">
        <f t="shared" si="13"/>
        <v>3</v>
      </c>
      <c r="Q8" s="160">
        <f t="shared" si="14"/>
        <v>3</v>
      </c>
      <c r="R8" s="160">
        <f t="shared" si="15"/>
        <v>3</v>
      </c>
      <c r="S8" s="160">
        <f t="shared" si="16"/>
        <v>3</v>
      </c>
      <c r="T8" s="160">
        <f t="shared" si="17"/>
        <v>3</v>
      </c>
      <c r="U8" s="160">
        <f t="shared" si="18"/>
        <v>3</v>
      </c>
      <c r="V8" s="160">
        <f t="shared" si="19"/>
        <v>3</v>
      </c>
      <c r="W8" s="160">
        <f t="shared" si="20"/>
        <v>3</v>
      </c>
      <c r="X8" s="154">
        <f>IFERROR(INDEX('ES-Efficacy Acceptability'!H$12:H$52,MATCH($A8,'ES-Efficacy Acceptability'!$B$12:$B$52,0)),"")</f>
        <v>4</v>
      </c>
      <c r="Y8" s="154">
        <f>IFERROR(INDEX('ES-Efficacy Acceptability'!I$12:I$52,MATCH($A8,'ES-Efficacy Acceptability'!$B$12:$B$52,0)),"")</f>
        <v>4</v>
      </c>
      <c r="Z8" s="154">
        <f>IFERROR(INDEX('ES-Efficacy Acceptability'!J$12:J$52,MATCH($A8,'ES-Efficacy Acceptability'!$B$12:$B$52,0)),"")</f>
        <v>4</v>
      </c>
      <c r="AA8" s="154">
        <f>IFERROR(INDEX('ES-Efficacy Acceptability'!K$12:K$52,MATCH($A8,'ES-Efficacy Acceptability'!$B$12:$B$52,0)),"")</f>
        <v>4</v>
      </c>
      <c r="AB8" s="154">
        <f>IFERROR(INDEX('ES-Efficacy Acceptability'!L$12:L$52,MATCH($A8,'ES-Efficacy Acceptability'!$B$12:$B$52,0)),"")</f>
        <v>5</v>
      </c>
      <c r="AC8" s="154">
        <f>IFERROR(INDEX('ES-Efficacy Acceptability'!M$12:M$52,MATCH($A8,'ES-Efficacy Acceptability'!$B$12:$B$52,0)),"")</f>
        <v>1</v>
      </c>
      <c r="AD8" s="154">
        <f>IFERROR(INDEX('ES-Efficacy Acceptability'!N$12:N$52,MATCH($A8,'ES-Efficacy Acceptability'!$B$12:$B$52,0)),"")</f>
        <v>4</v>
      </c>
      <c r="AE8" s="154">
        <f>IFERROR(INDEX('ES-Efficacy Acceptability'!O$12:O$52,MATCH($A8,'ES-Efficacy Acceptability'!$B$12:$B$52,0)),"")</f>
        <v>3</v>
      </c>
      <c r="AF8" s="154">
        <f>IFERROR(INDEX('ES-Efficacy Acceptability'!P$12:P$52,MATCH($A8,'ES-Efficacy Acceptability'!$B$12:$B$52,0)),"")</f>
        <v>3</v>
      </c>
      <c r="AG8" s="154">
        <f>IFERROR(INDEX('ES-Efficacy Acceptability'!Q$12:Q$52,MATCH($A8,'ES-Efficacy Acceptability'!$B$12:$B$52,0)),"")</f>
        <v>5</v>
      </c>
      <c r="AH8" s="154">
        <f>IFERROR(INDEX('ES-Efficacy Acceptability'!R$12:R$52,MATCH($A8,'ES-Efficacy Acceptability'!$B$12:$B$52,0)),"")</f>
        <v>5</v>
      </c>
      <c r="AI8" s="154">
        <f>IFERROR(INDEX('ES-Efficacy Acceptability'!S$12:S$52,MATCH($A8,'ES-Efficacy Acceptability'!$B$12:$B$52,0)),"")</f>
        <v>2</v>
      </c>
      <c r="AJ8" s="154">
        <f>IFERROR(INDEX('ES-Efficacy Acceptability'!T$12:T$52,MATCH($A8,'ES-Efficacy Acceptability'!$B$12:$B$52,0)),"")</f>
        <v>5</v>
      </c>
      <c r="AK8" s="154">
        <f>IFERROR(INDEX('ES-Efficacy Acceptability'!U$12:U$52,MATCH($A8,'ES-Efficacy Acceptability'!$B$12:$B$52,0)),"")</f>
        <v>5</v>
      </c>
      <c r="AL8" s="154">
        <f>IFERROR(INDEX('ES-Efficacy Acceptability'!V$12:V$52,MATCH($A8,'ES-Efficacy Acceptability'!$B$12:$B$52,0)),"")</f>
        <v>2</v>
      </c>
      <c r="AM8" s="154">
        <f>IFERROR(INDEX('ES-Efficacy Acceptability'!W$12:W$52,MATCH($A8,'ES-Efficacy Acceptability'!$B$12:$B$52,0)),"")</f>
        <v>3</v>
      </c>
      <c r="AN8" s="154">
        <f>IFERROR(INDEX('ES-Efficacy Acceptability'!X$12:X$52,MATCH($A8,'ES-Efficacy Acceptability'!$B$12:$B$52,0)),"")</f>
        <v>3</v>
      </c>
      <c r="AO8" s="154">
        <f>IFERROR(INDEX('ES-Efficacy Acceptability'!Y$12:Y$52,MATCH($A8,'ES-Efficacy Acceptability'!$B$12:$B$52,0)),"")</f>
        <v>3</v>
      </c>
      <c r="AP8" s="154">
        <f>IFERROR(INDEX('ES-Efficacy Acceptability'!Z$12:Z$52,MATCH($A8,'ES-Efficacy Acceptability'!$B$12:$B$52,0)),"")</f>
        <v>3</v>
      </c>
      <c r="AQ8" s="154">
        <f>IFERROR(INDEX('ES-Efficacy Acceptability'!AA$12:AA$52,MATCH($A8,'ES-Efficacy Acceptability'!$B$12:$B$52,0)),"")</f>
        <v>3</v>
      </c>
      <c r="AR8" s="154">
        <f>IFERROR(INDEX('ES-Efficacy Acceptability'!AB$12:AB$52,MATCH($A8,'ES-Efficacy Acceptability'!$B$12:$B$52,0)),"")</f>
        <v>3</v>
      </c>
      <c r="AS8" s="154">
        <f>IFERROR(INDEX('ES-Efficacy Acceptability'!AC$12:AC$52,MATCH($A8,'ES-Efficacy Acceptability'!$B$12:$B$52,0)),"")</f>
        <v>3</v>
      </c>
      <c r="AT8" s="154">
        <f>IFERROR(INDEX('IT-Efficacy Acceptability'!H$12:H$52,MATCH($A8,'IT-Efficacy Acceptability'!$B$12:$B$52,0)),"")</f>
        <v>3</v>
      </c>
      <c r="AU8" s="154">
        <f>IFERROR(INDEX('IT-Efficacy Acceptability'!I$12:I$52,MATCH($A8,'IT-Efficacy Acceptability'!$B$12:$B$52,0)),"")</f>
        <v>3</v>
      </c>
      <c r="AV8" s="154">
        <f>IFERROR(INDEX('IT-Efficacy Acceptability'!J$12:J$52,MATCH($A8,'IT-Efficacy Acceptability'!$B$12:$B$52,0)),"")</f>
        <v>3</v>
      </c>
      <c r="AW8" s="154">
        <f>IFERROR(INDEX('IT-Efficacy Acceptability'!K$12:K$52,MATCH($A8,'IT-Efficacy Acceptability'!$B$12:$B$52,0)),"")</f>
        <v>3</v>
      </c>
      <c r="AX8" s="154">
        <f>IFERROR(INDEX('IT-Efficacy Acceptability'!L$12:L$52,MATCH($A8,'IT-Efficacy Acceptability'!$B$12:$B$52,0)),"")</f>
        <v>3</v>
      </c>
      <c r="AY8" s="154">
        <f>IFERROR(INDEX('IT-Efficacy Acceptability'!M$12:M$52,MATCH($A8,'IT-Efficacy Acceptability'!$B$12:$B$52,0)),"")</f>
        <v>1</v>
      </c>
      <c r="AZ8" s="154">
        <f>IFERROR(INDEX('IT-Efficacy Acceptability'!N$12:N$52,MATCH($A8,'IT-Efficacy Acceptability'!$B$12:$B$52,0)),"")</f>
        <v>2</v>
      </c>
      <c r="BA8" s="154">
        <f>IFERROR(INDEX('IT-Efficacy Acceptability'!O$12:O$52,MATCH($A8,'IT-Efficacy Acceptability'!$B$12:$B$52,0)),"")</f>
        <v>3</v>
      </c>
      <c r="BB8" s="154">
        <f>IFERROR(INDEX('IT-Efficacy Acceptability'!P$12:P$52,MATCH($A8,'IT-Efficacy Acceptability'!$B$12:$B$52,0)),"")</f>
        <v>3</v>
      </c>
      <c r="BC8" s="154">
        <f>IFERROR(INDEX('IT-Efficacy Acceptability'!Q$12:Q$52,MATCH($A8,'IT-Efficacy Acceptability'!$B$12:$B$52,0)),"")</f>
        <v>3</v>
      </c>
      <c r="BD8" s="154">
        <f>IFERROR(INDEX('IT-Efficacy Acceptability'!R$12:R$52,MATCH($A8,'IT-Efficacy Acceptability'!$B$12:$B$52,0)),"")</f>
        <v>3</v>
      </c>
      <c r="BE8" s="154">
        <f>IFERROR(INDEX('IT-Efficacy Acceptability'!S$12:S$52,MATCH($A8,'IT-Efficacy Acceptability'!$B$12:$B$52,0)),"")</f>
        <v>2</v>
      </c>
      <c r="BF8" s="154">
        <f>IFERROR(INDEX('IT-Efficacy Acceptability'!T$12:T$52,MATCH($A8,'IT-Efficacy Acceptability'!$B$12:$B$52,0)),"")</f>
        <v>4</v>
      </c>
      <c r="BG8" s="154">
        <f>IFERROR(INDEX('IT-Efficacy Acceptability'!U$12:U$52,MATCH($A8,'IT-Efficacy Acceptability'!$B$12:$B$52,0)),"")</f>
        <v>3</v>
      </c>
      <c r="BH8" s="154">
        <f>IFERROR(INDEX('IT-Efficacy Acceptability'!V$12:V$52,MATCH($A8,'IT-Efficacy Acceptability'!$B$12:$B$52,0)),"")</f>
        <v>3</v>
      </c>
      <c r="BI8" s="154">
        <f>IFERROR(INDEX('IT-Efficacy Acceptability'!W$12:W$52,MATCH($A8,'IT-Efficacy Acceptability'!$B$12:$B$52,0)),"")</f>
        <v>3</v>
      </c>
      <c r="BJ8" s="154">
        <f>IFERROR(INDEX('IT-Efficacy Acceptability'!X$12:X$52,MATCH($A8,'IT-Efficacy Acceptability'!$B$12:$B$52,0)),"")</f>
        <v>3</v>
      </c>
      <c r="BK8" s="154">
        <f>IFERROR(INDEX('IT-Efficacy Acceptability'!Y$12:Y$52,MATCH($A8,'IT-Efficacy Acceptability'!$B$12:$B$52,0)),"")</f>
        <v>3</v>
      </c>
      <c r="BL8" s="154">
        <f>IFERROR(INDEX('IT-Efficacy Acceptability'!Z$12:Z$52,MATCH($A8,'IT-Efficacy Acceptability'!$B$12:$B$52,0)),"")</f>
        <v>3</v>
      </c>
      <c r="BM8" s="154">
        <f>IFERROR(INDEX('IT-Efficacy Acceptability'!AA$12:AA$52,MATCH($A8,'IT-Efficacy Acceptability'!$B$12:$B$52,0)),"")</f>
        <v>2</v>
      </c>
      <c r="BN8" s="154">
        <f>IFERROR(INDEX('IT-Efficacy Acceptability'!AB$12:AB$52,MATCH($A8,'IT-Efficacy Acceptability'!$B$12:$B$52,0)),"")</f>
        <v>3</v>
      </c>
      <c r="BO8" s="154">
        <f>IFERROR(INDEX('IT-Efficacy Acceptability'!AC$12:AC$52,MATCH($A8,'IT-Efficacy Acceptability'!$B$12:$B$52,0)),"")</f>
        <v>3</v>
      </c>
      <c r="BP8" s="154">
        <f>IFERROR(INDEX('DE-Efficacy Acceptability'!H$12:H$52,MATCH($A8,'DE-Efficacy Acceptability'!$B$12:$B$52,0)),"")</f>
        <v>3</v>
      </c>
      <c r="BQ8" s="154">
        <f>IFERROR(INDEX('DE-Efficacy Acceptability'!I$12:I$52,MATCH($A8,'DE-Efficacy Acceptability'!$B$12:$B$52,0)),"")</f>
        <v>3</v>
      </c>
      <c r="BR8" s="154">
        <f>IFERROR(INDEX('DE-Efficacy Acceptability'!J$12:J$52,MATCH($A8,'DE-Efficacy Acceptability'!$B$12:$B$52,0)),"")</f>
        <v>3</v>
      </c>
      <c r="BS8" s="154">
        <f>IFERROR(INDEX('DE-Efficacy Acceptability'!K$12:K$52,MATCH($A8,'DE-Efficacy Acceptability'!$B$12:$B$52,0)),"")</f>
        <v>4</v>
      </c>
      <c r="BT8" s="154">
        <f>IFERROR(INDEX('DE-Efficacy Acceptability'!L$12:L$52,MATCH($A8,'DE-Efficacy Acceptability'!$B$12:$B$52,0)),"")</f>
        <v>3</v>
      </c>
      <c r="BU8" s="154">
        <f>IFERROR(INDEX('DE-Efficacy Acceptability'!M$12:M$52,MATCH($A8,'DE-Efficacy Acceptability'!$B$12:$B$52,0)),"")</f>
        <v>3</v>
      </c>
      <c r="BV8" s="154">
        <f>IFERROR(INDEX('DE-Efficacy Acceptability'!N$12:N$52,MATCH($A8,'DE-Efficacy Acceptability'!$B$12:$B$52,0)),"")</f>
        <v>3</v>
      </c>
      <c r="BW8" s="154">
        <f>IFERROR(INDEX('DE-Efficacy Acceptability'!O$12:O$52,MATCH($A8,'DE-Efficacy Acceptability'!$B$12:$B$52,0)),"")</f>
        <v>3</v>
      </c>
      <c r="BX8" s="154">
        <f>IFERROR(INDEX('DE-Efficacy Acceptability'!P$12:P$52,MATCH($A8,'DE-Efficacy Acceptability'!$B$12:$B$52,0)),"")</f>
        <v>3</v>
      </c>
      <c r="BY8" s="154">
        <f>IFERROR(INDEX('DE-Efficacy Acceptability'!Q$12:Q$52,MATCH($A8,'DE-Efficacy Acceptability'!$B$12:$B$52,0)),"")</f>
        <v>4</v>
      </c>
      <c r="BZ8" s="154">
        <f>IFERROR(INDEX('DE-Efficacy Acceptability'!R$12:R$52,MATCH($A8,'DE-Efficacy Acceptability'!$B$12:$B$52,0)),"")</f>
        <v>3</v>
      </c>
      <c r="CA8" s="154">
        <f>IFERROR(INDEX('DE-Efficacy Acceptability'!S$12:S$52,MATCH($A8,'DE-Efficacy Acceptability'!$B$12:$B$52,0)),"")</f>
        <v>3</v>
      </c>
      <c r="CB8" s="154">
        <f>IFERROR(INDEX('DE-Efficacy Acceptability'!T$12:T$52,MATCH($A8,'DE-Efficacy Acceptability'!$B$12:$B$52,0)),"")</f>
        <v>4</v>
      </c>
      <c r="CC8" s="154">
        <f>IFERROR(INDEX('DE-Efficacy Acceptability'!U$12:U$52,MATCH($A8,'DE-Efficacy Acceptability'!$B$12:$B$52,0)),"")</f>
        <v>4</v>
      </c>
      <c r="CD8" s="154">
        <f>IFERROR(INDEX('DE-Efficacy Acceptability'!V$12:V$52,MATCH($A8,'DE-Efficacy Acceptability'!$B$12:$B$52,0)),"")</f>
        <v>3</v>
      </c>
      <c r="CE8" s="154">
        <f>IFERROR(INDEX('DE-Efficacy Acceptability'!W$12:W$52,MATCH($A8,'DE-Efficacy Acceptability'!$B$12:$B$52,0)),"")</f>
        <v>3</v>
      </c>
      <c r="CF8" s="154">
        <f>IFERROR(INDEX('DE-Efficacy Acceptability'!X$12:X$52,MATCH($A8,'DE-Efficacy Acceptability'!$B$12:$B$52,0)),"")</f>
        <v>3</v>
      </c>
      <c r="CG8" s="154">
        <f>IFERROR(INDEX('DE-Efficacy Acceptability'!Y$12:Y$52,MATCH($A8,'DE-Efficacy Acceptability'!$B$12:$B$52,0)),"")</f>
        <v>3</v>
      </c>
      <c r="CH8" s="154">
        <f>IFERROR(INDEX('DE-Efficacy Acceptability'!Z$12:Z$52,MATCH($A8,'DE-Efficacy Acceptability'!$B$12:$B$52,0)),"")</f>
        <v>3</v>
      </c>
      <c r="CI8" s="154">
        <f>IFERROR(INDEX('DE-Efficacy Acceptability'!AA$12:AA$52,MATCH($A8,'DE-Efficacy Acceptability'!$B$12:$B$52,0)),"")</f>
        <v>3</v>
      </c>
      <c r="CJ8" s="154">
        <f>IFERROR(INDEX('DE-Efficacy Acceptability'!AB$12:AB$52,MATCH($A8,'DE-Efficacy Acceptability'!$B$12:$B$52,0)),"")</f>
        <v>3</v>
      </c>
      <c r="CK8" s="154">
        <f>IFERROR(INDEX('DE-Efficacy Acceptability'!AC$12:AC$52,MATCH($A8,'DE-Efficacy Acceptability'!$B$12:$B$52,0)),"")</f>
        <v>3</v>
      </c>
      <c r="CL8" s="154">
        <f>IFERROR(INDEX('FR-Efficacy Acceptability'!H$12:H$52,MATCH($A8,'FR-Efficacy Acceptability'!$B$12:$B$52,0)),"")</f>
        <v>3</v>
      </c>
      <c r="CM8" s="154">
        <f>IFERROR(INDEX('FR-Efficacy Acceptability'!I$12:I$52,MATCH($A8,'FR-Efficacy Acceptability'!$B$12:$B$52,0)),"")</f>
        <v>3</v>
      </c>
      <c r="CN8" s="154">
        <f>IFERROR(INDEX('FR-Efficacy Acceptability'!J$12:J$52,MATCH($A8,'FR-Efficacy Acceptability'!$B$12:$B$52,0)),"")</f>
        <v>3</v>
      </c>
      <c r="CO8" s="154">
        <f>IFERROR(INDEX('FR-Efficacy Acceptability'!K$12:K$52,MATCH($A8,'FR-Efficacy Acceptability'!$B$12:$B$52,0)),"")</f>
        <v>3</v>
      </c>
      <c r="CP8" s="154">
        <f>IFERROR(INDEX('FR-Efficacy Acceptability'!L$12:L$52,MATCH($A8,'FR-Efficacy Acceptability'!$B$12:$B$52,0)),"")</f>
        <v>4</v>
      </c>
      <c r="CQ8" s="154">
        <f>IFERROR(INDEX('FR-Efficacy Acceptability'!M$12:M$52,MATCH($A8,'FR-Efficacy Acceptability'!$B$12:$B$52,0)),"")</f>
        <v>2</v>
      </c>
      <c r="CR8" s="154">
        <f>IFERROR(INDEX('FR-Efficacy Acceptability'!N$12:N$52,MATCH($A8,'FR-Efficacy Acceptability'!$B$12:$B$52,0)),"")</f>
        <v>3</v>
      </c>
      <c r="CS8" s="154">
        <f>IFERROR(INDEX('FR-Efficacy Acceptability'!O$12:O$52,MATCH($A8,'FR-Efficacy Acceptability'!$B$12:$B$52,0)),"")</f>
        <v>1</v>
      </c>
      <c r="CT8" s="154">
        <f>IFERROR(INDEX('FR-Efficacy Acceptability'!P$12:P$52,MATCH($A8,'FR-Efficacy Acceptability'!$B$12:$B$52,0)),"")</f>
        <v>3</v>
      </c>
      <c r="CU8" s="154">
        <f>IFERROR(INDEX('FR-Efficacy Acceptability'!Q$12:Q$52,MATCH($A8,'FR-Efficacy Acceptability'!$B$12:$B$52,0)),"")</f>
        <v>4</v>
      </c>
      <c r="CV8" s="154">
        <f>IFERROR(INDEX('FR-Efficacy Acceptability'!R$12:R$52,MATCH($A8,'FR-Efficacy Acceptability'!$B$12:$B$52,0)),"")</f>
        <v>3</v>
      </c>
      <c r="CW8" s="154">
        <f>IFERROR(INDEX('FR-Efficacy Acceptability'!S$12:S$52,MATCH($A8,'FR-Efficacy Acceptability'!$B$12:$B$52,0)),"")</f>
        <v>3</v>
      </c>
      <c r="CX8" s="154">
        <f>IFERROR(INDEX('FR-Efficacy Acceptability'!T$12:T$52,MATCH($A8,'FR-Efficacy Acceptability'!$B$12:$B$52,0)),"")</f>
        <v>4</v>
      </c>
      <c r="CY8" s="154">
        <f>IFERROR(INDEX('FR-Efficacy Acceptability'!U$12:U$52,MATCH($A8,'FR-Efficacy Acceptability'!$B$12:$B$52,0)),"")</f>
        <v>4</v>
      </c>
      <c r="CZ8" s="154">
        <f>IFERROR(INDEX('FR-Efficacy Acceptability'!V$12:V$52,MATCH($A8,'FR-Efficacy Acceptability'!$B$12:$B$52,0)),"")</f>
        <v>3</v>
      </c>
      <c r="DA8" s="154">
        <f>IFERROR(INDEX('FR-Efficacy Acceptability'!W$12:W$52,MATCH($A8,'FR-Efficacy Acceptability'!$B$12:$B$52,0)),"")</f>
        <v>3</v>
      </c>
      <c r="DB8" s="154">
        <f>IFERROR(INDEX('FR-Efficacy Acceptability'!X$12:X$52,MATCH($A8,'FR-Efficacy Acceptability'!$B$12:$B$52,0)),"")</f>
        <v>3</v>
      </c>
      <c r="DC8" s="154">
        <f>IFERROR(INDEX('FR-Efficacy Acceptability'!Y$12:Y$52,MATCH($A8,'FR-Efficacy Acceptability'!$B$12:$B$52,0)),"")</f>
        <v>3</v>
      </c>
      <c r="DD8" s="154">
        <f>IFERROR(INDEX('FR-Efficacy Acceptability'!Z$12:Z$52,MATCH($A8,'FR-Efficacy Acceptability'!$B$12:$B$52,0)),"")</f>
        <v>3</v>
      </c>
      <c r="DE8" s="154">
        <f>IFERROR(INDEX('FR-Efficacy Acceptability'!AA$12:AA$52,MATCH($A8,'FR-Efficacy Acceptability'!$B$12:$B$52,0)),"")</f>
        <v>3</v>
      </c>
      <c r="DF8" s="154">
        <f>IFERROR(INDEX('FR-Efficacy Acceptability'!AB$12:AB$52,MATCH($A8,'FR-Efficacy Acceptability'!$B$12:$B$52,0)),"")</f>
        <v>3</v>
      </c>
      <c r="DG8" s="154">
        <f>IFERROR(INDEX('FR-Efficacy Acceptability'!AC$12:AC$52,MATCH($A8,'FR-Efficacy Acceptability'!$B$12:$B$52,0)),"")</f>
        <v>3</v>
      </c>
      <c r="DH8" s="160">
        <f t="shared" si="86"/>
        <v>1</v>
      </c>
      <c r="DI8" s="160">
        <f t="shared" si="21"/>
        <v>1</v>
      </c>
      <c r="DJ8" s="160">
        <f t="shared" si="22"/>
        <v>1</v>
      </c>
      <c r="DK8" s="160">
        <f t="shared" si="23"/>
        <v>0</v>
      </c>
      <c r="DL8" s="160">
        <f t="shared" si="24"/>
        <v>1</v>
      </c>
      <c r="DM8" s="160">
        <f t="shared" si="25"/>
        <v>-1</v>
      </c>
      <c r="DN8" s="160">
        <f t="shared" si="26"/>
        <v>1</v>
      </c>
      <c r="DO8" s="160">
        <f t="shared" si="27"/>
        <v>0</v>
      </c>
      <c r="DP8" s="160">
        <f t="shared" si="28"/>
        <v>0</v>
      </c>
      <c r="DQ8" s="160">
        <f t="shared" si="29"/>
        <v>1</v>
      </c>
      <c r="DR8" s="160">
        <f t="shared" si="30"/>
        <v>1</v>
      </c>
      <c r="DS8" s="160">
        <f t="shared" si="31"/>
        <v>-1</v>
      </c>
      <c r="DT8" s="160">
        <f t="shared" si="32"/>
        <v>1</v>
      </c>
      <c r="DU8" s="160">
        <f t="shared" si="33"/>
        <v>1</v>
      </c>
      <c r="DV8" s="160">
        <f t="shared" si="34"/>
        <v>-1</v>
      </c>
      <c r="DW8" s="160">
        <f t="shared" si="35"/>
        <v>0</v>
      </c>
      <c r="DX8" s="160">
        <f t="shared" si="36"/>
        <v>0</v>
      </c>
      <c r="DY8" s="160">
        <f t="shared" si="37"/>
        <v>0</v>
      </c>
      <c r="DZ8" s="160">
        <f t="shared" si="38"/>
        <v>0</v>
      </c>
      <c r="EA8" s="160">
        <f t="shared" si="39"/>
        <v>0</v>
      </c>
      <c r="EB8" s="160">
        <f t="shared" si="40"/>
        <v>0</v>
      </c>
      <c r="EC8" s="160">
        <f t="shared" si="41"/>
        <v>0</v>
      </c>
      <c r="ED8" s="160">
        <f t="shared" si="87"/>
        <v>0</v>
      </c>
      <c r="EE8" s="160">
        <f t="shared" si="42"/>
        <v>0</v>
      </c>
      <c r="EF8" s="160">
        <f t="shared" si="43"/>
        <v>0</v>
      </c>
      <c r="EG8" s="160">
        <f t="shared" si="44"/>
        <v>-1</v>
      </c>
      <c r="EH8" s="160">
        <f t="shared" si="45"/>
        <v>-1</v>
      </c>
      <c r="EI8" s="160">
        <f t="shared" si="46"/>
        <v>-1</v>
      </c>
      <c r="EJ8" s="160">
        <f t="shared" si="47"/>
        <v>-1</v>
      </c>
      <c r="EK8" s="160">
        <f t="shared" si="48"/>
        <v>0</v>
      </c>
      <c r="EL8" s="160">
        <f t="shared" si="49"/>
        <v>0</v>
      </c>
      <c r="EM8" s="160">
        <f t="shared" si="50"/>
        <v>-1</v>
      </c>
      <c r="EN8" s="160">
        <f t="shared" si="51"/>
        <v>-1</v>
      </c>
      <c r="EO8" s="160">
        <f t="shared" si="52"/>
        <v>-1</v>
      </c>
      <c r="EP8" s="160">
        <f t="shared" si="53"/>
        <v>0</v>
      </c>
      <c r="EQ8" s="160">
        <f t="shared" si="54"/>
        <v>-1</v>
      </c>
      <c r="ER8" s="160">
        <f t="shared" si="55"/>
        <v>0</v>
      </c>
      <c r="ES8" s="160">
        <f t="shared" si="56"/>
        <v>0</v>
      </c>
      <c r="ET8" s="160">
        <f t="shared" si="57"/>
        <v>0</v>
      </c>
      <c r="EU8" s="160">
        <f t="shared" si="58"/>
        <v>0</v>
      </c>
      <c r="EV8" s="160">
        <f t="shared" si="59"/>
        <v>0</v>
      </c>
      <c r="EW8" s="160">
        <f t="shared" si="60"/>
        <v>-1</v>
      </c>
      <c r="EX8" s="160">
        <f t="shared" si="61"/>
        <v>0</v>
      </c>
      <c r="EY8" s="160">
        <f t="shared" si="62"/>
        <v>0</v>
      </c>
      <c r="EZ8" s="160">
        <f t="shared" si="88"/>
        <v>0</v>
      </c>
      <c r="FA8" s="160">
        <f t="shared" si="89"/>
        <v>0</v>
      </c>
      <c r="FB8" s="160">
        <f t="shared" si="90"/>
        <v>0</v>
      </c>
      <c r="FC8" s="160">
        <f t="shared" si="91"/>
        <v>0</v>
      </c>
      <c r="FD8" s="160">
        <f t="shared" si="92"/>
        <v>-1</v>
      </c>
      <c r="FE8" s="160">
        <f t="shared" si="93"/>
        <v>1</v>
      </c>
      <c r="FF8" s="160">
        <f t="shared" si="94"/>
        <v>0</v>
      </c>
      <c r="FG8" s="160">
        <f t="shared" si="95"/>
        <v>0</v>
      </c>
      <c r="FH8" s="160">
        <f t="shared" si="96"/>
        <v>0</v>
      </c>
      <c r="FI8" s="160">
        <f t="shared" si="97"/>
        <v>0</v>
      </c>
      <c r="FJ8" s="160">
        <f t="shared" si="98"/>
        <v>-1</v>
      </c>
      <c r="FK8" s="160">
        <f t="shared" si="99"/>
        <v>0</v>
      </c>
      <c r="FL8" s="160">
        <f t="shared" si="100"/>
        <v>0</v>
      </c>
      <c r="FM8" s="160">
        <f t="shared" si="101"/>
        <v>0</v>
      </c>
      <c r="FN8" s="160">
        <f t="shared" si="102"/>
        <v>0</v>
      </c>
      <c r="FO8" s="160">
        <f t="shared" si="103"/>
        <v>0</v>
      </c>
      <c r="FP8" s="160">
        <f t="shared" si="104"/>
        <v>0</v>
      </c>
      <c r="FQ8" s="160">
        <f t="shared" si="105"/>
        <v>0</v>
      </c>
      <c r="FR8" s="160">
        <f t="shared" si="106"/>
        <v>0</v>
      </c>
      <c r="FS8" s="160">
        <f t="shared" si="107"/>
        <v>0</v>
      </c>
      <c r="FT8" s="160">
        <f t="shared" si="108"/>
        <v>0</v>
      </c>
      <c r="FU8" s="160">
        <f t="shared" si="109"/>
        <v>0</v>
      </c>
      <c r="FV8" s="160">
        <f t="shared" si="110"/>
        <v>0</v>
      </c>
      <c r="FW8" s="160">
        <f t="shared" si="64"/>
        <v>0</v>
      </c>
      <c r="FX8" s="160">
        <f t="shared" si="65"/>
        <v>0</v>
      </c>
      <c r="FY8" s="160">
        <f t="shared" si="66"/>
        <v>-1</v>
      </c>
      <c r="FZ8" s="160">
        <f t="shared" si="67"/>
        <v>0</v>
      </c>
      <c r="GA8" s="160">
        <f t="shared" si="68"/>
        <v>0</v>
      </c>
      <c r="GB8" s="160">
        <f t="shared" si="69"/>
        <v>0</v>
      </c>
      <c r="GC8" s="160">
        <f t="shared" si="70"/>
        <v>-2</v>
      </c>
      <c r="GD8" s="160">
        <f t="shared" si="71"/>
        <v>0</v>
      </c>
      <c r="GE8" s="160">
        <f t="shared" si="72"/>
        <v>0</v>
      </c>
      <c r="GF8" s="160">
        <f t="shared" si="73"/>
        <v>-1</v>
      </c>
      <c r="GG8" s="160">
        <f t="shared" si="74"/>
        <v>0</v>
      </c>
      <c r="GH8" s="160">
        <f t="shared" si="75"/>
        <v>0</v>
      </c>
      <c r="GI8" s="160">
        <f t="shared" si="76"/>
        <v>0</v>
      </c>
      <c r="GJ8" s="160">
        <f t="shared" si="77"/>
        <v>0</v>
      </c>
      <c r="GK8" s="160">
        <f t="shared" si="78"/>
        <v>0</v>
      </c>
      <c r="GL8" s="160">
        <f t="shared" si="79"/>
        <v>0</v>
      </c>
      <c r="GM8" s="160">
        <f t="shared" si="80"/>
        <v>0</v>
      </c>
      <c r="GN8" s="160">
        <f t="shared" si="81"/>
        <v>0</v>
      </c>
      <c r="GO8" s="160">
        <f t="shared" si="82"/>
        <v>0</v>
      </c>
      <c r="GP8" s="160">
        <f t="shared" si="83"/>
        <v>0</v>
      </c>
      <c r="GQ8" s="160">
        <f t="shared" si="84"/>
        <v>0</v>
      </c>
      <c r="GR8" s="58" t="b">
        <f t="array" ref="GR8">MAX(DH8:GQ8)=MIN(DH8:GQ8)</f>
        <v>0</v>
      </c>
    </row>
    <row r="9" spans="1:200" hidden="1" x14ac:dyDescent="0.25">
      <c r="A9" s="350" t="s">
        <v>75</v>
      </c>
      <c r="B9" s="160">
        <f t="shared" si="85"/>
        <v>4</v>
      </c>
      <c r="C9" s="160">
        <f t="shared" si="0"/>
        <v>4</v>
      </c>
      <c r="D9" s="160">
        <f t="shared" si="1"/>
        <v>4</v>
      </c>
      <c r="E9" s="160">
        <f t="shared" si="2"/>
        <v>4</v>
      </c>
      <c r="F9" s="160">
        <f t="shared" si="3"/>
        <v>4</v>
      </c>
      <c r="G9" s="160">
        <f t="shared" si="4"/>
        <v>3</v>
      </c>
      <c r="H9" s="160">
        <f t="shared" si="5"/>
        <v>3</v>
      </c>
      <c r="I9" s="160">
        <f t="shared" si="6"/>
        <v>3</v>
      </c>
      <c r="J9" s="160">
        <f t="shared" si="7"/>
        <v>4</v>
      </c>
      <c r="K9" s="160">
        <f t="shared" si="8"/>
        <v>5</v>
      </c>
      <c r="L9" s="160">
        <f t="shared" si="9"/>
        <v>3</v>
      </c>
      <c r="M9" s="160">
        <f t="shared" si="10"/>
        <v>3</v>
      </c>
      <c r="N9" s="160">
        <f t="shared" si="11"/>
        <v>5</v>
      </c>
      <c r="O9" s="160">
        <f t="shared" si="12"/>
        <v>2</v>
      </c>
      <c r="P9" s="160">
        <f t="shared" si="13"/>
        <v>3</v>
      </c>
      <c r="Q9" s="160">
        <f t="shared" si="14"/>
        <v>3</v>
      </c>
      <c r="R9" s="160">
        <f t="shared" si="15"/>
        <v>3</v>
      </c>
      <c r="S9" s="160">
        <f t="shared" si="16"/>
        <v>3</v>
      </c>
      <c r="T9" s="160">
        <f t="shared" si="17"/>
        <v>3</v>
      </c>
      <c r="U9" s="160">
        <f t="shared" si="18"/>
        <v>3</v>
      </c>
      <c r="V9" s="160">
        <f t="shared" si="19"/>
        <v>3</v>
      </c>
      <c r="W9" s="160">
        <f t="shared" si="20"/>
        <v>3</v>
      </c>
      <c r="X9" s="154">
        <f>IFERROR(INDEX('ES-Efficacy Acceptability'!H$12:H$52,MATCH($A9,'ES-Efficacy Acceptability'!$B$12:$B$52,0)),"")</f>
        <v>4</v>
      </c>
      <c r="Y9" s="154">
        <f>IFERROR(INDEX('ES-Efficacy Acceptability'!I$12:I$52,MATCH($A9,'ES-Efficacy Acceptability'!$B$12:$B$52,0)),"")</f>
        <v>4</v>
      </c>
      <c r="Z9" s="154">
        <f>IFERROR(INDEX('ES-Efficacy Acceptability'!J$12:J$52,MATCH($A9,'ES-Efficacy Acceptability'!$B$12:$B$52,0)),"")</f>
        <v>4</v>
      </c>
      <c r="AA9" s="154">
        <f>IFERROR(INDEX('ES-Efficacy Acceptability'!K$12:K$52,MATCH($A9,'ES-Efficacy Acceptability'!$B$12:$B$52,0)),"")</f>
        <v>4</v>
      </c>
      <c r="AB9" s="154">
        <f>IFERROR(INDEX('ES-Efficacy Acceptability'!L$12:L$52,MATCH($A9,'ES-Efficacy Acceptability'!$B$12:$B$52,0)),"")</f>
        <v>4</v>
      </c>
      <c r="AC9" s="154">
        <f>IFERROR(INDEX('ES-Efficacy Acceptability'!M$12:M$52,MATCH($A9,'ES-Efficacy Acceptability'!$B$12:$B$52,0)),"")</f>
        <v>3</v>
      </c>
      <c r="AD9" s="154">
        <f>IFERROR(INDEX('ES-Efficacy Acceptability'!N$12:N$52,MATCH($A9,'ES-Efficacy Acceptability'!$B$12:$B$52,0)),"")</f>
        <v>3</v>
      </c>
      <c r="AE9" s="154">
        <f>IFERROR(INDEX('ES-Efficacy Acceptability'!O$12:O$52,MATCH($A9,'ES-Efficacy Acceptability'!$B$12:$B$52,0)),"")</f>
        <v>3</v>
      </c>
      <c r="AF9" s="154">
        <f>IFERROR(INDEX('ES-Efficacy Acceptability'!P$12:P$52,MATCH($A9,'ES-Efficacy Acceptability'!$B$12:$B$52,0)),"")</f>
        <v>4</v>
      </c>
      <c r="AG9" s="154">
        <f>IFERROR(INDEX('ES-Efficacy Acceptability'!Q$12:Q$52,MATCH($A9,'ES-Efficacy Acceptability'!$B$12:$B$52,0)),"")</f>
        <v>5</v>
      </c>
      <c r="AH9" s="154">
        <f>IFERROR(INDEX('ES-Efficacy Acceptability'!R$12:R$52,MATCH($A9,'ES-Efficacy Acceptability'!$B$12:$B$52,0)),"")</f>
        <v>3</v>
      </c>
      <c r="AI9" s="154">
        <f>IFERROR(INDEX('ES-Efficacy Acceptability'!S$12:S$52,MATCH($A9,'ES-Efficacy Acceptability'!$B$12:$B$52,0)),"")</f>
        <v>3</v>
      </c>
      <c r="AJ9" s="154">
        <f>IFERROR(INDEX('ES-Efficacy Acceptability'!T$12:T$52,MATCH($A9,'ES-Efficacy Acceptability'!$B$12:$B$52,0)),"")</f>
        <v>5</v>
      </c>
      <c r="AK9" s="154">
        <f>IFERROR(INDEX('ES-Efficacy Acceptability'!U$12:U$52,MATCH($A9,'ES-Efficacy Acceptability'!$B$12:$B$52,0)),"")</f>
        <v>2</v>
      </c>
      <c r="AL9" s="154">
        <f>IFERROR(INDEX('ES-Efficacy Acceptability'!V$12:V$52,MATCH($A9,'ES-Efficacy Acceptability'!$B$12:$B$52,0)),"")</f>
        <v>3</v>
      </c>
      <c r="AM9" s="154">
        <f>IFERROR(INDEX('ES-Efficacy Acceptability'!W$12:W$52,MATCH($A9,'ES-Efficacy Acceptability'!$B$12:$B$52,0)),"")</f>
        <v>3</v>
      </c>
      <c r="AN9" s="154">
        <f>IFERROR(INDEX('ES-Efficacy Acceptability'!X$12:X$52,MATCH($A9,'ES-Efficacy Acceptability'!$B$12:$B$52,0)),"")</f>
        <v>3</v>
      </c>
      <c r="AO9" s="154">
        <f>IFERROR(INDEX('ES-Efficacy Acceptability'!Y$12:Y$52,MATCH($A9,'ES-Efficacy Acceptability'!$B$12:$B$52,0)),"")</f>
        <v>3</v>
      </c>
      <c r="AP9" s="154">
        <f>IFERROR(INDEX('ES-Efficacy Acceptability'!Z$12:Z$52,MATCH($A9,'ES-Efficacy Acceptability'!$B$12:$B$52,0)),"")</f>
        <v>3</v>
      </c>
      <c r="AQ9" s="154">
        <f>IFERROR(INDEX('ES-Efficacy Acceptability'!AA$12:AA$52,MATCH($A9,'ES-Efficacy Acceptability'!$B$12:$B$52,0)),"")</f>
        <v>3</v>
      </c>
      <c r="AR9" s="154">
        <f>IFERROR(INDEX('ES-Efficacy Acceptability'!AB$12:AB$52,MATCH($A9,'ES-Efficacy Acceptability'!$B$12:$B$52,0)),"")</f>
        <v>3</v>
      </c>
      <c r="AS9" s="154">
        <f>IFERROR(INDEX('ES-Efficacy Acceptability'!AC$12:AC$52,MATCH($A9,'ES-Efficacy Acceptability'!$B$12:$B$52,0)),"")</f>
        <v>3</v>
      </c>
      <c r="AT9" s="154">
        <f>IFERROR(INDEX('IT-Efficacy Acceptability'!H$12:H$52,MATCH($A9,'IT-Efficacy Acceptability'!$B$12:$B$52,0)),"")</f>
        <v>4</v>
      </c>
      <c r="AU9" s="154">
        <f>IFERROR(INDEX('IT-Efficacy Acceptability'!I$12:I$52,MATCH($A9,'IT-Efficacy Acceptability'!$B$12:$B$52,0)),"")</f>
        <v>4</v>
      </c>
      <c r="AV9" s="154">
        <f>IFERROR(INDEX('IT-Efficacy Acceptability'!J$12:J$52,MATCH($A9,'IT-Efficacy Acceptability'!$B$12:$B$52,0)),"")</f>
        <v>4</v>
      </c>
      <c r="AW9" s="154">
        <f>IFERROR(INDEX('IT-Efficacy Acceptability'!K$12:K$52,MATCH($A9,'IT-Efficacy Acceptability'!$B$12:$B$52,0)),"")</f>
        <v>4</v>
      </c>
      <c r="AX9" s="154">
        <f>IFERROR(INDEX('IT-Efficacy Acceptability'!L$12:L$52,MATCH($A9,'IT-Efficacy Acceptability'!$B$12:$B$52,0)),"")</f>
        <v>4</v>
      </c>
      <c r="AY9" s="154">
        <f>IFERROR(INDEX('IT-Efficacy Acceptability'!M$12:M$52,MATCH($A9,'IT-Efficacy Acceptability'!$B$12:$B$52,0)),"")</f>
        <v>3</v>
      </c>
      <c r="AZ9" s="154">
        <f>IFERROR(INDEX('IT-Efficacy Acceptability'!N$12:N$52,MATCH($A9,'IT-Efficacy Acceptability'!$B$12:$B$52,0)),"")</f>
        <v>3</v>
      </c>
      <c r="BA9" s="154">
        <f>IFERROR(INDEX('IT-Efficacy Acceptability'!O$12:O$52,MATCH($A9,'IT-Efficacy Acceptability'!$B$12:$B$52,0)),"")</f>
        <v>3</v>
      </c>
      <c r="BB9" s="154">
        <f>IFERROR(INDEX('IT-Efficacy Acceptability'!P$12:P$52,MATCH($A9,'IT-Efficacy Acceptability'!$B$12:$B$52,0)),"")</f>
        <v>4</v>
      </c>
      <c r="BC9" s="154">
        <f>IFERROR(INDEX('IT-Efficacy Acceptability'!Q$12:Q$52,MATCH($A9,'IT-Efficacy Acceptability'!$B$12:$B$52,0)),"")</f>
        <v>5</v>
      </c>
      <c r="BD9" s="154">
        <f>IFERROR(INDEX('IT-Efficacy Acceptability'!R$12:R$52,MATCH($A9,'IT-Efficacy Acceptability'!$B$12:$B$52,0)),"")</f>
        <v>3</v>
      </c>
      <c r="BE9" s="154">
        <f>IFERROR(INDEX('IT-Efficacy Acceptability'!S$12:S$52,MATCH($A9,'IT-Efficacy Acceptability'!$B$12:$B$52,0)),"")</f>
        <v>3</v>
      </c>
      <c r="BF9" s="154">
        <f>IFERROR(INDEX('IT-Efficacy Acceptability'!T$12:T$52,MATCH($A9,'IT-Efficacy Acceptability'!$B$12:$B$52,0)),"")</f>
        <v>5</v>
      </c>
      <c r="BG9" s="154">
        <f>IFERROR(INDEX('IT-Efficacy Acceptability'!U$12:U$52,MATCH($A9,'IT-Efficacy Acceptability'!$B$12:$B$52,0)),"")</f>
        <v>2</v>
      </c>
      <c r="BH9" s="154">
        <f>IFERROR(INDEX('IT-Efficacy Acceptability'!V$12:V$52,MATCH($A9,'IT-Efficacy Acceptability'!$B$12:$B$52,0)),"")</f>
        <v>3</v>
      </c>
      <c r="BI9" s="154">
        <f>IFERROR(INDEX('IT-Efficacy Acceptability'!W$12:W$52,MATCH($A9,'IT-Efficacy Acceptability'!$B$12:$B$52,0)),"")</f>
        <v>3</v>
      </c>
      <c r="BJ9" s="154">
        <f>IFERROR(INDEX('IT-Efficacy Acceptability'!X$12:X$52,MATCH($A9,'IT-Efficacy Acceptability'!$B$12:$B$52,0)),"")</f>
        <v>3</v>
      </c>
      <c r="BK9" s="154">
        <f>IFERROR(INDEX('IT-Efficacy Acceptability'!Y$12:Y$52,MATCH($A9,'IT-Efficacy Acceptability'!$B$12:$B$52,0)),"")</f>
        <v>3</v>
      </c>
      <c r="BL9" s="154">
        <f>IFERROR(INDEX('IT-Efficacy Acceptability'!Z$12:Z$52,MATCH($A9,'IT-Efficacy Acceptability'!$B$12:$B$52,0)),"")</f>
        <v>3</v>
      </c>
      <c r="BM9" s="154">
        <f>IFERROR(INDEX('IT-Efficacy Acceptability'!AA$12:AA$52,MATCH($A9,'IT-Efficacy Acceptability'!$B$12:$B$52,0)),"")</f>
        <v>3</v>
      </c>
      <c r="BN9" s="154">
        <f>IFERROR(INDEX('IT-Efficacy Acceptability'!AB$12:AB$52,MATCH($A9,'IT-Efficacy Acceptability'!$B$12:$B$52,0)),"")</f>
        <v>3</v>
      </c>
      <c r="BO9" s="154">
        <f>IFERROR(INDEX('IT-Efficacy Acceptability'!AC$12:AC$52,MATCH($A9,'IT-Efficacy Acceptability'!$B$12:$B$52,0)),"")</f>
        <v>3</v>
      </c>
      <c r="BP9" s="154">
        <f>IFERROR(INDEX('DE-Efficacy Acceptability'!H$12:H$52,MATCH($A9,'DE-Efficacy Acceptability'!$B$12:$B$52,0)),"")</f>
        <v>4</v>
      </c>
      <c r="BQ9" s="154">
        <f>IFERROR(INDEX('DE-Efficacy Acceptability'!I$12:I$52,MATCH($A9,'DE-Efficacy Acceptability'!$B$12:$B$52,0)),"")</f>
        <v>4</v>
      </c>
      <c r="BR9" s="154">
        <f>IFERROR(INDEX('DE-Efficacy Acceptability'!J$12:J$52,MATCH($A9,'DE-Efficacy Acceptability'!$B$12:$B$52,0)),"")</f>
        <v>4</v>
      </c>
      <c r="BS9" s="154">
        <f>IFERROR(INDEX('DE-Efficacy Acceptability'!K$12:K$52,MATCH($A9,'DE-Efficacy Acceptability'!$B$12:$B$52,0)),"")</f>
        <v>4</v>
      </c>
      <c r="BT9" s="154">
        <f>IFERROR(INDEX('DE-Efficacy Acceptability'!L$12:L$52,MATCH($A9,'DE-Efficacy Acceptability'!$B$12:$B$52,0)),"")</f>
        <v>4</v>
      </c>
      <c r="BU9" s="154">
        <f>IFERROR(INDEX('DE-Efficacy Acceptability'!M$12:M$52,MATCH($A9,'DE-Efficacy Acceptability'!$B$12:$B$52,0)),"")</f>
        <v>3</v>
      </c>
      <c r="BV9" s="154">
        <f>IFERROR(INDEX('DE-Efficacy Acceptability'!N$12:N$52,MATCH($A9,'DE-Efficacy Acceptability'!$B$12:$B$52,0)),"")</f>
        <v>3</v>
      </c>
      <c r="BW9" s="154">
        <f>IFERROR(INDEX('DE-Efficacy Acceptability'!O$12:O$52,MATCH($A9,'DE-Efficacy Acceptability'!$B$12:$B$52,0)),"")</f>
        <v>3</v>
      </c>
      <c r="BX9" s="154">
        <f>IFERROR(INDEX('DE-Efficacy Acceptability'!P$12:P$52,MATCH($A9,'DE-Efficacy Acceptability'!$B$12:$B$52,0)),"")</f>
        <v>4</v>
      </c>
      <c r="BY9" s="154">
        <f>IFERROR(INDEX('DE-Efficacy Acceptability'!Q$12:Q$52,MATCH($A9,'DE-Efficacy Acceptability'!$B$12:$B$52,0)),"")</f>
        <v>5</v>
      </c>
      <c r="BZ9" s="154">
        <f>IFERROR(INDEX('DE-Efficacy Acceptability'!R$12:R$52,MATCH($A9,'DE-Efficacy Acceptability'!$B$12:$B$52,0)),"")</f>
        <v>3</v>
      </c>
      <c r="CA9" s="154">
        <f>IFERROR(INDEX('DE-Efficacy Acceptability'!S$12:S$52,MATCH($A9,'DE-Efficacy Acceptability'!$B$12:$B$52,0)),"")</f>
        <v>3</v>
      </c>
      <c r="CB9" s="154">
        <f>IFERROR(INDEX('DE-Efficacy Acceptability'!T$12:T$52,MATCH($A9,'DE-Efficacy Acceptability'!$B$12:$B$52,0)),"")</f>
        <v>5</v>
      </c>
      <c r="CC9" s="154">
        <f>IFERROR(INDEX('DE-Efficacy Acceptability'!U$12:U$52,MATCH($A9,'DE-Efficacy Acceptability'!$B$12:$B$52,0)),"")</f>
        <v>2</v>
      </c>
      <c r="CD9" s="154">
        <f>IFERROR(INDEX('DE-Efficacy Acceptability'!V$12:V$52,MATCH($A9,'DE-Efficacy Acceptability'!$B$12:$B$52,0)),"")</f>
        <v>3</v>
      </c>
      <c r="CE9" s="154">
        <f>IFERROR(INDEX('DE-Efficacy Acceptability'!W$12:W$52,MATCH($A9,'DE-Efficacy Acceptability'!$B$12:$B$52,0)),"")</f>
        <v>3</v>
      </c>
      <c r="CF9" s="154">
        <f>IFERROR(INDEX('DE-Efficacy Acceptability'!X$12:X$52,MATCH($A9,'DE-Efficacy Acceptability'!$B$12:$B$52,0)),"")</f>
        <v>3</v>
      </c>
      <c r="CG9" s="154">
        <f>IFERROR(INDEX('DE-Efficacy Acceptability'!Y$12:Y$52,MATCH($A9,'DE-Efficacy Acceptability'!$B$12:$B$52,0)),"")</f>
        <v>3</v>
      </c>
      <c r="CH9" s="154">
        <f>IFERROR(INDEX('DE-Efficacy Acceptability'!Z$12:Z$52,MATCH($A9,'DE-Efficacy Acceptability'!$B$12:$B$52,0)),"")</f>
        <v>3</v>
      </c>
      <c r="CI9" s="154">
        <f>IFERROR(INDEX('DE-Efficacy Acceptability'!AA$12:AA$52,MATCH($A9,'DE-Efficacy Acceptability'!$B$12:$B$52,0)),"")</f>
        <v>3</v>
      </c>
      <c r="CJ9" s="154">
        <f>IFERROR(INDEX('DE-Efficacy Acceptability'!AB$12:AB$52,MATCH($A9,'DE-Efficacy Acceptability'!$B$12:$B$52,0)),"")</f>
        <v>3</v>
      </c>
      <c r="CK9" s="154">
        <f>IFERROR(INDEX('DE-Efficacy Acceptability'!AC$12:AC$52,MATCH($A9,'DE-Efficacy Acceptability'!$B$12:$B$52,0)),"")</f>
        <v>3</v>
      </c>
      <c r="CL9" s="154">
        <f>IFERROR(INDEX('FR-Efficacy Acceptability'!H$12:H$52,MATCH($A9,'FR-Efficacy Acceptability'!$B$12:$B$52,0)),"")</f>
        <v>4</v>
      </c>
      <c r="CM9" s="154">
        <f>IFERROR(INDEX('FR-Efficacy Acceptability'!I$12:I$52,MATCH($A9,'FR-Efficacy Acceptability'!$B$12:$B$52,0)),"")</f>
        <v>4</v>
      </c>
      <c r="CN9" s="154">
        <f>IFERROR(INDEX('FR-Efficacy Acceptability'!J$12:J$52,MATCH($A9,'FR-Efficacy Acceptability'!$B$12:$B$52,0)),"")</f>
        <v>4</v>
      </c>
      <c r="CO9" s="154">
        <f>IFERROR(INDEX('FR-Efficacy Acceptability'!K$12:K$52,MATCH($A9,'FR-Efficacy Acceptability'!$B$12:$B$52,0)),"")</f>
        <v>4</v>
      </c>
      <c r="CP9" s="154">
        <f>IFERROR(INDEX('FR-Efficacy Acceptability'!L$12:L$52,MATCH($A9,'FR-Efficacy Acceptability'!$B$12:$B$52,0)),"")</f>
        <v>4</v>
      </c>
      <c r="CQ9" s="154">
        <f>IFERROR(INDEX('FR-Efficacy Acceptability'!M$12:M$52,MATCH($A9,'FR-Efficacy Acceptability'!$B$12:$B$52,0)),"")</f>
        <v>3</v>
      </c>
      <c r="CR9" s="154">
        <f>IFERROR(INDEX('FR-Efficacy Acceptability'!N$12:N$52,MATCH($A9,'FR-Efficacy Acceptability'!$B$12:$B$52,0)),"")</f>
        <v>3</v>
      </c>
      <c r="CS9" s="154">
        <f>IFERROR(INDEX('FR-Efficacy Acceptability'!O$12:O$52,MATCH($A9,'FR-Efficacy Acceptability'!$B$12:$B$52,0)),"")</f>
        <v>3</v>
      </c>
      <c r="CT9" s="154">
        <f>IFERROR(INDEX('FR-Efficacy Acceptability'!P$12:P$52,MATCH($A9,'FR-Efficacy Acceptability'!$B$12:$B$52,0)),"")</f>
        <v>4</v>
      </c>
      <c r="CU9" s="154">
        <f>IFERROR(INDEX('FR-Efficacy Acceptability'!Q$12:Q$52,MATCH($A9,'FR-Efficacy Acceptability'!$B$12:$B$52,0)),"")</f>
        <v>5</v>
      </c>
      <c r="CV9" s="154">
        <f>IFERROR(INDEX('FR-Efficacy Acceptability'!R$12:R$52,MATCH($A9,'FR-Efficacy Acceptability'!$B$12:$B$52,0)),"")</f>
        <v>3</v>
      </c>
      <c r="CW9" s="154">
        <f>IFERROR(INDEX('FR-Efficacy Acceptability'!S$12:S$52,MATCH($A9,'FR-Efficacy Acceptability'!$B$12:$B$52,0)),"")</f>
        <v>3</v>
      </c>
      <c r="CX9" s="154">
        <f>IFERROR(INDEX('FR-Efficacy Acceptability'!T$12:T$52,MATCH($A9,'FR-Efficacy Acceptability'!$B$12:$B$52,0)),"")</f>
        <v>5</v>
      </c>
      <c r="CY9" s="154">
        <f>IFERROR(INDEX('FR-Efficacy Acceptability'!U$12:U$52,MATCH($A9,'FR-Efficacy Acceptability'!$B$12:$B$52,0)),"")</f>
        <v>2</v>
      </c>
      <c r="CZ9" s="154">
        <f>IFERROR(INDEX('FR-Efficacy Acceptability'!V$12:V$52,MATCH($A9,'FR-Efficacy Acceptability'!$B$12:$B$52,0)),"")</f>
        <v>3</v>
      </c>
      <c r="DA9" s="154">
        <f>IFERROR(INDEX('FR-Efficacy Acceptability'!W$12:W$52,MATCH($A9,'FR-Efficacy Acceptability'!$B$12:$B$52,0)),"")</f>
        <v>3</v>
      </c>
      <c r="DB9" s="154">
        <f>IFERROR(INDEX('FR-Efficacy Acceptability'!X$12:X$52,MATCH($A9,'FR-Efficacy Acceptability'!$B$12:$B$52,0)),"")</f>
        <v>3</v>
      </c>
      <c r="DC9" s="154">
        <f>IFERROR(INDEX('FR-Efficacy Acceptability'!Y$12:Y$52,MATCH($A9,'FR-Efficacy Acceptability'!$B$12:$B$52,0)),"")</f>
        <v>3</v>
      </c>
      <c r="DD9" s="154">
        <f>IFERROR(INDEX('FR-Efficacy Acceptability'!Z$12:Z$52,MATCH($A9,'FR-Efficacy Acceptability'!$B$12:$B$52,0)),"")</f>
        <v>3</v>
      </c>
      <c r="DE9" s="154">
        <f>IFERROR(INDEX('FR-Efficacy Acceptability'!AA$12:AA$52,MATCH($A9,'FR-Efficacy Acceptability'!$B$12:$B$52,0)),"")</f>
        <v>3</v>
      </c>
      <c r="DF9" s="154">
        <f>IFERROR(INDEX('FR-Efficacy Acceptability'!AB$12:AB$52,MATCH($A9,'FR-Efficacy Acceptability'!$B$12:$B$52,0)),"")</f>
        <v>3</v>
      </c>
      <c r="DG9" s="154">
        <f>IFERROR(INDEX('FR-Efficacy Acceptability'!AC$12:AC$52,MATCH($A9,'FR-Efficacy Acceptability'!$B$12:$B$52,0)),"")</f>
        <v>3</v>
      </c>
      <c r="DH9" s="160">
        <f t="shared" si="86"/>
        <v>0</v>
      </c>
      <c r="DI9" s="160">
        <f t="shared" si="21"/>
        <v>0</v>
      </c>
      <c r="DJ9" s="160">
        <f t="shared" si="22"/>
        <v>0</v>
      </c>
      <c r="DK9" s="160">
        <f t="shared" si="23"/>
        <v>0</v>
      </c>
      <c r="DL9" s="160">
        <f t="shared" si="24"/>
        <v>0</v>
      </c>
      <c r="DM9" s="160">
        <f t="shared" si="25"/>
        <v>0</v>
      </c>
      <c r="DN9" s="160">
        <f t="shared" si="26"/>
        <v>0</v>
      </c>
      <c r="DO9" s="160">
        <f t="shared" si="27"/>
        <v>0</v>
      </c>
      <c r="DP9" s="160">
        <f t="shared" si="28"/>
        <v>0</v>
      </c>
      <c r="DQ9" s="160">
        <f t="shared" si="29"/>
        <v>0</v>
      </c>
      <c r="DR9" s="160">
        <f t="shared" si="30"/>
        <v>0</v>
      </c>
      <c r="DS9" s="160">
        <f t="shared" si="31"/>
        <v>0</v>
      </c>
      <c r="DT9" s="160">
        <f t="shared" si="32"/>
        <v>0</v>
      </c>
      <c r="DU9" s="160">
        <f t="shared" si="33"/>
        <v>0</v>
      </c>
      <c r="DV9" s="160">
        <f t="shared" si="34"/>
        <v>0</v>
      </c>
      <c r="DW9" s="160">
        <f t="shared" si="35"/>
        <v>0</v>
      </c>
      <c r="DX9" s="160">
        <f t="shared" si="36"/>
        <v>0</v>
      </c>
      <c r="DY9" s="160">
        <f t="shared" si="37"/>
        <v>0</v>
      </c>
      <c r="DZ9" s="160">
        <f t="shared" si="38"/>
        <v>0</v>
      </c>
      <c r="EA9" s="160">
        <f t="shared" si="39"/>
        <v>0</v>
      </c>
      <c r="EB9" s="160">
        <f t="shared" si="40"/>
        <v>0</v>
      </c>
      <c r="EC9" s="160">
        <f t="shared" si="41"/>
        <v>0</v>
      </c>
      <c r="ED9" s="160">
        <f t="shared" si="87"/>
        <v>0</v>
      </c>
      <c r="EE9" s="160">
        <f t="shared" si="42"/>
        <v>0</v>
      </c>
      <c r="EF9" s="160">
        <f t="shared" si="43"/>
        <v>0</v>
      </c>
      <c r="EG9" s="160">
        <f t="shared" si="44"/>
        <v>0</v>
      </c>
      <c r="EH9" s="160">
        <f t="shared" si="45"/>
        <v>0</v>
      </c>
      <c r="EI9" s="160">
        <f t="shared" si="46"/>
        <v>0</v>
      </c>
      <c r="EJ9" s="160">
        <f t="shared" si="47"/>
        <v>0</v>
      </c>
      <c r="EK9" s="160">
        <f t="shared" si="48"/>
        <v>0</v>
      </c>
      <c r="EL9" s="160">
        <f t="shared" si="49"/>
        <v>0</v>
      </c>
      <c r="EM9" s="160">
        <f t="shared" si="50"/>
        <v>0</v>
      </c>
      <c r="EN9" s="160">
        <f t="shared" si="51"/>
        <v>0</v>
      </c>
      <c r="EO9" s="160">
        <f t="shared" si="52"/>
        <v>0</v>
      </c>
      <c r="EP9" s="160">
        <f t="shared" si="53"/>
        <v>0</v>
      </c>
      <c r="EQ9" s="160">
        <f t="shared" si="54"/>
        <v>0</v>
      </c>
      <c r="ER9" s="160">
        <f t="shared" si="55"/>
        <v>0</v>
      </c>
      <c r="ES9" s="160">
        <f t="shared" si="56"/>
        <v>0</v>
      </c>
      <c r="ET9" s="160">
        <f t="shared" si="57"/>
        <v>0</v>
      </c>
      <c r="EU9" s="160">
        <f t="shared" si="58"/>
        <v>0</v>
      </c>
      <c r="EV9" s="160">
        <f t="shared" si="59"/>
        <v>0</v>
      </c>
      <c r="EW9" s="160">
        <f t="shared" si="60"/>
        <v>0</v>
      </c>
      <c r="EX9" s="160">
        <f t="shared" si="61"/>
        <v>0</v>
      </c>
      <c r="EY9" s="160">
        <f t="shared" si="62"/>
        <v>0</v>
      </c>
      <c r="EZ9" s="160">
        <f t="shared" si="88"/>
        <v>0</v>
      </c>
      <c r="FA9" s="160">
        <f t="shared" si="89"/>
        <v>0</v>
      </c>
      <c r="FB9" s="160">
        <f t="shared" si="90"/>
        <v>0</v>
      </c>
      <c r="FC9" s="160">
        <f t="shared" si="91"/>
        <v>0</v>
      </c>
      <c r="FD9" s="160">
        <f t="shared" si="92"/>
        <v>0</v>
      </c>
      <c r="FE9" s="160">
        <f t="shared" si="93"/>
        <v>0</v>
      </c>
      <c r="FF9" s="160">
        <f t="shared" si="94"/>
        <v>0</v>
      </c>
      <c r="FG9" s="160">
        <f t="shared" si="95"/>
        <v>0</v>
      </c>
      <c r="FH9" s="160">
        <f t="shared" si="96"/>
        <v>0</v>
      </c>
      <c r="FI9" s="160">
        <f t="shared" si="97"/>
        <v>0</v>
      </c>
      <c r="FJ9" s="160">
        <f t="shared" si="98"/>
        <v>0</v>
      </c>
      <c r="FK9" s="160">
        <f t="shared" si="99"/>
        <v>0</v>
      </c>
      <c r="FL9" s="160">
        <f t="shared" si="100"/>
        <v>0</v>
      </c>
      <c r="FM9" s="160">
        <f t="shared" si="101"/>
        <v>0</v>
      </c>
      <c r="FN9" s="160">
        <f t="shared" si="102"/>
        <v>0</v>
      </c>
      <c r="FO9" s="160">
        <f t="shared" si="103"/>
        <v>0</v>
      </c>
      <c r="FP9" s="160">
        <f t="shared" si="104"/>
        <v>0</v>
      </c>
      <c r="FQ9" s="160">
        <f t="shared" si="105"/>
        <v>0</v>
      </c>
      <c r="FR9" s="160">
        <f t="shared" si="106"/>
        <v>0</v>
      </c>
      <c r="FS9" s="160">
        <f t="shared" si="107"/>
        <v>0</v>
      </c>
      <c r="FT9" s="160">
        <f t="shared" si="108"/>
        <v>0</v>
      </c>
      <c r="FU9" s="160">
        <f t="shared" si="109"/>
        <v>0</v>
      </c>
      <c r="FV9" s="160">
        <f t="shared" si="110"/>
        <v>0</v>
      </c>
      <c r="FW9" s="160">
        <f t="shared" si="64"/>
        <v>0</v>
      </c>
      <c r="FX9" s="160">
        <f t="shared" si="65"/>
        <v>0</v>
      </c>
      <c r="FY9" s="160">
        <f t="shared" si="66"/>
        <v>0</v>
      </c>
      <c r="FZ9" s="160">
        <f t="shared" si="67"/>
        <v>0</v>
      </c>
      <c r="GA9" s="160">
        <f t="shared" si="68"/>
        <v>0</v>
      </c>
      <c r="GB9" s="160">
        <f t="shared" si="69"/>
        <v>0</v>
      </c>
      <c r="GC9" s="160">
        <f t="shared" si="70"/>
        <v>0</v>
      </c>
      <c r="GD9" s="160">
        <f t="shared" si="71"/>
        <v>0</v>
      </c>
      <c r="GE9" s="160">
        <f t="shared" si="72"/>
        <v>0</v>
      </c>
      <c r="GF9" s="160">
        <f t="shared" si="73"/>
        <v>0</v>
      </c>
      <c r="GG9" s="160">
        <f t="shared" si="74"/>
        <v>0</v>
      </c>
      <c r="GH9" s="160">
        <f t="shared" si="75"/>
        <v>0</v>
      </c>
      <c r="GI9" s="160">
        <f t="shared" si="76"/>
        <v>0</v>
      </c>
      <c r="GJ9" s="160">
        <f t="shared" si="77"/>
        <v>0</v>
      </c>
      <c r="GK9" s="160">
        <f t="shared" si="78"/>
        <v>0</v>
      </c>
      <c r="GL9" s="160">
        <f t="shared" si="79"/>
        <v>0</v>
      </c>
      <c r="GM9" s="160">
        <f t="shared" si="80"/>
        <v>0</v>
      </c>
      <c r="GN9" s="160">
        <f t="shared" si="81"/>
        <v>0</v>
      </c>
      <c r="GO9" s="160">
        <f t="shared" si="82"/>
        <v>0</v>
      </c>
      <c r="GP9" s="160">
        <f t="shared" si="83"/>
        <v>0</v>
      </c>
      <c r="GQ9" s="160">
        <f t="shared" si="84"/>
        <v>0</v>
      </c>
      <c r="GR9" s="58" t="b">
        <f t="array" ref="GR9">MAX(DH9:GQ9)=MIN(DH9:GQ9)</f>
        <v>1</v>
      </c>
    </row>
    <row r="10" spans="1:200" hidden="1" x14ac:dyDescent="0.25">
      <c r="A10" s="350" t="s">
        <v>78</v>
      </c>
      <c r="B10" s="160">
        <f t="shared" si="85"/>
        <v>3</v>
      </c>
      <c r="C10" s="160">
        <f t="shared" si="0"/>
        <v>3</v>
      </c>
      <c r="D10" s="160">
        <f t="shared" si="1"/>
        <v>4</v>
      </c>
      <c r="E10" s="160">
        <f t="shared" si="2"/>
        <v>3</v>
      </c>
      <c r="F10" s="160">
        <f t="shared" si="3"/>
        <v>4</v>
      </c>
      <c r="G10" s="160">
        <f t="shared" si="4"/>
        <v>3</v>
      </c>
      <c r="H10" s="160">
        <f t="shared" si="5"/>
        <v>3</v>
      </c>
      <c r="I10" s="160">
        <f t="shared" si="6"/>
        <v>3</v>
      </c>
      <c r="J10" s="160">
        <f t="shared" si="7"/>
        <v>4</v>
      </c>
      <c r="K10" s="160">
        <f t="shared" si="8"/>
        <v>5</v>
      </c>
      <c r="L10" s="160">
        <f t="shared" si="9"/>
        <v>4</v>
      </c>
      <c r="M10" s="160">
        <f t="shared" si="10"/>
        <v>4</v>
      </c>
      <c r="N10" s="160">
        <f t="shared" si="11"/>
        <v>5</v>
      </c>
      <c r="O10" s="160">
        <f t="shared" si="12"/>
        <v>3</v>
      </c>
      <c r="P10" s="160">
        <f t="shared" si="13"/>
        <v>4</v>
      </c>
      <c r="Q10" s="160">
        <f t="shared" si="14"/>
        <v>2</v>
      </c>
      <c r="R10" s="160">
        <f t="shared" si="15"/>
        <v>3</v>
      </c>
      <c r="S10" s="160">
        <f t="shared" si="16"/>
        <v>1</v>
      </c>
      <c r="T10" s="160">
        <f t="shared" si="17"/>
        <v>2</v>
      </c>
      <c r="U10" s="160">
        <f t="shared" si="18"/>
        <v>3</v>
      </c>
      <c r="V10" s="160">
        <f t="shared" si="19"/>
        <v>3</v>
      </c>
      <c r="W10" s="160">
        <f t="shared" si="20"/>
        <v>3</v>
      </c>
      <c r="X10" s="154">
        <f>IFERROR(INDEX('ES-Efficacy Acceptability'!H$12:H$52,MATCH($A10,'ES-Efficacy Acceptability'!$B$12:$B$52,0)),"")</f>
        <v>3</v>
      </c>
      <c r="Y10" s="154">
        <f>IFERROR(INDEX('ES-Efficacy Acceptability'!I$12:I$52,MATCH($A10,'ES-Efficacy Acceptability'!$B$12:$B$52,0)),"")</f>
        <v>3</v>
      </c>
      <c r="Z10" s="154">
        <f>IFERROR(INDEX('ES-Efficacy Acceptability'!J$12:J$52,MATCH($A10,'ES-Efficacy Acceptability'!$B$12:$B$52,0)),"")</f>
        <v>4</v>
      </c>
      <c r="AA10" s="154">
        <f>IFERROR(INDEX('ES-Efficacy Acceptability'!K$12:K$52,MATCH($A10,'ES-Efficacy Acceptability'!$B$12:$B$52,0)),"")</f>
        <v>3</v>
      </c>
      <c r="AB10" s="154">
        <f>IFERROR(INDEX('ES-Efficacy Acceptability'!L$12:L$52,MATCH($A10,'ES-Efficacy Acceptability'!$B$12:$B$52,0)),"")</f>
        <v>4</v>
      </c>
      <c r="AC10" s="154">
        <f>IFERROR(INDEX('ES-Efficacy Acceptability'!M$12:M$52,MATCH($A10,'ES-Efficacy Acceptability'!$B$12:$B$52,0)),"")</f>
        <v>3</v>
      </c>
      <c r="AD10" s="154">
        <f>IFERROR(INDEX('ES-Efficacy Acceptability'!N$12:N$52,MATCH($A10,'ES-Efficacy Acceptability'!$B$12:$B$52,0)),"")</f>
        <v>3</v>
      </c>
      <c r="AE10" s="154">
        <f>IFERROR(INDEX('ES-Efficacy Acceptability'!O$12:O$52,MATCH($A10,'ES-Efficacy Acceptability'!$B$12:$B$52,0)),"")</f>
        <v>3</v>
      </c>
      <c r="AF10" s="154">
        <f>IFERROR(INDEX('ES-Efficacy Acceptability'!P$12:P$52,MATCH($A10,'ES-Efficacy Acceptability'!$B$12:$B$52,0)),"")</f>
        <v>4</v>
      </c>
      <c r="AG10" s="154">
        <f>IFERROR(INDEX('ES-Efficacy Acceptability'!Q$12:Q$52,MATCH($A10,'ES-Efficacy Acceptability'!$B$12:$B$52,0)),"")</f>
        <v>5</v>
      </c>
      <c r="AH10" s="154">
        <f>IFERROR(INDEX('ES-Efficacy Acceptability'!R$12:R$52,MATCH($A10,'ES-Efficacy Acceptability'!$B$12:$B$52,0)),"")</f>
        <v>4</v>
      </c>
      <c r="AI10" s="154">
        <f>IFERROR(INDEX('ES-Efficacy Acceptability'!S$12:S$52,MATCH($A10,'ES-Efficacy Acceptability'!$B$12:$B$52,0)),"")</f>
        <v>4</v>
      </c>
      <c r="AJ10" s="154">
        <f>IFERROR(INDEX('ES-Efficacy Acceptability'!T$12:T$52,MATCH($A10,'ES-Efficacy Acceptability'!$B$12:$B$52,0)),"")</f>
        <v>5</v>
      </c>
      <c r="AK10" s="154">
        <f>IFERROR(INDEX('ES-Efficacy Acceptability'!U$12:U$52,MATCH($A10,'ES-Efficacy Acceptability'!$B$12:$B$52,0)),"")</f>
        <v>3</v>
      </c>
      <c r="AL10" s="154">
        <f>IFERROR(INDEX('ES-Efficacy Acceptability'!V$12:V$52,MATCH($A10,'ES-Efficacy Acceptability'!$B$12:$B$52,0)),"")</f>
        <v>4</v>
      </c>
      <c r="AM10" s="154">
        <f>IFERROR(INDEX('ES-Efficacy Acceptability'!W$12:W$52,MATCH($A10,'ES-Efficacy Acceptability'!$B$12:$B$52,0)),"")</f>
        <v>2</v>
      </c>
      <c r="AN10" s="154">
        <f>IFERROR(INDEX('ES-Efficacy Acceptability'!X$12:X$52,MATCH($A10,'ES-Efficacy Acceptability'!$B$12:$B$52,0)),"")</f>
        <v>3</v>
      </c>
      <c r="AO10" s="154">
        <f>IFERROR(INDEX('ES-Efficacy Acceptability'!Y$12:Y$52,MATCH($A10,'ES-Efficacy Acceptability'!$B$12:$B$52,0)),"")</f>
        <v>1</v>
      </c>
      <c r="AP10" s="154">
        <f>IFERROR(INDEX('ES-Efficacy Acceptability'!Z$12:Z$52,MATCH($A10,'ES-Efficacy Acceptability'!$B$12:$B$52,0)),"")</f>
        <v>2</v>
      </c>
      <c r="AQ10" s="154">
        <f>IFERROR(INDEX('ES-Efficacy Acceptability'!AA$12:AA$52,MATCH($A10,'ES-Efficacy Acceptability'!$B$12:$B$52,0)),"")</f>
        <v>3</v>
      </c>
      <c r="AR10" s="154">
        <f>IFERROR(INDEX('ES-Efficacy Acceptability'!AB$12:AB$52,MATCH($A10,'ES-Efficacy Acceptability'!$B$12:$B$52,0)),"")</f>
        <v>3</v>
      </c>
      <c r="AS10" s="154">
        <f>IFERROR(INDEX('ES-Efficacy Acceptability'!AC$12:AC$52,MATCH($A10,'ES-Efficacy Acceptability'!$B$12:$B$52,0)),"")</f>
        <v>3</v>
      </c>
      <c r="AT10" s="154">
        <f>IFERROR(INDEX('IT-Efficacy Acceptability'!H$12:H$52,MATCH($A10,'IT-Efficacy Acceptability'!$B$12:$B$52,0)),"")</f>
        <v>3</v>
      </c>
      <c r="AU10" s="154">
        <f>IFERROR(INDEX('IT-Efficacy Acceptability'!I$12:I$52,MATCH($A10,'IT-Efficacy Acceptability'!$B$12:$B$52,0)),"")</f>
        <v>3</v>
      </c>
      <c r="AV10" s="154">
        <f>IFERROR(INDEX('IT-Efficacy Acceptability'!J$12:J$52,MATCH($A10,'IT-Efficacy Acceptability'!$B$12:$B$52,0)),"")</f>
        <v>4</v>
      </c>
      <c r="AW10" s="154">
        <f>IFERROR(INDEX('IT-Efficacy Acceptability'!K$12:K$52,MATCH($A10,'IT-Efficacy Acceptability'!$B$12:$B$52,0)),"")</f>
        <v>3</v>
      </c>
      <c r="AX10" s="154">
        <f>IFERROR(INDEX('IT-Efficacy Acceptability'!L$12:L$52,MATCH($A10,'IT-Efficacy Acceptability'!$B$12:$B$52,0)),"")</f>
        <v>4</v>
      </c>
      <c r="AY10" s="154">
        <f>IFERROR(INDEX('IT-Efficacy Acceptability'!M$12:M$52,MATCH($A10,'IT-Efficacy Acceptability'!$B$12:$B$52,0)),"")</f>
        <v>3</v>
      </c>
      <c r="AZ10" s="154">
        <f>IFERROR(INDEX('IT-Efficacy Acceptability'!N$12:N$52,MATCH($A10,'IT-Efficacy Acceptability'!$B$12:$B$52,0)),"")</f>
        <v>3</v>
      </c>
      <c r="BA10" s="154">
        <f>IFERROR(INDEX('IT-Efficacy Acceptability'!O$12:O$52,MATCH($A10,'IT-Efficacy Acceptability'!$B$12:$B$52,0)),"")</f>
        <v>3</v>
      </c>
      <c r="BB10" s="154">
        <f>IFERROR(INDEX('IT-Efficacy Acceptability'!P$12:P$52,MATCH($A10,'IT-Efficacy Acceptability'!$B$12:$B$52,0)),"")</f>
        <v>4</v>
      </c>
      <c r="BC10" s="154">
        <f>IFERROR(INDEX('IT-Efficacy Acceptability'!Q$12:Q$52,MATCH($A10,'IT-Efficacy Acceptability'!$B$12:$B$52,0)),"")</f>
        <v>5</v>
      </c>
      <c r="BD10" s="154">
        <f>IFERROR(INDEX('IT-Efficacy Acceptability'!R$12:R$52,MATCH($A10,'IT-Efficacy Acceptability'!$B$12:$B$52,0)),"")</f>
        <v>4</v>
      </c>
      <c r="BE10" s="154">
        <f>IFERROR(INDEX('IT-Efficacy Acceptability'!S$12:S$52,MATCH($A10,'IT-Efficacy Acceptability'!$B$12:$B$52,0)),"")</f>
        <v>4</v>
      </c>
      <c r="BF10" s="154">
        <f>IFERROR(INDEX('IT-Efficacy Acceptability'!T$12:T$52,MATCH($A10,'IT-Efficacy Acceptability'!$B$12:$B$52,0)),"")</f>
        <v>5</v>
      </c>
      <c r="BG10" s="154">
        <f>IFERROR(INDEX('IT-Efficacy Acceptability'!U$12:U$52,MATCH($A10,'IT-Efficacy Acceptability'!$B$12:$B$52,0)),"")</f>
        <v>3</v>
      </c>
      <c r="BH10" s="154">
        <f>IFERROR(INDEX('IT-Efficacy Acceptability'!V$12:V$52,MATCH($A10,'IT-Efficacy Acceptability'!$B$12:$B$52,0)),"")</f>
        <v>4</v>
      </c>
      <c r="BI10" s="154">
        <f>IFERROR(INDEX('IT-Efficacy Acceptability'!W$12:W$52,MATCH($A10,'IT-Efficacy Acceptability'!$B$12:$B$52,0)),"")</f>
        <v>2</v>
      </c>
      <c r="BJ10" s="154">
        <f>IFERROR(INDEX('IT-Efficacy Acceptability'!X$12:X$52,MATCH($A10,'IT-Efficacy Acceptability'!$B$12:$B$52,0)),"")</f>
        <v>3</v>
      </c>
      <c r="BK10" s="154">
        <f>IFERROR(INDEX('IT-Efficacy Acceptability'!Y$12:Y$52,MATCH($A10,'IT-Efficacy Acceptability'!$B$12:$B$52,0)),"")</f>
        <v>1</v>
      </c>
      <c r="BL10" s="154">
        <f>IFERROR(INDEX('IT-Efficacy Acceptability'!Z$12:Z$52,MATCH($A10,'IT-Efficacy Acceptability'!$B$12:$B$52,0)),"")</f>
        <v>2</v>
      </c>
      <c r="BM10" s="154">
        <f>IFERROR(INDEX('IT-Efficacy Acceptability'!AA$12:AA$52,MATCH($A10,'IT-Efficacy Acceptability'!$B$12:$B$52,0)),"")</f>
        <v>3</v>
      </c>
      <c r="BN10" s="154">
        <f>IFERROR(INDEX('IT-Efficacy Acceptability'!AB$12:AB$52,MATCH($A10,'IT-Efficacy Acceptability'!$B$12:$B$52,0)),"")</f>
        <v>3</v>
      </c>
      <c r="BO10" s="154">
        <f>IFERROR(INDEX('IT-Efficacy Acceptability'!AC$12:AC$52,MATCH($A10,'IT-Efficacy Acceptability'!$B$12:$B$52,0)),"")</f>
        <v>3</v>
      </c>
      <c r="BP10" s="154">
        <f>IFERROR(INDEX('DE-Efficacy Acceptability'!H$12:H$52,MATCH($A10,'DE-Efficacy Acceptability'!$B$12:$B$52,0)),"")</f>
        <v>3</v>
      </c>
      <c r="BQ10" s="154">
        <f>IFERROR(INDEX('DE-Efficacy Acceptability'!I$12:I$52,MATCH($A10,'DE-Efficacy Acceptability'!$B$12:$B$52,0)),"")</f>
        <v>3</v>
      </c>
      <c r="BR10" s="154">
        <f>IFERROR(INDEX('DE-Efficacy Acceptability'!J$12:J$52,MATCH($A10,'DE-Efficacy Acceptability'!$B$12:$B$52,0)),"")</f>
        <v>4</v>
      </c>
      <c r="BS10" s="154">
        <f>IFERROR(INDEX('DE-Efficacy Acceptability'!K$12:K$52,MATCH($A10,'DE-Efficacy Acceptability'!$B$12:$B$52,0)),"")</f>
        <v>3</v>
      </c>
      <c r="BT10" s="154">
        <f>IFERROR(INDEX('DE-Efficacy Acceptability'!L$12:L$52,MATCH($A10,'DE-Efficacy Acceptability'!$B$12:$B$52,0)),"")</f>
        <v>4</v>
      </c>
      <c r="BU10" s="154">
        <f>IFERROR(INDEX('DE-Efficacy Acceptability'!M$12:M$52,MATCH($A10,'DE-Efficacy Acceptability'!$B$12:$B$52,0)),"")</f>
        <v>3</v>
      </c>
      <c r="BV10" s="154">
        <f>IFERROR(INDEX('DE-Efficacy Acceptability'!N$12:N$52,MATCH($A10,'DE-Efficacy Acceptability'!$B$12:$B$52,0)),"")</f>
        <v>3</v>
      </c>
      <c r="BW10" s="154">
        <f>IFERROR(INDEX('DE-Efficacy Acceptability'!O$12:O$52,MATCH($A10,'DE-Efficacy Acceptability'!$B$12:$B$52,0)),"")</f>
        <v>3</v>
      </c>
      <c r="BX10" s="154">
        <f>IFERROR(INDEX('DE-Efficacy Acceptability'!P$12:P$52,MATCH($A10,'DE-Efficacy Acceptability'!$B$12:$B$52,0)),"")</f>
        <v>4</v>
      </c>
      <c r="BY10" s="154">
        <f>IFERROR(INDEX('DE-Efficacy Acceptability'!Q$12:Q$52,MATCH($A10,'DE-Efficacy Acceptability'!$B$12:$B$52,0)),"")</f>
        <v>5</v>
      </c>
      <c r="BZ10" s="154">
        <f>IFERROR(INDEX('DE-Efficacy Acceptability'!R$12:R$52,MATCH($A10,'DE-Efficacy Acceptability'!$B$12:$B$52,0)),"")</f>
        <v>4</v>
      </c>
      <c r="CA10" s="154">
        <f>IFERROR(INDEX('DE-Efficacy Acceptability'!S$12:S$52,MATCH($A10,'DE-Efficacy Acceptability'!$B$12:$B$52,0)),"")</f>
        <v>4</v>
      </c>
      <c r="CB10" s="154">
        <f>IFERROR(INDEX('DE-Efficacy Acceptability'!T$12:T$52,MATCH($A10,'DE-Efficacy Acceptability'!$B$12:$B$52,0)),"")</f>
        <v>5</v>
      </c>
      <c r="CC10" s="154">
        <f>IFERROR(INDEX('DE-Efficacy Acceptability'!U$12:U$52,MATCH($A10,'DE-Efficacy Acceptability'!$B$12:$B$52,0)),"")</f>
        <v>3</v>
      </c>
      <c r="CD10" s="154">
        <f>IFERROR(INDEX('DE-Efficacy Acceptability'!V$12:V$52,MATCH($A10,'DE-Efficacy Acceptability'!$B$12:$B$52,0)),"")</f>
        <v>4</v>
      </c>
      <c r="CE10" s="154">
        <f>IFERROR(INDEX('DE-Efficacy Acceptability'!W$12:W$52,MATCH($A10,'DE-Efficacy Acceptability'!$B$12:$B$52,0)),"")</f>
        <v>2</v>
      </c>
      <c r="CF10" s="154">
        <f>IFERROR(INDEX('DE-Efficacy Acceptability'!X$12:X$52,MATCH($A10,'DE-Efficacy Acceptability'!$B$12:$B$52,0)),"")</f>
        <v>3</v>
      </c>
      <c r="CG10" s="154">
        <f>IFERROR(INDEX('DE-Efficacy Acceptability'!Y$12:Y$52,MATCH($A10,'DE-Efficacy Acceptability'!$B$12:$B$52,0)),"")</f>
        <v>1</v>
      </c>
      <c r="CH10" s="154">
        <f>IFERROR(INDEX('DE-Efficacy Acceptability'!Z$12:Z$52,MATCH($A10,'DE-Efficacy Acceptability'!$B$12:$B$52,0)),"")</f>
        <v>2</v>
      </c>
      <c r="CI10" s="154">
        <f>IFERROR(INDEX('DE-Efficacy Acceptability'!AA$12:AA$52,MATCH($A10,'DE-Efficacy Acceptability'!$B$12:$B$52,0)),"")</f>
        <v>3</v>
      </c>
      <c r="CJ10" s="154">
        <f>IFERROR(INDEX('DE-Efficacy Acceptability'!AB$12:AB$52,MATCH($A10,'DE-Efficacy Acceptability'!$B$12:$B$52,0)),"")</f>
        <v>3</v>
      </c>
      <c r="CK10" s="154">
        <f>IFERROR(INDEX('DE-Efficacy Acceptability'!AC$12:AC$52,MATCH($A10,'DE-Efficacy Acceptability'!$B$12:$B$52,0)),"")</f>
        <v>3</v>
      </c>
      <c r="CL10" s="154">
        <f>IFERROR(INDEX('FR-Efficacy Acceptability'!H$12:H$52,MATCH($A10,'FR-Efficacy Acceptability'!$B$12:$B$52,0)),"")</f>
        <v>3</v>
      </c>
      <c r="CM10" s="154">
        <f>IFERROR(INDEX('FR-Efficacy Acceptability'!I$12:I$52,MATCH($A10,'FR-Efficacy Acceptability'!$B$12:$B$52,0)),"")</f>
        <v>3</v>
      </c>
      <c r="CN10" s="154">
        <f>IFERROR(INDEX('FR-Efficacy Acceptability'!J$12:J$52,MATCH($A10,'FR-Efficacy Acceptability'!$B$12:$B$52,0)),"")</f>
        <v>4</v>
      </c>
      <c r="CO10" s="154">
        <f>IFERROR(INDEX('FR-Efficacy Acceptability'!K$12:K$52,MATCH($A10,'FR-Efficacy Acceptability'!$B$12:$B$52,0)),"")</f>
        <v>3</v>
      </c>
      <c r="CP10" s="154">
        <f>IFERROR(INDEX('FR-Efficacy Acceptability'!L$12:L$52,MATCH($A10,'FR-Efficacy Acceptability'!$B$12:$B$52,0)),"")</f>
        <v>4</v>
      </c>
      <c r="CQ10" s="154">
        <f>IFERROR(INDEX('FR-Efficacy Acceptability'!M$12:M$52,MATCH($A10,'FR-Efficacy Acceptability'!$B$12:$B$52,0)),"")</f>
        <v>3</v>
      </c>
      <c r="CR10" s="154">
        <f>IFERROR(INDEX('FR-Efficacy Acceptability'!N$12:N$52,MATCH($A10,'FR-Efficacy Acceptability'!$B$12:$B$52,0)),"")</f>
        <v>3</v>
      </c>
      <c r="CS10" s="154">
        <f>IFERROR(INDEX('FR-Efficacy Acceptability'!O$12:O$52,MATCH($A10,'FR-Efficacy Acceptability'!$B$12:$B$52,0)),"")</f>
        <v>3</v>
      </c>
      <c r="CT10" s="154">
        <f>IFERROR(INDEX('FR-Efficacy Acceptability'!P$12:P$52,MATCH($A10,'FR-Efficacy Acceptability'!$B$12:$B$52,0)),"")</f>
        <v>4</v>
      </c>
      <c r="CU10" s="154">
        <f>IFERROR(INDEX('FR-Efficacy Acceptability'!Q$12:Q$52,MATCH($A10,'FR-Efficacy Acceptability'!$B$12:$B$52,0)),"")</f>
        <v>5</v>
      </c>
      <c r="CV10" s="154">
        <f>IFERROR(INDEX('FR-Efficacy Acceptability'!R$12:R$52,MATCH($A10,'FR-Efficacy Acceptability'!$B$12:$B$52,0)),"")</f>
        <v>3</v>
      </c>
      <c r="CW10" s="154">
        <f>IFERROR(INDEX('FR-Efficacy Acceptability'!S$12:S$52,MATCH($A10,'FR-Efficacy Acceptability'!$B$12:$B$52,0)),"")</f>
        <v>4</v>
      </c>
      <c r="CX10" s="154">
        <f>IFERROR(INDEX('FR-Efficacy Acceptability'!T$12:T$52,MATCH($A10,'FR-Efficacy Acceptability'!$B$12:$B$52,0)),"")</f>
        <v>5</v>
      </c>
      <c r="CY10" s="154">
        <f>IFERROR(INDEX('FR-Efficacy Acceptability'!U$12:U$52,MATCH($A10,'FR-Efficacy Acceptability'!$B$12:$B$52,0)),"")</f>
        <v>3</v>
      </c>
      <c r="CZ10" s="154">
        <f>IFERROR(INDEX('FR-Efficacy Acceptability'!V$12:V$52,MATCH($A10,'FR-Efficacy Acceptability'!$B$12:$B$52,0)),"")</f>
        <v>4</v>
      </c>
      <c r="DA10" s="154">
        <f>IFERROR(INDEX('FR-Efficacy Acceptability'!W$12:W$52,MATCH($A10,'FR-Efficacy Acceptability'!$B$12:$B$52,0)),"")</f>
        <v>2</v>
      </c>
      <c r="DB10" s="154">
        <f>IFERROR(INDEX('FR-Efficacy Acceptability'!X$12:X$52,MATCH($A10,'FR-Efficacy Acceptability'!$B$12:$B$52,0)),"")</f>
        <v>3</v>
      </c>
      <c r="DC10" s="154">
        <f>IFERROR(INDEX('FR-Efficacy Acceptability'!Y$12:Y$52,MATCH($A10,'FR-Efficacy Acceptability'!$B$12:$B$52,0)),"")</f>
        <v>1</v>
      </c>
      <c r="DD10" s="154">
        <f>IFERROR(INDEX('FR-Efficacy Acceptability'!Z$12:Z$52,MATCH($A10,'FR-Efficacy Acceptability'!$B$12:$B$52,0)),"")</f>
        <v>2</v>
      </c>
      <c r="DE10" s="154">
        <f>IFERROR(INDEX('FR-Efficacy Acceptability'!AA$12:AA$52,MATCH($A10,'FR-Efficacy Acceptability'!$B$12:$B$52,0)),"")</f>
        <v>3</v>
      </c>
      <c r="DF10" s="154">
        <f>IFERROR(INDEX('FR-Efficacy Acceptability'!AB$12:AB$52,MATCH($A10,'FR-Efficacy Acceptability'!$B$12:$B$52,0)),"")</f>
        <v>3</v>
      </c>
      <c r="DG10" s="154">
        <f>IFERROR(INDEX('FR-Efficacy Acceptability'!AC$12:AC$52,MATCH($A10,'FR-Efficacy Acceptability'!$B$12:$B$52,0)),"")</f>
        <v>3</v>
      </c>
      <c r="DH10" s="160">
        <f t="shared" si="86"/>
        <v>0</v>
      </c>
      <c r="DI10" s="160">
        <f t="shared" si="21"/>
        <v>0</v>
      </c>
      <c r="DJ10" s="160">
        <f t="shared" si="22"/>
        <v>0</v>
      </c>
      <c r="DK10" s="160">
        <f t="shared" si="23"/>
        <v>0</v>
      </c>
      <c r="DL10" s="160">
        <f t="shared" si="24"/>
        <v>0</v>
      </c>
      <c r="DM10" s="160">
        <f t="shared" si="25"/>
        <v>0</v>
      </c>
      <c r="DN10" s="160">
        <f t="shared" si="26"/>
        <v>0</v>
      </c>
      <c r="DO10" s="160">
        <f t="shared" si="27"/>
        <v>0</v>
      </c>
      <c r="DP10" s="160">
        <f t="shared" si="28"/>
        <v>0</v>
      </c>
      <c r="DQ10" s="160">
        <f t="shared" si="29"/>
        <v>0</v>
      </c>
      <c r="DR10" s="160">
        <f t="shared" si="30"/>
        <v>0</v>
      </c>
      <c r="DS10" s="160">
        <f t="shared" si="31"/>
        <v>0</v>
      </c>
      <c r="DT10" s="160">
        <f t="shared" si="32"/>
        <v>0</v>
      </c>
      <c r="DU10" s="160">
        <f t="shared" si="33"/>
        <v>0</v>
      </c>
      <c r="DV10" s="160">
        <f t="shared" si="34"/>
        <v>0</v>
      </c>
      <c r="DW10" s="160">
        <f t="shared" si="35"/>
        <v>0</v>
      </c>
      <c r="DX10" s="160">
        <f t="shared" si="36"/>
        <v>0</v>
      </c>
      <c r="DY10" s="160">
        <f t="shared" si="37"/>
        <v>0</v>
      </c>
      <c r="DZ10" s="160">
        <f t="shared" si="38"/>
        <v>0</v>
      </c>
      <c r="EA10" s="160">
        <f t="shared" si="39"/>
        <v>0</v>
      </c>
      <c r="EB10" s="160">
        <f t="shared" si="40"/>
        <v>0</v>
      </c>
      <c r="EC10" s="160">
        <f t="shared" si="41"/>
        <v>0</v>
      </c>
      <c r="ED10" s="160">
        <f t="shared" si="87"/>
        <v>0</v>
      </c>
      <c r="EE10" s="160">
        <f t="shared" si="42"/>
        <v>0</v>
      </c>
      <c r="EF10" s="160">
        <f t="shared" si="43"/>
        <v>0</v>
      </c>
      <c r="EG10" s="160">
        <f t="shared" si="44"/>
        <v>0</v>
      </c>
      <c r="EH10" s="160">
        <f t="shared" si="45"/>
        <v>0</v>
      </c>
      <c r="EI10" s="160">
        <f t="shared" si="46"/>
        <v>0</v>
      </c>
      <c r="EJ10" s="160">
        <f t="shared" si="47"/>
        <v>0</v>
      </c>
      <c r="EK10" s="160">
        <f t="shared" si="48"/>
        <v>0</v>
      </c>
      <c r="EL10" s="160">
        <f t="shared" si="49"/>
        <v>0</v>
      </c>
      <c r="EM10" s="160">
        <f t="shared" si="50"/>
        <v>0</v>
      </c>
      <c r="EN10" s="160">
        <f t="shared" si="51"/>
        <v>0</v>
      </c>
      <c r="EO10" s="160">
        <f t="shared" si="52"/>
        <v>0</v>
      </c>
      <c r="EP10" s="160">
        <f t="shared" si="53"/>
        <v>0</v>
      </c>
      <c r="EQ10" s="160">
        <f t="shared" si="54"/>
        <v>0</v>
      </c>
      <c r="ER10" s="160">
        <f t="shared" si="55"/>
        <v>0</v>
      </c>
      <c r="ES10" s="160">
        <f t="shared" si="56"/>
        <v>0</v>
      </c>
      <c r="ET10" s="160">
        <f t="shared" si="57"/>
        <v>0</v>
      </c>
      <c r="EU10" s="160">
        <f t="shared" si="58"/>
        <v>0</v>
      </c>
      <c r="EV10" s="160">
        <f t="shared" si="59"/>
        <v>0</v>
      </c>
      <c r="EW10" s="160">
        <f t="shared" si="60"/>
        <v>0</v>
      </c>
      <c r="EX10" s="160">
        <f t="shared" si="61"/>
        <v>0</v>
      </c>
      <c r="EY10" s="160">
        <f t="shared" si="62"/>
        <v>0</v>
      </c>
      <c r="EZ10" s="160">
        <f t="shared" si="88"/>
        <v>0</v>
      </c>
      <c r="FA10" s="160">
        <f t="shared" si="89"/>
        <v>0</v>
      </c>
      <c r="FB10" s="160">
        <f t="shared" si="90"/>
        <v>0</v>
      </c>
      <c r="FC10" s="160">
        <f t="shared" si="91"/>
        <v>0</v>
      </c>
      <c r="FD10" s="160">
        <f t="shared" si="92"/>
        <v>0</v>
      </c>
      <c r="FE10" s="160">
        <f t="shared" si="93"/>
        <v>0</v>
      </c>
      <c r="FF10" s="160">
        <f t="shared" si="94"/>
        <v>0</v>
      </c>
      <c r="FG10" s="160">
        <f t="shared" si="95"/>
        <v>0</v>
      </c>
      <c r="FH10" s="160">
        <f t="shared" si="96"/>
        <v>0</v>
      </c>
      <c r="FI10" s="160">
        <f t="shared" si="97"/>
        <v>0</v>
      </c>
      <c r="FJ10" s="160">
        <f t="shared" si="98"/>
        <v>0</v>
      </c>
      <c r="FK10" s="160">
        <f t="shared" si="99"/>
        <v>0</v>
      </c>
      <c r="FL10" s="160">
        <f t="shared" si="100"/>
        <v>0</v>
      </c>
      <c r="FM10" s="160">
        <f t="shared" si="101"/>
        <v>0</v>
      </c>
      <c r="FN10" s="160">
        <f t="shared" si="102"/>
        <v>0</v>
      </c>
      <c r="FO10" s="160">
        <f t="shared" si="103"/>
        <v>0</v>
      </c>
      <c r="FP10" s="160">
        <f t="shared" si="104"/>
        <v>0</v>
      </c>
      <c r="FQ10" s="160">
        <f t="shared" si="105"/>
        <v>0</v>
      </c>
      <c r="FR10" s="160">
        <f t="shared" si="106"/>
        <v>0</v>
      </c>
      <c r="FS10" s="160">
        <f t="shared" si="107"/>
        <v>0</v>
      </c>
      <c r="FT10" s="160">
        <f t="shared" si="108"/>
        <v>0</v>
      </c>
      <c r="FU10" s="160">
        <f t="shared" si="109"/>
        <v>0</v>
      </c>
      <c r="FV10" s="160">
        <f t="shared" si="110"/>
        <v>0</v>
      </c>
      <c r="FW10" s="160">
        <f t="shared" si="64"/>
        <v>0</v>
      </c>
      <c r="FX10" s="160">
        <f t="shared" si="65"/>
        <v>0</v>
      </c>
      <c r="FY10" s="160">
        <f t="shared" si="66"/>
        <v>0</v>
      </c>
      <c r="FZ10" s="160">
        <f t="shared" si="67"/>
        <v>0</v>
      </c>
      <c r="GA10" s="160">
        <f t="shared" si="68"/>
        <v>0</v>
      </c>
      <c r="GB10" s="160">
        <f t="shared" si="69"/>
        <v>0</v>
      </c>
      <c r="GC10" s="160">
        <f t="shared" si="70"/>
        <v>0</v>
      </c>
      <c r="GD10" s="160">
        <f t="shared" si="71"/>
        <v>0</v>
      </c>
      <c r="GE10" s="160">
        <f t="shared" si="72"/>
        <v>0</v>
      </c>
      <c r="GF10" s="160">
        <f t="shared" si="73"/>
        <v>-1</v>
      </c>
      <c r="GG10" s="160">
        <f t="shared" si="74"/>
        <v>0</v>
      </c>
      <c r="GH10" s="160">
        <f t="shared" si="75"/>
        <v>0</v>
      </c>
      <c r="GI10" s="160">
        <f t="shared" si="76"/>
        <v>0</v>
      </c>
      <c r="GJ10" s="160">
        <f t="shared" si="77"/>
        <v>0</v>
      </c>
      <c r="GK10" s="160">
        <f t="shared" si="78"/>
        <v>0</v>
      </c>
      <c r="GL10" s="160">
        <f t="shared" si="79"/>
        <v>0</v>
      </c>
      <c r="GM10" s="160">
        <f t="shared" si="80"/>
        <v>0</v>
      </c>
      <c r="GN10" s="160">
        <f t="shared" si="81"/>
        <v>0</v>
      </c>
      <c r="GO10" s="160">
        <f t="shared" si="82"/>
        <v>0</v>
      </c>
      <c r="GP10" s="160">
        <f t="shared" si="83"/>
        <v>0</v>
      </c>
      <c r="GQ10" s="160">
        <f t="shared" si="84"/>
        <v>0</v>
      </c>
      <c r="GR10" s="58" t="b">
        <f t="array" ref="GR10">MAX(DH10:GQ10)=MIN(DH10:GQ10)</f>
        <v>0</v>
      </c>
    </row>
    <row r="11" spans="1:200" hidden="1" x14ac:dyDescent="0.25">
      <c r="A11" s="299" t="s">
        <v>318</v>
      </c>
      <c r="B11" s="160">
        <f t="shared" si="85"/>
        <v>1</v>
      </c>
      <c r="C11" s="160">
        <f t="shared" si="0"/>
        <v>1</v>
      </c>
      <c r="D11" s="160">
        <f t="shared" si="1"/>
        <v>1</v>
      </c>
      <c r="E11" s="160">
        <f t="shared" si="2"/>
        <v>1</v>
      </c>
      <c r="F11" s="160">
        <f t="shared" si="3"/>
        <v>1</v>
      </c>
      <c r="G11" s="160">
        <f t="shared" si="4"/>
        <v>3</v>
      </c>
      <c r="H11" s="160">
        <f t="shared" si="5"/>
        <v>1</v>
      </c>
      <c r="I11" s="160">
        <f t="shared" si="6"/>
        <v>5</v>
      </c>
      <c r="J11" s="160">
        <f t="shared" si="7"/>
        <v>5</v>
      </c>
      <c r="K11" s="160">
        <f t="shared" si="8"/>
        <v>3</v>
      </c>
      <c r="L11" s="160">
        <f t="shared" si="9"/>
        <v>5</v>
      </c>
      <c r="M11" s="160">
        <f t="shared" si="10"/>
        <v>4</v>
      </c>
      <c r="N11" s="160">
        <f t="shared" si="11"/>
        <v>5</v>
      </c>
      <c r="O11" s="160">
        <f t="shared" si="12"/>
        <v>5</v>
      </c>
      <c r="P11" s="160">
        <f t="shared" si="13"/>
        <v>4</v>
      </c>
      <c r="Q11" s="160">
        <f t="shared" si="14"/>
        <v>1</v>
      </c>
      <c r="R11" s="160">
        <f t="shared" si="15"/>
        <v>3</v>
      </c>
      <c r="S11" s="160">
        <f t="shared" si="16"/>
        <v>3</v>
      </c>
      <c r="T11" s="160">
        <f t="shared" si="17"/>
        <v>3</v>
      </c>
      <c r="U11" s="160">
        <f t="shared" si="18"/>
        <v>3</v>
      </c>
      <c r="V11" s="160">
        <f t="shared" si="19"/>
        <v>3</v>
      </c>
      <c r="W11" s="160">
        <f t="shared" si="20"/>
        <v>3</v>
      </c>
      <c r="X11" s="154" t="str">
        <f>IFERROR(INDEX('ES-Efficacy Acceptability'!H$12:H$52,MATCH($A11,'ES-Efficacy Acceptability'!$B$12:$B$52,0)),"")</f>
        <v/>
      </c>
      <c r="Y11" s="154" t="str">
        <f>IFERROR(INDEX('ES-Efficacy Acceptability'!I$12:I$52,MATCH($A11,'ES-Efficacy Acceptability'!$B$12:$B$52,0)),"")</f>
        <v/>
      </c>
      <c r="Z11" s="154" t="str">
        <f>IFERROR(INDEX('ES-Efficacy Acceptability'!J$12:J$52,MATCH($A11,'ES-Efficacy Acceptability'!$B$12:$B$52,0)),"")</f>
        <v/>
      </c>
      <c r="AA11" s="154" t="str">
        <f>IFERROR(INDEX('ES-Efficacy Acceptability'!K$12:K$52,MATCH($A11,'ES-Efficacy Acceptability'!$B$12:$B$52,0)),"")</f>
        <v/>
      </c>
      <c r="AB11" s="154" t="str">
        <f>IFERROR(INDEX('ES-Efficacy Acceptability'!L$12:L$52,MATCH($A11,'ES-Efficacy Acceptability'!$B$12:$B$52,0)),"")</f>
        <v/>
      </c>
      <c r="AC11" s="154" t="str">
        <f>IFERROR(INDEX('ES-Efficacy Acceptability'!M$12:M$52,MATCH($A11,'ES-Efficacy Acceptability'!$B$12:$B$52,0)),"")</f>
        <v/>
      </c>
      <c r="AD11" s="154" t="str">
        <f>IFERROR(INDEX('ES-Efficacy Acceptability'!N$12:N$52,MATCH($A11,'ES-Efficacy Acceptability'!$B$12:$B$52,0)),"")</f>
        <v/>
      </c>
      <c r="AE11" s="154" t="str">
        <f>IFERROR(INDEX('ES-Efficacy Acceptability'!O$12:O$52,MATCH($A11,'ES-Efficacy Acceptability'!$B$12:$B$52,0)),"")</f>
        <v/>
      </c>
      <c r="AF11" s="154" t="str">
        <f>IFERROR(INDEX('ES-Efficacy Acceptability'!P$12:P$52,MATCH($A11,'ES-Efficacy Acceptability'!$B$12:$B$52,0)),"")</f>
        <v/>
      </c>
      <c r="AG11" s="154" t="str">
        <f>IFERROR(INDEX('ES-Efficacy Acceptability'!Q$12:Q$52,MATCH($A11,'ES-Efficacy Acceptability'!$B$12:$B$52,0)),"")</f>
        <v/>
      </c>
      <c r="AH11" s="154" t="str">
        <f>IFERROR(INDEX('ES-Efficacy Acceptability'!R$12:R$52,MATCH($A11,'ES-Efficacy Acceptability'!$B$12:$B$52,0)),"")</f>
        <v/>
      </c>
      <c r="AI11" s="154" t="str">
        <f>IFERROR(INDEX('ES-Efficacy Acceptability'!S$12:S$52,MATCH($A11,'ES-Efficacy Acceptability'!$B$12:$B$52,0)),"")</f>
        <v/>
      </c>
      <c r="AJ11" s="154" t="str">
        <f>IFERROR(INDEX('ES-Efficacy Acceptability'!T$12:T$52,MATCH($A11,'ES-Efficacy Acceptability'!$B$12:$B$52,0)),"")</f>
        <v/>
      </c>
      <c r="AK11" s="154" t="str">
        <f>IFERROR(INDEX('ES-Efficacy Acceptability'!U$12:U$52,MATCH($A11,'ES-Efficacy Acceptability'!$B$12:$B$52,0)),"")</f>
        <v/>
      </c>
      <c r="AL11" s="154" t="str">
        <f>IFERROR(INDEX('ES-Efficacy Acceptability'!V$12:V$52,MATCH($A11,'ES-Efficacy Acceptability'!$B$12:$B$52,0)),"")</f>
        <v/>
      </c>
      <c r="AM11" s="154" t="str">
        <f>IFERROR(INDEX('ES-Efficacy Acceptability'!W$12:W$52,MATCH($A11,'ES-Efficacy Acceptability'!$B$12:$B$52,0)),"")</f>
        <v/>
      </c>
      <c r="AN11" s="154" t="str">
        <f>IFERROR(INDEX('ES-Efficacy Acceptability'!X$12:X$52,MATCH($A11,'ES-Efficacy Acceptability'!$B$12:$B$52,0)),"")</f>
        <v/>
      </c>
      <c r="AO11" s="154" t="str">
        <f>IFERROR(INDEX('ES-Efficacy Acceptability'!Y$12:Y$52,MATCH($A11,'ES-Efficacy Acceptability'!$B$12:$B$52,0)),"")</f>
        <v/>
      </c>
      <c r="AP11" s="154" t="str">
        <f>IFERROR(INDEX('ES-Efficacy Acceptability'!Z$12:Z$52,MATCH($A11,'ES-Efficacy Acceptability'!$B$12:$B$52,0)),"")</f>
        <v/>
      </c>
      <c r="AQ11" s="154" t="str">
        <f>IFERROR(INDEX('ES-Efficacy Acceptability'!AA$12:AA$52,MATCH($A11,'ES-Efficacy Acceptability'!$B$12:$B$52,0)),"")</f>
        <v/>
      </c>
      <c r="AR11" s="154" t="str">
        <f>IFERROR(INDEX('ES-Efficacy Acceptability'!AB$12:AB$52,MATCH($A11,'ES-Efficacy Acceptability'!$B$12:$B$52,0)),"")</f>
        <v/>
      </c>
      <c r="AS11" s="154" t="str">
        <f>IFERROR(INDEX('ES-Efficacy Acceptability'!AC$12:AC$52,MATCH($A11,'ES-Efficacy Acceptability'!$B$12:$B$52,0)),"")</f>
        <v/>
      </c>
      <c r="AT11" s="154" t="str">
        <f>IFERROR(INDEX('IT-Efficacy Acceptability'!H$12:H$52,MATCH($A11,'IT-Efficacy Acceptability'!$B$12:$B$52,0)),"")</f>
        <v/>
      </c>
      <c r="AU11" s="154" t="str">
        <f>IFERROR(INDEX('IT-Efficacy Acceptability'!I$12:I$52,MATCH($A11,'IT-Efficacy Acceptability'!$B$12:$B$52,0)),"")</f>
        <v/>
      </c>
      <c r="AV11" s="154" t="str">
        <f>IFERROR(INDEX('IT-Efficacy Acceptability'!J$12:J$52,MATCH($A11,'IT-Efficacy Acceptability'!$B$12:$B$52,0)),"")</f>
        <v/>
      </c>
      <c r="AW11" s="154" t="str">
        <f>IFERROR(INDEX('IT-Efficacy Acceptability'!K$12:K$52,MATCH($A11,'IT-Efficacy Acceptability'!$B$12:$B$52,0)),"")</f>
        <v/>
      </c>
      <c r="AX11" s="154" t="str">
        <f>IFERROR(INDEX('IT-Efficacy Acceptability'!L$12:L$52,MATCH($A11,'IT-Efficacy Acceptability'!$B$12:$B$52,0)),"")</f>
        <v/>
      </c>
      <c r="AY11" s="154" t="str">
        <f>IFERROR(INDEX('IT-Efficacy Acceptability'!M$12:M$52,MATCH($A11,'IT-Efficacy Acceptability'!$B$12:$B$52,0)),"")</f>
        <v/>
      </c>
      <c r="AZ11" s="154" t="str">
        <f>IFERROR(INDEX('IT-Efficacy Acceptability'!N$12:N$52,MATCH($A11,'IT-Efficacy Acceptability'!$B$12:$B$52,0)),"")</f>
        <v/>
      </c>
      <c r="BA11" s="154" t="str">
        <f>IFERROR(INDEX('IT-Efficacy Acceptability'!O$12:O$52,MATCH($A11,'IT-Efficacy Acceptability'!$B$12:$B$52,0)),"")</f>
        <v/>
      </c>
      <c r="BB11" s="154" t="str">
        <f>IFERROR(INDEX('IT-Efficacy Acceptability'!P$12:P$52,MATCH($A11,'IT-Efficacy Acceptability'!$B$12:$B$52,0)),"")</f>
        <v/>
      </c>
      <c r="BC11" s="154" t="str">
        <f>IFERROR(INDEX('IT-Efficacy Acceptability'!Q$12:Q$52,MATCH($A11,'IT-Efficacy Acceptability'!$B$12:$B$52,0)),"")</f>
        <v/>
      </c>
      <c r="BD11" s="154" t="str">
        <f>IFERROR(INDEX('IT-Efficacy Acceptability'!R$12:R$52,MATCH($A11,'IT-Efficacy Acceptability'!$B$12:$B$52,0)),"")</f>
        <v/>
      </c>
      <c r="BE11" s="154" t="str">
        <f>IFERROR(INDEX('IT-Efficacy Acceptability'!S$12:S$52,MATCH($A11,'IT-Efficacy Acceptability'!$B$12:$B$52,0)),"")</f>
        <v/>
      </c>
      <c r="BF11" s="154" t="str">
        <f>IFERROR(INDEX('IT-Efficacy Acceptability'!T$12:T$52,MATCH($A11,'IT-Efficacy Acceptability'!$B$12:$B$52,0)),"")</f>
        <v/>
      </c>
      <c r="BG11" s="154" t="str">
        <f>IFERROR(INDEX('IT-Efficacy Acceptability'!U$12:U$52,MATCH($A11,'IT-Efficacy Acceptability'!$B$12:$B$52,0)),"")</f>
        <v/>
      </c>
      <c r="BH11" s="154" t="str">
        <f>IFERROR(INDEX('IT-Efficacy Acceptability'!V$12:V$52,MATCH($A11,'IT-Efficacy Acceptability'!$B$12:$B$52,0)),"")</f>
        <v/>
      </c>
      <c r="BI11" s="154" t="str">
        <f>IFERROR(INDEX('IT-Efficacy Acceptability'!W$12:W$52,MATCH($A11,'IT-Efficacy Acceptability'!$B$12:$B$52,0)),"")</f>
        <v/>
      </c>
      <c r="BJ11" s="154" t="str">
        <f>IFERROR(INDEX('IT-Efficacy Acceptability'!X$12:X$52,MATCH($A11,'IT-Efficacy Acceptability'!$B$12:$B$52,0)),"")</f>
        <v/>
      </c>
      <c r="BK11" s="154" t="str">
        <f>IFERROR(INDEX('IT-Efficacy Acceptability'!Y$12:Y$52,MATCH($A11,'IT-Efficacy Acceptability'!$B$12:$B$52,0)),"")</f>
        <v/>
      </c>
      <c r="BL11" s="154" t="str">
        <f>IFERROR(INDEX('IT-Efficacy Acceptability'!Z$12:Z$52,MATCH($A11,'IT-Efficacy Acceptability'!$B$12:$B$52,0)),"")</f>
        <v/>
      </c>
      <c r="BM11" s="154" t="str">
        <f>IFERROR(INDEX('IT-Efficacy Acceptability'!AA$12:AA$52,MATCH($A11,'IT-Efficacy Acceptability'!$B$12:$B$52,0)),"")</f>
        <v/>
      </c>
      <c r="BN11" s="154" t="str">
        <f>IFERROR(INDEX('IT-Efficacy Acceptability'!AB$12:AB$52,MATCH($A11,'IT-Efficacy Acceptability'!$B$12:$B$52,0)),"")</f>
        <v/>
      </c>
      <c r="BO11" s="154" t="str">
        <f>IFERROR(INDEX('IT-Efficacy Acceptability'!AC$12:AC$52,MATCH($A11,'IT-Efficacy Acceptability'!$B$12:$B$52,0)),"")</f>
        <v/>
      </c>
      <c r="BP11" s="154" t="str">
        <f>IFERROR(INDEX('DE-Efficacy Acceptability'!H$12:H$52,MATCH($A11,'DE-Efficacy Acceptability'!$B$12:$B$52,0)),"")</f>
        <v/>
      </c>
      <c r="BQ11" s="154" t="str">
        <f>IFERROR(INDEX('DE-Efficacy Acceptability'!I$12:I$52,MATCH($A11,'DE-Efficacy Acceptability'!$B$12:$B$52,0)),"")</f>
        <v/>
      </c>
      <c r="BR11" s="154" t="str">
        <f>IFERROR(INDEX('DE-Efficacy Acceptability'!J$12:J$52,MATCH($A11,'DE-Efficacy Acceptability'!$B$12:$B$52,0)),"")</f>
        <v/>
      </c>
      <c r="BS11" s="154" t="str">
        <f>IFERROR(INDEX('DE-Efficacy Acceptability'!K$12:K$52,MATCH($A11,'DE-Efficacy Acceptability'!$B$12:$B$52,0)),"")</f>
        <v/>
      </c>
      <c r="BT11" s="154" t="str">
        <f>IFERROR(INDEX('DE-Efficacy Acceptability'!L$12:L$52,MATCH($A11,'DE-Efficacy Acceptability'!$B$12:$B$52,0)),"")</f>
        <v/>
      </c>
      <c r="BU11" s="154" t="str">
        <f>IFERROR(INDEX('DE-Efficacy Acceptability'!M$12:M$52,MATCH($A11,'DE-Efficacy Acceptability'!$B$12:$B$52,0)),"")</f>
        <v/>
      </c>
      <c r="BV11" s="154" t="str">
        <f>IFERROR(INDEX('DE-Efficacy Acceptability'!N$12:N$52,MATCH($A11,'DE-Efficacy Acceptability'!$B$12:$B$52,0)),"")</f>
        <v/>
      </c>
      <c r="BW11" s="154" t="str">
        <f>IFERROR(INDEX('DE-Efficacy Acceptability'!O$12:O$52,MATCH($A11,'DE-Efficacy Acceptability'!$B$12:$B$52,0)),"")</f>
        <v/>
      </c>
      <c r="BX11" s="154" t="str">
        <f>IFERROR(INDEX('DE-Efficacy Acceptability'!P$12:P$52,MATCH($A11,'DE-Efficacy Acceptability'!$B$12:$B$52,0)),"")</f>
        <v/>
      </c>
      <c r="BY11" s="154" t="str">
        <f>IFERROR(INDEX('DE-Efficacy Acceptability'!Q$12:Q$52,MATCH($A11,'DE-Efficacy Acceptability'!$B$12:$B$52,0)),"")</f>
        <v/>
      </c>
      <c r="BZ11" s="154" t="str">
        <f>IFERROR(INDEX('DE-Efficacy Acceptability'!R$12:R$52,MATCH($A11,'DE-Efficacy Acceptability'!$B$12:$B$52,0)),"")</f>
        <v/>
      </c>
      <c r="CA11" s="154" t="str">
        <f>IFERROR(INDEX('DE-Efficacy Acceptability'!S$12:S$52,MATCH($A11,'DE-Efficacy Acceptability'!$B$12:$B$52,0)),"")</f>
        <v/>
      </c>
      <c r="CB11" s="154" t="str">
        <f>IFERROR(INDEX('DE-Efficacy Acceptability'!T$12:T$52,MATCH($A11,'DE-Efficacy Acceptability'!$B$12:$B$52,0)),"")</f>
        <v/>
      </c>
      <c r="CC11" s="154" t="str">
        <f>IFERROR(INDEX('DE-Efficacy Acceptability'!U$12:U$52,MATCH($A11,'DE-Efficacy Acceptability'!$B$12:$B$52,0)),"")</f>
        <v/>
      </c>
      <c r="CD11" s="154" t="str">
        <f>IFERROR(INDEX('DE-Efficacy Acceptability'!V$12:V$52,MATCH($A11,'DE-Efficacy Acceptability'!$B$12:$B$52,0)),"")</f>
        <v/>
      </c>
      <c r="CE11" s="154" t="str">
        <f>IFERROR(INDEX('DE-Efficacy Acceptability'!W$12:W$52,MATCH($A11,'DE-Efficacy Acceptability'!$B$12:$B$52,0)),"")</f>
        <v/>
      </c>
      <c r="CF11" s="154" t="str">
        <f>IFERROR(INDEX('DE-Efficacy Acceptability'!X$12:X$52,MATCH($A11,'DE-Efficacy Acceptability'!$B$12:$B$52,0)),"")</f>
        <v/>
      </c>
      <c r="CG11" s="154" t="str">
        <f>IFERROR(INDEX('DE-Efficacy Acceptability'!Y$12:Y$52,MATCH($A11,'DE-Efficacy Acceptability'!$B$12:$B$52,0)),"")</f>
        <v/>
      </c>
      <c r="CH11" s="154" t="str">
        <f>IFERROR(INDEX('DE-Efficacy Acceptability'!Z$12:Z$52,MATCH($A11,'DE-Efficacy Acceptability'!$B$12:$B$52,0)),"")</f>
        <v/>
      </c>
      <c r="CI11" s="154" t="str">
        <f>IFERROR(INDEX('DE-Efficacy Acceptability'!AA$12:AA$52,MATCH($A11,'DE-Efficacy Acceptability'!$B$12:$B$52,0)),"")</f>
        <v/>
      </c>
      <c r="CJ11" s="154" t="str">
        <f>IFERROR(INDEX('DE-Efficacy Acceptability'!AB$12:AB$52,MATCH($A11,'DE-Efficacy Acceptability'!$B$12:$B$52,0)),"")</f>
        <v/>
      </c>
      <c r="CK11" s="154" t="str">
        <f>IFERROR(INDEX('DE-Efficacy Acceptability'!AC$12:AC$52,MATCH($A11,'DE-Efficacy Acceptability'!$B$12:$B$52,0)),"")</f>
        <v/>
      </c>
      <c r="CL11" s="154">
        <f>IFERROR(INDEX('FR-Efficacy Acceptability'!H$12:H$52,MATCH($A11,'FR-Efficacy Acceptability'!$B$12:$B$52,0)),"")</f>
        <v>1</v>
      </c>
      <c r="CM11" s="154">
        <f>IFERROR(INDEX('FR-Efficacy Acceptability'!I$12:I$52,MATCH($A11,'FR-Efficacy Acceptability'!$B$12:$B$52,0)),"")</f>
        <v>1</v>
      </c>
      <c r="CN11" s="154">
        <f>IFERROR(INDEX('FR-Efficacy Acceptability'!J$12:J$52,MATCH($A11,'FR-Efficacy Acceptability'!$B$12:$B$52,0)),"")</f>
        <v>1</v>
      </c>
      <c r="CO11" s="154">
        <f>IFERROR(INDEX('FR-Efficacy Acceptability'!K$12:K$52,MATCH($A11,'FR-Efficacy Acceptability'!$B$12:$B$52,0)),"")</f>
        <v>1</v>
      </c>
      <c r="CP11" s="154">
        <f>IFERROR(INDEX('FR-Efficacy Acceptability'!L$12:L$52,MATCH($A11,'FR-Efficacy Acceptability'!$B$12:$B$52,0)),"")</f>
        <v>1</v>
      </c>
      <c r="CQ11" s="154">
        <f>IFERROR(INDEX('FR-Efficacy Acceptability'!M$12:M$52,MATCH($A11,'FR-Efficacy Acceptability'!$B$12:$B$52,0)),"")</f>
        <v>3</v>
      </c>
      <c r="CR11" s="154">
        <f>IFERROR(INDEX('FR-Efficacy Acceptability'!N$12:N$52,MATCH($A11,'FR-Efficacy Acceptability'!$B$12:$B$52,0)),"")</f>
        <v>1</v>
      </c>
      <c r="CS11" s="154">
        <f>IFERROR(INDEX('FR-Efficacy Acceptability'!O$12:O$52,MATCH($A11,'FR-Efficacy Acceptability'!$B$12:$B$52,0)),"")</f>
        <v>5</v>
      </c>
      <c r="CT11" s="154">
        <f>IFERROR(INDEX('FR-Efficacy Acceptability'!P$12:P$52,MATCH($A11,'FR-Efficacy Acceptability'!$B$12:$B$52,0)),"")</f>
        <v>5</v>
      </c>
      <c r="CU11" s="154">
        <f>IFERROR(INDEX('FR-Efficacy Acceptability'!Q$12:Q$52,MATCH($A11,'FR-Efficacy Acceptability'!$B$12:$B$52,0)),"")</f>
        <v>3</v>
      </c>
      <c r="CV11" s="154">
        <f>IFERROR(INDEX('FR-Efficacy Acceptability'!R$12:R$52,MATCH($A11,'FR-Efficacy Acceptability'!$B$12:$B$52,0)),"")</f>
        <v>5</v>
      </c>
      <c r="CW11" s="154">
        <f>IFERROR(INDEX('FR-Efficacy Acceptability'!S$12:S$52,MATCH($A11,'FR-Efficacy Acceptability'!$B$12:$B$52,0)),"")</f>
        <v>4</v>
      </c>
      <c r="CX11" s="154">
        <f>IFERROR(INDEX('FR-Efficacy Acceptability'!T$12:T$52,MATCH($A11,'FR-Efficacy Acceptability'!$B$12:$B$52,0)),"")</f>
        <v>5</v>
      </c>
      <c r="CY11" s="154">
        <f>IFERROR(INDEX('FR-Efficacy Acceptability'!U$12:U$52,MATCH($A11,'FR-Efficacy Acceptability'!$B$12:$B$52,0)),"")</f>
        <v>5</v>
      </c>
      <c r="CZ11" s="154">
        <f>IFERROR(INDEX('FR-Efficacy Acceptability'!V$12:V$52,MATCH($A11,'FR-Efficacy Acceptability'!$B$12:$B$52,0)),"")</f>
        <v>4</v>
      </c>
      <c r="DA11" s="154">
        <f>IFERROR(INDEX('FR-Efficacy Acceptability'!W$12:W$52,MATCH($A11,'FR-Efficacy Acceptability'!$B$12:$B$52,0)),"")</f>
        <v>1</v>
      </c>
      <c r="DB11" s="154">
        <f>IFERROR(INDEX('FR-Efficacy Acceptability'!X$12:X$52,MATCH($A11,'FR-Efficacy Acceptability'!$B$12:$B$52,0)),"")</f>
        <v>3</v>
      </c>
      <c r="DC11" s="154">
        <f>IFERROR(INDEX('FR-Efficacy Acceptability'!Y$12:Y$52,MATCH($A11,'FR-Efficacy Acceptability'!$B$12:$B$52,0)),"")</f>
        <v>3</v>
      </c>
      <c r="DD11" s="154">
        <f>IFERROR(INDEX('FR-Efficacy Acceptability'!Z$12:Z$52,MATCH($A11,'FR-Efficacy Acceptability'!$B$12:$B$52,0)),"")</f>
        <v>3</v>
      </c>
      <c r="DE11" s="154">
        <f>IFERROR(INDEX('FR-Efficacy Acceptability'!AA$12:AA$52,MATCH($A11,'FR-Efficacy Acceptability'!$B$12:$B$52,0)),"")</f>
        <v>3</v>
      </c>
      <c r="DF11" s="154">
        <f>IFERROR(INDEX('FR-Efficacy Acceptability'!AB$12:AB$52,MATCH($A11,'FR-Efficacy Acceptability'!$B$12:$B$52,0)),"")</f>
        <v>3</v>
      </c>
      <c r="DG11" s="154">
        <f>IFERROR(INDEX('FR-Efficacy Acceptability'!AC$12:AC$52,MATCH($A11,'FR-Efficacy Acceptability'!$B$12:$B$52,0)),"")</f>
        <v>3</v>
      </c>
      <c r="DH11" s="160" t="str">
        <f t="shared" si="86"/>
        <v/>
      </c>
      <c r="DI11" s="160" t="str">
        <f t="shared" si="21"/>
        <v/>
      </c>
      <c r="DJ11" s="160" t="str">
        <f t="shared" si="22"/>
        <v/>
      </c>
      <c r="DK11" s="160" t="str">
        <f t="shared" si="23"/>
        <v/>
      </c>
      <c r="DL11" s="160" t="str">
        <f t="shared" si="24"/>
        <v/>
      </c>
      <c r="DM11" s="160" t="str">
        <f t="shared" si="25"/>
        <v/>
      </c>
      <c r="DN11" s="160" t="str">
        <f t="shared" si="26"/>
        <v/>
      </c>
      <c r="DO11" s="160" t="str">
        <f t="shared" si="27"/>
        <v/>
      </c>
      <c r="DP11" s="160" t="str">
        <f t="shared" si="28"/>
        <v/>
      </c>
      <c r="DQ11" s="160" t="str">
        <f t="shared" si="29"/>
        <v/>
      </c>
      <c r="DR11" s="160" t="str">
        <f t="shared" si="30"/>
        <v/>
      </c>
      <c r="DS11" s="160" t="str">
        <f t="shared" si="31"/>
        <v/>
      </c>
      <c r="DT11" s="160" t="str">
        <f t="shared" si="32"/>
        <v/>
      </c>
      <c r="DU11" s="160" t="str">
        <f t="shared" si="33"/>
        <v/>
      </c>
      <c r="DV11" s="160" t="str">
        <f t="shared" si="34"/>
        <v/>
      </c>
      <c r="DW11" s="160" t="str">
        <f t="shared" si="35"/>
        <v/>
      </c>
      <c r="DX11" s="160" t="str">
        <f t="shared" si="36"/>
        <v/>
      </c>
      <c r="DY11" s="160" t="str">
        <f t="shared" si="37"/>
        <v/>
      </c>
      <c r="DZ11" s="160" t="str">
        <f t="shared" si="38"/>
        <v/>
      </c>
      <c r="EA11" s="160" t="str">
        <f t="shared" si="39"/>
        <v/>
      </c>
      <c r="EB11" s="160" t="str">
        <f t="shared" si="40"/>
        <v/>
      </c>
      <c r="EC11" s="160" t="str">
        <f t="shared" si="41"/>
        <v/>
      </c>
      <c r="ED11" s="160" t="str">
        <f t="shared" si="87"/>
        <v/>
      </c>
      <c r="EE11" s="160" t="str">
        <f t="shared" si="42"/>
        <v/>
      </c>
      <c r="EF11" s="160" t="str">
        <f t="shared" si="43"/>
        <v/>
      </c>
      <c r="EG11" s="160" t="str">
        <f t="shared" si="44"/>
        <v/>
      </c>
      <c r="EH11" s="160" t="str">
        <f t="shared" si="45"/>
        <v/>
      </c>
      <c r="EI11" s="160" t="str">
        <f t="shared" si="46"/>
        <v/>
      </c>
      <c r="EJ11" s="160" t="str">
        <f t="shared" si="47"/>
        <v/>
      </c>
      <c r="EK11" s="160" t="str">
        <f t="shared" si="48"/>
        <v/>
      </c>
      <c r="EL11" s="160" t="str">
        <f t="shared" si="49"/>
        <v/>
      </c>
      <c r="EM11" s="160" t="str">
        <f t="shared" si="50"/>
        <v/>
      </c>
      <c r="EN11" s="160" t="str">
        <f t="shared" si="51"/>
        <v/>
      </c>
      <c r="EO11" s="160" t="str">
        <f t="shared" si="52"/>
        <v/>
      </c>
      <c r="EP11" s="160" t="str">
        <f t="shared" si="53"/>
        <v/>
      </c>
      <c r="EQ11" s="160" t="str">
        <f t="shared" si="54"/>
        <v/>
      </c>
      <c r="ER11" s="160" t="str">
        <f t="shared" si="55"/>
        <v/>
      </c>
      <c r="ES11" s="160" t="str">
        <f t="shared" si="56"/>
        <v/>
      </c>
      <c r="ET11" s="160" t="str">
        <f t="shared" si="57"/>
        <v/>
      </c>
      <c r="EU11" s="160" t="str">
        <f t="shared" si="58"/>
        <v/>
      </c>
      <c r="EV11" s="160" t="str">
        <f t="shared" si="59"/>
        <v/>
      </c>
      <c r="EW11" s="160" t="str">
        <f t="shared" si="60"/>
        <v/>
      </c>
      <c r="EX11" s="160" t="str">
        <f t="shared" si="61"/>
        <v/>
      </c>
      <c r="EY11" s="160" t="str">
        <f t="shared" si="62"/>
        <v/>
      </c>
      <c r="EZ11" s="160" t="str">
        <f t="shared" si="88"/>
        <v/>
      </c>
      <c r="FA11" s="160" t="str">
        <f t="shared" si="89"/>
        <v/>
      </c>
      <c r="FB11" s="160" t="str">
        <f t="shared" si="90"/>
        <v/>
      </c>
      <c r="FC11" s="160" t="str">
        <f t="shared" si="91"/>
        <v/>
      </c>
      <c r="FD11" s="160" t="str">
        <f t="shared" si="92"/>
        <v/>
      </c>
      <c r="FE11" s="160" t="str">
        <f t="shared" si="93"/>
        <v/>
      </c>
      <c r="FF11" s="160" t="str">
        <f t="shared" si="94"/>
        <v/>
      </c>
      <c r="FG11" s="160" t="str">
        <f t="shared" si="95"/>
        <v/>
      </c>
      <c r="FH11" s="160" t="str">
        <f t="shared" si="96"/>
        <v/>
      </c>
      <c r="FI11" s="160" t="str">
        <f t="shared" si="97"/>
        <v/>
      </c>
      <c r="FJ11" s="160" t="str">
        <f t="shared" si="98"/>
        <v/>
      </c>
      <c r="FK11" s="160" t="str">
        <f t="shared" si="99"/>
        <v/>
      </c>
      <c r="FL11" s="160" t="str">
        <f t="shared" si="100"/>
        <v/>
      </c>
      <c r="FM11" s="160" t="str">
        <f t="shared" si="101"/>
        <v/>
      </c>
      <c r="FN11" s="160" t="str">
        <f t="shared" si="102"/>
        <v/>
      </c>
      <c r="FO11" s="160" t="str">
        <f t="shared" si="103"/>
        <v/>
      </c>
      <c r="FP11" s="160" t="str">
        <f t="shared" si="104"/>
        <v/>
      </c>
      <c r="FQ11" s="160" t="str">
        <f t="shared" si="105"/>
        <v/>
      </c>
      <c r="FR11" s="160" t="str">
        <f t="shared" si="106"/>
        <v/>
      </c>
      <c r="FS11" s="160" t="str">
        <f t="shared" si="107"/>
        <v/>
      </c>
      <c r="FT11" s="160" t="str">
        <f t="shared" si="108"/>
        <v/>
      </c>
      <c r="FU11" s="160" t="str">
        <f t="shared" si="109"/>
        <v/>
      </c>
      <c r="FV11" s="160">
        <f t="shared" si="110"/>
        <v>0</v>
      </c>
      <c r="FW11" s="160">
        <f t="shared" si="64"/>
        <v>0</v>
      </c>
      <c r="FX11" s="160">
        <f t="shared" si="65"/>
        <v>0</v>
      </c>
      <c r="FY11" s="160">
        <f t="shared" si="66"/>
        <v>0</v>
      </c>
      <c r="FZ11" s="160">
        <f t="shared" si="67"/>
        <v>0</v>
      </c>
      <c r="GA11" s="160">
        <f t="shared" si="68"/>
        <v>0</v>
      </c>
      <c r="GB11" s="160">
        <f t="shared" si="69"/>
        <v>0</v>
      </c>
      <c r="GC11" s="160">
        <f t="shared" si="70"/>
        <v>0</v>
      </c>
      <c r="GD11" s="160">
        <f t="shared" si="71"/>
        <v>0</v>
      </c>
      <c r="GE11" s="160">
        <f t="shared" si="72"/>
        <v>0</v>
      </c>
      <c r="GF11" s="160">
        <f t="shared" si="73"/>
        <v>0</v>
      </c>
      <c r="GG11" s="160">
        <f t="shared" si="74"/>
        <v>0</v>
      </c>
      <c r="GH11" s="160">
        <f t="shared" si="75"/>
        <v>0</v>
      </c>
      <c r="GI11" s="160">
        <f t="shared" si="76"/>
        <v>0</v>
      </c>
      <c r="GJ11" s="160">
        <f t="shared" si="77"/>
        <v>0</v>
      </c>
      <c r="GK11" s="160">
        <f t="shared" si="78"/>
        <v>0</v>
      </c>
      <c r="GL11" s="160">
        <f t="shared" si="79"/>
        <v>0</v>
      </c>
      <c r="GM11" s="160">
        <f t="shared" si="80"/>
        <v>0</v>
      </c>
      <c r="GN11" s="160">
        <f t="shared" si="81"/>
        <v>0</v>
      </c>
      <c r="GO11" s="160">
        <f t="shared" si="82"/>
        <v>0</v>
      </c>
      <c r="GP11" s="160">
        <f t="shared" si="83"/>
        <v>0</v>
      </c>
      <c r="GQ11" s="160">
        <f t="shared" si="84"/>
        <v>0</v>
      </c>
      <c r="GR11" s="58" t="b">
        <f t="array" ref="GR11">MAX(DH11:GQ11)=MIN(DH11:GQ11)</f>
        <v>1</v>
      </c>
    </row>
    <row r="12" spans="1:200" hidden="1" x14ac:dyDescent="0.25">
      <c r="A12" s="350" t="s">
        <v>51</v>
      </c>
      <c r="B12" s="160">
        <f t="shared" si="85"/>
        <v>3</v>
      </c>
      <c r="C12" s="160">
        <f t="shared" si="0"/>
        <v>3</v>
      </c>
      <c r="D12" s="160">
        <f t="shared" si="1"/>
        <v>4</v>
      </c>
      <c r="E12" s="160">
        <f t="shared" si="2"/>
        <v>3</v>
      </c>
      <c r="F12" s="160">
        <f t="shared" si="3"/>
        <v>4</v>
      </c>
      <c r="G12" s="160">
        <f t="shared" si="4"/>
        <v>2</v>
      </c>
      <c r="H12" s="160">
        <f t="shared" si="5"/>
        <v>3</v>
      </c>
      <c r="I12" s="160">
        <f t="shared" si="6"/>
        <v>3</v>
      </c>
      <c r="J12" s="160">
        <f t="shared" si="7"/>
        <v>3</v>
      </c>
      <c r="K12" s="160">
        <f t="shared" si="8"/>
        <v>5</v>
      </c>
      <c r="L12" s="160">
        <f t="shared" si="9"/>
        <v>4</v>
      </c>
      <c r="M12" s="160">
        <f t="shared" si="10"/>
        <v>4</v>
      </c>
      <c r="N12" s="160">
        <f t="shared" si="11"/>
        <v>5</v>
      </c>
      <c r="O12" s="160">
        <f t="shared" si="12"/>
        <v>3</v>
      </c>
      <c r="P12" s="160">
        <f t="shared" si="13"/>
        <v>3</v>
      </c>
      <c r="Q12" s="160">
        <f t="shared" si="14"/>
        <v>3</v>
      </c>
      <c r="R12" s="160">
        <f t="shared" si="15"/>
        <v>3</v>
      </c>
      <c r="S12" s="160">
        <f t="shared" si="16"/>
        <v>3</v>
      </c>
      <c r="T12" s="160">
        <f t="shared" si="17"/>
        <v>3</v>
      </c>
      <c r="U12" s="160">
        <f t="shared" si="18"/>
        <v>3</v>
      </c>
      <c r="V12" s="160">
        <f t="shared" si="19"/>
        <v>3</v>
      </c>
      <c r="W12" s="160">
        <f t="shared" si="20"/>
        <v>3</v>
      </c>
      <c r="X12" s="154">
        <f>IFERROR(INDEX('ES-Efficacy Acceptability'!H$12:H$52,MATCH($A12,'ES-Efficacy Acceptability'!$B$12:$B$52,0)),"")</f>
        <v>3</v>
      </c>
      <c r="Y12" s="154">
        <f>IFERROR(INDEX('ES-Efficacy Acceptability'!I$12:I$52,MATCH($A12,'ES-Efficacy Acceptability'!$B$12:$B$52,0)),"")</f>
        <v>3</v>
      </c>
      <c r="Z12" s="154">
        <f>IFERROR(INDEX('ES-Efficacy Acceptability'!J$12:J$52,MATCH($A12,'ES-Efficacy Acceptability'!$B$12:$B$52,0)),"")</f>
        <v>4</v>
      </c>
      <c r="AA12" s="154">
        <f>IFERROR(INDEX('ES-Efficacy Acceptability'!K$12:K$52,MATCH($A12,'ES-Efficacy Acceptability'!$B$12:$B$52,0)),"")</f>
        <v>3</v>
      </c>
      <c r="AB12" s="154">
        <f>IFERROR(INDEX('ES-Efficacy Acceptability'!L$12:L$52,MATCH($A12,'ES-Efficacy Acceptability'!$B$12:$B$52,0)),"")</f>
        <v>4</v>
      </c>
      <c r="AC12" s="154">
        <f>IFERROR(INDEX('ES-Efficacy Acceptability'!M$12:M$52,MATCH($A12,'ES-Efficacy Acceptability'!$B$12:$B$52,0)),"")</f>
        <v>2</v>
      </c>
      <c r="AD12" s="154">
        <f>IFERROR(INDEX('ES-Efficacy Acceptability'!N$12:N$52,MATCH($A12,'ES-Efficacy Acceptability'!$B$12:$B$52,0)),"")</f>
        <v>3</v>
      </c>
      <c r="AE12" s="154">
        <f>IFERROR(INDEX('ES-Efficacy Acceptability'!O$12:O$52,MATCH($A12,'ES-Efficacy Acceptability'!$B$12:$B$52,0)),"")</f>
        <v>3</v>
      </c>
      <c r="AF12" s="154">
        <f>IFERROR(INDEX('ES-Efficacy Acceptability'!P$12:P$52,MATCH($A12,'ES-Efficacy Acceptability'!$B$12:$B$52,0)),"")</f>
        <v>3</v>
      </c>
      <c r="AG12" s="154">
        <f>IFERROR(INDEX('ES-Efficacy Acceptability'!Q$12:Q$52,MATCH($A12,'ES-Efficacy Acceptability'!$B$12:$B$52,0)),"")</f>
        <v>5</v>
      </c>
      <c r="AH12" s="154">
        <f>IFERROR(INDEX('ES-Efficacy Acceptability'!R$12:R$52,MATCH($A12,'ES-Efficacy Acceptability'!$B$12:$B$52,0)),"")</f>
        <v>4</v>
      </c>
      <c r="AI12" s="154">
        <f>IFERROR(INDEX('ES-Efficacy Acceptability'!S$12:S$52,MATCH($A12,'ES-Efficacy Acceptability'!$B$12:$B$52,0)),"")</f>
        <v>4</v>
      </c>
      <c r="AJ12" s="154">
        <f>IFERROR(INDEX('ES-Efficacy Acceptability'!T$12:T$52,MATCH($A12,'ES-Efficacy Acceptability'!$B$12:$B$52,0)),"")</f>
        <v>5</v>
      </c>
      <c r="AK12" s="154">
        <f>IFERROR(INDEX('ES-Efficacy Acceptability'!U$12:U$52,MATCH($A12,'ES-Efficacy Acceptability'!$B$12:$B$52,0)),"")</f>
        <v>3</v>
      </c>
      <c r="AL12" s="154">
        <f>IFERROR(INDEX('ES-Efficacy Acceptability'!V$12:V$52,MATCH($A12,'ES-Efficacy Acceptability'!$B$12:$B$52,0)),"")</f>
        <v>3</v>
      </c>
      <c r="AM12" s="154">
        <f>IFERROR(INDEX('ES-Efficacy Acceptability'!W$12:W$52,MATCH($A12,'ES-Efficacy Acceptability'!$B$12:$B$52,0)),"")</f>
        <v>3</v>
      </c>
      <c r="AN12" s="154">
        <f>IFERROR(INDEX('ES-Efficacy Acceptability'!X$12:X$52,MATCH($A12,'ES-Efficacy Acceptability'!$B$12:$B$52,0)),"")</f>
        <v>3</v>
      </c>
      <c r="AO12" s="154">
        <f>IFERROR(INDEX('ES-Efficacy Acceptability'!Y$12:Y$52,MATCH($A12,'ES-Efficacy Acceptability'!$B$12:$B$52,0)),"")</f>
        <v>3</v>
      </c>
      <c r="AP12" s="154">
        <f>IFERROR(INDEX('ES-Efficacy Acceptability'!Z$12:Z$52,MATCH($A12,'ES-Efficacy Acceptability'!$B$12:$B$52,0)),"")</f>
        <v>3</v>
      </c>
      <c r="AQ12" s="154">
        <f>IFERROR(INDEX('ES-Efficacy Acceptability'!AA$12:AA$52,MATCH($A12,'ES-Efficacy Acceptability'!$B$12:$B$52,0)),"")</f>
        <v>3</v>
      </c>
      <c r="AR12" s="154">
        <f>IFERROR(INDEX('ES-Efficacy Acceptability'!AB$12:AB$52,MATCH($A12,'ES-Efficacy Acceptability'!$B$12:$B$52,0)),"")</f>
        <v>3</v>
      </c>
      <c r="AS12" s="154">
        <f>IFERROR(INDEX('ES-Efficacy Acceptability'!AC$12:AC$52,MATCH($A12,'ES-Efficacy Acceptability'!$B$12:$B$52,0)),"")</f>
        <v>3</v>
      </c>
      <c r="AT12" s="154">
        <f>IFERROR(INDEX('IT-Efficacy Acceptability'!H$12:H$52,MATCH($A12,'IT-Efficacy Acceptability'!$B$12:$B$52,0)),"")</f>
        <v>3</v>
      </c>
      <c r="AU12" s="154">
        <f>IFERROR(INDEX('IT-Efficacy Acceptability'!I$12:I$52,MATCH($A12,'IT-Efficacy Acceptability'!$B$12:$B$52,0)),"")</f>
        <v>3</v>
      </c>
      <c r="AV12" s="154">
        <f>IFERROR(INDEX('IT-Efficacy Acceptability'!J$12:J$52,MATCH($A12,'IT-Efficacy Acceptability'!$B$12:$B$52,0)),"")</f>
        <v>4</v>
      </c>
      <c r="AW12" s="154">
        <f>IFERROR(INDEX('IT-Efficacy Acceptability'!K$12:K$52,MATCH($A12,'IT-Efficacy Acceptability'!$B$12:$B$52,0)),"")</f>
        <v>3</v>
      </c>
      <c r="AX12" s="154">
        <f>IFERROR(INDEX('IT-Efficacy Acceptability'!L$12:L$52,MATCH($A12,'IT-Efficacy Acceptability'!$B$12:$B$52,0)),"")</f>
        <v>4</v>
      </c>
      <c r="AY12" s="154">
        <f>IFERROR(INDEX('IT-Efficacy Acceptability'!M$12:M$52,MATCH($A12,'IT-Efficacy Acceptability'!$B$12:$B$52,0)),"")</f>
        <v>2</v>
      </c>
      <c r="AZ12" s="154">
        <f>IFERROR(INDEX('IT-Efficacy Acceptability'!N$12:N$52,MATCH($A12,'IT-Efficacy Acceptability'!$B$12:$B$52,0)),"")</f>
        <v>3</v>
      </c>
      <c r="BA12" s="154">
        <f>IFERROR(INDEX('IT-Efficacy Acceptability'!O$12:O$52,MATCH($A12,'IT-Efficacy Acceptability'!$B$12:$B$52,0)),"")</f>
        <v>3</v>
      </c>
      <c r="BB12" s="154">
        <f>IFERROR(INDEX('IT-Efficacy Acceptability'!P$12:P$52,MATCH($A12,'IT-Efficacy Acceptability'!$B$12:$B$52,0)),"")</f>
        <v>3</v>
      </c>
      <c r="BC12" s="154">
        <f>IFERROR(INDEX('IT-Efficacy Acceptability'!Q$12:Q$52,MATCH($A12,'IT-Efficacy Acceptability'!$B$12:$B$52,0)),"")</f>
        <v>5</v>
      </c>
      <c r="BD12" s="154">
        <f>IFERROR(INDEX('IT-Efficacy Acceptability'!R$12:R$52,MATCH($A12,'IT-Efficacy Acceptability'!$B$12:$B$52,0)),"")</f>
        <v>4</v>
      </c>
      <c r="BE12" s="154">
        <f>IFERROR(INDEX('IT-Efficacy Acceptability'!S$12:S$52,MATCH($A12,'IT-Efficacy Acceptability'!$B$12:$B$52,0)),"")</f>
        <v>4</v>
      </c>
      <c r="BF12" s="154">
        <f>IFERROR(INDEX('IT-Efficacy Acceptability'!T$12:T$52,MATCH($A12,'IT-Efficacy Acceptability'!$B$12:$B$52,0)),"")</f>
        <v>5</v>
      </c>
      <c r="BG12" s="154">
        <f>IFERROR(INDEX('IT-Efficacy Acceptability'!U$12:U$52,MATCH($A12,'IT-Efficacy Acceptability'!$B$12:$B$52,0)),"")</f>
        <v>3</v>
      </c>
      <c r="BH12" s="154">
        <f>IFERROR(INDEX('IT-Efficacy Acceptability'!V$12:V$52,MATCH($A12,'IT-Efficacy Acceptability'!$B$12:$B$52,0)),"")</f>
        <v>3</v>
      </c>
      <c r="BI12" s="154">
        <f>IFERROR(INDEX('IT-Efficacy Acceptability'!W$12:W$52,MATCH($A12,'IT-Efficacy Acceptability'!$B$12:$B$52,0)),"")</f>
        <v>3</v>
      </c>
      <c r="BJ12" s="154">
        <f>IFERROR(INDEX('IT-Efficacy Acceptability'!X$12:X$52,MATCH($A12,'IT-Efficacy Acceptability'!$B$12:$B$52,0)),"")</f>
        <v>3</v>
      </c>
      <c r="BK12" s="154">
        <f>IFERROR(INDEX('IT-Efficacy Acceptability'!Y$12:Y$52,MATCH($A12,'IT-Efficacy Acceptability'!$B$12:$B$52,0)),"")</f>
        <v>3</v>
      </c>
      <c r="BL12" s="154">
        <f>IFERROR(INDEX('IT-Efficacy Acceptability'!Z$12:Z$52,MATCH($A12,'IT-Efficacy Acceptability'!$B$12:$B$52,0)),"")</f>
        <v>3</v>
      </c>
      <c r="BM12" s="154">
        <f>IFERROR(INDEX('IT-Efficacy Acceptability'!AA$12:AA$52,MATCH($A12,'IT-Efficacy Acceptability'!$B$12:$B$52,0)),"")</f>
        <v>3</v>
      </c>
      <c r="BN12" s="154">
        <f>IFERROR(INDEX('IT-Efficacy Acceptability'!AB$12:AB$52,MATCH($A12,'IT-Efficacy Acceptability'!$B$12:$B$52,0)),"")</f>
        <v>3</v>
      </c>
      <c r="BO12" s="154">
        <f>IFERROR(INDEX('IT-Efficacy Acceptability'!AC$12:AC$52,MATCH($A12,'IT-Efficacy Acceptability'!$B$12:$B$52,0)),"")</f>
        <v>3</v>
      </c>
      <c r="BP12" s="154">
        <f>IFERROR(INDEX('DE-Efficacy Acceptability'!H$12:H$52,MATCH($A12,'DE-Efficacy Acceptability'!$B$12:$B$52,0)),"")</f>
        <v>3</v>
      </c>
      <c r="BQ12" s="154">
        <f>IFERROR(INDEX('DE-Efficacy Acceptability'!I$12:I$52,MATCH($A12,'DE-Efficacy Acceptability'!$B$12:$B$52,0)),"")</f>
        <v>3</v>
      </c>
      <c r="BR12" s="154">
        <f>IFERROR(INDEX('DE-Efficacy Acceptability'!J$12:J$52,MATCH($A12,'DE-Efficacy Acceptability'!$B$12:$B$52,0)),"")</f>
        <v>4</v>
      </c>
      <c r="BS12" s="154">
        <f>IFERROR(INDEX('DE-Efficacy Acceptability'!K$12:K$52,MATCH($A12,'DE-Efficacy Acceptability'!$B$12:$B$52,0)),"")</f>
        <v>3</v>
      </c>
      <c r="BT12" s="154">
        <f>IFERROR(INDEX('DE-Efficacy Acceptability'!L$12:L$52,MATCH($A12,'DE-Efficacy Acceptability'!$B$12:$B$52,0)),"")</f>
        <v>4</v>
      </c>
      <c r="BU12" s="154">
        <f>IFERROR(INDEX('DE-Efficacy Acceptability'!M$12:M$52,MATCH($A12,'DE-Efficacy Acceptability'!$B$12:$B$52,0)),"")</f>
        <v>2</v>
      </c>
      <c r="BV12" s="154">
        <f>IFERROR(INDEX('DE-Efficacy Acceptability'!N$12:N$52,MATCH($A12,'DE-Efficacy Acceptability'!$B$12:$B$52,0)),"")</f>
        <v>3</v>
      </c>
      <c r="BW12" s="154">
        <f>IFERROR(INDEX('DE-Efficacy Acceptability'!O$12:O$52,MATCH($A12,'DE-Efficacy Acceptability'!$B$12:$B$52,0)),"")</f>
        <v>3</v>
      </c>
      <c r="BX12" s="154">
        <f>IFERROR(INDEX('DE-Efficacy Acceptability'!P$12:P$52,MATCH($A12,'DE-Efficacy Acceptability'!$B$12:$B$52,0)),"")</f>
        <v>3</v>
      </c>
      <c r="BY12" s="154">
        <f>IFERROR(INDEX('DE-Efficacy Acceptability'!Q$12:Q$52,MATCH($A12,'DE-Efficacy Acceptability'!$B$12:$B$52,0)),"")</f>
        <v>5</v>
      </c>
      <c r="BZ12" s="154">
        <f>IFERROR(INDEX('DE-Efficacy Acceptability'!R$12:R$52,MATCH($A12,'DE-Efficacy Acceptability'!$B$12:$B$52,0)),"")</f>
        <v>4</v>
      </c>
      <c r="CA12" s="154">
        <f>IFERROR(INDEX('DE-Efficacy Acceptability'!S$12:S$52,MATCH($A12,'DE-Efficacy Acceptability'!$B$12:$B$52,0)),"")</f>
        <v>4</v>
      </c>
      <c r="CB12" s="154">
        <f>IFERROR(INDEX('DE-Efficacy Acceptability'!T$12:T$52,MATCH($A12,'DE-Efficacy Acceptability'!$B$12:$B$52,0)),"")</f>
        <v>5</v>
      </c>
      <c r="CC12" s="154">
        <f>IFERROR(INDEX('DE-Efficacy Acceptability'!U$12:U$52,MATCH($A12,'DE-Efficacy Acceptability'!$B$12:$B$52,0)),"")</f>
        <v>3</v>
      </c>
      <c r="CD12" s="154">
        <f>IFERROR(INDEX('DE-Efficacy Acceptability'!V$12:V$52,MATCH($A12,'DE-Efficacy Acceptability'!$B$12:$B$52,0)),"")</f>
        <v>3</v>
      </c>
      <c r="CE12" s="154">
        <f>IFERROR(INDEX('DE-Efficacy Acceptability'!W$12:W$52,MATCH($A12,'DE-Efficacy Acceptability'!$B$12:$B$52,0)),"")</f>
        <v>3</v>
      </c>
      <c r="CF12" s="154">
        <f>IFERROR(INDEX('DE-Efficacy Acceptability'!X$12:X$52,MATCH($A12,'DE-Efficacy Acceptability'!$B$12:$B$52,0)),"")</f>
        <v>3</v>
      </c>
      <c r="CG12" s="154">
        <f>IFERROR(INDEX('DE-Efficacy Acceptability'!Y$12:Y$52,MATCH($A12,'DE-Efficacy Acceptability'!$B$12:$B$52,0)),"")</f>
        <v>3</v>
      </c>
      <c r="CH12" s="154">
        <f>IFERROR(INDEX('DE-Efficacy Acceptability'!Z$12:Z$52,MATCH($A12,'DE-Efficacy Acceptability'!$B$12:$B$52,0)),"")</f>
        <v>3</v>
      </c>
      <c r="CI12" s="154">
        <f>IFERROR(INDEX('DE-Efficacy Acceptability'!AA$12:AA$52,MATCH($A12,'DE-Efficacy Acceptability'!$B$12:$B$52,0)),"")</f>
        <v>3</v>
      </c>
      <c r="CJ12" s="154">
        <f>IFERROR(INDEX('DE-Efficacy Acceptability'!AB$12:AB$52,MATCH($A12,'DE-Efficacy Acceptability'!$B$12:$B$52,0)),"")</f>
        <v>3</v>
      </c>
      <c r="CK12" s="154">
        <f>IFERROR(INDEX('DE-Efficacy Acceptability'!AC$12:AC$52,MATCH($A12,'DE-Efficacy Acceptability'!$B$12:$B$52,0)),"")</f>
        <v>3</v>
      </c>
      <c r="CL12" s="154">
        <f>IFERROR(INDEX('FR-Efficacy Acceptability'!H$12:H$52,MATCH($A12,'FR-Efficacy Acceptability'!$B$12:$B$52,0)),"")</f>
        <v>3</v>
      </c>
      <c r="CM12" s="154">
        <f>IFERROR(INDEX('FR-Efficacy Acceptability'!I$12:I$52,MATCH($A12,'FR-Efficacy Acceptability'!$B$12:$B$52,0)),"")</f>
        <v>3</v>
      </c>
      <c r="CN12" s="154">
        <f>IFERROR(INDEX('FR-Efficacy Acceptability'!J$12:J$52,MATCH($A12,'FR-Efficacy Acceptability'!$B$12:$B$52,0)),"")</f>
        <v>4</v>
      </c>
      <c r="CO12" s="154">
        <f>IFERROR(INDEX('FR-Efficacy Acceptability'!K$12:K$52,MATCH($A12,'FR-Efficacy Acceptability'!$B$12:$B$52,0)),"")</f>
        <v>3</v>
      </c>
      <c r="CP12" s="154">
        <f>IFERROR(INDEX('FR-Efficacy Acceptability'!L$12:L$52,MATCH($A12,'FR-Efficacy Acceptability'!$B$12:$B$52,0)),"")</f>
        <v>4</v>
      </c>
      <c r="CQ12" s="154">
        <f>IFERROR(INDEX('FR-Efficacy Acceptability'!M$12:M$52,MATCH($A12,'FR-Efficacy Acceptability'!$B$12:$B$52,0)),"")</f>
        <v>2</v>
      </c>
      <c r="CR12" s="154">
        <f>IFERROR(INDEX('FR-Efficacy Acceptability'!N$12:N$52,MATCH($A12,'FR-Efficacy Acceptability'!$B$12:$B$52,0)),"")</f>
        <v>3</v>
      </c>
      <c r="CS12" s="154">
        <f>IFERROR(INDEX('FR-Efficacy Acceptability'!O$12:O$52,MATCH($A12,'FR-Efficacy Acceptability'!$B$12:$B$52,0)),"")</f>
        <v>3</v>
      </c>
      <c r="CT12" s="154">
        <f>IFERROR(INDEX('FR-Efficacy Acceptability'!P$12:P$52,MATCH($A12,'FR-Efficacy Acceptability'!$B$12:$B$52,0)),"")</f>
        <v>3</v>
      </c>
      <c r="CU12" s="154">
        <f>IFERROR(INDEX('FR-Efficacy Acceptability'!Q$12:Q$52,MATCH($A12,'FR-Efficacy Acceptability'!$B$12:$B$52,0)),"")</f>
        <v>5</v>
      </c>
      <c r="CV12" s="154">
        <f>IFERROR(INDEX('FR-Efficacy Acceptability'!R$12:R$52,MATCH($A12,'FR-Efficacy Acceptability'!$B$12:$B$52,0)),"")</f>
        <v>3</v>
      </c>
      <c r="CW12" s="154">
        <f>IFERROR(INDEX('FR-Efficacy Acceptability'!S$12:S$52,MATCH($A12,'FR-Efficacy Acceptability'!$B$12:$B$52,0)),"")</f>
        <v>4</v>
      </c>
      <c r="CX12" s="154">
        <f>IFERROR(INDEX('FR-Efficacy Acceptability'!T$12:T$52,MATCH($A12,'FR-Efficacy Acceptability'!$B$12:$B$52,0)),"")</f>
        <v>5</v>
      </c>
      <c r="CY12" s="154">
        <f>IFERROR(INDEX('FR-Efficacy Acceptability'!U$12:U$52,MATCH($A12,'FR-Efficacy Acceptability'!$B$12:$B$52,0)),"")</f>
        <v>3</v>
      </c>
      <c r="CZ12" s="154">
        <f>IFERROR(INDEX('FR-Efficacy Acceptability'!V$12:V$52,MATCH($A12,'FR-Efficacy Acceptability'!$B$12:$B$52,0)),"")</f>
        <v>3</v>
      </c>
      <c r="DA12" s="154">
        <f>IFERROR(INDEX('FR-Efficacy Acceptability'!W$12:W$52,MATCH($A12,'FR-Efficacy Acceptability'!$B$12:$B$52,0)),"")</f>
        <v>3</v>
      </c>
      <c r="DB12" s="154">
        <f>IFERROR(INDEX('FR-Efficacy Acceptability'!X$12:X$52,MATCH($A12,'FR-Efficacy Acceptability'!$B$12:$B$52,0)),"")</f>
        <v>3</v>
      </c>
      <c r="DC12" s="154">
        <f>IFERROR(INDEX('FR-Efficacy Acceptability'!Y$12:Y$52,MATCH($A12,'FR-Efficacy Acceptability'!$B$12:$B$52,0)),"")</f>
        <v>3</v>
      </c>
      <c r="DD12" s="154">
        <f>IFERROR(INDEX('FR-Efficacy Acceptability'!Z$12:Z$52,MATCH($A12,'FR-Efficacy Acceptability'!$B$12:$B$52,0)),"")</f>
        <v>3</v>
      </c>
      <c r="DE12" s="154">
        <f>IFERROR(INDEX('FR-Efficacy Acceptability'!AA$12:AA$52,MATCH($A12,'FR-Efficacy Acceptability'!$B$12:$B$52,0)),"")</f>
        <v>3</v>
      </c>
      <c r="DF12" s="154">
        <f>IFERROR(INDEX('FR-Efficacy Acceptability'!AB$12:AB$52,MATCH($A12,'FR-Efficacy Acceptability'!$B$12:$B$52,0)),"")</f>
        <v>3</v>
      </c>
      <c r="DG12" s="154">
        <f>IFERROR(INDEX('FR-Efficacy Acceptability'!AC$12:AC$52,MATCH($A12,'FR-Efficacy Acceptability'!$B$12:$B$52,0)),"")</f>
        <v>3</v>
      </c>
      <c r="DH12" s="160">
        <f t="shared" si="86"/>
        <v>0</v>
      </c>
      <c r="DI12" s="160">
        <f t="shared" si="21"/>
        <v>0</v>
      </c>
      <c r="DJ12" s="160">
        <f t="shared" si="22"/>
        <v>0</v>
      </c>
      <c r="DK12" s="160">
        <f t="shared" si="23"/>
        <v>0</v>
      </c>
      <c r="DL12" s="160">
        <f t="shared" si="24"/>
        <v>0</v>
      </c>
      <c r="DM12" s="160">
        <f t="shared" si="25"/>
        <v>0</v>
      </c>
      <c r="DN12" s="160">
        <f t="shared" si="26"/>
        <v>0</v>
      </c>
      <c r="DO12" s="160">
        <f t="shared" si="27"/>
        <v>0</v>
      </c>
      <c r="DP12" s="160">
        <f t="shared" si="28"/>
        <v>0</v>
      </c>
      <c r="DQ12" s="160">
        <f t="shared" si="29"/>
        <v>0</v>
      </c>
      <c r="DR12" s="160">
        <f t="shared" si="30"/>
        <v>0</v>
      </c>
      <c r="DS12" s="160">
        <f t="shared" si="31"/>
        <v>0</v>
      </c>
      <c r="DT12" s="160">
        <f t="shared" si="32"/>
        <v>0</v>
      </c>
      <c r="DU12" s="160">
        <f t="shared" si="33"/>
        <v>0</v>
      </c>
      <c r="DV12" s="160">
        <f t="shared" si="34"/>
        <v>0</v>
      </c>
      <c r="DW12" s="160">
        <f t="shared" si="35"/>
        <v>0</v>
      </c>
      <c r="DX12" s="160">
        <f t="shared" si="36"/>
        <v>0</v>
      </c>
      <c r="DY12" s="160">
        <f t="shared" si="37"/>
        <v>0</v>
      </c>
      <c r="DZ12" s="160">
        <f t="shared" si="38"/>
        <v>0</v>
      </c>
      <c r="EA12" s="160">
        <f t="shared" si="39"/>
        <v>0</v>
      </c>
      <c r="EB12" s="160">
        <f t="shared" si="40"/>
        <v>0</v>
      </c>
      <c r="EC12" s="160">
        <f t="shared" si="41"/>
        <v>0</v>
      </c>
      <c r="ED12" s="160">
        <f t="shared" si="87"/>
        <v>0</v>
      </c>
      <c r="EE12" s="160">
        <f t="shared" si="42"/>
        <v>0</v>
      </c>
      <c r="EF12" s="160">
        <f t="shared" si="43"/>
        <v>0</v>
      </c>
      <c r="EG12" s="160">
        <f t="shared" si="44"/>
        <v>0</v>
      </c>
      <c r="EH12" s="160">
        <f t="shared" si="45"/>
        <v>0</v>
      </c>
      <c r="EI12" s="160">
        <f t="shared" si="46"/>
        <v>0</v>
      </c>
      <c r="EJ12" s="160">
        <f t="shared" si="47"/>
        <v>0</v>
      </c>
      <c r="EK12" s="160">
        <f t="shared" si="48"/>
        <v>0</v>
      </c>
      <c r="EL12" s="160">
        <f t="shared" si="49"/>
        <v>0</v>
      </c>
      <c r="EM12" s="160">
        <f t="shared" si="50"/>
        <v>0</v>
      </c>
      <c r="EN12" s="160">
        <f t="shared" si="51"/>
        <v>0</v>
      </c>
      <c r="EO12" s="160">
        <f t="shared" si="52"/>
        <v>0</v>
      </c>
      <c r="EP12" s="160">
        <f t="shared" si="53"/>
        <v>0</v>
      </c>
      <c r="EQ12" s="160">
        <f t="shared" si="54"/>
        <v>0</v>
      </c>
      <c r="ER12" s="160">
        <f t="shared" si="55"/>
        <v>0</v>
      </c>
      <c r="ES12" s="160">
        <f t="shared" si="56"/>
        <v>0</v>
      </c>
      <c r="ET12" s="160">
        <f t="shared" si="57"/>
        <v>0</v>
      </c>
      <c r="EU12" s="160">
        <f t="shared" si="58"/>
        <v>0</v>
      </c>
      <c r="EV12" s="160">
        <f t="shared" si="59"/>
        <v>0</v>
      </c>
      <c r="EW12" s="160">
        <f t="shared" si="60"/>
        <v>0</v>
      </c>
      <c r="EX12" s="160">
        <f t="shared" si="61"/>
        <v>0</v>
      </c>
      <c r="EY12" s="160">
        <f t="shared" si="62"/>
        <v>0</v>
      </c>
      <c r="EZ12" s="160">
        <f t="shared" si="88"/>
        <v>0</v>
      </c>
      <c r="FA12" s="160">
        <f t="shared" si="89"/>
        <v>0</v>
      </c>
      <c r="FB12" s="160">
        <f t="shared" si="90"/>
        <v>0</v>
      </c>
      <c r="FC12" s="160">
        <f t="shared" si="91"/>
        <v>0</v>
      </c>
      <c r="FD12" s="160">
        <f t="shared" si="92"/>
        <v>0</v>
      </c>
      <c r="FE12" s="160">
        <f t="shared" si="93"/>
        <v>0</v>
      </c>
      <c r="FF12" s="160">
        <f t="shared" si="94"/>
        <v>0</v>
      </c>
      <c r="FG12" s="160">
        <f t="shared" si="95"/>
        <v>0</v>
      </c>
      <c r="FH12" s="160">
        <f t="shared" si="96"/>
        <v>0</v>
      </c>
      <c r="FI12" s="160">
        <f t="shared" si="97"/>
        <v>0</v>
      </c>
      <c r="FJ12" s="160">
        <f t="shared" si="98"/>
        <v>0</v>
      </c>
      <c r="FK12" s="160">
        <f t="shared" si="99"/>
        <v>0</v>
      </c>
      <c r="FL12" s="160">
        <f t="shared" si="100"/>
        <v>0</v>
      </c>
      <c r="FM12" s="160">
        <f t="shared" si="101"/>
        <v>0</v>
      </c>
      <c r="FN12" s="160">
        <f t="shared" si="102"/>
        <v>0</v>
      </c>
      <c r="FO12" s="160">
        <f t="shared" si="103"/>
        <v>0</v>
      </c>
      <c r="FP12" s="160">
        <f t="shared" si="104"/>
        <v>0</v>
      </c>
      <c r="FQ12" s="160">
        <f t="shared" si="105"/>
        <v>0</v>
      </c>
      <c r="FR12" s="160">
        <f t="shared" si="106"/>
        <v>0</v>
      </c>
      <c r="FS12" s="160">
        <f t="shared" si="107"/>
        <v>0</v>
      </c>
      <c r="FT12" s="160">
        <f t="shared" si="108"/>
        <v>0</v>
      </c>
      <c r="FU12" s="160">
        <f t="shared" si="109"/>
        <v>0</v>
      </c>
      <c r="FV12" s="160">
        <f t="shared" si="110"/>
        <v>0</v>
      </c>
      <c r="FW12" s="160">
        <f t="shared" si="64"/>
        <v>0</v>
      </c>
      <c r="FX12" s="160">
        <f t="shared" si="65"/>
        <v>0</v>
      </c>
      <c r="FY12" s="160">
        <f t="shared" si="66"/>
        <v>0</v>
      </c>
      <c r="FZ12" s="160">
        <f t="shared" si="67"/>
        <v>0</v>
      </c>
      <c r="GA12" s="160">
        <f t="shared" si="68"/>
        <v>0</v>
      </c>
      <c r="GB12" s="160">
        <f t="shared" si="69"/>
        <v>0</v>
      </c>
      <c r="GC12" s="160">
        <f t="shared" si="70"/>
        <v>0</v>
      </c>
      <c r="GD12" s="160">
        <f t="shared" si="71"/>
        <v>0</v>
      </c>
      <c r="GE12" s="160">
        <f t="shared" si="72"/>
        <v>0</v>
      </c>
      <c r="GF12" s="160">
        <f t="shared" si="73"/>
        <v>-1</v>
      </c>
      <c r="GG12" s="160">
        <f t="shared" si="74"/>
        <v>0</v>
      </c>
      <c r="GH12" s="160">
        <f t="shared" si="75"/>
        <v>0</v>
      </c>
      <c r="GI12" s="160">
        <f t="shared" si="76"/>
        <v>0</v>
      </c>
      <c r="GJ12" s="160">
        <f t="shared" si="77"/>
        <v>0</v>
      </c>
      <c r="GK12" s="160">
        <f t="shared" si="78"/>
        <v>0</v>
      </c>
      <c r="GL12" s="160">
        <f t="shared" si="79"/>
        <v>0</v>
      </c>
      <c r="GM12" s="160">
        <f t="shared" si="80"/>
        <v>0</v>
      </c>
      <c r="GN12" s="160">
        <f t="shared" si="81"/>
        <v>0</v>
      </c>
      <c r="GO12" s="160">
        <f t="shared" si="82"/>
        <v>0</v>
      </c>
      <c r="GP12" s="160">
        <f t="shared" si="83"/>
        <v>0</v>
      </c>
      <c r="GQ12" s="160">
        <f t="shared" si="84"/>
        <v>0</v>
      </c>
      <c r="GR12" s="58" t="b">
        <f t="array" ref="GR12">MAX(DH12:GQ12)=MIN(DH12:GQ12)</f>
        <v>0</v>
      </c>
    </row>
    <row r="13" spans="1:200" x14ac:dyDescent="0.25">
      <c r="A13" s="299" t="s">
        <v>328</v>
      </c>
      <c r="B13" s="160">
        <f t="shared" si="85"/>
        <v>3</v>
      </c>
      <c r="C13" s="160">
        <f t="shared" si="0"/>
        <v>3</v>
      </c>
      <c r="D13" s="160">
        <f t="shared" si="1"/>
        <v>3</v>
      </c>
      <c r="E13" s="160">
        <f t="shared" si="2"/>
        <v>3</v>
      </c>
      <c r="F13" s="160">
        <f t="shared" si="3"/>
        <v>4</v>
      </c>
      <c r="G13" s="160">
        <f t="shared" si="4"/>
        <v>1</v>
      </c>
      <c r="H13" s="160">
        <f t="shared" si="5"/>
        <v>2</v>
      </c>
      <c r="I13" s="160">
        <f t="shared" si="6"/>
        <v>3</v>
      </c>
      <c r="J13" s="160">
        <f t="shared" si="7"/>
        <v>2</v>
      </c>
      <c r="K13" s="160">
        <f t="shared" si="8"/>
        <v>5</v>
      </c>
      <c r="L13" s="160">
        <f t="shared" si="9"/>
        <v>3</v>
      </c>
      <c r="M13" s="160">
        <f t="shared" si="10"/>
        <v>3</v>
      </c>
      <c r="N13" s="160">
        <f t="shared" si="11"/>
        <v>4</v>
      </c>
      <c r="O13" s="160">
        <f t="shared" si="12"/>
        <v>4</v>
      </c>
      <c r="P13" s="160">
        <f t="shared" si="13"/>
        <v>2</v>
      </c>
      <c r="Q13" s="160">
        <f t="shared" si="14"/>
        <v>3</v>
      </c>
      <c r="R13" s="160">
        <f t="shared" si="15"/>
        <v>4</v>
      </c>
      <c r="S13" s="160">
        <f t="shared" si="16"/>
        <v>3</v>
      </c>
      <c r="T13" s="160">
        <f t="shared" si="17"/>
        <v>3</v>
      </c>
      <c r="U13" s="160">
        <f t="shared" si="18"/>
        <v>3</v>
      </c>
      <c r="V13" s="160">
        <f t="shared" si="19"/>
        <v>3</v>
      </c>
      <c r="W13" s="160">
        <f t="shared" si="20"/>
        <v>3</v>
      </c>
      <c r="X13" s="154">
        <f>IFERROR(INDEX('ES-Efficacy Acceptability'!H$12:H$52,MATCH($A13,'ES-Efficacy Acceptability'!$B$12:$B$52,0)),"")</f>
        <v>3</v>
      </c>
      <c r="Y13" s="154">
        <f>IFERROR(INDEX('ES-Efficacy Acceptability'!I$12:I$52,MATCH($A13,'ES-Efficacy Acceptability'!$B$12:$B$52,0)),"")</f>
        <v>3</v>
      </c>
      <c r="Z13" s="154">
        <f>IFERROR(INDEX('ES-Efficacy Acceptability'!J$12:J$52,MATCH($A13,'ES-Efficacy Acceptability'!$B$12:$B$52,0)),"")</f>
        <v>3</v>
      </c>
      <c r="AA13" s="154">
        <f>IFERROR(INDEX('ES-Efficacy Acceptability'!K$12:K$52,MATCH($A13,'ES-Efficacy Acceptability'!$B$12:$B$52,0)),"")</f>
        <v>3</v>
      </c>
      <c r="AB13" s="154">
        <f>IFERROR(INDEX('ES-Efficacy Acceptability'!L$12:L$52,MATCH($A13,'ES-Efficacy Acceptability'!$B$12:$B$52,0)),"")</f>
        <v>5</v>
      </c>
      <c r="AC13" s="154">
        <f>IFERROR(INDEX('ES-Efficacy Acceptability'!M$12:M$52,MATCH($A13,'ES-Efficacy Acceptability'!$B$12:$B$52,0)),"")</f>
        <v>1</v>
      </c>
      <c r="AD13" s="154">
        <f>IFERROR(INDEX('ES-Efficacy Acceptability'!N$12:N$52,MATCH($A13,'ES-Efficacy Acceptability'!$B$12:$B$52,0)),"")</f>
        <v>3</v>
      </c>
      <c r="AE13" s="154">
        <f>IFERROR(INDEX('ES-Efficacy Acceptability'!O$12:O$52,MATCH($A13,'ES-Efficacy Acceptability'!$B$12:$B$52,0)),"")</f>
        <v>3</v>
      </c>
      <c r="AF13" s="154">
        <f>IFERROR(INDEX('ES-Efficacy Acceptability'!P$12:P$52,MATCH($A13,'ES-Efficacy Acceptability'!$B$12:$B$52,0)),"")</f>
        <v>3</v>
      </c>
      <c r="AG13" s="154">
        <f>IFERROR(INDEX('ES-Efficacy Acceptability'!Q$12:Q$52,MATCH($A13,'ES-Efficacy Acceptability'!$B$12:$B$52,0)),"")</f>
        <v>5</v>
      </c>
      <c r="AH13" s="154">
        <f>IFERROR(INDEX('ES-Efficacy Acceptability'!R$12:R$52,MATCH($A13,'ES-Efficacy Acceptability'!$B$12:$B$52,0)),"")</f>
        <v>4</v>
      </c>
      <c r="AI13" s="154">
        <f>IFERROR(INDEX('ES-Efficacy Acceptability'!S$12:S$52,MATCH($A13,'ES-Efficacy Acceptability'!$B$12:$B$52,0)),"")</f>
        <v>2</v>
      </c>
      <c r="AJ13" s="154">
        <f>IFERROR(INDEX('ES-Efficacy Acceptability'!T$12:T$52,MATCH($A13,'ES-Efficacy Acceptability'!$B$12:$B$52,0)),"")</f>
        <v>5</v>
      </c>
      <c r="AK13" s="154">
        <f>IFERROR(INDEX('ES-Efficacy Acceptability'!U$12:U$52,MATCH($A13,'ES-Efficacy Acceptability'!$B$12:$B$52,0)),"")</f>
        <v>5</v>
      </c>
      <c r="AL13" s="154">
        <f>IFERROR(INDEX('ES-Efficacy Acceptability'!V$12:V$52,MATCH($A13,'ES-Efficacy Acceptability'!$B$12:$B$52,0)),"")</f>
        <v>2</v>
      </c>
      <c r="AM13" s="154">
        <f>IFERROR(INDEX('ES-Efficacy Acceptability'!W$12:W$52,MATCH($A13,'ES-Efficacy Acceptability'!$B$12:$B$52,0)),"")</f>
        <v>3</v>
      </c>
      <c r="AN13" s="154">
        <f>IFERROR(INDEX('ES-Efficacy Acceptability'!X$12:X$52,MATCH($A13,'ES-Efficacy Acceptability'!$B$12:$B$52,0)),"")</f>
        <v>3</v>
      </c>
      <c r="AO13" s="154">
        <f>IFERROR(INDEX('ES-Efficacy Acceptability'!Y$12:Y$52,MATCH($A13,'ES-Efficacy Acceptability'!$B$12:$B$52,0)),"")</f>
        <v>3</v>
      </c>
      <c r="AP13" s="154">
        <f>IFERROR(INDEX('ES-Efficacy Acceptability'!Z$12:Z$52,MATCH($A13,'ES-Efficacy Acceptability'!$B$12:$B$52,0)),"")</f>
        <v>3</v>
      </c>
      <c r="AQ13" s="154">
        <f>IFERROR(INDEX('ES-Efficacy Acceptability'!AA$12:AA$52,MATCH($A13,'ES-Efficacy Acceptability'!$B$12:$B$52,0)),"")</f>
        <v>3</v>
      </c>
      <c r="AR13" s="154">
        <f>IFERROR(INDEX('ES-Efficacy Acceptability'!AB$12:AB$52,MATCH($A13,'ES-Efficacy Acceptability'!$B$12:$B$52,0)),"")</f>
        <v>3</v>
      </c>
      <c r="AS13" s="154">
        <f>IFERROR(INDEX('ES-Efficacy Acceptability'!AC$12:AC$52,MATCH($A13,'ES-Efficacy Acceptability'!$B$12:$B$52,0)),"")</f>
        <v>3</v>
      </c>
      <c r="AT13" s="154">
        <f>IFERROR(INDEX('IT-Efficacy Acceptability'!H$12:H$52,MATCH($A13,'IT-Efficacy Acceptability'!$B$12:$B$52,0)),"")</f>
        <v>4</v>
      </c>
      <c r="AU13" s="154">
        <f>IFERROR(INDEX('IT-Efficacy Acceptability'!I$12:I$52,MATCH($A13,'IT-Efficacy Acceptability'!$B$12:$B$52,0)),"")</f>
        <v>4</v>
      </c>
      <c r="AV13" s="154">
        <f>IFERROR(INDEX('IT-Efficacy Acceptability'!J$12:J$52,MATCH($A13,'IT-Efficacy Acceptability'!$B$12:$B$52,0)),"")</f>
        <v>4</v>
      </c>
      <c r="AW13" s="154">
        <f>IFERROR(INDEX('IT-Efficacy Acceptability'!K$12:K$52,MATCH($A13,'IT-Efficacy Acceptability'!$B$12:$B$52,0)),"")</f>
        <v>2</v>
      </c>
      <c r="AX13" s="154">
        <f>IFERROR(INDEX('IT-Efficacy Acceptability'!L$12:L$52,MATCH($A13,'IT-Efficacy Acceptability'!$B$12:$B$52,0)),"")</f>
        <v>3</v>
      </c>
      <c r="AY13" s="154">
        <f>IFERROR(INDEX('IT-Efficacy Acceptability'!M$12:M$52,MATCH($A13,'IT-Efficacy Acceptability'!$B$12:$B$52,0)),"")</f>
        <v>1</v>
      </c>
      <c r="AZ13" s="154">
        <f>IFERROR(INDEX('IT-Efficacy Acceptability'!N$12:N$52,MATCH($A13,'IT-Efficacy Acceptability'!$B$12:$B$52,0)),"")</f>
        <v>2</v>
      </c>
      <c r="BA13" s="154">
        <f>IFERROR(INDEX('IT-Efficacy Acceptability'!O$12:O$52,MATCH($A13,'IT-Efficacy Acceptability'!$B$12:$B$52,0)),"")</f>
        <v>3</v>
      </c>
      <c r="BB13" s="154">
        <f>IFERROR(INDEX('IT-Efficacy Acceptability'!P$12:P$52,MATCH($A13,'IT-Efficacy Acceptability'!$B$12:$B$52,0)),"")</f>
        <v>3</v>
      </c>
      <c r="BC13" s="154">
        <f>IFERROR(INDEX('IT-Efficacy Acceptability'!Q$12:Q$52,MATCH($A13,'IT-Efficacy Acceptability'!$B$12:$B$52,0)),"")</f>
        <v>5</v>
      </c>
      <c r="BD13" s="154">
        <f>IFERROR(INDEX('IT-Efficacy Acceptability'!R$12:R$52,MATCH($A13,'IT-Efficacy Acceptability'!$B$12:$B$52,0)),"")</f>
        <v>2</v>
      </c>
      <c r="BE13" s="154">
        <f>IFERROR(INDEX('IT-Efficacy Acceptability'!S$12:S$52,MATCH($A13,'IT-Efficacy Acceptability'!$B$12:$B$52,0)),"")</f>
        <v>4</v>
      </c>
      <c r="BF13" s="154">
        <f>IFERROR(INDEX('IT-Efficacy Acceptability'!T$12:T$52,MATCH($A13,'IT-Efficacy Acceptability'!$B$12:$B$52,0)),"")</f>
        <v>4</v>
      </c>
      <c r="BG13" s="154">
        <f>IFERROR(INDEX('IT-Efficacy Acceptability'!U$12:U$52,MATCH($A13,'IT-Efficacy Acceptability'!$B$12:$B$52,0)),"")</f>
        <v>2</v>
      </c>
      <c r="BH13" s="154">
        <f>IFERROR(INDEX('IT-Efficacy Acceptability'!V$12:V$52,MATCH($A13,'IT-Efficacy Acceptability'!$B$12:$B$52,0)),"")</f>
        <v>2</v>
      </c>
      <c r="BI13" s="154">
        <f>IFERROR(INDEX('IT-Efficacy Acceptability'!W$12:W$52,MATCH($A13,'IT-Efficacy Acceptability'!$B$12:$B$52,0)),"")</f>
        <v>2</v>
      </c>
      <c r="BJ13" s="154">
        <f>IFERROR(INDEX('IT-Efficacy Acceptability'!X$12:X$52,MATCH($A13,'IT-Efficacy Acceptability'!$B$12:$B$52,0)),"")</f>
        <v>3</v>
      </c>
      <c r="BK13" s="154">
        <f>IFERROR(INDEX('IT-Efficacy Acceptability'!Y$12:Y$52,MATCH($A13,'IT-Efficacy Acceptability'!$B$12:$B$52,0)),"")</f>
        <v>3</v>
      </c>
      <c r="BL13" s="154">
        <f>IFERROR(INDEX('IT-Efficacy Acceptability'!Z$12:Z$52,MATCH($A13,'IT-Efficacy Acceptability'!$B$12:$B$52,0)),"")</f>
        <v>3</v>
      </c>
      <c r="BM13" s="154">
        <f>IFERROR(INDEX('IT-Efficacy Acceptability'!AA$12:AA$52,MATCH($A13,'IT-Efficacy Acceptability'!$B$12:$B$52,0)),"")</f>
        <v>3</v>
      </c>
      <c r="BN13" s="154">
        <f>IFERROR(INDEX('IT-Efficacy Acceptability'!AB$12:AB$52,MATCH($A13,'IT-Efficacy Acceptability'!$B$12:$B$52,0)),"")</f>
        <v>3</v>
      </c>
      <c r="BO13" s="154">
        <f>IFERROR(INDEX('IT-Efficacy Acceptability'!AC$12:AC$52,MATCH($A13,'IT-Efficacy Acceptability'!$B$12:$B$52,0)),"")</f>
        <v>3</v>
      </c>
      <c r="BP13" s="154">
        <f>IFERROR(INDEX('DE-Efficacy Acceptability'!H$12:H$52,MATCH($A13,'DE-Efficacy Acceptability'!$B$12:$B$52,0)),"")</f>
        <v>3</v>
      </c>
      <c r="BQ13" s="154">
        <f>IFERROR(INDEX('DE-Efficacy Acceptability'!I$12:I$52,MATCH($A13,'DE-Efficacy Acceptability'!$B$12:$B$52,0)),"")</f>
        <v>3</v>
      </c>
      <c r="BR13" s="154">
        <f>IFERROR(INDEX('DE-Efficacy Acceptability'!J$12:J$52,MATCH($A13,'DE-Efficacy Acceptability'!$B$12:$B$52,0)),"")</f>
        <v>3</v>
      </c>
      <c r="BS13" s="154">
        <f>IFERROR(INDEX('DE-Efficacy Acceptability'!K$12:K$52,MATCH($A13,'DE-Efficacy Acceptability'!$B$12:$B$52,0)),"")</f>
        <v>4</v>
      </c>
      <c r="BT13" s="154">
        <f>IFERROR(INDEX('DE-Efficacy Acceptability'!L$12:L$52,MATCH($A13,'DE-Efficacy Acceptability'!$B$12:$B$52,0)),"")</f>
        <v>3</v>
      </c>
      <c r="BU13" s="154">
        <f>IFERROR(INDEX('DE-Efficacy Acceptability'!M$12:M$52,MATCH($A13,'DE-Efficacy Acceptability'!$B$12:$B$52,0)),"")</f>
        <v>1</v>
      </c>
      <c r="BV13" s="154">
        <f>IFERROR(INDEX('DE-Efficacy Acceptability'!N$12:N$52,MATCH($A13,'DE-Efficacy Acceptability'!$B$12:$B$52,0)),"")</f>
        <v>2</v>
      </c>
      <c r="BW13" s="154">
        <f>IFERROR(INDEX('DE-Efficacy Acceptability'!O$12:O$52,MATCH($A13,'DE-Efficacy Acceptability'!$B$12:$B$52,0)),"")</f>
        <v>2</v>
      </c>
      <c r="BX13" s="154">
        <f>IFERROR(INDEX('DE-Efficacy Acceptability'!P$12:P$52,MATCH($A13,'DE-Efficacy Acceptability'!$B$12:$B$52,0)),"")</f>
        <v>1</v>
      </c>
      <c r="BY13" s="154">
        <f>IFERROR(INDEX('DE-Efficacy Acceptability'!Q$12:Q$52,MATCH($A13,'DE-Efficacy Acceptability'!$B$12:$B$52,0)),"")</f>
        <v>4</v>
      </c>
      <c r="BZ13" s="154">
        <f>IFERROR(INDEX('DE-Efficacy Acceptability'!R$12:R$52,MATCH($A13,'DE-Efficacy Acceptability'!$B$12:$B$52,0)),"")</f>
        <v>4</v>
      </c>
      <c r="CA13" s="154">
        <f>IFERROR(INDEX('DE-Efficacy Acceptability'!S$12:S$52,MATCH($A13,'DE-Efficacy Acceptability'!$B$12:$B$52,0)),"")</f>
        <v>4</v>
      </c>
      <c r="CB13" s="154">
        <f>IFERROR(INDEX('DE-Efficacy Acceptability'!T$12:T$52,MATCH($A13,'DE-Efficacy Acceptability'!$B$12:$B$52,0)),"")</f>
        <v>4</v>
      </c>
      <c r="CC13" s="154">
        <f>IFERROR(INDEX('DE-Efficacy Acceptability'!U$12:U$52,MATCH($A13,'DE-Efficacy Acceptability'!$B$12:$B$52,0)),"")</f>
        <v>4</v>
      </c>
      <c r="CD13" s="154">
        <f>IFERROR(INDEX('DE-Efficacy Acceptability'!V$12:V$52,MATCH($A13,'DE-Efficacy Acceptability'!$B$12:$B$52,0)),"")</f>
        <v>2</v>
      </c>
      <c r="CE13" s="154">
        <f>IFERROR(INDEX('DE-Efficacy Acceptability'!W$12:W$52,MATCH($A13,'DE-Efficacy Acceptability'!$B$12:$B$52,0)),"")</f>
        <v>3</v>
      </c>
      <c r="CF13" s="154">
        <f>IFERROR(INDEX('DE-Efficacy Acceptability'!X$12:X$52,MATCH($A13,'DE-Efficacy Acceptability'!$B$12:$B$52,0)),"")</f>
        <v>5</v>
      </c>
      <c r="CG13" s="154">
        <f>IFERROR(INDEX('DE-Efficacy Acceptability'!Y$12:Y$52,MATCH($A13,'DE-Efficacy Acceptability'!$B$12:$B$52,0)),"")</f>
        <v>3</v>
      </c>
      <c r="CH13" s="154">
        <f>IFERROR(INDEX('DE-Efficacy Acceptability'!Z$12:Z$52,MATCH($A13,'DE-Efficacy Acceptability'!$B$12:$B$52,0)),"")</f>
        <v>3</v>
      </c>
      <c r="CI13" s="154">
        <f>IFERROR(INDEX('DE-Efficacy Acceptability'!AA$12:AA$52,MATCH($A13,'DE-Efficacy Acceptability'!$B$12:$B$52,0)),"")</f>
        <v>3</v>
      </c>
      <c r="CJ13" s="154">
        <f>IFERROR(INDEX('DE-Efficacy Acceptability'!AB$12:AB$52,MATCH($A13,'DE-Efficacy Acceptability'!$B$12:$B$52,0)),"")</f>
        <v>3</v>
      </c>
      <c r="CK13" s="154">
        <f>IFERROR(INDEX('DE-Efficacy Acceptability'!AC$12:AC$52,MATCH($A13,'DE-Efficacy Acceptability'!$B$12:$B$52,0)),"")</f>
        <v>3</v>
      </c>
      <c r="CL13" s="154" t="str">
        <f>IFERROR(INDEX('FR-Efficacy Acceptability'!H$12:H$52,MATCH($A13,'FR-Efficacy Acceptability'!$B$12:$B$52,0)),"")</f>
        <v/>
      </c>
      <c r="CM13" s="154" t="str">
        <f>IFERROR(INDEX('FR-Efficacy Acceptability'!I$12:I$52,MATCH($A13,'FR-Efficacy Acceptability'!$B$12:$B$52,0)),"")</f>
        <v/>
      </c>
      <c r="CN13" s="154" t="str">
        <f>IFERROR(INDEX('FR-Efficacy Acceptability'!J$12:J$52,MATCH($A13,'FR-Efficacy Acceptability'!$B$12:$B$52,0)),"")</f>
        <v/>
      </c>
      <c r="CO13" s="154" t="str">
        <f>IFERROR(INDEX('FR-Efficacy Acceptability'!K$12:K$52,MATCH($A13,'FR-Efficacy Acceptability'!$B$12:$B$52,0)),"")</f>
        <v/>
      </c>
      <c r="CP13" s="154" t="str">
        <f>IFERROR(INDEX('FR-Efficacy Acceptability'!L$12:L$52,MATCH($A13,'FR-Efficacy Acceptability'!$B$12:$B$52,0)),"")</f>
        <v/>
      </c>
      <c r="CQ13" s="154" t="str">
        <f>IFERROR(INDEX('FR-Efficacy Acceptability'!M$12:M$52,MATCH($A13,'FR-Efficacy Acceptability'!$B$12:$B$52,0)),"")</f>
        <v/>
      </c>
      <c r="CR13" s="154" t="str">
        <f>IFERROR(INDEX('FR-Efficacy Acceptability'!N$12:N$52,MATCH($A13,'FR-Efficacy Acceptability'!$B$12:$B$52,0)),"")</f>
        <v/>
      </c>
      <c r="CS13" s="154" t="str">
        <f>IFERROR(INDEX('FR-Efficacy Acceptability'!O$12:O$52,MATCH($A13,'FR-Efficacy Acceptability'!$B$12:$B$52,0)),"")</f>
        <v/>
      </c>
      <c r="CT13" s="154" t="str">
        <f>IFERROR(INDEX('FR-Efficacy Acceptability'!P$12:P$52,MATCH($A13,'FR-Efficacy Acceptability'!$B$12:$B$52,0)),"")</f>
        <v/>
      </c>
      <c r="CU13" s="154" t="str">
        <f>IFERROR(INDEX('FR-Efficacy Acceptability'!Q$12:Q$52,MATCH($A13,'FR-Efficacy Acceptability'!$B$12:$B$52,0)),"")</f>
        <v/>
      </c>
      <c r="CV13" s="154" t="str">
        <f>IFERROR(INDEX('FR-Efficacy Acceptability'!R$12:R$52,MATCH($A13,'FR-Efficacy Acceptability'!$B$12:$B$52,0)),"")</f>
        <v/>
      </c>
      <c r="CW13" s="154" t="str">
        <f>IFERROR(INDEX('FR-Efficacy Acceptability'!S$12:S$52,MATCH($A13,'FR-Efficacy Acceptability'!$B$12:$B$52,0)),"")</f>
        <v/>
      </c>
      <c r="CX13" s="154" t="str">
        <f>IFERROR(INDEX('FR-Efficacy Acceptability'!T$12:T$52,MATCH($A13,'FR-Efficacy Acceptability'!$B$12:$B$52,0)),"")</f>
        <v/>
      </c>
      <c r="CY13" s="154" t="str">
        <f>IFERROR(INDEX('FR-Efficacy Acceptability'!U$12:U$52,MATCH($A13,'FR-Efficacy Acceptability'!$B$12:$B$52,0)),"")</f>
        <v/>
      </c>
      <c r="CZ13" s="154" t="str">
        <f>IFERROR(INDEX('FR-Efficacy Acceptability'!V$12:V$52,MATCH($A13,'FR-Efficacy Acceptability'!$B$12:$B$52,0)),"")</f>
        <v/>
      </c>
      <c r="DA13" s="154" t="str">
        <f>IFERROR(INDEX('FR-Efficacy Acceptability'!W$12:W$52,MATCH($A13,'FR-Efficacy Acceptability'!$B$12:$B$52,0)),"")</f>
        <v/>
      </c>
      <c r="DB13" s="154" t="str">
        <f>IFERROR(INDEX('FR-Efficacy Acceptability'!X$12:X$52,MATCH($A13,'FR-Efficacy Acceptability'!$B$12:$B$52,0)),"")</f>
        <v/>
      </c>
      <c r="DC13" s="154" t="str">
        <f>IFERROR(INDEX('FR-Efficacy Acceptability'!Y$12:Y$52,MATCH($A13,'FR-Efficacy Acceptability'!$B$12:$B$52,0)),"")</f>
        <v/>
      </c>
      <c r="DD13" s="154" t="str">
        <f>IFERROR(INDEX('FR-Efficacy Acceptability'!Z$12:Z$52,MATCH($A13,'FR-Efficacy Acceptability'!$B$12:$B$52,0)),"")</f>
        <v/>
      </c>
      <c r="DE13" s="154" t="str">
        <f>IFERROR(INDEX('FR-Efficacy Acceptability'!AA$12:AA$52,MATCH($A13,'FR-Efficacy Acceptability'!$B$12:$B$52,0)),"")</f>
        <v/>
      </c>
      <c r="DF13" s="154" t="str">
        <f>IFERROR(INDEX('FR-Efficacy Acceptability'!AB$12:AB$52,MATCH($A13,'FR-Efficacy Acceptability'!$B$12:$B$52,0)),"")</f>
        <v/>
      </c>
      <c r="DG13" s="154" t="str">
        <f>IFERROR(INDEX('FR-Efficacy Acceptability'!AC$12:AC$52,MATCH($A13,'FR-Efficacy Acceptability'!$B$12:$B$52,0)),"")</f>
        <v/>
      </c>
      <c r="DH13" s="160">
        <f t="shared" si="86"/>
        <v>0</v>
      </c>
      <c r="DI13" s="160">
        <f t="shared" si="21"/>
        <v>0</v>
      </c>
      <c r="DJ13" s="160">
        <f t="shared" si="22"/>
        <v>0</v>
      </c>
      <c r="DK13" s="160">
        <f t="shared" si="23"/>
        <v>0</v>
      </c>
      <c r="DL13" s="160">
        <f t="shared" si="24"/>
        <v>1</v>
      </c>
      <c r="DM13" s="160">
        <f t="shared" si="25"/>
        <v>0</v>
      </c>
      <c r="DN13" s="160">
        <f t="shared" si="26"/>
        <v>1</v>
      </c>
      <c r="DO13" s="160">
        <f t="shared" si="27"/>
        <v>0</v>
      </c>
      <c r="DP13" s="160">
        <f t="shared" si="28"/>
        <v>1</v>
      </c>
      <c r="DQ13" s="160">
        <f t="shared" si="29"/>
        <v>0</v>
      </c>
      <c r="DR13" s="160">
        <f t="shared" si="30"/>
        <v>1</v>
      </c>
      <c r="DS13" s="160">
        <f t="shared" si="31"/>
        <v>-1</v>
      </c>
      <c r="DT13" s="160">
        <f t="shared" si="32"/>
        <v>1</v>
      </c>
      <c r="DU13" s="160">
        <f t="shared" si="33"/>
        <v>1</v>
      </c>
      <c r="DV13" s="160">
        <f t="shared" si="34"/>
        <v>0</v>
      </c>
      <c r="DW13" s="160">
        <f t="shared" si="35"/>
        <v>0</v>
      </c>
      <c r="DX13" s="160">
        <f t="shared" si="36"/>
        <v>-1</v>
      </c>
      <c r="DY13" s="160">
        <f t="shared" si="37"/>
        <v>0</v>
      </c>
      <c r="DZ13" s="160">
        <f t="shared" si="38"/>
        <v>0</v>
      </c>
      <c r="EA13" s="160">
        <f t="shared" si="39"/>
        <v>0</v>
      </c>
      <c r="EB13" s="160">
        <f t="shared" si="40"/>
        <v>0</v>
      </c>
      <c r="EC13" s="160">
        <f t="shared" si="41"/>
        <v>0</v>
      </c>
      <c r="ED13" s="160">
        <f t="shared" si="87"/>
        <v>1</v>
      </c>
      <c r="EE13" s="160">
        <f t="shared" si="42"/>
        <v>1</v>
      </c>
      <c r="EF13" s="160">
        <f t="shared" si="43"/>
        <v>1</v>
      </c>
      <c r="EG13" s="160">
        <f t="shared" si="44"/>
        <v>-1</v>
      </c>
      <c r="EH13" s="160">
        <f t="shared" si="45"/>
        <v>-1</v>
      </c>
      <c r="EI13" s="160">
        <f t="shared" si="46"/>
        <v>0</v>
      </c>
      <c r="EJ13" s="160">
        <f t="shared" si="47"/>
        <v>0</v>
      </c>
      <c r="EK13" s="160">
        <f t="shared" si="48"/>
        <v>0</v>
      </c>
      <c r="EL13" s="160">
        <f t="shared" si="49"/>
        <v>1</v>
      </c>
      <c r="EM13" s="160">
        <f t="shared" si="50"/>
        <v>0</v>
      </c>
      <c r="EN13" s="160">
        <f t="shared" si="51"/>
        <v>-1</v>
      </c>
      <c r="EO13" s="160">
        <f t="shared" si="52"/>
        <v>1</v>
      </c>
      <c r="EP13" s="160">
        <f t="shared" si="53"/>
        <v>0</v>
      </c>
      <c r="EQ13" s="160">
        <f t="shared" si="54"/>
        <v>-2</v>
      </c>
      <c r="ER13" s="160">
        <f t="shared" si="55"/>
        <v>0</v>
      </c>
      <c r="ES13" s="160">
        <f t="shared" si="56"/>
        <v>-1</v>
      </c>
      <c r="ET13" s="160">
        <f t="shared" si="57"/>
        <v>-1</v>
      </c>
      <c r="EU13" s="160">
        <f t="shared" si="58"/>
        <v>0</v>
      </c>
      <c r="EV13" s="160">
        <f t="shared" si="59"/>
        <v>0</v>
      </c>
      <c r="EW13" s="160">
        <f t="shared" si="60"/>
        <v>0</v>
      </c>
      <c r="EX13" s="160">
        <f t="shared" si="61"/>
        <v>0</v>
      </c>
      <c r="EY13" s="160">
        <f t="shared" si="62"/>
        <v>0</v>
      </c>
      <c r="EZ13" s="160">
        <f t="shared" si="88"/>
        <v>0</v>
      </c>
      <c r="FA13" s="160">
        <f t="shared" si="89"/>
        <v>0</v>
      </c>
      <c r="FB13" s="160">
        <f t="shared" si="90"/>
        <v>0</v>
      </c>
      <c r="FC13" s="160">
        <f t="shared" si="91"/>
        <v>1</v>
      </c>
      <c r="FD13" s="160">
        <f t="shared" si="92"/>
        <v>-1</v>
      </c>
      <c r="FE13" s="160">
        <f t="shared" si="93"/>
        <v>0</v>
      </c>
      <c r="FF13" s="160">
        <f t="shared" si="94"/>
        <v>0</v>
      </c>
      <c r="FG13" s="160">
        <f t="shared" si="95"/>
        <v>-1</v>
      </c>
      <c r="FH13" s="160">
        <f t="shared" si="96"/>
        <v>-1</v>
      </c>
      <c r="FI13" s="160">
        <f t="shared" si="97"/>
        <v>-1</v>
      </c>
      <c r="FJ13" s="160">
        <f t="shared" si="98"/>
        <v>1</v>
      </c>
      <c r="FK13" s="160">
        <f t="shared" si="99"/>
        <v>1</v>
      </c>
      <c r="FL13" s="160">
        <f t="shared" si="100"/>
        <v>0</v>
      </c>
      <c r="FM13" s="160">
        <f t="shared" si="101"/>
        <v>0</v>
      </c>
      <c r="FN13" s="160">
        <f t="shared" si="102"/>
        <v>0</v>
      </c>
      <c r="FO13" s="160">
        <f t="shared" si="103"/>
        <v>0</v>
      </c>
      <c r="FP13" s="160">
        <f t="shared" si="104"/>
        <v>1</v>
      </c>
      <c r="FQ13" s="160">
        <f t="shared" si="105"/>
        <v>0</v>
      </c>
      <c r="FR13" s="160">
        <f t="shared" si="106"/>
        <v>0</v>
      </c>
      <c r="FS13" s="160">
        <f t="shared" si="107"/>
        <v>0</v>
      </c>
      <c r="FT13" s="160">
        <f t="shared" si="108"/>
        <v>0</v>
      </c>
      <c r="FU13" s="160">
        <f t="shared" si="109"/>
        <v>0</v>
      </c>
      <c r="FV13" s="160" t="str">
        <f t="shared" si="110"/>
        <v/>
      </c>
      <c r="FW13" s="160" t="str">
        <f t="shared" si="64"/>
        <v/>
      </c>
      <c r="FX13" s="160" t="str">
        <f t="shared" si="65"/>
        <v/>
      </c>
      <c r="FY13" s="160" t="str">
        <f t="shared" si="66"/>
        <v/>
      </c>
      <c r="FZ13" s="160" t="str">
        <f t="shared" si="67"/>
        <v/>
      </c>
      <c r="GA13" s="160" t="str">
        <f t="shared" si="68"/>
        <v/>
      </c>
      <c r="GB13" s="160" t="str">
        <f t="shared" si="69"/>
        <v/>
      </c>
      <c r="GC13" s="160" t="str">
        <f t="shared" si="70"/>
        <v/>
      </c>
      <c r="GD13" s="160" t="str">
        <f t="shared" si="71"/>
        <v/>
      </c>
      <c r="GE13" s="160" t="str">
        <f t="shared" si="72"/>
        <v/>
      </c>
      <c r="GF13" s="160" t="str">
        <f t="shared" si="73"/>
        <v/>
      </c>
      <c r="GG13" s="160" t="str">
        <f t="shared" si="74"/>
        <v/>
      </c>
      <c r="GH13" s="160" t="str">
        <f t="shared" si="75"/>
        <v/>
      </c>
      <c r="GI13" s="160" t="str">
        <f t="shared" si="76"/>
        <v/>
      </c>
      <c r="GJ13" s="160" t="str">
        <f t="shared" si="77"/>
        <v/>
      </c>
      <c r="GK13" s="160" t="str">
        <f t="shared" si="78"/>
        <v/>
      </c>
      <c r="GL13" s="160" t="str">
        <f t="shared" si="79"/>
        <v/>
      </c>
      <c r="GM13" s="160" t="str">
        <f t="shared" si="80"/>
        <v/>
      </c>
      <c r="GN13" s="160" t="str">
        <f t="shared" si="81"/>
        <v/>
      </c>
      <c r="GO13" s="160" t="str">
        <f t="shared" si="82"/>
        <v/>
      </c>
      <c r="GP13" s="160" t="str">
        <f t="shared" si="83"/>
        <v/>
      </c>
      <c r="GQ13" s="160" t="str">
        <f t="shared" si="84"/>
        <v/>
      </c>
      <c r="GR13" s="58" t="b">
        <f t="array" ref="GR13">MAX(DH13:GQ13)=MIN(DH13:GQ13)</f>
        <v>0</v>
      </c>
    </row>
    <row r="14" spans="1:200" ht="15.75" thickBot="1" x14ac:dyDescent="0.3">
      <c r="A14" s="300" t="s">
        <v>310</v>
      </c>
      <c r="B14" s="160">
        <f t="shared" si="85"/>
        <v>4</v>
      </c>
      <c r="C14" s="160">
        <f t="shared" si="0"/>
        <v>4</v>
      </c>
      <c r="D14" s="160">
        <f t="shared" si="1"/>
        <v>4</v>
      </c>
      <c r="E14" s="160">
        <f t="shared" si="2"/>
        <v>4</v>
      </c>
      <c r="F14" s="160">
        <f t="shared" si="3"/>
        <v>2</v>
      </c>
      <c r="G14" s="160">
        <f t="shared" si="4"/>
        <v>3</v>
      </c>
      <c r="H14" s="160">
        <f t="shared" si="5"/>
        <v>2</v>
      </c>
      <c r="I14" s="160">
        <f t="shared" si="6"/>
        <v>3</v>
      </c>
      <c r="J14" s="160">
        <f t="shared" si="7"/>
        <v>2</v>
      </c>
      <c r="K14" s="160">
        <f t="shared" si="8"/>
        <v>4</v>
      </c>
      <c r="L14" s="160">
        <f t="shared" si="9"/>
        <v>3</v>
      </c>
      <c r="M14" s="160">
        <f t="shared" si="10"/>
        <v>2</v>
      </c>
      <c r="N14" s="160">
        <f t="shared" si="11"/>
        <v>4</v>
      </c>
      <c r="O14" s="160">
        <f t="shared" si="12"/>
        <v>2</v>
      </c>
      <c r="P14" s="160">
        <f t="shared" si="13"/>
        <v>2</v>
      </c>
      <c r="Q14" s="160">
        <f t="shared" si="14"/>
        <v>3</v>
      </c>
      <c r="R14" s="160">
        <f t="shared" si="15"/>
        <v>2</v>
      </c>
      <c r="S14" s="160">
        <f t="shared" si="16"/>
        <v>3</v>
      </c>
      <c r="T14" s="160">
        <f t="shared" si="17"/>
        <v>3</v>
      </c>
      <c r="U14" s="160">
        <f t="shared" si="18"/>
        <v>3</v>
      </c>
      <c r="V14" s="160">
        <f t="shared" si="19"/>
        <v>3</v>
      </c>
      <c r="W14" s="160">
        <f t="shared" si="20"/>
        <v>3</v>
      </c>
      <c r="X14" s="154">
        <f>IFERROR(INDEX('ES-Efficacy Acceptability'!H$12:H$52,MATCH($A14,'ES-Efficacy Acceptability'!$B$12:$B$52,0)),"")</f>
        <v>5</v>
      </c>
      <c r="Y14" s="154">
        <f>IFERROR(INDEX('ES-Efficacy Acceptability'!I$12:I$52,MATCH($A14,'ES-Efficacy Acceptability'!$B$12:$B$52,0)),"")</f>
        <v>5</v>
      </c>
      <c r="Z14" s="154">
        <f>IFERROR(INDEX('ES-Efficacy Acceptability'!J$12:J$52,MATCH($A14,'ES-Efficacy Acceptability'!$B$12:$B$52,0)),"")</f>
        <v>5</v>
      </c>
      <c r="AA14" s="154">
        <f>IFERROR(INDEX('ES-Efficacy Acceptability'!K$12:K$52,MATCH($A14,'ES-Efficacy Acceptability'!$B$12:$B$52,0)),"")</f>
        <v>5</v>
      </c>
      <c r="AB14" s="154">
        <f>IFERROR(INDEX('ES-Efficacy Acceptability'!L$12:L$52,MATCH($A14,'ES-Efficacy Acceptability'!$B$12:$B$52,0)),"")</f>
        <v>2</v>
      </c>
      <c r="AC14" s="154">
        <f>IFERROR(INDEX('ES-Efficacy Acceptability'!M$12:M$52,MATCH($A14,'ES-Efficacy Acceptability'!$B$12:$B$52,0)),"")</f>
        <v>4</v>
      </c>
      <c r="AD14" s="154">
        <f>IFERROR(INDEX('ES-Efficacy Acceptability'!N$12:N$52,MATCH($A14,'ES-Efficacy Acceptability'!$B$12:$B$52,0)),"")</f>
        <v>2</v>
      </c>
      <c r="AE14" s="154">
        <f>IFERROR(INDEX('ES-Efficacy Acceptability'!O$12:O$52,MATCH($A14,'ES-Efficacy Acceptability'!$B$12:$B$52,0)),"")</f>
        <v>3</v>
      </c>
      <c r="AF14" s="154">
        <f>IFERROR(INDEX('ES-Efficacy Acceptability'!P$12:P$52,MATCH($A14,'ES-Efficacy Acceptability'!$B$12:$B$52,0)),"")</f>
        <v>3</v>
      </c>
      <c r="AG14" s="154">
        <f>IFERROR(INDEX('ES-Efficacy Acceptability'!Q$12:Q$52,MATCH($A14,'ES-Efficacy Acceptability'!$B$12:$B$52,0)),"")</f>
        <v>3</v>
      </c>
      <c r="AH14" s="154">
        <f>IFERROR(INDEX('ES-Efficacy Acceptability'!R$12:R$52,MATCH($A14,'ES-Efficacy Acceptability'!$B$12:$B$52,0)),"")</f>
        <v>3</v>
      </c>
      <c r="AI14" s="154">
        <f>IFERROR(INDEX('ES-Efficacy Acceptability'!S$12:S$52,MATCH($A14,'ES-Efficacy Acceptability'!$B$12:$B$52,0)),"")</f>
        <v>1</v>
      </c>
      <c r="AJ14" s="154">
        <f>IFERROR(INDEX('ES-Efficacy Acceptability'!T$12:T$52,MATCH($A14,'ES-Efficacy Acceptability'!$B$12:$B$52,0)),"")</f>
        <v>3</v>
      </c>
      <c r="AK14" s="154">
        <f>IFERROR(INDEX('ES-Efficacy Acceptability'!U$12:U$52,MATCH($A14,'ES-Efficacy Acceptability'!$B$12:$B$52,0)),"")</f>
        <v>1</v>
      </c>
      <c r="AL14" s="154">
        <f>IFERROR(INDEX('ES-Efficacy Acceptability'!V$12:V$52,MATCH($A14,'ES-Efficacy Acceptability'!$B$12:$B$52,0)),"")</f>
        <v>2</v>
      </c>
      <c r="AM14" s="154">
        <f>IFERROR(INDEX('ES-Efficacy Acceptability'!W$12:W$52,MATCH($A14,'ES-Efficacy Acceptability'!$B$12:$B$52,0)),"")</f>
        <v>3</v>
      </c>
      <c r="AN14" s="154">
        <f>IFERROR(INDEX('ES-Efficacy Acceptability'!X$12:X$52,MATCH($A14,'ES-Efficacy Acceptability'!$B$12:$B$52,0)),"")</f>
        <v>2</v>
      </c>
      <c r="AO14" s="154">
        <f>IFERROR(INDEX('ES-Efficacy Acceptability'!Y$12:Y$52,MATCH($A14,'ES-Efficacy Acceptability'!$B$12:$B$52,0)),"")</f>
        <v>3</v>
      </c>
      <c r="AP14" s="154">
        <f>IFERROR(INDEX('ES-Efficacy Acceptability'!Z$12:Z$52,MATCH($A14,'ES-Efficacy Acceptability'!$B$12:$B$52,0)),"")</f>
        <v>2</v>
      </c>
      <c r="AQ14" s="154">
        <f>IFERROR(INDEX('ES-Efficacy Acceptability'!AA$12:AA$52,MATCH($A14,'ES-Efficacy Acceptability'!$B$12:$B$52,0)),"")</f>
        <v>3</v>
      </c>
      <c r="AR14" s="154">
        <f>IFERROR(INDEX('ES-Efficacy Acceptability'!AB$12:AB$52,MATCH($A14,'ES-Efficacy Acceptability'!$B$12:$B$52,0)),"")</f>
        <v>3</v>
      </c>
      <c r="AS14" s="154">
        <f>IFERROR(INDEX('ES-Efficacy Acceptability'!AC$12:AC$52,MATCH($A14,'ES-Efficacy Acceptability'!$B$12:$B$52,0)),"")</f>
        <v>2</v>
      </c>
      <c r="AT14" s="154">
        <f>IFERROR(INDEX('IT-Efficacy Acceptability'!H$12:H$52,MATCH($A14,'IT-Efficacy Acceptability'!$B$12:$B$52,0)),"")</f>
        <v>5</v>
      </c>
      <c r="AU14" s="154">
        <f>IFERROR(INDEX('IT-Efficacy Acceptability'!I$12:I$52,MATCH($A14,'IT-Efficacy Acceptability'!$B$12:$B$52,0)),"")</f>
        <v>5</v>
      </c>
      <c r="AV14" s="154">
        <f>IFERROR(INDEX('IT-Efficacy Acceptability'!J$12:J$52,MATCH($A14,'IT-Efficacy Acceptability'!$B$12:$B$52,0)),"")</f>
        <v>5</v>
      </c>
      <c r="AW14" s="154">
        <f>IFERROR(INDEX('IT-Efficacy Acceptability'!K$12:K$52,MATCH($A14,'IT-Efficacy Acceptability'!$B$12:$B$52,0)),"")</f>
        <v>2</v>
      </c>
      <c r="AX14" s="154">
        <f>IFERROR(INDEX('IT-Efficacy Acceptability'!L$12:L$52,MATCH($A14,'IT-Efficacy Acceptability'!$B$12:$B$52,0)),"")</f>
        <v>2</v>
      </c>
      <c r="AY14" s="154">
        <f>IFERROR(INDEX('IT-Efficacy Acceptability'!M$12:M$52,MATCH($A14,'IT-Efficacy Acceptability'!$B$12:$B$52,0)),"")</f>
        <v>2</v>
      </c>
      <c r="AZ14" s="154">
        <f>IFERROR(INDEX('IT-Efficacy Acceptability'!N$12:N$52,MATCH($A14,'IT-Efficacy Acceptability'!$B$12:$B$52,0)),"")</f>
        <v>2</v>
      </c>
      <c r="BA14" s="154">
        <f>IFERROR(INDEX('IT-Efficacy Acceptability'!O$12:O$52,MATCH($A14,'IT-Efficacy Acceptability'!$B$12:$B$52,0)),"")</f>
        <v>3</v>
      </c>
      <c r="BB14" s="154">
        <f>IFERROR(INDEX('IT-Efficacy Acceptability'!P$12:P$52,MATCH($A14,'IT-Efficacy Acceptability'!$B$12:$B$52,0)),"")</f>
        <v>1</v>
      </c>
      <c r="BC14" s="154">
        <f>IFERROR(INDEX('IT-Efficacy Acceptability'!Q$12:Q$52,MATCH($A14,'IT-Efficacy Acceptability'!$B$12:$B$52,0)),"")</f>
        <v>4</v>
      </c>
      <c r="BD14" s="154">
        <f>IFERROR(INDEX('IT-Efficacy Acceptability'!R$12:R$52,MATCH($A14,'IT-Efficacy Acceptability'!$B$12:$B$52,0)),"")</f>
        <v>2</v>
      </c>
      <c r="BE14" s="154">
        <f>IFERROR(INDEX('IT-Efficacy Acceptability'!S$12:S$52,MATCH($A14,'IT-Efficacy Acceptability'!$B$12:$B$52,0)),"")</f>
        <v>2</v>
      </c>
      <c r="BF14" s="154">
        <f>IFERROR(INDEX('IT-Efficacy Acceptability'!T$12:T$52,MATCH($A14,'IT-Efficacy Acceptability'!$B$12:$B$52,0)),"")</f>
        <v>4</v>
      </c>
      <c r="BG14" s="154">
        <f>IFERROR(INDEX('IT-Efficacy Acceptability'!U$12:U$52,MATCH($A14,'IT-Efficacy Acceptability'!$B$12:$B$52,0)),"")</f>
        <v>2</v>
      </c>
      <c r="BH14" s="154">
        <f>IFERROR(INDEX('IT-Efficacy Acceptability'!V$12:V$52,MATCH($A14,'IT-Efficacy Acceptability'!$B$12:$B$52,0)),"")</f>
        <v>1</v>
      </c>
      <c r="BI14" s="154">
        <f>IFERROR(INDEX('IT-Efficacy Acceptability'!W$12:W$52,MATCH($A14,'IT-Efficacy Acceptability'!$B$12:$B$52,0)),"")</f>
        <v>2</v>
      </c>
      <c r="BJ14" s="154">
        <f>IFERROR(INDEX('IT-Efficacy Acceptability'!X$12:X$52,MATCH($A14,'IT-Efficacy Acceptability'!$B$12:$B$52,0)),"")</f>
        <v>2</v>
      </c>
      <c r="BK14" s="154">
        <f>IFERROR(INDEX('IT-Efficacy Acceptability'!Y$12:Y$52,MATCH($A14,'IT-Efficacy Acceptability'!$B$12:$B$52,0)),"")</f>
        <v>3</v>
      </c>
      <c r="BL14" s="154">
        <f>IFERROR(INDEX('IT-Efficacy Acceptability'!Z$12:Z$52,MATCH($A14,'IT-Efficacy Acceptability'!$B$12:$B$52,0)),"")</f>
        <v>3</v>
      </c>
      <c r="BM14" s="154">
        <f>IFERROR(INDEX('IT-Efficacy Acceptability'!AA$12:AA$52,MATCH($A14,'IT-Efficacy Acceptability'!$B$12:$B$52,0)),"")</f>
        <v>3</v>
      </c>
      <c r="BN14" s="154">
        <f>IFERROR(INDEX('IT-Efficacy Acceptability'!AB$12:AB$52,MATCH($A14,'IT-Efficacy Acceptability'!$B$12:$B$52,0)),"")</f>
        <v>3</v>
      </c>
      <c r="BO14" s="154">
        <f>IFERROR(INDEX('IT-Efficacy Acceptability'!AC$12:AC$52,MATCH($A14,'IT-Efficacy Acceptability'!$B$12:$B$52,0)),"")</f>
        <v>3</v>
      </c>
      <c r="BP14" s="154">
        <f>IFERROR(INDEX('DE-Efficacy Acceptability'!H$12:H$52,MATCH($A14,'DE-Efficacy Acceptability'!$B$12:$B$52,0)),"")</f>
        <v>3</v>
      </c>
      <c r="BQ14" s="154">
        <f>IFERROR(INDEX('DE-Efficacy Acceptability'!I$12:I$52,MATCH($A14,'DE-Efficacy Acceptability'!$B$12:$B$52,0)),"")</f>
        <v>3</v>
      </c>
      <c r="BR14" s="154">
        <f>IFERROR(INDEX('DE-Efficacy Acceptability'!J$12:J$52,MATCH($A14,'DE-Efficacy Acceptability'!$B$12:$B$52,0)),"")</f>
        <v>3</v>
      </c>
      <c r="BS14" s="154">
        <f>IFERROR(INDEX('DE-Efficacy Acceptability'!K$12:K$52,MATCH($A14,'DE-Efficacy Acceptability'!$B$12:$B$52,0)),"")</f>
        <v>3</v>
      </c>
      <c r="BT14" s="154">
        <f>IFERROR(INDEX('DE-Efficacy Acceptability'!L$12:L$52,MATCH($A14,'DE-Efficacy Acceptability'!$B$12:$B$52,0)),"")</f>
        <v>3</v>
      </c>
      <c r="BU14" s="154">
        <f>IFERROR(INDEX('DE-Efficacy Acceptability'!M$12:M$52,MATCH($A14,'DE-Efficacy Acceptability'!$B$12:$B$52,0)),"")</f>
        <v>2</v>
      </c>
      <c r="BV14" s="154">
        <f>IFERROR(INDEX('DE-Efficacy Acceptability'!N$12:N$52,MATCH($A14,'DE-Efficacy Acceptability'!$B$12:$B$52,0)),"")</f>
        <v>2</v>
      </c>
      <c r="BW14" s="154">
        <f>IFERROR(INDEX('DE-Efficacy Acceptability'!O$12:O$52,MATCH($A14,'DE-Efficacy Acceptability'!$B$12:$B$52,0)),"")</f>
        <v>2</v>
      </c>
      <c r="BX14" s="154">
        <f>IFERROR(INDEX('DE-Efficacy Acceptability'!P$12:P$52,MATCH($A14,'DE-Efficacy Acceptability'!$B$12:$B$52,0)),"")</f>
        <v>2</v>
      </c>
      <c r="BY14" s="154">
        <f>IFERROR(INDEX('DE-Efficacy Acceptability'!Q$12:Q$52,MATCH($A14,'DE-Efficacy Acceptability'!$B$12:$B$52,0)),"")</f>
        <v>4</v>
      </c>
      <c r="BZ14" s="154">
        <f>IFERROR(INDEX('DE-Efficacy Acceptability'!R$12:R$52,MATCH($A14,'DE-Efficacy Acceptability'!$B$12:$B$52,0)),"")</f>
        <v>3</v>
      </c>
      <c r="CA14" s="154">
        <f>IFERROR(INDEX('DE-Efficacy Acceptability'!S$12:S$52,MATCH($A14,'DE-Efficacy Acceptability'!$B$12:$B$52,0)),"")</f>
        <v>2</v>
      </c>
      <c r="CB14" s="154">
        <f>IFERROR(INDEX('DE-Efficacy Acceptability'!T$12:T$52,MATCH($A14,'DE-Efficacy Acceptability'!$B$12:$B$52,0)),"")</f>
        <v>4</v>
      </c>
      <c r="CC14" s="154">
        <f>IFERROR(INDEX('DE-Efficacy Acceptability'!U$12:U$52,MATCH($A14,'DE-Efficacy Acceptability'!$B$12:$B$52,0)),"")</f>
        <v>2</v>
      </c>
      <c r="CD14" s="154">
        <f>IFERROR(INDEX('DE-Efficacy Acceptability'!V$12:V$52,MATCH($A14,'DE-Efficacy Acceptability'!$B$12:$B$52,0)),"")</f>
        <v>3</v>
      </c>
      <c r="CE14" s="154">
        <f>IFERROR(INDEX('DE-Efficacy Acceptability'!W$12:W$52,MATCH($A14,'DE-Efficacy Acceptability'!$B$12:$B$52,0)),"")</f>
        <v>3</v>
      </c>
      <c r="CF14" s="154">
        <f>IFERROR(INDEX('DE-Efficacy Acceptability'!X$12:X$52,MATCH($A14,'DE-Efficacy Acceptability'!$B$12:$B$52,0)),"")</f>
        <v>2</v>
      </c>
      <c r="CG14" s="154">
        <f>IFERROR(INDEX('DE-Efficacy Acceptability'!Y$12:Y$52,MATCH($A14,'DE-Efficacy Acceptability'!$B$12:$B$52,0)),"")</f>
        <v>3</v>
      </c>
      <c r="CH14" s="154">
        <f>IFERROR(INDEX('DE-Efficacy Acceptability'!Z$12:Z$52,MATCH($A14,'DE-Efficacy Acceptability'!$B$12:$B$52,0)),"")</f>
        <v>3</v>
      </c>
      <c r="CI14" s="154">
        <f>IFERROR(INDEX('DE-Efficacy Acceptability'!AA$12:AA$52,MATCH($A14,'DE-Efficacy Acceptability'!$B$12:$B$52,0)),"")</f>
        <v>3</v>
      </c>
      <c r="CJ14" s="154">
        <f>IFERROR(INDEX('DE-Efficacy Acceptability'!AB$12:AB$52,MATCH($A14,'DE-Efficacy Acceptability'!$B$12:$B$52,0)),"")</f>
        <v>3</v>
      </c>
      <c r="CK14" s="154">
        <f>IFERROR(INDEX('DE-Efficacy Acceptability'!AC$12:AC$52,MATCH($A14,'DE-Efficacy Acceptability'!$B$12:$B$52,0)),"")</f>
        <v>3</v>
      </c>
      <c r="CL14" s="154">
        <f>IFERROR(INDEX('FR-Efficacy Acceptability'!H$12:H$52,MATCH($A14,'FR-Efficacy Acceptability'!$B$12:$B$52,0)),"")</f>
        <v>4</v>
      </c>
      <c r="CM14" s="154">
        <f>IFERROR(INDEX('FR-Efficacy Acceptability'!I$12:I$52,MATCH($A14,'FR-Efficacy Acceptability'!$B$12:$B$52,0)),"")</f>
        <v>4</v>
      </c>
      <c r="CN14" s="154">
        <f>IFERROR(INDEX('FR-Efficacy Acceptability'!J$12:J$52,MATCH($A14,'FR-Efficacy Acceptability'!$B$12:$B$52,0)),"")</f>
        <v>4</v>
      </c>
      <c r="CO14" s="154">
        <f>IFERROR(INDEX('FR-Efficacy Acceptability'!K$12:K$52,MATCH($A14,'FR-Efficacy Acceptability'!$B$12:$B$52,0)),"")</f>
        <v>4</v>
      </c>
      <c r="CP14" s="154">
        <f>IFERROR(INDEX('FR-Efficacy Acceptability'!L$12:L$52,MATCH($A14,'FR-Efficacy Acceptability'!$B$12:$B$52,0)),"")</f>
        <v>2</v>
      </c>
      <c r="CQ14" s="154">
        <f>IFERROR(INDEX('FR-Efficacy Acceptability'!M$12:M$52,MATCH($A14,'FR-Efficacy Acceptability'!$B$12:$B$52,0)),"")</f>
        <v>2</v>
      </c>
      <c r="CR14" s="154">
        <f>IFERROR(INDEX('FR-Efficacy Acceptability'!N$12:N$52,MATCH($A14,'FR-Efficacy Acceptability'!$B$12:$B$52,0)),"")</f>
        <v>3</v>
      </c>
      <c r="CS14" s="154">
        <f>IFERROR(INDEX('FR-Efficacy Acceptability'!O$12:O$52,MATCH($A14,'FR-Efficacy Acceptability'!$B$12:$B$52,0)),"")</f>
        <v>2</v>
      </c>
      <c r="CT14" s="154">
        <f>IFERROR(INDEX('FR-Efficacy Acceptability'!P$12:P$52,MATCH($A14,'FR-Efficacy Acceptability'!$B$12:$B$52,0)),"")</f>
        <v>2</v>
      </c>
      <c r="CU14" s="154">
        <f>IFERROR(INDEX('FR-Efficacy Acceptability'!Q$12:Q$52,MATCH($A14,'FR-Efficacy Acceptability'!$B$12:$B$52,0)),"")</f>
        <v>5</v>
      </c>
      <c r="CV14" s="154">
        <f>IFERROR(INDEX('FR-Efficacy Acceptability'!R$12:R$52,MATCH($A14,'FR-Efficacy Acceptability'!$B$12:$B$52,0)),"")</f>
        <v>4</v>
      </c>
      <c r="CW14" s="154">
        <f>IFERROR(INDEX('FR-Efficacy Acceptability'!S$12:S$52,MATCH($A14,'FR-Efficacy Acceptability'!$B$12:$B$52,0)),"")</f>
        <v>3</v>
      </c>
      <c r="CX14" s="154">
        <f>IFERROR(INDEX('FR-Efficacy Acceptability'!T$12:T$52,MATCH($A14,'FR-Efficacy Acceptability'!$B$12:$B$52,0)),"")</f>
        <v>4</v>
      </c>
      <c r="CY14" s="154">
        <f>IFERROR(INDEX('FR-Efficacy Acceptability'!U$12:U$52,MATCH($A14,'FR-Efficacy Acceptability'!$B$12:$B$52,0)),"")</f>
        <v>3</v>
      </c>
      <c r="CZ14" s="154">
        <f>IFERROR(INDEX('FR-Efficacy Acceptability'!V$12:V$52,MATCH($A14,'FR-Efficacy Acceptability'!$B$12:$B$52,0)),"")</f>
        <v>3</v>
      </c>
      <c r="DA14" s="154">
        <f>IFERROR(INDEX('FR-Efficacy Acceptability'!W$12:W$52,MATCH($A14,'FR-Efficacy Acceptability'!$B$12:$B$52,0)),"")</f>
        <v>3</v>
      </c>
      <c r="DB14" s="154">
        <f>IFERROR(INDEX('FR-Efficacy Acceptability'!X$12:X$52,MATCH($A14,'FR-Efficacy Acceptability'!$B$12:$B$52,0)),"")</f>
        <v>2</v>
      </c>
      <c r="DC14" s="154">
        <f>IFERROR(INDEX('FR-Efficacy Acceptability'!Y$12:Y$52,MATCH($A14,'FR-Efficacy Acceptability'!$B$12:$B$52,0)),"")</f>
        <v>3</v>
      </c>
      <c r="DD14" s="154">
        <f>IFERROR(INDEX('FR-Efficacy Acceptability'!Z$12:Z$52,MATCH($A14,'FR-Efficacy Acceptability'!$B$12:$B$52,0)),"")</f>
        <v>3</v>
      </c>
      <c r="DE14" s="154">
        <f>IFERROR(INDEX('FR-Efficacy Acceptability'!AA$12:AA$52,MATCH($A14,'FR-Efficacy Acceptability'!$B$12:$B$52,0)),"")</f>
        <v>3</v>
      </c>
      <c r="DF14" s="154">
        <f>IFERROR(INDEX('FR-Efficacy Acceptability'!AB$12:AB$52,MATCH($A14,'FR-Efficacy Acceptability'!$B$12:$B$52,0)),"")</f>
        <v>4</v>
      </c>
      <c r="DG14" s="154">
        <f>IFERROR(INDEX('FR-Efficacy Acceptability'!AC$12:AC$52,MATCH($A14,'FR-Efficacy Acceptability'!$B$12:$B$52,0)),"")</f>
        <v>3</v>
      </c>
      <c r="DH14" s="160">
        <f t="shared" si="86"/>
        <v>1</v>
      </c>
      <c r="DI14" s="160">
        <f t="shared" si="21"/>
        <v>1</v>
      </c>
      <c r="DJ14" s="160">
        <f t="shared" si="22"/>
        <v>1</v>
      </c>
      <c r="DK14" s="160">
        <f t="shared" si="23"/>
        <v>1</v>
      </c>
      <c r="DL14" s="160">
        <f t="shared" si="24"/>
        <v>0</v>
      </c>
      <c r="DM14" s="160">
        <f t="shared" si="25"/>
        <v>1</v>
      </c>
      <c r="DN14" s="160">
        <f t="shared" si="26"/>
        <v>0</v>
      </c>
      <c r="DO14" s="160">
        <f t="shared" si="27"/>
        <v>0</v>
      </c>
      <c r="DP14" s="160">
        <f t="shared" si="28"/>
        <v>1</v>
      </c>
      <c r="DQ14" s="160">
        <f t="shared" si="29"/>
        <v>-1</v>
      </c>
      <c r="DR14" s="160">
        <f t="shared" si="30"/>
        <v>0</v>
      </c>
      <c r="DS14" s="160">
        <f t="shared" si="31"/>
        <v>-1</v>
      </c>
      <c r="DT14" s="160">
        <f t="shared" si="32"/>
        <v>-1</v>
      </c>
      <c r="DU14" s="160">
        <f t="shared" si="33"/>
        <v>-1</v>
      </c>
      <c r="DV14" s="160">
        <f t="shared" si="34"/>
        <v>0</v>
      </c>
      <c r="DW14" s="160">
        <f t="shared" si="35"/>
        <v>0</v>
      </c>
      <c r="DX14" s="160">
        <f t="shared" si="36"/>
        <v>0</v>
      </c>
      <c r="DY14" s="160">
        <f t="shared" si="37"/>
        <v>0</v>
      </c>
      <c r="DZ14" s="160">
        <f t="shared" si="38"/>
        <v>-1</v>
      </c>
      <c r="EA14" s="160">
        <f t="shared" si="39"/>
        <v>0</v>
      </c>
      <c r="EB14" s="160">
        <f t="shared" si="40"/>
        <v>0</v>
      </c>
      <c r="EC14" s="160">
        <f t="shared" si="41"/>
        <v>-1</v>
      </c>
      <c r="ED14" s="160">
        <f t="shared" si="87"/>
        <v>1</v>
      </c>
      <c r="EE14" s="160">
        <f t="shared" si="42"/>
        <v>1</v>
      </c>
      <c r="EF14" s="160">
        <f t="shared" si="43"/>
        <v>1</v>
      </c>
      <c r="EG14" s="160">
        <f t="shared" si="44"/>
        <v>-2</v>
      </c>
      <c r="EH14" s="160">
        <f t="shared" si="45"/>
        <v>0</v>
      </c>
      <c r="EI14" s="160">
        <f t="shared" si="46"/>
        <v>-1</v>
      </c>
      <c r="EJ14" s="160">
        <f t="shared" si="47"/>
        <v>0</v>
      </c>
      <c r="EK14" s="160">
        <f t="shared" si="48"/>
        <v>0</v>
      </c>
      <c r="EL14" s="160">
        <f t="shared" si="49"/>
        <v>-1</v>
      </c>
      <c r="EM14" s="160">
        <f t="shared" si="50"/>
        <v>0</v>
      </c>
      <c r="EN14" s="160">
        <f t="shared" si="51"/>
        <v>-1</v>
      </c>
      <c r="EO14" s="160">
        <f t="shared" si="52"/>
        <v>0</v>
      </c>
      <c r="EP14" s="160">
        <f t="shared" si="53"/>
        <v>0</v>
      </c>
      <c r="EQ14" s="160">
        <f t="shared" si="54"/>
        <v>0</v>
      </c>
      <c r="ER14" s="160">
        <f t="shared" si="55"/>
        <v>-1</v>
      </c>
      <c r="ES14" s="160">
        <f t="shared" si="56"/>
        <v>-1</v>
      </c>
      <c r="ET14" s="160">
        <f t="shared" si="57"/>
        <v>0</v>
      </c>
      <c r="EU14" s="160">
        <f t="shared" si="58"/>
        <v>0</v>
      </c>
      <c r="EV14" s="160">
        <f t="shared" si="59"/>
        <v>0</v>
      </c>
      <c r="EW14" s="160">
        <f t="shared" si="60"/>
        <v>0</v>
      </c>
      <c r="EX14" s="160">
        <f t="shared" si="61"/>
        <v>0</v>
      </c>
      <c r="EY14" s="160">
        <f t="shared" si="62"/>
        <v>0</v>
      </c>
      <c r="EZ14" s="160">
        <f t="shared" si="88"/>
        <v>-1</v>
      </c>
      <c r="FA14" s="160">
        <f t="shared" si="89"/>
        <v>-1</v>
      </c>
      <c r="FB14" s="160">
        <f t="shared" si="90"/>
        <v>-1</v>
      </c>
      <c r="FC14" s="160">
        <f t="shared" si="91"/>
        <v>-1</v>
      </c>
      <c r="FD14" s="160">
        <f t="shared" si="92"/>
        <v>1</v>
      </c>
      <c r="FE14" s="160">
        <f t="shared" si="93"/>
        <v>-1</v>
      </c>
      <c r="FF14" s="160">
        <f t="shared" si="94"/>
        <v>0</v>
      </c>
      <c r="FG14" s="160">
        <f t="shared" si="95"/>
        <v>-1</v>
      </c>
      <c r="FH14" s="160">
        <f t="shared" si="96"/>
        <v>0</v>
      </c>
      <c r="FI14" s="160">
        <f t="shared" si="97"/>
        <v>0</v>
      </c>
      <c r="FJ14" s="160">
        <f t="shared" si="98"/>
        <v>0</v>
      </c>
      <c r="FK14" s="160">
        <f t="shared" si="99"/>
        <v>0</v>
      </c>
      <c r="FL14" s="160">
        <f t="shared" si="100"/>
        <v>0</v>
      </c>
      <c r="FM14" s="160">
        <f t="shared" si="101"/>
        <v>0</v>
      </c>
      <c r="FN14" s="160">
        <f t="shared" si="102"/>
        <v>1</v>
      </c>
      <c r="FO14" s="160">
        <f t="shared" si="103"/>
        <v>0</v>
      </c>
      <c r="FP14" s="160">
        <f t="shared" si="104"/>
        <v>0</v>
      </c>
      <c r="FQ14" s="160">
        <f t="shared" si="105"/>
        <v>0</v>
      </c>
      <c r="FR14" s="160">
        <f t="shared" si="106"/>
        <v>0</v>
      </c>
      <c r="FS14" s="160">
        <f t="shared" si="107"/>
        <v>0</v>
      </c>
      <c r="FT14" s="160">
        <f t="shared" si="108"/>
        <v>0</v>
      </c>
      <c r="FU14" s="160">
        <f t="shared" si="109"/>
        <v>0</v>
      </c>
      <c r="FV14" s="160">
        <f t="shared" si="110"/>
        <v>0</v>
      </c>
      <c r="FW14" s="160">
        <f t="shared" si="64"/>
        <v>0</v>
      </c>
      <c r="FX14" s="160">
        <f t="shared" si="65"/>
        <v>0</v>
      </c>
      <c r="FY14" s="160">
        <f t="shared" si="66"/>
        <v>0</v>
      </c>
      <c r="FZ14" s="160">
        <f t="shared" si="67"/>
        <v>0</v>
      </c>
      <c r="GA14" s="160">
        <f t="shared" si="68"/>
        <v>-1</v>
      </c>
      <c r="GB14" s="160">
        <f t="shared" si="69"/>
        <v>1</v>
      </c>
      <c r="GC14" s="160">
        <f t="shared" si="70"/>
        <v>-1</v>
      </c>
      <c r="GD14" s="160">
        <f t="shared" si="71"/>
        <v>0</v>
      </c>
      <c r="GE14" s="160">
        <f t="shared" si="72"/>
        <v>1</v>
      </c>
      <c r="GF14" s="160">
        <f t="shared" si="73"/>
        <v>1</v>
      </c>
      <c r="GG14" s="160">
        <f t="shared" si="74"/>
        <v>1</v>
      </c>
      <c r="GH14" s="160">
        <f t="shared" si="75"/>
        <v>0</v>
      </c>
      <c r="GI14" s="160">
        <f t="shared" si="76"/>
        <v>1</v>
      </c>
      <c r="GJ14" s="160">
        <f t="shared" si="77"/>
        <v>1</v>
      </c>
      <c r="GK14" s="160">
        <f t="shared" si="78"/>
        <v>0</v>
      </c>
      <c r="GL14" s="160">
        <f t="shared" si="79"/>
        <v>0</v>
      </c>
      <c r="GM14" s="160">
        <f t="shared" si="80"/>
        <v>0</v>
      </c>
      <c r="GN14" s="160">
        <f t="shared" si="81"/>
        <v>0</v>
      </c>
      <c r="GO14" s="160">
        <f t="shared" si="82"/>
        <v>0</v>
      </c>
      <c r="GP14" s="160">
        <f t="shared" si="83"/>
        <v>1</v>
      </c>
      <c r="GQ14" s="160">
        <f t="shared" si="84"/>
        <v>0</v>
      </c>
      <c r="GR14" s="58" t="b">
        <f t="array" ref="GR14">MAX(DH14:GQ14)=MIN(DH14:GQ14)</f>
        <v>0</v>
      </c>
    </row>
    <row r="15" spans="1:200" hidden="1" x14ac:dyDescent="0.25">
      <c r="A15" s="196" t="s">
        <v>319</v>
      </c>
      <c r="B15" s="160">
        <f t="shared" si="85"/>
        <v>4</v>
      </c>
      <c r="C15" s="160">
        <f t="shared" si="0"/>
        <v>4</v>
      </c>
      <c r="D15" s="160">
        <f t="shared" si="1"/>
        <v>4</v>
      </c>
      <c r="E15" s="160">
        <f t="shared" si="2"/>
        <v>4</v>
      </c>
      <c r="F15" s="160">
        <f t="shared" si="3"/>
        <v>4</v>
      </c>
      <c r="G15" s="160">
        <f t="shared" si="4"/>
        <v>5</v>
      </c>
      <c r="H15" s="160">
        <f t="shared" si="5"/>
        <v>1</v>
      </c>
      <c r="I15" s="160">
        <f t="shared" si="6"/>
        <v>2</v>
      </c>
      <c r="J15" s="160">
        <f t="shared" si="7"/>
        <v>3</v>
      </c>
      <c r="K15" s="160">
        <f t="shared" si="8"/>
        <v>3</v>
      </c>
      <c r="L15" s="160">
        <f t="shared" si="9"/>
        <v>4</v>
      </c>
      <c r="M15" s="160">
        <f t="shared" si="10"/>
        <v>2</v>
      </c>
      <c r="N15" s="160">
        <f t="shared" si="11"/>
        <v>4</v>
      </c>
      <c r="O15" s="160">
        <f t="shared" si="12"/>
        <v>4</v>
      </c>
      <c r="P15" s="160">
        <f t="shared" si="13"/>
        <v>3</v>
      </c>
      <c r="Q15" s="160">
        <f t="shared" si="14"/>
        <v>3</v>
      </c>
      <c r="R15" s="160">
        <f t="shared" si="15"/>
        <v>3</v>
      </c>
      <c r="S15" s="160">
        <f t="shared" si="16"/>
        <v>3</v>
      </c>
      <c r="T15" s="160">
        <f t="shared" si="17"/>
        <v>3</v>
      </c>
      <c r="U15" s="160">
        <f t="shared" si="18"/>
        <v>3</v>
      </c>
      <c r="V15" s="160">
        <f t="shared" si="19"/>
        <v>3</v>
      </c>
      <c r="W15" s="160">
        <f t="shared" si="20"/>
        <v>3</v>
      </c>
      <c r="X15" s="154">
        <f>IFERROR(INDEX('ES-Efficacy Acceptability'!H$12:H$52,MATCH($A15,'ES-Efficacy Acceptability'!$B$12:$B$52,0)),"")</f>
        <v>4</v>
      </c>
      <c r="Y15" s="154">
        <f>IFERROR(INDEX('ES-Efficacy Acceptability'!I$12:I$52,MATCH($A15,'ES-Efficacy Acceptability'!$B$12:$B$52,0)),"")</f>
        <v>4</v>
      </c>
      <c r="Z15" s="154">
        <f>IFERROR(INDEX('ES-Efficacy Acceptability'!J$12:J$52,MATCH($A15,'ES-Efficacy Acceptability'!$B$12:$B$52,0)),"")</f>
        <v>4</v>
      </c>
      <c r="AA15" s="154">
        <f>IFERROR(INDEX('ES-Efficacy Acceptability'!K$12:K$52,MATCH($A15,'ES-Efficacy Acceptability'!$B$12:$B$52,0)),"")</f>
        <v>4</v>
      </c>
      <c r="AB15" s="154">
        <f>IFERROR(INDEX('ES-Efficacy Acceptability'!L$12:L$52,MATCH($A15,'ES-Efficacy Acceptability'!$B$12:$B$52,0)),"")</f>
        <v>4</v>
      </c>
      <c r="AC15" s="154">
        <f>IFERROR(INDEX('ES-Efficacy Acceptability'!M$12:M$52,MATCH($A15,'ES-Efficacy Acceptability'!$B$12:$B$52,0)),"")</f>
        <v>5</v>
      </c>
      <c r="AD15" s="154">
        <f>IFERROR(INDEX('ES-Efficacy Acceptability'!N$12:N$52,MATCH($A15,'ES-Efficacy Acceptability'!$B$12:$B$52,0)),"")</f>
        <v>1</v>
      </c>
      <c r="AE15" s="154">
        <f>IFERROR(INDEX('ES-Efficacy Acceptability'!O$12:O$52,MATCH($A15,'ES-Efficacy Acceptability'!$B$12:$B$52,0)),"")</f>
        <v>2</v>
      </c>
      <c r="AF15" s="154">
        <f>IFERROR(INDEX('ES-Efficacy Acceptability'!P$12:P$52,MATCH($A15,'ES-Efficacy Acceptability'!$B$12:$B$52,0)),"")</f>
        <v>3</v>
      </c>
      <c r="AG15" s="154">
        <f>IFERROR(INDEX('ES-Efficacy Acceptability'!Q$12:Q$52,MATCH($A15,'ES-Efficacy Acceptability'!$B$12:$B$52,0)),"")</f>
        <v>3</v>
      </c>
      <c r="AH15" s="154">
        <f>IFERROR(INDEX('ES-Efficacy Acceptability'!R$12:R$52,MATCH($A15,'ES-Efficacy Acceptability'!$B$12:$B$52,0)),"")</f>
        <v>4</v>
      </c>
      <c r="AI15" s="154">
        <f>IFERROR(INDEX('ES-Efficacy Acceptability'!S$12:S$52,MATCH($A15,'ES-Efficacy Acceptability'!$B$12:$B$52,0)),"")</f>
        <v>2</v>
      </c>
      <c r="AJ15" s="154">
        <f>IFERROR(INDEX('ES-Efficacy Acceptability'!T$12:T$52,MATCH($A15,'ES-Efficacy Acceptability'!$B$12:$B$52,0)),"")</f>
        <v>4</v>
      </c>
      <c r="AK15" s="154">
        <f>IFERROR(INDEX('ES-Efficacy Acceptability'!U$12:U$52,MATCH($A15,'ES-Efficacy Acceptability'!$B$12:$B$52,0)),"")</f>
        <v>4</v>
      </c>
      <c r="AL15" s="154">
        <f>IFERROR(INDEX('ES-Efficacy Acceptability'!V$12:V$52,MATCH($A15,'ES-Efficacy Acceptability'!$B$12:$B$52,0)),"")</f>
        <v>3</v>
      </c>
      <c r="AM15" s="154">
        <f>IFERROR(INDEX('ES-Efficacy Acceptability'!W$12:W$52,MATCH($A15,'ES-Efficacy Acceptability'!$B$12:$B$52,0)),"")</f>
        <v>3</v>
      </c>
      <c r="AN15" s="154">
        <f>IFERROR(INDEX('ES-Efficacy Acceptability'!X$12:X$52,MATCH($A15,'ES-Efficacy Acceptability'!$B$12:$B$52,0)),"")</f>
        <v>3</v>
      </c>
      <c r="AO15" s="154">
        <f>IFERROR(INDEX('ES-Efficacy Acceptability'!Y$12:Y$52,MATCH($A15,'ES-Efficacy Acceptability'!$B$12:$B$52,0)),"")</f>
        <v>3</v>
      </c>
      <c r="AP15" s="154">
        <f>IFERROR(INDEX('ES-Efficacy Acceptability'!Z$12:Z$52,MATCH($A15,'ES-Efficacy Acceptability'!$B$12:$B$52,0)),"")</f>
        <v>3</v>
      </c>
      <c r="AQ15" s="154">
        <f>IFERROR(INDEX('ES-Efficacy Acceptability'!AA$12:AA$52,MATCH($A15,'ES-Efficacy Acceptability'!$B$12:$B$52,0)),"")</f>
        <v>3</v>
      </c>
      <c r="AR15" s="154">
        <f>IFERROR(INDEX('ES-Efficacy Acceptability'!AB$12:AB$52,MATCH($A15,'ES-Efficacy Acceptability'!$B$12:$B$52,0)),"")</f>
        <v>3</v>
      </c>
      <c r="AS15" s="154">
        <f>IFERROR(INDEX('ES-Efficacy Acceptability'!AC$12:AC$52,MATCH($A15,'ES-Efficacy Acceptability'!$B$12:$B$52,0)),"")</f>
        <v>3</v>
      </c>
      <c r="AT15" s="154" t="str">
        <f>IFERROR(INDEX('IT-Efficacy Acceptability'!H$12:H$52,MATCH($A15,'IT-Efficacy Acceptability'!$B$12:$B$52,0)),"")</f>
        <v/>
      </c>
      <c r="AU15" s="154" t="str">
        <f>IFERROR(INDEX('IT-Efficacy Acceptability'!I$12:I$52,MATCH($A15,'IT-Efficacy Acceptability'!$B$12:$B$52,0)),"")</f>
        <v/>
      </c>
      <c r="AV15" s="154" t="str">
        <f>IFERROR(INDEX('IT-Efficacy Acceptability'!J$12:J$52,MATCH($A15,'IT-Efficacy Acceptability'!$B$12:$B$52,0)),"")</f>
        <v/>
      </c>
      <c r="AW15" s="154" t="str">
        <f>IFERROR(INDEX('IT-Efficacy Acceptability'!K$12:K$52,MATCH($A15,'IT-Efficacy Acceptability'!$B$12:$B$52,0)),"")</f>
        <v/>
      </c>
      <c r="AX15" s="154" t="str">
        <f>IFERROR(INDEX('IT-Efficacy Acceptability'!L$12:L$52,MATCH($A15,'IT-Efficacy Acceptability'!$B$12:$B$52,0)),"")</f>
        <v/>
      </c>
      <c r="AY15" s="154" t="str">
        <f>IFERROR(INDEX('IT-Efficacy Acceptability'!M$12:M$52,MATCH($A15,'IT-Efficacy Acceptability'!$B$12:$B$52,0)),"")</f>
        <v/>
      </c>
      <c r="AZ15" s="154" t="str">
        <f>IFERROR(INDEX('IT-Efficacy Acceptability'!N$12:N$52,MATCH($A15,'IT-Efficacy Acceptability'!$B$12:$B$52,0)),"")</f>
        <v/>
      </c>
      <c r="BA15" s="154" t="str">
        <f>IFERROR(INDEX('IT-Efficacy Acceptability'!O$12:O$52,MATCH($A15,'IT-Efficacy Acceptability'!$B$12:$B$52,0)),"")</f>
        <v/>
      </c>
      <c r="BB15" s="154" t="str">
        <f>IFERROR(INDEX('IT-Efficacy Acceptability'!P$12:P$52,MATCH($A15,'IT-Efficacy Acceptability'!$B$12:$B$52,0)),"")</f>
        <v/>
      </c>
      <c r="BC15" s="154" t="str">
        <f>IFERROR(INDEX('IT-Efficacy Acceptability'!Q$12:Q$52,MATCH($A15,'IT-Efficacy Acceptability'!$B$12:$B$52,0)),"")</f>
        <v/>
      </c>
      <c r="BD15" s="154" t="str">
        <f>IFERROR(INDEX('IT-Efficacy Acceptability'!R$12:R$52,MATCH($A15,'IT-Efficacy Acceptability'!$B$12:$B$52,0)),"")</f>
        <v/>
      </c>
      <c r="BE15" s="154" t="str">
        <f>IFERROR(INDEX('IT-Efficacy Acceptability'!S$12:S$52,MATCH($A15,'IT-Efficacy Acceptability'!$B$12:$B$52,0)),"")</f>
        <v/>
      </c>
      <c r="BF15" s="154" t="str">
        <f>IFERROR(INDEX('IT-Efficacy Acceptability'!T$12:T$52,MATCH($A15,'IT-Efficacy Acceptability'!$B$12:$B$52,0)),"")</f>
        <v/>
      </c>
      <c r="BG15" s="154" t="str">
        <f>IFERROR(INDEX('IT-Efficacy Acceptability'!U$12:U$52,MATCH($A15,'IT-Efficacy Acceptability'!$B$12:$B$52,0)),"")</f>
        <v/>
      </c>
      <c r="BH15" s="154" t="str">
        <f>IFERROR(INDEX('IT-Efficacy Acceptability'!V$12:V$52,MATCH($A15,'IT-Efficacy Acceptability'!$B$12:$B$52,0)),"")</f>
        <v/>
      </c>
      <c r="BI15" s="154" t="str">
        <f>IFERROR(INDEX('IT-Efficacy Acceptability'!W$12:W$52,MATCH($A15,'IT-Efficacy Acceptability'!$B$12:$B$52,0)),"")</f>
        <v/>
      </c>
      <c r="BJ15" s="154" t="str">
        <f>IFERROR(INDEX('IT-Efficacy Acceptability'!X$12:X$52,MATCH($A15,'IT-Efficacy Acceptability'!$B$12:$B$52,0)),"")</f>
        <v/>
      </c>
      <c r="BK15" s="154" t="str">
        <f>IFERROR(INDEX('IT-Efficacy Acceptability'!Y$12:Y$52,MATCH($A15,'IT-Efficacy Acceptability'!$B$12:$B$52,0)),"")</f>
        <v/>
      </c>
      <c r="BL15" s="154" t="str">
        <f>IFERROR(INDEX('IT-Efficacy Acceptability'!Z$12:Z$52,MATCH($A15,'IT-Efficacy Acceptability'!$B$12:$B$52,0)),"")</f>
        <v/>
      </c>
      <c r="BM15" s="154" t="str">
        <f>IFERROR(INDEX('IT-Efficacy Acceptability'!AA$12:AA$52,MATCH($A15,'IT-Efficacy Acceptability'!$B$12:$B$52,0)),"")</f>
        <v/>
      </c>
      <c r="BN15" s="154" t="str">
        <f>IFERROR(INDEX('IT-Efficacy Acceptability'!AB$12:AB$52,MATCH($A15,'IT-Efficacy Acceptability'!$B$12:$B$52,0)),"")</f>
        <v/>
      </c>
      <c r="BO15" s="154" t="str">
        <f>IFERROR(INDEX('IT-Efficacy Acceptability'!AC$12:AC$52,MATCH($A15,'IT-Efficacy Acceptability'!$B$12:$B$52,0)),"")</f>
        <v/>
      </c>
      <c r="BP15" s="154" t="str">
        <f>IFERROR(INDEX('DE-Efficacy Acceptability'!H$12:H$52,MATCH($A15,'DE-Efficacy Acceptability'!$B$12:$B$52,0)),"")</f>
        <v/>
      </c>
      <c r="BQ15" s="154" t="str">
        <f>IFERROR(INDEX('DE-Efficacy Acceptability'!I$12:I$52,MATCH($A15,'DE-Efficacy Acceptability'!$B$12:$B$52,0)),"")</f>
        <v/>
      </c>
      <c r="BR15" s="154" t="str">
        <f>IFERROR(INDEX('DE-Efficacy Acceptability'!J$12:J$52,MATCH($A15,'DE-Efficacy Acceptability'!$B$12:$B$52,0)),"")</f>
        <v/>
      </c>
      <c r="BS15" s="154" t="str">
        <f>IFERROR(INDEX('DE-Efficacy Acceptability'!K$12:K$52,MATCH($A15,'DE-Efficacy Acceptability'!$B$12:$B$52,0)),"")</f>
        <v/>
      </c>
      <c r="BT15" s="154" t="str">
        <f>IFERROR(INDEX('DE-Efficacy Acceptability'!L$12:L$52,MATCH($A15,'DE-Efficacy Acceptability'!$B$12:$B$52,0)),"")</f>
        <v/>
      </c>
      <c r="BU15" s="154" t="str">
        <f>IFERROR(INDEX('DE-Efficacy Acceptability'!M$12:M$52,MATCH($A15,'DE-Efficacy Acceptability'!$B$12:$B$52,0)),"")</f>
        <v/>
      </c>
      <c r="BV15" s="154" t="str">
        <f>IFERROR(INDEX('DE-Efficacy Acceptability'!N$12:N$52,MATCH($A15,'DE-Efficacy Acceptability'!$B$12:$B$52,0)),"")</f>
        <v/>
      </c>
      <c r="BW15" s="154" t="str">
        <f>IFERROR(INDEX('DE-Efficacy Acceptability'!O$12:O$52,MATCH($A15,'DE-Efficacy Acceptability'!$B$12:$B$52,0)),"")</f>
        <v/>
      </c>
      <c r="BX15" s="154" t="str">
        <f>IFERROR(INDEX('DE-Efficacy Acceptability'!P$12:P$52,MATCH($A15,'DE-Efficacy Acceptability'!$B$12:$B$52,0)),"")</f>
        <v/>
      </c>
      <c r="BY15" s="154" t="str">
        <f>IFERROR(INDEX('DE-Efficacy Acceptability'!Q$12:Q$52,MATCH($A15,'DE-Efficacy Acceptability'!$B$12:$B$52,0)),"")</f>
        <v/>
      </c>
      <c r="BZ15" s="154" t="str">
        <f>IFERROR(INDEX('DE-Efficacy Acceptability'!R$12:R$52,MATCH($A15,'DE-Efficacy Acceptability'!$B$12:$B$52,0)),"")</f>
        <v/>
      </c>
      <c r="CA15" s="154" t="str">
        <f>IFERROR(INDEX('DE-Efficacy Acceptability'!S$12:S$52,MATCH($A15,'DE-Efficacy Acceptability'!$B$12:$B$52,0)),"")</f>
        <v/>
      </c>
      <c r="CB15" s="154" t="str">
        <f>IFERROR(INDEX('DE-Efficacy Acceptability'!T$12:T$52,MATCH($A15,'DE-Efficacy Acceptability'!$B$12:$B$52,0)),"")</f>
        <v/>
      </c>
      <c r="CC15" s="154" t="str">
        <f>IFERROR(INDEX('DE-Efficacy Acceptability'!U$12:U$52,MATCH($A15,'DE-Efficacy Acceptability'!$B$12:$B$52,0)),"")</f>
        <v/>
      </c>
      <c r="CD15" s="154" t="str">
        <f>IFERROR(INDEX('DE-Efficacy Acceptability'!V$12:V$52,MATCH($A15,'DE-Efficacy Acceptability'!$B$12:$B$52,0)),"")</f>
        <v/>
      </c>
      <c r="CE15" s="154" t="str">
        <f>IFERROR(INDEX('DE-Efficacy Acceptability'!W$12:W$52,MATCH($A15,'DE-Efficacy Acceptability'!$B$12:$B$52,0)),"")</f>
        <v/>
      </c>
      <c r="CF15" s="154" t="str">
        <f>IFERROR(INDEX('DE-Efficacy Acceptability'!X$12:X$52,MATCH($A15,'DE-Efficacy Acceptability'!$B$12:$B$52,0)),"")</f>
        <v/>
      </c>
      <c r="CG15" s="154" t="str">
        <f>IFERROR(INDEX('DE-Efficacy Acceptability'!Y$12:Y$52,MATCH($A15,'DE-Efficacy Acceptability'!$B$12:$B$52,0)),"")</f>
        <v/>
      </c>
      <c r="CH15" s="154" t="str">
        <f>IFERROR(INDEX('DE-Efficacy Acceptability'!Z$12:Z$52,MATCH($A15,'DE-Efficacy Acceptability'!$B$12:$B$52,0)),"")</f>
        <v/>
      </c>
      <c r="CI15" s="154" t="str">
        <f>IFERROR(INDEX('DE-Efficacy Acceptability'!AA$12:AA$52,MATCH($A15,'DE-Efficacy Acceptability'!$B$12:$B$52,0)),"")</f>
        <v/>
      </c>
      <c r="CJ15" s="154" t="str">
        <f>IFERROR(INDEX('DE-Efficacy Acceptability'!AB$12:AB$52,MATCH($A15,'DE-Efficacy Acceptability'!$B$12:$B$52,0)),"")</f>
        <v/>
      </c>
      <c r="CK15" s="154" t="str">
        <f>IFERROR(INDEX('DE-Efficacy Acceptability'!AC$12:AC$52,MATCH($A15,'DE-Efficacy Acceptability'!$B$12:$B$52,0)),"")</f>
        <v/>
      </c>
      <c r="CL15" s="154" t="str">
        <f>IFERROR(INDEX('FR-Efficacy Acceptability'!H$12:H$52,MATCH($A15,'FR-Efficacy Acceptability'!$B$12:$B$52,0)),"")</f>
        <v/>
      </c>
      <c r="CM15" s="154" t="str">
        <f>IFERROR(INDEX('FR-Efficacy Acceptability'!I$12:I$52,MATCH($A15,'FR-Efficacy Acceptability'!$B$12:$B$52,0)),"")</f>
        <v/>
      </c>
      <c r="CN15" s="154" t="str">
        <f>IFERROR(INDEX('FR-Efficacy Acceptability'!J$12:J$52,MATCH($A15,'FR-Efficacy Acceptability'!$B$12:$B$52,0)),"")</f>
        <v/>
      </c>
      <c r="CO15" s="154" t="str">
        <f>IFERROR(INDEX('FR-Efficacy Acceptability'!K$12:K$52,MATCH($A15,'FR-Efficacy Acceptability'!$B$12:$B$52,0)),"")</f>
        <v/>
      </c>
      <c r="CP15" s="154" t="str">
        <f>IFERROR(INDEX('FR-Efficacy Acceptability'!L$12:L$52,MATCH($A15,'FR-Efficacy Acceptability'!$B$12:$B$52,0)),"")</f>
        <v/>
      </c>
      <c r="CQ15" s="154" t="str">
        <f>IFERROR(INDEX('FR-Efficacy Acceptability'!M$12:M$52,MATCH($A15,'FR-Efficacy Acceptability'!$B$12:$B$52,0)),"")</f>
        <v/>
      </c>
      <c r="CR15" s="154" t="str">
        <f>IFERROR(INDEX('FR-Efficacy Acceptability'!N$12:N$52,MATCH($A15,'FR-Efficacy Acceptability'!$B$12:$B$52,0)),"")</f>
        <v/>
      </c>
      <c r="CS15" s="154" t="str">
        <f>IFERROR(INDEX('FR-Efficacy Acceptability'!O$12:O$52,MATCH($A15,'FR-Efficacy Acceptability'!$B$12:$B$52,0)),"")</f>
        <v/>
      </c>
      <c r="CT15" s="154" t="str">
        <f>IFERROR(INDEX('FR-Efficacy Acceptability'!P$12:P$52,MATCH($A15,'FR-Efficacy Acceptability'!$B$12:$B$52,0)),"")</f>
        <v/>
      </c>
      <c r="CU15" s="154" t="str">
        <f>IFERROR(INDEX('FR-Efficacy Acceptability'!Q$12:Q$52,MATCH($A15,'FR-Efficacy Acceptability'!$B$12:$B$52,0)),"")</f>
        <v/>
      </c>
      <c r="CV15" s="154" t="str">
        <f>IFERROR(INDEX('FR-Efficacy Acceptability'!R$12:R$52,MATCH($A15,'FR-Efficacy Acceptability'!$B$12:$B$52,0)),"")</f>
        <v/>
      </c>
      <c r="CW15" s="154" t="str">
        <f>IFERROR(INDEX('FR-Efficacy Acceptability'!S$12:S$52,MATCH($A15,'FR-Efficacy Acceptability'!$B$12:$B$52,0)),"")</f>
        <v/>
      </c>
      <c r="CX15" s="154" t="str">
        <f>IFERROR(INDEX('FR-Efficacy Acceptability'!T$12:T$52,MATCH($A15,'FR-Efficacy Acceptability'!$B$12:$B$52,0)),"")</f>
        <v/>
      </c>
      <c r="CY15" s="154" t="str">
        <f>IFERROR(INDEX('FR-Efficacy Acceptability'!U$12:U$52,MATCH($A15,'FR-Efficacy Acceptability'!$B$12:$B$52,0)),"")</f>
        <v/>
      </c>
      <c r="CZ15" s="154" t="str">
        <f>IFERROR(INDEX('FR-Efficacy Acceptability'!V$12:V$52,MATCH($A15,'FR-Efficacy Acceptability'!$B$12:$B$52,0)),"")</f>
        <v/>
      </c>
      <c r="DA15" s="154" t="str">
        <f>IFERROR(INDEX('FR-Efficacy Acceptability'!W$12:W$52,MATCH($A15,'FR-Efficacy Acceptability'!$B$12:$B$52,0)),"")</f>
        <v/>
      </c>
      <c r="DB15" s="154" t="str">
        <f>IFERROR(INDEX('FR-Efficacy Acceptability'!X$12:X$52,MATCH($A15,'FR-Efficacy Acceptability'!$B$12:$B$52,0)),"")</f>
        <v/>
      </c>
      <c r="DC15" s="154" t="str">
        <f>IFERROR(INDEX('FR-Efficacy Acceptability'!Y$12:Y$52,MATCH($A15,'FR-Efficacy Acceptability'!$B$12:$B$52,0)),"")</f>
        <v/>
      </c>
      <c r="DD15" s="154" t="str">
        <f>IFERROR(INDEX('FR-Efficacy Acceptability'!Z$12:Z$52,MATCH($A15,'FR-Efficacy Acceptability'!$B$12:$B$52,0)),"")</f>
        <v/>
      </c>
      <c r="DE15" s="154" t="str">
        <f>IFERROR(INDEX('FR-Efficacy Acceptability'!AA$12:AA$52,MATCH($A15,'FR-Efficacy Acceptability'!$B$12:$B$52,0)),"")</f>
        <v/>
      </c>
      <c r="DF15" s="154" t="str">
        <f>IFERROR(INDEX('FR-Efficacy Acceptability'!AB$12:AB$52,MATCH($A15,'FR-Efficacy Acceptability'!$B$12:$B$52,0)),"")</f>
        <v/>
      </c>
      <c r="DG15" s="154" t="str">
        <f>IFERROR(INDEX('FR-Efficacy Acceptability'!AC$12:AC$52,MATCH($A15,'FR-Efficacy Acceptability'!$B$12:$B$52,0)),"")</f>
        <v/>
      </c>
      <c r="DH15" s="160">
        <f t="shared" si="86"/>
        <v>0</v>
      </c>
      <c r="DI15" s="160">
        <f t="shared" si="21"/>
        <v>0</v>
      </c>
      <c r="DJ15" s="160">
        <f t="shared" si="22"/>
        <v>0</v>
      </c>
      <c r="DK15" s="160">
        <f t="shared" si="23"/>
        <v>0</v>
      </c>
      <c r="DL15" s="160">
        <f t="shared" si="24"/>
        <v>0</v>
      </c>
      <c r="DM15" s="160">
        <f t="shared" si="25"/>
        <v>0</v>
      </c>
      <c r="DN15" s="160">
        <f t="shared" si="26"/>
        <v>0</v>
      </c>
      <c r="DO15" s="160">
        <f t="shared" si="27"/>
        <v>0</v>
      </c>
      <c r="DP15" s="160">
        <f t="shared" si="28"/>
        <v>0</v>
      </c>
      <c r="DQ15" s="160">
        <f t="shared" si="29"/>
        <v>0</v>
      </c>
      <c r="DR15" s="160">
        <f t="shared" si="30"/>
        <v>0</v>
      </c>
      <c r="DS15" s="160">
        <f t="shared" si="31"/>
        <v>0</v>
      </c>
      <c r="DT15" s="160">
        <f t="shared" si="32"/>
        <v>0</v>
      </c>
      <c r="DU15" s="160">
        <f t="shared" si="33"/>
        <v>0</v>
      </c>
      <c r="DV15" s="160">
        <f t="shared" si="34"/>
        <v>0</v>
      </c>
      <c r="DW15" s="160">
        <f t="shared" si="35"/>
        <v>0</v>
      </c>
      <c r="DX15" s="160">
        <f t="shared" si="36"/>
        <v>0</v>
      </c>
      <c r="DY15" s="160">
        <f t="shared" si="37"/>
        <v>0</v>
      </c>
      <c r="DZ15" s="160">
        <f t="shared" si="38"/>
        <v>0</v>
      </c>
      <c r="EA15" s="160">
        <f t="shared" si="39"/>
        <v>0</v>
      </c>
      <c r="EB15" s="160">
        <f t="shared" si="40"/>
        <v>0</v>
      </c>
      <c r="EC15" s="160">
        <f t="shared" si="41"/>
        <v>0</v>
      </c>
      <c r="ED15" s="160" t="str">
        <f t="shared" si="87"/>
        <v/>
      </c>
      <c r="EE15" s="160" t="str">
        <f t="shared" si="42"/>
        <v/>
      </c>
      <c r="EF15" s="160" t="str">
        <f t="shared" si="43"/>
        <v/>
      </c>
      <c r="EG15" s="160" t="str">
        <f t="shared" si="44"/>
        <v/>
      </c>
      <c r="EH15" s="160" t="str">
        <f t="shared" si="45"/>
        <v/>
      </c>
      <c r="EI15" s="160" t="str">
        <f t="shared" si="46"/>
        <v/>
      </c>
      <c r="EJ15" s="160" t="str">
        <f t="shared" si="47"/>
        <v/>
      </c>
      <c r="EK15" s="160" t="str">
        <f t="shared" si="48"/>
        <v/>
      </c>
      <c r="EL15" s="160" t="str">
        <f t="shared" si="49"/>
        <v/>
      </c>
      <c r="EM15" s="160" t="str">
        <f t="shared" si="50"/>
        <v/>
      </c>
      <c r="EN15" s="160" t="str">
        <f t="shared" si="51"/>
        <v/>
      </c>
      <c r="EO15" s="160" t="str">
        <f t="shared" si="52"/>
        <v/>
      </c>
      <c r="EP15" s="160" t="str">
        <f t="shared" si="53"/>
        <v/>
      </c>
      <c r="EQ15" s="160" t="str">
        <f t="shared" si="54"/>
        <v/>
      </c>
      <c r="ER15" s="160" t="str">
        <f t="shared" si="55"/>
        <v/>
      </c>
      <c r="ES15" s="160" t="str">
        <f t="shared" si="56"/>
        <v/>
      </c>
      <c r="ET15" s="160" t="str">
        <f t="shared" si="57"/>
        <v/>
      </c>
      <c r="EU15" s="160" t="str">
        <f t="shared" si="58"/>
        <v/>
      </c>
      <c r="EV15" s="160" t="str">
        <f t="shared" si="59"/>
        <v/>
      </c>
      <c r="EW15" s="160" t="str">
        <f t="shared" si="60"/>
        <v/>
      </c>
      <c r="EX15" s="160" t="str">
        <f t="shared" si="61"/>
        <v/>
      </c>
      <c r="EY15" s="160" t="str">
        <f t="shared" si="62"/>
        <v/>
      </c>
      <c r="EZ15" s="160" t="str">
        <f t="shared" si="88"/>
        <v/>
      </c>
      <c r="FA15" s="160" t="str">
        <f t="shared" si="89"/>
        <v/>
      </c>
      <c r="FB15" s="160" t="str">
        <f t="shared" si="90"/>
        <v/>
      </c>
      <c r="FC15" s="160" t="str">
        <f t="shared" si="91"/>
        <v/>
      </c>
      <c r="FD15" s="160" t="str">
        <f t="shared" si="92"/>
        <v/>
      </c>
      <c r="FE15" s="160" t="str">
        <f t="shared" si="93"/>
        <v/>
      </c>
      <c r="FF15" s="160" t="str">
        <f t="shared" si="94"/>
        <v/>
      </c>
      <c r="FG15" s="160" t="str">
        <f t="shared" si="95"/>
        <v/>
      </c>
      <c r="FH15" s="160" t="str">
        <f t="shared" si="96"/>
        <v/>
      </c>
      <c r="FI15" s="160" t="str">
        <f t="shared" si="97"/>
        <v/>
      </c>
      <c r="FJ15" s="160" t="str">
        <f t="shared" si="98"/>
        <v/>
      </c>
      <c r="FK15" s="160" t="str">
        <f t="shared" si="99"/>
        <v/>
      </c>
      <c r="FL15" s="160" t="str">
        <f t="shared" si="100"/>
        <v/>
      </c>
      <c r="FM15" s="160" t="str">
        <f t="shared" si="101"/>
        <v/>
      </c>
      <c r="FN15" s="160" t="str">
        <f t="shared" si="102"/>
        <v/>
      </c>
      <c r="FO15" s="160" t="str">
        <f t="shared" si="103"/>
        <v/>
      </c>
      <c r="FP15" s="160" t="str">
        <f t="shared" si="104"/>
        <v/>
      </c>
      <c r="FQ15" s="160" t="str">
        <f t="shared" si="105"/>
        <v/>
      </c>
      <c r="FR15" s="160" t="str">
        <f t="shared" si="106"/>
        <v/>
      </c>
      <c r="FS15" s="160" t="str">
        <f t="shared" si="107"/>
        <v/>
      </c>
      <c r="FT15" s="160" t="str">
        <f t="shared" si="108"/>
        <v/>
      </c>
      <c r="FU15" s="160" t="str">
        <f t="shared" si="109"/>
        <v/>
      </c>
      <c r="FV15" s="160" t="str">
        <f t="shared" si="110"/>
        <v/>
      </c>
      <c r="FW15" s="160" t="str">
        <f t="shared" si="64"/>
        <v/>
      </c>
      <c r="FX15" s="160" t="str">
        <f t="shared" si="65"/>
        <v/>
      </c>
      <c r="FY15" s="160" t="str">
        <f t="shared" si="66"/>
        <v/>
      </c>
      <c r="FZ15" s="160" t="str">
        <f t="shared" si="67"/>
        <v/>
      </c>
      <c r="GA15" s="160" t="str">
        <f t="shared" si="68"/>
        <v/>
      </c>
      <c r="GB15" s="160" t="str">
        <f t="shared" si="69"/>
        <v/>
      </c>
      <c r="GC15" s="160" t="str">
        <f t="shared" si="70"/>
        <v/>
      </c>
      <c r="GD15" s="160" t="str">
        <f t="shared" si="71"/>
        <v/>
      </c>
      <c r="GE15" s="160" t="str">
        <f t="shared" si="72"/>
        <v/>
      </c>
      <c r="GF15" s="160" t="str">
        <f t="shared" si="73"/>
        <v/>
      </c>
      <c r="GG15" s="160" t="str">
        <f t="shared" si="74"/>
        <v/>
      </c>
      <c r="GH15" s="160" t="str">
        <f t="shared" si="75"/>
        <v/>
      </c>
      <c r="GI15" s="160" t="str">
        <f t="shared" si="76"/>
        <v/>
      </c>
      <c r="GJ15" s="160" t="str">
        <f t="shared" si="77"/>
        <v/>
      </c>
      <c r="GK15" s="160" t="str">
        <f t="shared" si="78"/>
        <v/>
      </c>
      <c r="GL15" s="160" t="str">
        <f t="shared" si="79"/>
        <v/>
      </c>
      <c r="GM15" s="160" t="str">
        <f t="shared" si="80"/>
        <v/>
      </c>
      <c r="GN15" s="160" t="str">
        <f t="shared" si="81"/>
        <v/>
      </c>
      <c r="GO15" s="160" t="str">
        <f t="shared" si="82"/>
        <v/>
      </c>
      <c r="GP15" s="160" t="str">
        <f t="shared" si="83"/>
        <v/>
      </c>
      <c r="GQ15" s="160" t="str">
        <f t="shared" si="84"/>
        <v/>
      </c>
      <c r="GR15" s="58" t="b">
        <f t="array" ref="GR15">MAX(DH15:GQ15)=MIN(DH15:GQ15)</f>
        <v>1</v>
      </c>
    </row>
    <row r="16" spans="1:200" hidden="1" x14ac:dyDescent="0.25">
      <c r="A16" s="196" t="s">
        <v>311</v>
      </c>
      <c r="B16" s="160">
        <f t="shared" si="85"/>
        <v>2</v>
      </c>
      <c r="C16" s="160">
        <f t="shared" si="0"/>
        <v>2</v>
      </c>
      <c r="D16" s="160">
        <f t="shared" si="1"/>
        <v>2</v>
      </c>
      <c r="E16" s="160">
        <f t="shared" si="2"/>
        <v>2</v>
      </c>
      <c r="F16" s="160">
        <f t="shared" si="3"/>
        <v>2</v>
      </c>
      <c r="G16" s="160">
        <f t="shared" si="4"/>
        <v>2</v>
      </c>
      <c r="H16" s="160">
        <f t="shared" si="5"/>
        <v>2</v>
      </c>
      <c r="I16" s="160">
        <f t="shared" si="6"/>
        <v>2</v>
      </c>
      <c r="J16" s="160">
        <f t="shared" si="7"/>
        <v>3</v>
      </c>
      <c r="K16" s="160">
        <f t="shared" si="8"/>
        <v>3</v>
      </c>
      <c r="L16" s="160">
        <f t="shared" si="9"/>
        <v>3</v>
      </c>
      <c r="M16" s="160">
        <f t="shared" si="10"/>
        <v>4</v>
      </c>
      <c r="N16" s="160">
        <f t="shared" si="11"/>
        <v>4</v>
      </c>
      <c r="O16" s="160">
        <f t="shared" si="12"/>
        <v>2</v>
      </c>
      <c r="P16" s="160">
        <f t="shared" si="13"/>
        <v>3</v>
      </c>
      <c r="Q16" s="160">
        <f t="shared" si="14"/>
        <v>2</v>
      </c>
      <c r="R16" s="160">
        <f t="shared" si="15"/>
        <v>2</v>
      </c>
      <c r="S16" s="160">
        <f t="shared" si="16"/>
        <v>3</v>
      </c>
      <c r="T16" s="160">
        <f t="shared" si="17"/>
        <v>3</v>
      </c>
      <c r="U16" s="160">
        <f t="shared" si="18"/>
        <v>3</v>
      </c>
      <c r="V16" s="160">
        <f t="shared" si="19"/>
        <v>3</v>
      </c>
      <c r="W16" s="160">
        <f t="shared" si="20"/>
        <v>3</v>
      </c>
      <c r="X16" s="154" t="str">
        <f>IFERROR(INDEX('ES-Efficacy Acceptability'!H$12:H$52,MATCH($A16,'ES-Efficacy Acceptability'!$B$12:$B$52,0)),"")</f>
        <v/>
      </c>
      <c r="Y16" s="154" t="str">
        <f>IFERROR(INDEX('ES-Efficacy Acceptability'!I$12:I$52,MATCH($A16,'ES-Efficacy Acceptability'!$B$12:$B$52,0)),"")</f>
        <v/>
      </c>
      <c r="Z16" s="154" t="str">
        <f>IFERROR(INDEX('ES-Efficacy Acceptability'!J$12:J$52,MATCH($A16,'ES-Efficacy Acceptability'!$B$12:$B$52,0)),"")</f>
        <v/>
      </c>
      <c r="AA16" s="154" t="str">
        <f>IFERROR(INDEX('ES-Efficacy Acceptability'!K$12:K$52,MATCH($A16,'ES-Efficacy Acceptability'!$B$12:$B$52,0)),"")</f>
        <v/>
      </c>
      <c r="AB16" s="154" t="str">
        <f>IFERROR(INDEX('ES-Efficacy Acceptability'!L$12:L$52,MATCH($A16,'ES-Efficacy Acceptability'!$B$12:$B$52,0)),"")</f>
        <v/>
      </c>
      <c r="AC16" s="154" t="str">
        <f>IFERROR(INDEX('ES-Efficacy Acceptability'!M$12:M$52,MATCH($A16,'ES-Efficacy Acceptability'!$B$12:$B$52,0)),"")</f>
        <v/>
      </c>
      <c r="AD16" s="154" t="str">
        <f>IFERROR(INDEX('ES-Efficacy Acceptability'!N$12:N$52,MATCH($A16,'ES-Efficacy Acceptability'!$B$12:$B$52,0)),"")</f>
        <v/>
      </c>
      <c r="AE16" s="154" t="str">
        <f>IFERROR(INDEX('ES-Efficacy Acceptability'!O$12:O$52,MATCH($A16,'ES-Efficacy Acceptability'!$B$12:$B$52,0)),"")</f>
        <v/>
      </c>
      <c r="AF16" s="154" t="str">
        <f>IFERROR(INDEX('ES-Efficacy Acceptability'!P$12:P$52,MATCH($A16,'ES-Efficacy Acceptability'!$B$12:$B$52,0)),"")</f>
        <v/>
      </c>
      <c r="AG16" s="154" t="str">
        <f>IFERROR(INDEX('ES-Efficacy Acceptability'!Q$12:Q$52,MATCH($A16,'ES-Efficacy Acceptability'!$B$12:$B$52,0)),"")</f>
        <v/>
      </c>
      <c r="AH16" s="154" t="str">
        <f>IFERROR(INDEX('ES-Efficacy Acceptability'!R$12:R$52,MATCH($A16,'ES-Efficacy Acceptability'!$B$12:$B$52,0)),"")</f>
        <v/>
      </c>
      <c r="AI16" s="154" t="str">
        <f>IFERROR(INDEX('ES-Efficacy Acceptability'!S$12:S$52,MATCH($A16,'ES-Efficacy Acceptability'!$B$12:$B$52,0)),"")</f>
        <v/>
      </c>
      <c r="AJ16" s="154" t="str">
        <f>IFERROR(INDEX('ES-Efficacy Acceptability'!T$12:T$52,MATCH($A16,'ES-Efficacy Acceptability'!$B$12:$B$52,0)),"")</f>
        <v/>
      </c>
      <c r="AK16" s="154" t="str">
        <f>IFERROR(INDEX('ES-Efficacy Acceptability'!U$12:U$52,MATCH($A16,'ES-Efficacy Acceptability'!$B$12:$B$52,0)),"")</f>
        <v/>
      </c>
      <c r="AL16" s="154" t="str">
        <f>IFERROR(INDEX('ES-Efficacy Acceptability'!V$12:V$52,MATCH($A16,'ES-Efficacy Acceptability'!$B$12:$B$52,0)),"")</f>
        <v/>
      </c>
      <c r="AM16" s="154" t="str">
        <f>IFERROR(INDEX('ES-Efficacy Acceptability'!W$12:W$52,MATCH($A16,'ES-Efficacy Acceptability'!$B$12:$B$52,0)),"")</f>
        <v/>
      </c>
      <c r="AN16" s="154" t="str">
        <f>IFERROR(INDEX('ES-Efficacy Acceptability'!X$12:X$52,MATCH($A16,'ES-Efficacy Acceptability'!$B$12:$B$52,0)),"")</f>
        <v/>
      </c>
      <c r="AO16" s="154" t="str">
        <f>IFERROR(INDEX('ES-Efficacy Acceptability'!Y$12:Y$52,MATCH($A16,'ES-Efficacy Acceptability'!$B$12:$B$52,0)),"")</f>
        <v/>
      </c>
      <c r="AP16" s="154" t="str">
        <f>IFERROR(INDEX('ES-Efficacy Acceptability'!Z$12:Z$52,MATCH($A16,'ES-Efficacy Acceptability'!$B$12:$B$52,0)),"")</f>
        <v/>
      </c>
      <c r="AQ16" s="154" t="str">
        <f>IFERROR(INDEX('ES-Efficacy Acceptability'!AA$12:AA$52,MATCH($A16,'ES-Efficacy Acceptability'!$B$12:$B$52,0)),"")</f>
        <v/>
      </c>
      <c r="AR16" s="154" t="str">
        <f>IFERROR(INDEX('ES-Efficacy Acceptability'!AB$12:AB$52,MATCH($A16,'ES-Efficacy Acceptability'!$B$12:$B$52,0)),"")</f>
        <v/>
      </c>
      <c r="AS16" s="154" t="str">
        <f>IFERROR(INDEX('ES-Efficacy Acceptability'!AC$12:AC$52,MATCH($A16,'ES-Efficacy Acceptability'!$B$12:$B$52,0)),"")</f>
        <v/>
      </c>
      <c r="AT16" s="154" t="str">
        <f>IFERROR(INDEX('IT-Efficacy Acceptability'!H$12:H$52,MATCH($A16,'IT-Efficacy Acceptability'!$B$12:$B$52,0)),"")</f>
        <v/>
      </c>
      <c r="AU16" s="154" t="str">
        <f>IFERROR(INDEX('IT-Efficacy Acceptability'!I$12:I$52,MATCH($A16,'IT-Efficacy Acceptability'!$B$12:$B$52,0)),"")</f>
        <v/>
      </c>
      <c r="AV16" s="154" t="str">
        <f>IFERROR(INDEX('IT-Efficacy Acceptability'!J$12:J$52,MATCH($A16,'IT-Efficacy Acceptability'!$B$12:$B$52,0)),"")</f>
        <v/>
      </c>
      <c r="AW16" s="154" t="str">
        <f>IFERROR(INDEX('IT-Efficacy Acceptability'!K$12:K$52,MATCH($A16,'IT-Efficacy Acceptability'!$B$12:$B$52,0)),"")</f>
        <v/>
      </c>
      <c r="AX16" s="154" t="str">
        <f>IFERROR(INDEX('IT-Efficacy Acceptability'!L$12:L$52,MATCH($A16,'IT-Efficacy Acceptability'!$B$12:$B$52,0)),"")</f>
        <v/>
      </c>
      <c r="AY16" s="154" t="str">
        <f>IFERROR(INDEX('IT-Efficacy Acceptability'!M$12:M$52,MATCH($A16,'IT-Efficacy Acceptability'!$B$12:$B$52,0)),"")</f>
        <v/>
      </c>
      <c r="AZ16" s="154" t="str">
        <f>IFERROR(INDEX('IT-Efficacy Acceptability'!N$12:N$52,MATCH($A16,'IT-Efficacy Acceptability'!$B$12:$B$52,0)),"")</f>
        <v/>
      </c>
      <c r="BA16" s="154" t="str">
        <f>IFERROR(INDEX('IT-Efficacy Acceptability'!O$12:O$52,MATCH($A16,'IT-Efficacy Acceptability'!$B$12:$B$52,0)),"")</f>
        <v/>
      </c>
      <c r="BB16" s="154" t="str">
        <f>IFERROR(INDEX('IT-Efficacy Acceptability'!P$12:P$52,MATCH($A16,'IT-Efficacy Acceptability'!$B$12:$B$52,0)),"")</f>
        <v/>
      </c>
      <c r="BC16" s="154" t="str">
        <f>IFERROR(INDEX('IT-Efficacy Acceptability'!Q$12:Q$52,MATCH($A16,'IT-Efficacy Acceptability'!$B$12:$B$52,0)),"")</f>
        <v/>
      </c>
      <c r="BD16" s="154" t="str">
        <f>IFERROR(INDEX('IT-Efficacy Acceptability'!R$12:R$52,MATCH($A16,'IT-Efficacy Acceptability'!$B$12:$B$52,0)),"")</f>
        <v/>
      </c>
      <c r="BE16" s="154" t="str">
        <f>IFERROR(INDEX('IT-Efficacy Acceptability'!S$12:S$52,MATCH($A16,'IT-Efficacy Acceptability'!$B$12:$B$52,0)),"")</f>
        <v/>
      </c>
      <c r="BF16" s="154" t="str">
        <f>IFERROR(INDEX('IT-Efficacy Acceptability'!T$12:T$52,MATCH($A16,'IT-Efficacy Acceptability'!$B$12:$B$52,0)),"")</f>
        <v/>
      </c>
      <c r="BG16" s="154" t="str">
        <f>IFERROR(INDEX('IT-Efficacy Acceptability'!U$12:U$52,MATCH($A16,'IT-Efficacy Acceptability'!$B$12:$B$52,0)),"")</f>
        <v/>
      </c>
      <c r="BH16" s="154" t="str">
        <f>IFERROR(INDEX('IT-Efficacy Acceptability'!V$12:V$52,MATCH($A16,'IT-Efficacy Acceptability'!$B$12:$B$52,0)),"")</f>
        <v/>
      </c>
      <c r="BI16" s="154" t="str">
        <f>IFERROR(INDEX('IT-Efficacy Acceptability'!W$12:W$52,MATCH($A16,'IT-Efficacy Acceptability'!$B$12:$B$52,0)),"")</f>
        <v/>
      </c>
      <c r="BJ16" s="154" t="str">
        <f>IFERROR(INDEX('IT-Efficacy Acceptability'!X$12:X$52,MATCH($A16,'IT-Efficacy Acceptability'!$B$12:$B$52,0)),"")</f>
        <v/>
      </c>
      <c r="BK16" s="154" t="str">
        <f>IFERROR(INDEX('IT-Efficacy Acceptability'!Y$12:Y$52,MATCH($A16,'IT-Efficacy Acceptability'!$B$12:$B$52,0)),"")</f>
        <v/>
      </c>
      <c r="BL16" s="154" t="str">
        <f>IFERROR(INDEX('IT-Efficacy Acceptability'!Z$12:Z$52,MATCH($A16,'IT-Efficacy Acceptability'!$B$12:$B$52,0)),"")</f>
        <v/>
      </c>
      <c r="BM16" s="154" t="str">
        <f>IFERROR(INDEX('IT-Efficacy Acceptability'!AA$12:AA$52,MATCH($A16,'IT-Efficacy Acceptability'!$B$12:$B$52,0)),"")</f>
        <v/>
      </c>
      <c r="BN16" s="154" t="str">
        <f>IFERROR(INDEX('IT-Efficacy Acceptability'!AB$12:AB$52,MATCH($A16,'IT-Efficacy Acceptability'!$B$12:$B$52,0)),"")</f>
        <v/>
      </c>
      <c r="BO16" s="154" t="str">
        <f>IFERROR(INDEX('IT-Efficacy Acceptability'!AC$12:AC$52,MATCH($A16,'IT-Efficacy Acceptability'!$B$12:$B$52,0)),"")</f>
        <v/>
      </c>
      <c r="BP16" s="154">
        <f>IFERROR(INDEX('DE-Efficacy Acceptability'!H$12:H$52,MATCH($A16,'DE-Efficacy Acceptability'!$B$12:$B$52,0)),"")</f>
        <v>2</v>
      </c>
      <c r="BQ16" s="154">
        <f>IFERROR(INDEX('DE-Efficacy Acceptability'!I$12:I$52,MATCH($A16,'DE-Efficacy Acceptability'!$B$12:$B$52,0)),"")</f>
        <v>2</v>
      </c>
      <c r="BR16" s="154">
        <f>IFERROR(INDEX('DE-Efficacy Acceptability'!J$12:J$52,MATCH($A16,'DE-Efficacy Acceptability'!$B$12:$B$52,0)),"")</f>
        <v>2</v>
      </c>
      <c r="BS16" s="154">
        <f>IFERROR(INDEX('DE-Efficacy Acceptability'!K$12:K$52,MATCH($A16,'DE-Efficacy Acceptability'!$B$12:$B$52,0)),"")</f>
        <v>2</v>
      </c>
      <c r="BT16" s="154">
        <f>IFERROR(INDEX('DE-Efficacy Acceptability'!L$12:L$52,MATCH($A16,'DE-Efficacy Acceptability'!$B$12:$B$52,0)),"")</f>
        <v>2</v>
      </c>
      <c r="BU16" s="154">
        <f>IFERROR(INDEX('DE-Efficacy Acceptability'!M$12:M$52,MATCH($A16,'DE-Efficacy Acceptability'!$B$12:$B$52,0)),"")</f>
        <v>2</v>
      </c>
      <c r="BV16" s="154">
        <f>IFERROR(INDEX('DE-Efficacy Acceptability'!N$12:N$52,MATCH($A16,'DE-Efficacy Acceptability'!$B$12:$B$52,0)),"")</f>
        <v>2</v>
      </c>
      <c r="BW16" s="154">
        <f>IFERROR(INDEX('DE-Efficacy Acceptability'!O$12:O$52,MATCH($A16,'DE-Efficacy Acceptability'!$B$12:$B$52,0)),"")</f>
        <v>2</v>
      </c>
      <c r="BX16" s="154">
        <f>IFERROR(INDEX('DE-Efficacy Acceptability'!P$12:P$52,MATCH($A16,'DE-Efficacy Acceptability'!$B$12:$B$52,0)),"")</f>
        <v>3</v>
      </c>
      <c r="BY16" s="154">
        <f>IFERROR(INDEX('DE-Efficacy Acceptability'!Q$12:Q$52,MATCH($A16,'DE-Efficacy Acceptability'!$B$12:$B$52,0)),"")</f>
        <v>3</v>
      </c>
      <c r="BZ16" s="154">
        <f>IFERROR(INDEX('DE-Efficacy Acceptability'!R$12:R$52,MATCH($A16,'DE-Efficacy Acceptability'!$B$12:$B$52,0)),"")</f>
        <v>3</v>
      </c>
      <c r="CA16" s="154">
        <f>IFERROR(INDEX('DE-Efficacy Acceptability'!S$12:S$52,MATCH($A16,'DE-Efficacy Acceptability'!$B$12:$B$52,0)),"")</f>
        <v>4</v>
      </c>
      <c r="CB16" s="154">
        <f>IFERROR(INDEX('DE-Efficacy Acceptability'!T$12:T$52,MATCH($A16,'DE-Efficacy Acceptability'!$B$12:$B$52,0)),"")</f>
        <v>4</v>
      </c>
      <c r="CC16" s="154">
        <f>IFERROR(INDEX('DE-Efficacy Acceptability'!U$12:U$52,MATCH($A16,'DE-Efficacy Acceptability'!$B$12:$B$52,0)),"")</f>
        <v>2</v>
      </c>
      <c r="CD16" s="154">
        <f>IFERROR(INDEX('DE-Efficacy Acceptability'!V$12:V$52,MATCH($A16,'DE-Efficacy Acceptability'!$B$12:$B$52,0)),"")</f>
        <v>3</v>
      </c>
      <c r="CE16" s="154">
        <f>IFERROR(INDEX('DE-Efficacy Acceptability'!W$12:W$52,MATCH($A16,'DE-Efficacy Acceptability'!$B$12:$B$52,0)),"")</f>
        <v>2</v>
      </c>
      <c r="CF16" s="154">
        <f>IFERROR(INDEX('DE-Efficacy Acceptability'!X$12:X$52,MATCH($A16,'DE-Efficacy Acceptability'!$B$12:$B$52,0)),"")</f>
        <v>2</v>
      </c>
      <c r="CG16" s="154">
        <f>IFERROR(INDEX('DE-Efficacy Acceptability'!Y$12:Y$52,MATCH($A16,'DE-Efficacy Acceptability'!$B$12:$B$52,0)),"")</f>
        <v>3</v>
      </c>
      <c r="CH16" s="154">
        <f>IFERROR(INDEX('DE-Efficacy Acceptability'!Z$12:Z$52,MATCH($A16,'DE-Efficacy Acceptability'!$B$12:$B$52,0)),"")</f>
        <v>3</v>
      </c>
      <c r="CI16" s="154">
        <f>IFERROR(INDEX('DE-Efficacy Acceptability'!AA$12:AA$52,MATCH($A16,'DE-Efficacy Acceptability'!$B$12:$B$52,0)),"")</f>
        <v>3</v>
      </c>
      <c r="CJ16" s="154">
        <f>IFERROR(INDEX('DE-Efficacy Acceptability'!AB$12:AB$52,MATCH($A16,'DE-Efficacy Acceptability'!$B$12:$B$52,0)),"")</f>
        <v>3</v>
      </c>
      <c r="CK16" s="154">
        <f>IFERROR(INDEX('DE-Efficacy Acceptability'!AC$12:AC$52,MATCH($A16,'DE-Efficacy Acceptability'!$B$12:$B$52,0)),"")</f>
        <v>3</v>
      </c>
      <c r="CL16" s="154" t="str">
        <f>IFERROR(INDEX('FR-Efficacy Acceptability'!H$12:H$52,MATCH($A16,'FR-Efficacy Acceptability'!$B$12:$B$52,0)),"")</f>
        <v/>
      </c>
      <c r="CM16" s="154" t="str">
        <f>IFERROR(INDEX('FR-Efficacy Acceptability'!I$12:I$52,MATCH($A16,'FR-Efficacy Acceptability'!$B$12:$B$52,0)),"")</f>
        <v/>
      </c>
      <c r="CN16" s="154" t="str">
        <f>IFERROR(INDEX('FR-Efficacy Acceptability'!J$12:J$52,MATCH($A16,'FR-Efficacy Acceptability'!$B$12:$B$52,0)),"")</f>
        <v/>
      </c>
      <c r="CO16" s="154" t="str">
        <f>IFERROR(INDEX('FR-Efficacy Acceptability'!K$12:K$52,MATCH($A16,'FR-Efficacy Acceptability'!$B$12:$B$52,0)),"")</f>
        <v/>
      </c>
      <c r="CP16" s="154" t="str">
        <f>IFERROR(INDEX('FR-Efficacy Acceptability'!L$12:L$52,MATCH($A16,'FR-Efficacy Acceptability'!$B$12:$B$52,0)),"")</f>
        <v/>
      </c>
      <c r="CQ16" s="154" t="str">
        <f>IFERROR(INDEX('FR-Efficacy Acceptability'!M$12:M$52,MATCH($A16,'FR-Efficacy Acceptability'!$B$12:$B$52,0)),"")</f>
        <v/>
      </c>
      <c r="CR16" s="154" t="str">
        <f>IFERROR(INDEX('FR-Efficacy Acceptability'!N$12:N$52,MATCH($A16,'FR-Efficacy Acceptability'!$B$12:$B$52,0)),"")</f>
        <v/>
      </c>
      <c r="CS16" s="154" t="str">
        <f>IFERROR(INDEX('FR-Efficacy Acceptability'!O$12:O$52,MATCH($A16,'FR-Efficacy Acceptability'!$B$12:$B$52,0)),"")</f>
        <v/>
      </c>
      <c r="CT16" s="154" t="str">
        <f>IFERROR(INDEX('FR-Efficacy Acceptability'!P$12:P$52,MATCH($A16,'FR-Efficacy Acceptability'!$B$12:$B$52,0)),"")</f>
        <v/>
      </c>
      <c r="CU16" s="154" t="str">
        <f>IFERROR(INDEX('FR-Efficacy Acceptability'!Q$12:Q$52,MATCH($A16,'FR-Efficacy Acceptability'!$B$12:$B$52,0)),"")</f>
        <v/>
      </c>
      <c r="CV16" s="154" t="str">
        <f>IFERROR(INDEX('FR-Efficacy Acceptability'!R$12:R$52,MATCH($A16,'FR-Efficacy Acceptability'!$B$12:$B$52,0)),"")</f>
        <v/>
      </c>
      <c r="CW16" s="154" t="str">
        <f>IFERROR(INDEX('FR-Efficacy Acceptability'!S$12:S$52,MATCH($A16,'FR-Efficacy Acceptability'!$B$12:$B$52,0)),"")</f>
        <v/>
      </c>
      <c r="CX16" s="154" t="str">
        <f>IFERROR(INDEX('FR-Efficacy Acceptability'!T$12:T$52,MATCH($A16,'FR-Efficacy Acceptability'!$B$12:$B$52,0)),"")</f>
        <v/>
      </c>
      <c r="CY16" s="154" t="str">
        <f>IFERROR(INDEX('FR-Efficacy Acceptability'!U$12:U$52,MATCH($A16,'FR-Efficacy Acceptability'!$B$12:$B$52,0)),"")</f>
        <v/>
      </c>
      <c r="CZ16" s="154" t="str">
        <f>IFERROR(INDEX('FR-Efficacy Acceptability'!V$12:V$52,MATCH($A16,'FR-Efficacy Acceptability'!$B$12:$B$52,0)),"")</f>
        <v/>
      </c>
      <c r="DA16" s="154" t="str">
        <f>IFERROR(INDEX('FR-Efficacy Acceptability'!W$12:W$52,MATCH($A16,'FR-Efficacy Acceptability'!$B$12:$B$52,0)),"")</f>
        <v/>
      </c>
      <c r="DB16" s="154" t="str">
        <f>IFERROR(INDEX('FR-Efficacy Acceptability'!X$12:X$52,MATCH($A16,'FR-Efficacy Acceptability'!$B$12:$B$52,0)),"")</f>
        <v/>
      </c>
      <c r="DC16" s="154" t="str">
        <f>IFERROR(INDEX('FR-Efficacy Acceptability'!Y$12:Y$52,MATCH($A16,'FR-Efficacy Acceptability'!$B$12:$B$52,0)),"")</f>
        <v/>
      </c>
      <c r="DD16" s="154" t="str">
        <f>IFERROR(INDEX('FR-Efficacy Acceptability'!Z$12:Z$52,MATCH($A16,'FR-Efficacy Acceptability'!$B$12:$B$52,0)),"")</f>
        <v/>
      </c>
      <c r="DE16" s="154" t="str">
        <f>IFERROR(INDEX('FR-Efficacy Acceptability'!AA$12:AA$52,MATCH($A16,'FR-Efficacy Acceptability'!$B$12:$B$52,0)),"")</f>
        <v/>
      </c>
      <c r="DF16" s="154" t="str">
        <f>IFERROR(INDEX('FR-Efficacy Acceptability'!AB$12:AB$52,MATCH($A16,'FR-Efficacy Acceptability'!$B$12:$B$52,0)),"")</f>
        <v/>
      </c>
      <c r="DG16" s="154" t="str">
        <f>IFERROR(INDEX('FR-Efficacy Acceptability'!AC$12:AC$52,MATCH($A16,'FR-Efficacy Acceptability'!$B$12:$B$52,0)),"")</f>
        <v/>
      </c>
      <c r="DH16" s="160" t="str">
        <f t="shared" si="86"/>
        <v/>
      </c>
      <c r="DI16" s="160" t="str">
        <f t="shared" si="21"/>
        <v/>
      </c>
      <c r="DJ16" s="160" t="str">
        <f t="shared" si="22"/>
        <v/>
      </c>
      <c r="DK16" s="160" t="str">
        <f t="shared" si="23"/>
        <v/>
      </c>
      <c r="DL16" s="160" t="str">
        <f t="shared" si="24"/>
        <v/>
      </c>
      <c r="DM16" s="160" t="str">
        <f t="shared" si="25"/>
        <v/>
      </c>
      <c r="DN16" s="160" t="str">
        <f t="shared" si="26"/>
        <v/>
      </c>
      <c r="DO16" s="160" t="str">
        <f t="shared" si="27"/>
        <v/>
      </c>
      <c r="DP16" s="160" t="str">
        <f t="shared" si="28"/>
        <v/>
      </c>
      <c r="DQ16" s="160" t="str">
        <f t="shared" si="29"/>
        <v/>
      </c>
      <c r="DR16" s="160" t="str">
        <f t="shared" si="30"/>
        <v/>
      </c>
      <c r="DS16" s="160" t="str">
        <f t="shared" si="31"/>
        <v/>
      </c>
      <c r="DT16" s="160" t="str">
        <f t="shared" si="32"/>
        <v/>
      </c>
      <c r="DU16" s="160" t="str">
        <f t="shared" si="33"/>
        <v/>
      </c>
      <c r="DV16" s="160" t="str">
        <f t="shared" si="34"/>
        <v/>
      </c>
      <c r="DW16" s="160" t="str">
        <f t="shared" si="35"/>
        <v/>
      </c>
      <c r="DX16" s="160" t="str">
        <f t="shared" si="36"/>
        <v/>
      </c>
      <c r="DY16" s="160" t="str">
        <f t="shared" si="37"/>
        <v/>
      </c>
      <c r="DZ16" s="160" t="str">
        <f t="shared" si="38"/>
        <v/>
      </c>
      <c r="EA16" s="160" t="str">
        <f t="shared" si="39"/>
        <v/>
      </c>
      <c r="EB16" s="160" t="str">
        <f t="shared" si="40"/>
        <v/>
      </c>
      <c r="EC16" s="160" t="str">
        <f t="shared" si="41"/>
        <v/>
      </c>
      <c r="ED16" s="160" t="str">
        <f t="shared" si="87"/>
        <v/>
      </c>
      <c r="EE16" s="160" t="str">
        <f t="shared" si="42"/>
        <v/>
      </c>
      <c r="EF16" s="160" t="str">
        <f t="shared" si="43"/>
        <v/>
      </c>
      <c r="EG16" s="160" t="str">
        <f t="shared" si="44"/>
        <v/>
      </c>
      <c r="EH16" s="160" t="str">
        <f t="shared" si="45"/>
        <v/>
      </c>
      <c r="EI16" s="160" t="str">
        <f t="shared" si="46"/>
        <v/>
      </c>
      <c r="EJ16" s="160" t="str">
        <f t="shared" si="47"/>
        <v/>
      </c>
      <c r="EK16" s="160" t="str">
        <f t="shared" si="48"/>
        <v/>
      </c>
      <c r="EL16" s="160" t="str">
        <f t="shared" si="49"/>
        <v/>
      </c>
      <c r="EM16" s="160" t="str">
        <f t="shared" si="50"/>
        <v/>
      </c>
      <c r="EN16" s="160" t="str">
        <f t="shared" si="51"/>
        <v/>
      </c>
      <c r="EO16" s="160" t="str">
        <f t="shared" si="52"/>
        <v/>
      </c>
      <c r="EP16" s="160" t="str">
        <f t="shared" si="53"/>
        <v/>
      </c>
      <c r="EQ16" s="160" t="str">
        <f t="shared" si="54"/>
        <v/>
      </c>
      <c r="ER16" s="160" t="str">
        <f t="shared" si="55"/>
        <v/>
      </c>
      <c r="ES16" s="160" t="str">
        <f t="shared" si="56"/>
        <v/>
      </c>
      <c r="ET16" s="160" t="str">
        <f t="shared" si="57"/>
        <v/>
      </c>
      <c r="EU16" s="160" t="str">
        <f t="shared" si="58"/>
        <v/>
      </c>
      <c r="EV16" s="160" t="str">
        <f t="shared" si="59"/>
        <v/>
      </c>
      <c r="EW16" s="160" t="str">
        <f t="shared" si="60"/>
        <v/>
      </c>
      <c r="EX16" s="160" t="str">
        <f t="shared" si="61"/>
        <v/>
      </c>
      <c r="EY16" s="160" t="str">
        <f t="shared" si="62"/>
        <v/>
      </c>
      <c r="EZ16" s="160">
        <f t="shared" si="88"/>
        <v>0</v>
      </c>
      <c r="FA16" s="160">
        <f t="shared" si="89"/>
        <v>0</v>
      </c>
      <c r="FB16" s="160">
        <f t="shared" si="90"/>
        <v>0</v>
      </c>
      <c r="FC16" s="160">
        <f t="shared" si="91"/>
        <v>0</v>
      </c>
      <c r="FD16" s="160">
        <f t="shared" si="92"/>
        <v>0</v>
      </c>
      <c r="FE16" s="160">
        <f t="shared" si="93"/>
        <v>0</v>
      </c>
      <c r="FF16" s="160">
        <f t="shared" si="94"/>
        <v>0</v>
      </c>
      <c r="FG16" s="160">
        <f t="shared" si="95"/>
        <v>0</v>
      </c>
      <c r="FH16" s="160">
        <f t="shared" si="96"/>
        <v>0</v>
      </c>
      <c r="FI16" s="160">
        <f t="shared" si="97"/>
        <v>0</v>
      </c>
      <c r="FJ16" s="160">
        <f t="shared" si="98"/>
        <v>0</v>
      </c>
      <c r="FK16" s="160">
        <f t="shared" si="99"/>
        <v>0</v>
      </c>
      <c r="FL16" s="160">
        <f t="shared" si="100"/>
        <v>0</v>
      </c>
      <c r="FM16" s="160">
        <f t="shared" si="101"/>
        <v>0</v>
      </c>
      <c r="FN16" s="160">
        <f t="shared" si="102"/>
        <v>0</v>
      </c>
      <c r="FO16" s="160">
        <f t="shared" si="103"/>
        <v>0</v>
      </c>
      <c r="FP16" s="160">
        <f t="shared" si="104"/>
        <v>0</v>
      </c>
      <c r="FQ16" s="160">
        <f t="shared" si="105"/>
        <v>0</v>
      </c>
      <c r="FR16" s="160">
        <f t="shared" si="106"/>
        <v>0</v>
      </c>
      <c r="FS16" s="160">
        <f t="shared" si="107"/>
        <v>0</v>
      </c>
      <c r="FT16" s="160">
        <f t="shared" si="108"/>
        <v>0</v>
      </c>
      <c r="FU16" s="160">
        <f t="shared" si="109"/>
        <v>0</v>
      </c>
      <c r="FV16" s="160" t="str">
        <f t="shared" si="110"/>
        <v/>
      </c>
      <c r="FW16" s="160" t="str">
        <f t="shared" si="64"/>
        <v/>
      </c>
      <c r="FX16" s="160" t="str">
        <f t="shared" si="65"/>
        <v/>
      </c>
      <c r="FY16" s="160" t="str">
        <f t="shared" si="66"/>
        <v/>
      </c>
      <c r="FZ16" s="160" t="str">
        <f t="shared" si="67"/>
        <v/>
      </c>
      <c r="GA16" s="160" t="str">
        <f t="shared" si="68"/>
        <v/>
      </c>
      <c r="GB16" s="160" t="str">
        <f t="shared" si="69"/>
        <v/>
      </c>
      <c r="GC16" s="160" t="str">
        <f t="shared" si="70"/>
        <v/>
      </c>
      <c r="GD16" s="160" t="str">
        <f t="shared" si="71"/>
        <v/>
      </c>
      <c r="GE16" s="160" t="str">
        <f t="shared" si="72"/>
        <v/>
      </c>
      <c r="GF16" s="160" t="str">
        <f t="shared" si="73"/>
        <v/>
      </c>
      <c r="GG16" s="160" t="str">
        <f t="shared" si="74"/>
        <v/>
      </c>
      <c r="GH16" s="160" t="str">
        <f t="shared" si="75"/>
        <v/>
      </c>
      <c r="GI16" s="160" t="str">
        <f t="shared" si="76"/>
        <v/>
      </c>
      <c r="GJ16" s="160" t="str">
        <f t="shared" si="77"/>
        <v/>
      </c>
      <c r="GK16" s="160" t="str">
        <f t="shared" si="78"/>
        <v/>
      </c>
      <c r="GL16" s="160" t="str">
        <f t="shared" si="79"/>
        <v/>
      </c>
      <c r="GM16" s="160" t="str">
        <f t="shared" si="80"/>
        <v/>
      </c>
      <c r="GN16" s="160" t="str">
        <f t="shared" si="81"/>
        <v/>
      </c>
      <c r="GO16" s="160" t="str">
        <f t="shared" si="82"/>
        <v/>
      </c>
      <c r="GP16" s="160" t="str">
        <f t="shared" si="83"/>
        <v/>
      </c>
      <c r="GQ16" s="160" t="str">
        <f t="shared" si="84"/>
        <v/>
      </c>
      <c r="GR16" s="58" t="b">
        <f t="array" ref="GR16">MAX(DH16:GQ16)=MIN(DH16:GQ16)</f>
        <v>1</v>
      </c>
    </row>
    <row r="17" spans="1:200" hidden="1" x14ac:dyDescent="0.25">
      <c r="A17" s="9" t="s">
        <v>285</v>
      </c>
      <c r="B17" s="160">
        <f t="shared" si="85"/>
        <v>5</v>
      </c>
      <c r="C17" s="160">
        <f t="shared" si="0"/>
        <v>5</v>
      </c>
      <c r="D17" s="160">
        <f t="shared" si="1"/>
        <v>5</v>
      </c>
      <c r="E17" s="160">
        <f t="shared" si="2"/>
        <v>5</v>
      </c>
      <c r="F17" s="160">
        <f t="shared" si="3"/>
        <v>4</v>
      </c>
      <c r="G17" s="160">
        <f t="shared" si="4"/>
        <v>2</v>
      </c>
      <c r="H17" s="160">
        <f t="shared" si="5"/>
        <v>4</v>
      </c>
      <c r="I17" s="160">
        <f t="shared" si="6"/>
        <v>3</v>
      </c>
      <c r="J17" s="160">
        <f t="shared" si="7"/>
        <v>4</v>
      </c>
      <c r="K17" s="160">
        <f t="shared" si="8"/>
        <v>5</v>
      </c>
      <c r="L17" s="160">
        <f t="shared" si="9"/>
        <v>4</v>
      </c>
      <c r="M17" s="160">
        <f t="shared" si="10"/>
        <v>3</v>
      </c>
      <c r="N17" s="160">
        <f t="shared" si="11"/>
        <v>5</v>
      </c>
      <c r="O17" s="160">
        <f t="shared" si="12"/>
        <v>4</v>
      </c>
      <c r="P17" s="160">
        <f t="shared" si="13"/>
        <v>5</v>
      </c>
      <c r="Q17" s="160">
        <f t="shared" si="14"/>
        <v>5</v>
      </c>
      <c r="R17" s="160">
        <f t="shared" si="15"/>
        <v>3</v>
      </c>
      <c r="S17" s="160">
        <f t="shared" si="16"/>
        <v>3</v>
      </c>
      <c r="T17" s="160">
        <f t="shared" si="17"/>
        <v>3</v>
      </c>
      <c r="U17" s="160">
        <f t="shared" si="18"/>
        <v>3</v>
      </c>
      <c r="V17" s="160">
        <f t="shared" si="19"/>
        <v>3</v>
      </c>
      <c r="W17" s="160">
        <f t="shared" si="20"/>
        <v>3</v>
      </c>
      <c r="X17" s="154">
        <f>IFERROR(INDEX('ES-Efficacy Acceptability'!H$12:H$52,MATCH($A17,'ES-Efficacy Acceptability'!$B$12:$B$52,0)),"")</f>
        <v>5</v>
      </c>
      <c r="Y17" s="154">
        <f>IFERROR(INDEX('ES-Efficacy Acceptability'!I$12:I$52,MATCH($A17,'ES-Efficacy Acceptability'!$B$12:$B$52,0)),"")</f>
        <v>5</v>
      </c>
      <c r="Z17" s="154">
        <f>IFERROR(INDEX('ES-Efficacy Acceptability'!J$12:J$52,MATCH($A17,'ES-Efficacy Acceptability'!$B$12:$B$52,0)),"")</f>
        <v>5</v>
      </c>
      <c r="AA17" s="154">
        <f>IFERROR(INDEX('ES-Efficacy Acceptability'!K$12:K$52,MATCH($A17,'ES-Efficacy Acceptability'!$B$12:$B$52,0)),"")</f>
        <v>5</v>
      </c>
      <c r="AB17" s="154">
        <f>IFERROR(INDEX('ES-Efficacy Acceptability'!L$12:L$52,MATCH($A17,'ES-Efficacy Acceptability'!$B$12:$B$52,0)),"")</f>
        <v>4</v>
      </c>
      <c r="AC17" s="154">
        <f>IFERROR(INDEX('ES-Efficacy Acceptability'!M$12:M$52,MATCH($A17,'ES-Efficacy Acceptability'!$B$12:$B$52,0)),"")</f>
        <v>2</v>
      </c>
      <c r="AD17" s="154">
        <f>IFERROR(INDEX('ES-Efficacy Acceptability'!N$12:N$52,MATCH($A17,'ES-Efficacy Acceptability'!$B$12:$B$52,0)),"")</f>
        <v>4</v>
      </c>
      <c r="AE17" s="154">
        <f>IFERROR(INDEX('ES-Efficacy Acceptability'!O$12:O$52,MATCH($A17,'ES-Efficacy Acceptability'!$B$12:$B$52,0)),"")</f>
        <v>3</v>
      </c>
      <c r="AF17" s="154">
        <f>IFERROR(INDEX('ES-Efficacy Acceptability'!P$12:P$52,MATCH($A17,'ES-Efficacy Acceptability'!$B$12:$B$52,0)),"")</f>
        <v>4</v>
      </c>
      <c r="AG17" s="154">
        <f>IFERROR(INDEX('ES-Efficacy Acceptability'!Q$12:Q$52,MATCH($A17,'ES-Efficacy Acceptability'!$B$12:$B$52,0)),"")</f>
        <v>5</v>
      </c>
      <c r="AH17" s="154">
        <f>IFERROR(INDEX('ES-Efficacy Acceptability'!R$12:R$52,MATCH($A17,'ES-Efficacy Acceptability'!$B$12:$B$52,0)),"")</f>
        <v>4</v>
      </c>
      <c r="AI17" s="154">
        <f>IFERROR(INDEX('ES-Efficacy Acceptability'!S$12:S$52,MATCH($A17,'ES-Efficacy Acceptability'!$B$12:$B$52,0)),"")</f>
        <v>3</v>
      </c>
      <c r="AJ17" s="154">
        <f>IFERROR(INDEX('ES-Efficacy Acceptability'!T$12:T$52,MATCH($A17,'ES-Efficacy Acceptability'!$B$12:$B$52,0)),"")</f>
        <v>5</v>
      </c>
      <c r="AK17" s="154">
        <f>IFERROR(INDEX('ES-Efficacy Acceptability'!U$12:U$52,MATCH($A17,'ES-Efficacy Acceptability'!$B$12:$B$52,0)),"")</f>
        <v>4</v>
      </c>
      <c r="AL17" s="154">
        <f>IFERROR(INDEX('ES-Efficacy Acceptability'!V$12:V$52,MATCH($A17,'ES-Efficacy Acceptability'!$B$12:$B$52,0)),"")</f>
        <v>5</v>
      </c>
      <c r="AM17" s="154">
        <f>IFERROR(INDEX('ES-Efficacy Acceptability'!W$12:W$52,MATCH($A17,'ES-Efficacy Acceptability'!$B$12:$B$52,0)),"")</f>
        <v>5</v>
      </c>
      <c r="AN17" s="154">
        <f>IFERROR(INDEX('ES-Efficacy Acceptability'!X$12:X$52,MATCH($A17,'ES-Efficacy Acceptability'!$B$12:$B$52,0)),"")</f>
        <v>3</v>
      </c>
      <c r="AO17" s="154">
        <f>IFERROR(INDEX('ES-Efficacy Acceptability'!Y$12:Y$52,MATCH($A17,'ES-Efficacy Acceptability'!$B$12:$B$52,0)),"")</f>
        <v>3</v>
      </c>
      <c r="AP17" s="154">
        <f>IFERROR(INDEX('ES-Efficacy Acceptability'!Z$12:Z$52,MATCH($A17,'ES-Efficacy Acceptability'!$B$12:$B$52,0)),"")</f>
        <v>3</v>
      </c>
      <c r="AQ17" s="154">
        <f>IFERROR(INDEX('ES-Efficacy Acceptability'!AA$12:AA$52,MATCH($A17,'ES-Efficacy Acceptability'!$B$12:$B$52,0)),"")</f>
        <v>3</v>
      </c>
      <c r="AR17" s="154">
        <f>IFERROR(INDEX('ES-Efficacy Acceptability'!AB$12:AB$52,MATCH($A17,'ES-Efficacy Acceptability'!$B$12:$B$52,0)),"")</f>
        <v>3</v>
      </c>
      <c r="AS17" s="154">
        <f>IFERROR(INDEX('ES-Efficacy Acceptability'!AC$12:AC$52,MATCH($A17,'ES-Efficacy Acceptability'!$B$12:$B$52,0)),"")</f>
        <v>3</v>
      </c>
      <c r="AT17" s="154">
        <f>IFERROR(INDEX('IT-Efficacy Acceptability'!H$12:H$52,MATCH($A17,'IT-Efficacy Acceptability'!$B$12:$B$52,0)),"")</f>
        <v>5</v>
      </c>
      <c r="AU17" s="154">
        <f>IFERROR(INDEX('IT-Efficacy Acceptability'!I$12:I$52,MATCH($A17,'IT-Efficacy Acceptability'!$B$12:$B$52,0)),"")</f>
        <v>5</v>
      </c>
      <c r="AV17" s="154">
        <f>IFERROR(INDEX('IT-Efficacy Acceptability'!J$12:J$52,MATCH($A17,'IT-Efficacy Acceptability'!$B$12:$B$52,0)),"")</f>
        <v>5</v>
      </c>
      <c r="AW17" s="154">
        <f>IFERROR(INDEX('IT-Efficacy Acceptability'!K$12:K$52,MATCH($A17,'IT-Efficacy Acceptability'!$B$12:$B$52,0)),"")</f>
        <v>5</v>
      </c>
      <c r="AX17" s="154">
        <f>IFERROR(INDEX('IT-Efficacy Acceptability'!L$12:L$52,MATCH($A17,'IT-Efficacy Acceptability'!$B$12:$B$52,0)),"")</f>
        <v>4</v>
      </c>
      <c r="AY17" s="154">
        <f>IFERROR(INDEX('IT-Efficacy Acceptability'!M$12:M$52,MATCH($A17,'IT-Efficacy Acceptability'!$B$12:$B$52,0)),"")</f>
        <v>2</v>
      </c>
      <c r="AZ17" s="154">
        <f>IFERROR(INDEX('IT-Efficacy Acceptability'!N$12:N$52,MATCH($A17,'IT-Efficacy Acceptability'!$B$12:$B$52,0)),"")</f>
        <v>4</v>
      </c>
      <c r="BA17" s="154">
        <f>IFERROR(INDEX('IT-Efficacy Acceptability'!O$12:O$52,MATCH($A17,'IT-Efficacy Acceptability'!$B$12:$B$52,0)),"")</f>
        <v>3</v>
      </c>
      <c r="BB17" s="154">
        <f>IFERROR(INDEX('IT-Efficacy Acceptability'!P$12:P$52,MATCH($A17,'IT-Efficacy Acceptability'!$B$12:$B$52,0)),"")</f>
        <v>4</v>
      </c>
      <c r="BC17" s="154">
        <f>IFERROR(INDEX('IT-Efficacy Acceptability'!Q$12:Q$52,MATCH($A17,'IT-Efficacy Acceptability'!$B$12:$B$52,0)),"")</f>
        <v>5</v>
      </c>
      <c r="BD17" s="154">
        <f>IFERROR(INDEX('IT-Efficacy Acceptability'!R$12:R$52,MATCH($A17,'IT-Efficacy Acceptability'!$B$12:$B$52,0)),"")</f>
        <v>4</v>
      </c>
      <c r="BE17" s="154">
        <f>IFERROR(INDEX('IT-Efficacy Acceptability'!S$12:S$52,MATCH($A17,'IT-Efficacy Acceptability'!$B$12:$B$52,0)),"")</f>
        <v>3</v>
      </c>
      <c r="BF17" s="154">
        <f>IFERROR(INDEX('IT-Efficacy Acceptability'!T$12:T$52,MATCH($A17,'IT-Efficacy Acceptability'!$B$12:$B$52,0)),"")</f>
        <v>5</v>
      </c>
      <c r="BG17" s="154">
        <f>IFERROR(INDEX('IT-Efficacy Acceptability'!U$12:U$52,MATCH($A17,'IT-Efficacy Acceptability'!$B$12:$B$52,0)),"")</f>
        <v>4</v>
      </c>
      <c r="BH17" s="154">
        <f>IFERROR(INDEX('IT-Efficacy Acceptability'!V$12:V$52,MATCH($A17,'IT-Efficacy Acceptability'!$B$12:$B$52,0)),"")</f>
        <v>5</v>
      </c>
      <c r="BI17" s="154">
        <f>IFERROR(INDEX('IT-Efficacy Acceptability'!W$12:W$52,MATCH($A17,'IT-Efficacy Acceptability'!$B$12:$B$52,0)),"")</f>
        <v>5</v>
      </c>
      <c r="BJ17" s="154">
        <f>IFERROR(INDEX('IT-Efficacy Acceptability'!X$12:X$52,MATCH($A17,'IT-Efficacy Acceptability'!$B$12:$B$52,0)),"")</f>
        <v>3</v>
      </c>
      <c r="BK17" s="154">
        <f>IFERROR(INDEX('IT-Efficacy Acceptability'!Y$12:Y$52,MATCH($A17,'IT-Efficacy Acceptability'!$B$12:$B$52,0)),"")</f>
        <v>3</v>
      </c>
      <c r="BL17" s="154">
        <f>IFERROR(INDEX('IT-Efficacy Acceptability'!Z$12:Z$52,MATCH($A17,'IT-Efficacy Acceptability'!$B$12:$B$52,0)),"")</f>
        <v>3</v>
      </c>
      <c r="BM17" s="154">
        <f>IFERROR(INDEX('IT-Efficacy Acceptability'!AA$12:AA$52,MATCH($A17,'IT-Efficacy Acceptability'!$B$12:$B$52,0)),"")</f>
        <v>3</v>
      </c>
      <c r="BN17" s="154">
        <f>IFERROR(INDEX('IT-Efficacy Acceptability'!AB$12:AB$52,MATCH($A17,'IT-Efficacy Acceptability'!$B$12:$B$52,0)),"")</f>
        <v>3</v>
      </c>
      <c r="BO17" s="154">
        <f>IFERROR(INDEX('IT-Efficacy Acceptability'!AC$12:AC$52,MATCH($A17,'IT-Efficacy Acceptability'!$B$12:$B$52,0)),"")</f>
        <v>3</v>
      </c>
      <c r="BP17" s="154">
        <f>IFERROR(INDEX('DE-Efficacy Acceptability'!H$12:H$52,MATCH($A17,'DE-Efficacy Acceptability'!$B$12:$B$52,0)),"")</f>
        <v>5</v>
      </c>
      <c r="BQ17" s="154">
        <f>IFERROR(INDEX('DE-Efficacy Acceptability'!I$12:I$52,MATCH($A17,'DE-Efficacy Acceptability'!$B$12:$B$52,0)),"")</f>
        <v>5</v>
      </c>
      <c r="BR17" s="154">
        <f>IFERROR(INDEX('DE-Efficacy Acceptability'!J$12:J$52,MATCH($A17,'DE-Efficacy Acceptability'!$B$12:$B$52,0)),"")</f>
        <v>5</v>
      </c>
      <c r="BS17" s="154">
        <f>IFERROR(INDEX('DE-Efficacy Acceptability'!K$12:K$52,MATCH($A17,'DE-Efficacy Acceptability'!$B$12:$B$52,0)),"")</f>
        <v>5</v>
      </c>
      <c r="BT17" s="154">
        <f>IFERROR(INDEX('DE-Efficacy Acceptability'!L$12:L$52,MATCH($A17,'DE-Efficacy Acceptability'!$B$12:$B$52,0)),"")</f>
        <v>4</v>
      </c>
      <c r="BU17" s="154">
        <f>IFERROR(INDEX('DE-Efficacy Acceptability'!M$12:M$52,MATCH($A17,'DE-Efficacy Acceptability'!$B$12:$B$52,0)),"")</f>
        <v>2</v>
      </c>
      <c r="BV17" s="154">
        <f>IFERROR(INDEX('DE-Efficacy Acceptability'!N$12:N$52,MATCH($A17,'DE-Efficacy Acceptability'!$B$12:$B$52,0)),"")</f>
        <v>4</v>
      </c>
      <c r="BW17" s="154">
        <f>IFERROR(INDEX('DE-Efficacy Acceptability'!O$12:O$52,MATCH($A17,'DE-Efficacy Acceptability'!$B$12:$B$52,0)),"")</f>
        <v>3</v>
      </c>
      <c r="BX17" s="154">
        <f>IFERROR(INDEX('DE-Efficacy Acceptability'!P$12:P$52,MATCH($A17,'DE-Efficacy Acceptability'!$B$12:$B$52,0)),"")</f>
        <v>4</v>
      </c>
      <c r="BY17" s="154">
        <f>IFERROR(INDEX('DE-Efficacy Acceptability'!Q$12:Q$52,MATCH($A17,'DE-Efficacy Acceptability'!$B$12:$B$52,0)),"")</f>
        <v>5</v>
      </c>
      <c r="BZ17" s="154">
        <f>IFERROR(INDEX('DE-Efficacy Acceptability'!R$12:R$52,MATCH($A17,'DE-Efficacy Acceptability'!$B$12:$B$52,0)),"")</f>
        <v>4</v>
      </c>
      <c r="CA17" s="154">
        <f>IFERROR(INDEX('DE-Efficacy Acceptability'!S$12:S$52,MATCH($A17,'DE-Efficacy Acceptability'!$B$12:$B$52,0)),"")</f>
        <v>3</v>
      </c>
      <c r="CB17" s="154">
        <f>IFERROR(INDEX('DE-Efficacy Acceptability'!T$12:T$52,MATCH($A17,'DE-Efficacy Acceptability'!$B$12:$B$52,0)),"")</f>
        <v>5</v>
      </c>
      <c r="CC17" s="154">
        <f>IFERROR(INDEX('DE-Efficacy Acceptability'!U$12:U$52,MATCH($A17,'DE-Efficacy Acceptability'!$B$12:$B$52,0)),"")</f>
        <v>4</v>
      </c>
      <c r="CD17" s="154">
        <f>IFERROR(INDEX('DE-Efficacy Acceptability'!V$12:V$52,MATCH($A17,'DE-Efficacy Acceptability'!$B$12:$B$52,0)),"")</f>
        <v>5</v>
      </c>
      <c r="CE17" s="154">
        <f>IFERROR(INDEX('DE-Efficacy Acceptability'!W$12:W$52,MATCH($A17,'DE-Efficacy Acceptability'!$B$12:$B$52,0)),"")</f>
        <v>5</v>
      </c>
      <c r="CF17" s="154">
        <f>IFERROR(INDEX('DE-Efficacy Acceptability'!X$12:X$52,MATCH($A17,'DE-Efficacy Acceptability'!$B$12:$B$52,0)),"")</f>
        <v>3</v>
      </c>
      <c r="CG17" s="154">
        <f>IFERROR(INDEX('DE-Efficacy Acceptability'!Y$12:Y$52,MATCH($A17,'DE-Efficacy Acceptability'!$B$12:$B$52,0)),"")</f>
        <v>3</v>
      </c>
      <c r="CH17" s="154">
        <f>IFERROR(INDEX('DE-Efficacy Acceptability'!Z$12:Z$52,MATCH($A17,'DE-Efficacy Acceptability'!$B$12:$B$52,0)),"")</f>
        <v>3</v>
      </c>
      <c r="CI17" s="154">
        <f>IFERROR(INDEX('DE-Efficacy Acceptability'!AA$12:AA$52,MATCH($A17,'DE-Efficacy Acceptability'!$B$12:$B$52,0)),"")</f>
        <v>3</v>
      </c>
      <c r="CJ17" s="154">
        <f>IFERROR(INDEX('DE-Efficacy Acceptability'!AB$12:AB$52,MATCH($A17,'DE-Efficacy Acceptability'!$B$12:$B$52,0)),"")</f>
        <v>3</v>
      </c>
      <c r="CK17" s="154">
        <f>IFERROR(INDEX('DE-Efficacy Acceptability'!AC$12:AC$52,MATCH($A17,'DE-Efficacy Acceptability'!$B$12:$B$52,0)),"")</f>
        <v>3</v>
      </c>
      <c r="CL17" s="154">
        <f>IFERROR(INDEX('FR-Efficacy Acceptability'!H$12:H$52,MATCH($A17,'FR-Efficacy Acceptability'!$B$12:$B$52,0)),"")</f>
        <v>5</v>
      </c>
      <c r="CM17" s="154">
        <f>IFERROR(INDEX('FR-Efficacy Acceptability'!I$12:I$52,MATCH($A17,'FR-Efficacy Acceptability'!$B$12:$B$52,0)),"")</f>
        <v>5</v>
      </c>
      <c r="CN17" s="154">
        <f>IFERROR(INDEX('FR-Efficacy Acceptability'!J$12:J$52,MATCH($A17,'FR-Efficacy Acceptability'!$B$12:$B$52,0)),"")</f>
        <v>5</v>
      </c>
      <c r="CO17" s="154">
        <f>IFERROR(INDEX('FR-Efficacy Acceptability'!K$12:K$52,MATCH($A17,'FR-Efficacy Acceptability'!$B$12:$B$52,0)),"")</f>
        <v>5</v>
      </c>
      <c r="CP17" s="154">
        <f>IFERROR(INDEX('FR-Efficacy Acceptability'!L$12:L$52,MATCH($A17,'FR-Efficacy Acceptability'!$B$12:$B$52,0)),"")</f>
        <v>4</v>
      </c>
      <c r="CQ17" s="154">
        <f>IFERROR(INDEX('FR-Efficacy Acceptability'!M$12:M$52,MATCH($A17,'FR-Efficacy Acceptability'!$B$12:$B$52,0)),"")</f>
        <v>2</v>
      </c>
      <c r="CR17" s="154">
        <f>IFERROR(INDEX('FR-Efficacy Acceptability'!N$12:N$52,MATCH($A17,'FR-Efficacy Acceptability'!$B$12:$B$52,0)),"")</f>
        <v>4</v>
      </c>
      <c r="CS17" s="154">
        <f>IFERROR(INDEX('FR-Efficacy Acceptability'!O$12:O$52,MATCH($A17,'FR-Efficacy Acceptability'!$B$12:$B$52,0)),"")</f>
        <v>3</v>
      </c>
      <c r="CT17" s="154">
        <f>IFERROR(INDEX('FR-Efficacy Acceptability'!P$12:P$52,MATCH($A17,'FR-Efficacy Acceptability'!$B$12:$B$52,0)),"")</f>
        <v>4</v>
      </c>
      <c r="CU17" s="154">
        <f>IFERROR(INDEX('FR-Efficacy Acceptability'!Q$12:Q$52,MATCH($A17,'FR-Efficacy Acceptability'!$B$12:$B$52,0)),"")</f>
        <v>5</v>
      </c>
      <c r="CV17" s="154">
        <f>IFERROR(INDEX('FR-Efficacy Acceptability'!R$12:R$52,MATCH($A17,'FR-Efficacy Acceptability'!$B$12:$B$52,0)),"")</f>
        <v>3</v>
      </c>
      <c r="CW17" s="154">
        <f>IFERROR(INDEX('FR-Efficacy Acceptability'!S$12:S$52,MATCH($A17,'FR-Efficacy Acceptability'!$B$12:$B$52,0)),"")</f>
        <v>4</v>
      </c>
      <c r="CX17" s="154">
        <f>IFERROR(INDEX('FR-Efficacy Acceptability'!T$12:T$52,MATCH($A17,'FR-Efficacy Acceptability'!$B$12:$B$52,0)),"")</f>
        <v>5</v>
      </c>
      <c r="CY17" s="154">
        <f>IFERROR(INDEX('FR-Efficacy Acceptability'!U$12:U$52,MATCH($A17,'FR-Efficacy Acceptability'!$B$12:$B$52,0)),"")</f>
        <v>4</v>
      </c>
      <c r="CZ17" s="154">
        <f>IFERROR(INDEX('FR-Efficacy Acceptability'!V$12:V$52,MATCH($A17,'FR-Efficacy Acceptability'!$B$12:$B$52,0)),"")</f>
        <v>5</v>
      </c>
      <c r="DA17" s="154">
        <f>IFERROR(INDEX('FR-Efficacy Acceptability'!W$12:W$52,MATCH($A17,'FR-Efficacy Acceptability'!$B$12:$B$52,0)),"")</f>
        <v>5</v>
      </c>
      <c r="DB17" s="154">
        <f>IFERROR(INDEX('FR-Efficacy Acceptability'!X$12:X$52,MATCH($A17,'FR-Efficacy Acceptability'!$B$12:$B$52,0)),"")</f>
        <v>3</v>
      </c>
      <c r="DC17" s="154">
        <f>IFERROR(INDEX('FR-Efficacy Acceptability'!Y$12:Y$52,MATCH($A17,'FR-Efficacy Acceptability'!$B$12:$B$52,0)),"")</f>
        <v>3</v>
      </c>
      <c r="DD17" s="154">
        <f>IFERROR(INDEX('FR-Efficacy Acceptability'!Z$12:Z$52,MATCH($A17,'FR-Efficacy Acceptability'!$B$12:$B$52,0)),"")</f>
        <v>3</v>
      </c>
      <c r="DE17" s="154">
        <f>IFERROR(INDEX('FR-Efficacy Acceptability'!AA$12:AA$52,MATCH($A17,'FR-Efficacy Acceptability'!$B$12:$B$52,0)),"")</f>
        <v>3</v>
      </c>
      <c r="DF17" s="154">
        <f>IFERROR(INDEX('FR-Efficacy Acceptability'!AB$12:AB$52,MATCH($A17,'FR-Efficacy Acceptability'!$B$12:$B$52,0)),"")</f>
        <v>3</v>
      </c>
      <c r="DG17" s="154">
        <f>IFERROR(INDEX('FR-Efficacy Acceptability'!AC$12:AC$52,MATCH($A17,'FR-Efficacy Acceptability'!$B$12:$B$52,0)),"")</f>
        <v>3</v>
      </c>
      <c r="DH17" s="160">
        <f t="shared" si="86"/>
        <v>0</v>
      </c>
      <c r="DI17" s="160">
        <f t="shared" si="21"/>
        <v>0</v>
      </c>
      <c r="DJ17" s="160">
        <f t="shared" si="22"/>
        <v>0</v>
      </c>
      <c r="DK17" s="160">
        <f t="shared" si="23"/>
        <v>0</v>
      </c>
      <c r="DL17" s="160">
        <f t="shared" si="24"/>
        <v>0</v>
      </c>
      <c r="DM17" s="160">
        <f t="shared" si="25"/>
        <v>0</v>
      </c>
      <c r="DN17" s="160">
        <f t="shared" si="26"/>
        <v>0</v>
      </c>
      <c r="DO17" s="160">
        <f t="shared" si="27"/>
        <v>0</v>
      </c>
      <c r="DP17" s="160">
        <f t="shared" si="28"/>
        <v>0</v>
      </c>
      <c r="DQ17" s="160">
        <f t="shared" si="29"/>
        <v>0</v>
      </c>
      <c r="DR17" s="160">
        <f t="shared" si="30"/>
        <v>0</v>
      </c>
      <c r="DS17" s="160">
        <f t="shared" si="31"/>
        <v>0</v>
      </c>
      <c r="DT17" s="160">
        <f t="shared" si="32"/>
        <v>0</v>
      </c>
      <c r="DU17" s="160">
        <f t="shared" si="33"/>
        <v>0</v>
      </c>
      <c r="DV17" s="160">
        <f t="shared" si="34"/>
        <v>0</v>
      </c>
      <c r="DW17" s="160">
        <f t="shared" si="35"/>
        <v>0</v>
      </c>
      <c r="DX17" s="160">
        <f t="shared" si="36"/>
        <v>0</v>
      </c>
      <c r="DY17" s="160">
        <f t="shared" si="37"/>
        <v>0</v>
      </c>
      <c r="DZ17" s="160">
        <f t="shared" si="38"/>
        <v>0</v>
      </c>
      <c r="EA17" s="160">
        <f t="shared" si="39"/>
        <v>0</v>
      </c>
      <c r="EB17" s="160">
        <f t="shared" si="40"/>
        <v>0</v>
      </c>
      <c r="EC17" s="160">
        <f t="shared" si="41"/>
        <v>0</v>
      </c>
      <c r="ED17" s="160">
        <f t="shared" si="87"/>
        <v>0</v>
      </c>
      <c r="EE17" s="160">
        <f t="shared" si="42"/>
        <v>0</v>
      </c>
      <c r="EF17" s="160">
        <f t="shared" si="43"/>
        <v>0</v>
      </c>
      <c r="EG17" s="160">
        <f t="shared" si="44"/>
        <v>0</v>
      </c>
      <c r="EH17" s="160">
        <f t="shared" si="45"/>
        <v>0</v>
      </c>
      <c r="EI17" s="160">
        <f t="shared" si="46"/>
        <v>0</v>
      </c>
      <c r="EJ17" s="160">
        <f t="shared" si="47"/>
        <v>0</v>
      </c>
      <c r="EK17" s="160">
        <f t="shared" si="48"/>
        <v>0</v>
      </c>
      <c r="EL17" s="160">
        <f t="shared" si="49"/>
        <v>0</v>
      </c>
      <c r="EM17" s="160">
        <f t="shared" si="50"/>
        <v>0</v>
      </c>
      <c r="EN17" s="160">
        <f t="shared" si="51"/>
        <v>0</v>
      </c>
      <c r="EO17" s="160">
        <f t="shared" si="52"/>
        <v>0</v>
      </c>
      <c r="EP17" s="160">
        <f t="shared" si="53"/>
        <v>0</v>
      </c>
      <c r="EQ17" s="160">
        <f t="shared" si="54"/>
        <v>0</v>
      </c>
      <c r="ER17" s="160">
        <f t="shared" si="55"/>
        <v>0</v>
      </c>
      <c r="ES17" s="160">
        <f t="shared" si="56"/>
        <v>0</v>
      </c>
      <c r="ET17" s="160">
        <f t="shared" si="57"/>
        <v>0</v>
      </c>
      <c r="EU17" s="160">
        <f t="shared" si="58"/>
        <v>0</v>
      </c>
      <c r="EV17" s="160">
        <f t="shared" si="59"/>
        <v>0</v>
      </c>
      <c r="EW17" s="160">
        <f t="shared" si="60"/>
        <v>0</v>
      </c>
      <c r="EX17" s="160">
        <f t="shared" si="61"/>
        <v>0</v>
      </c>
      <c r="EY17" s="160">
        <f t="shared" si="62"/>
        <v>0</v>
      </c>
      <c r="EZ17" s="160">
        <f t="shared" si="88"/>
        <v>0</v>
      </c>
      <c r="FA17" s="160">
        <f t="shared" si="89"/>
        <v>0</v>
      </c>
      <c r="FB17" s="160">
        <f t="shared" si="90"/>
        <v>0</v>
      </c>
      <c r="FC17" s="160">
        <f t="shared" si="91"/>
        <v>0</v>
      </c>
      <c r="FD17" s="160">
        <f t="shared" si="92"/>
        <v>0</v>
      </c>
      <c r="FE17" s="160">
        <f t="shared" si="93"/>
        <v>0</v>
      </c>
      <c r="FF17" s="160">
        <f t="shared" si="94"/>
        <v>0</v>
      </c>
      <c r="FG17" s="160">
        <f t="shared" si="95"/>
        <v>0</v>
      </c>
      <c r="FH17" s="160">
        <f t="shared" si="96"/>
        <v>0</v>
      </c>
      <c r="FI17" s="160">
        <f t="shared" si="97"/>
        <v>0</v>
      </c>
      <c r="FJ17" s="160">
        <f t="shared" si="98"/>
        <v>0</v>
      </c>
      <c r="FK17" s="160">
        <f t="shared" si="99"/>
        <v>0</v>
      </c>
      <c r="FL17" s="160">
        <f t="shared" si="100"/>
        <v>0</v>
      </c>
      <c r="FM17" s="160">
        <f t="shared" si="101"/>
        <v>0</v>
      </c>
      <c r="FN17" s="160">
        <f t="shared" si="102"/>
        <v>0</v>
      </c>
      <c r="FO17" s="160">
        <f t="shared" si="103"/>
        <v>0</v>
      </c>
      <c r="FP17" s="160">
        <f t="shared" si="104"/>
        <v>0</v>
      </c>
      <c r="FQ17" s="160">
        <f t="shared" si="105"/>
        <v>0</v>
      </c>
      <c r="FR17" s="160">
        <f t="shared" si="106"/>
        <v>0</v>
      </c>
      <c r="FS17" s="160">
        <f t="shared" si="107"/>
        <v>0</v>
      </c>
      <c r="FT17" s="160">
        <f t="shared" si="108"/>
        <v>0</v>
      </c>
      <c r="FU17" s="160">
        <f t="shared" si="109"/>
        <v>0</v>
      </c>
      <c r="FV17" s="160">
        <f t="shared" si="110"/>
        <v>0</v>
      </c>
      <c r="FW17" s="160">
        <f t="shared" si="64"/>
        <v>0</v>
      </c>
      <c r="FX17" s="160">
        <f t="shared" si="65"/>
        <v>0</v>
      </c>
      <c r="FY17" s="160">
        <f t="shared" si="66"/>
        <v>0</v>
      </c>
      <c r="FZ17" s="160">
        <f t="shared" si="67"/>
        <v>0</v>
      </c>
      <c r="GA17" s="160">
        <f t="shared" si="68"/>
        <v>0</v>
      </c>
      <c r="GB17" s="160">
        <f t="shared" si="69"/>
        <v>0</v>
      </c>
      <c r="GC17" s="160">
        <f t="shared" si="70"/>
        <v>0</v>
      </c>
      <c r="GD17" s="160">
        <f t="shared" si="71"/>
        <v>0</v>
      </c>
      <c r="GE17" s="160">
        <f t="shared" si="72"/>
        <v>0</v>
      </c>
      <c r="GF17" s="160">
        <f t="shared" si="73"/>
        <v>-1</v>
      </c>
      <c r="GG17" s="160">
        <f t="shared" si="74"/>
        <v>1</v>
      </c>
      <c r="GH17" s="160">
        <f t="shared" si="75"/>
        <v>0</v>
      </c>
      <c r="GI17" s="160">
        <f t="shared" si="76"/>
        <v>0</v>
      </c>
      <c r="GJ17" s="160">
        <f t="shared" si="77"/>
        <v>0</v>
      </c>
      <c r="GK17" s="160">
        <f t="shared" si="78"/>
        <v>0</v>
      </c>
      <c r="GL17" s="160">
        <f t="shared" si="79"/>
        <v>0</v>
      </c>
      <c r="GM17" s="160">
        <f t="shared" si="80"/>
        <v>0</v>
      </c>
      <c r="GN17" s="160">
        <f t="shared" si="81"/>
        <v>0</v>
      </c>
      <c r="GO17" s="160">
        <f t="shared" si="82"/>
        <v>0</v>
      </c>
      <c r="GP17" s="160">
        <f t="shared" si="83"/>
        <v>0</v>
      </c>
      <c r="GQ17" s="160">
        <f t="shared" si="84"/>
        <v>0</v>
      </c>
      <c r="GR17" s="58" t="b">
        <f t="array" ref="GR17">MAX(DH17:GQ17)=MIN(DH17:GQ17)</f>
        <v>0</v>
      </c>
    </row>
    <row r="18" spans="1:200" hidden="1" x14ac:dyDescent="0.25">
      <c r="A18" s="9" t="s">
        <v>21</v>
      </c>
      <c r="B18" s="160">
        <f t="shared" si="85"/>
        <v>0</v>
      </c>
      <c r="C18" s="160">
        <f t="shared" si="0"/>
        <v>0</v>
      </c>
      <c r="D18" s="160">
        <f t="shared" si="1"/>
        <v>0</v>
      </c>
      <c r="E18" s="160">
        <f t="shared" si="2"/>
        <v>0</v>
      </c>
      <c r="F18" s="160">
        <f t="shared" si="3"/>
        <v>0</v>
      </c>
      <c r="G18" s="160">
        <f t="shared" si="4"/>
        <v>0</v>
      </c>
      <c r="H18" s="160">
        <f t="shared" si="5"/>
        <v>0</v>
      </c>
      <c r="I18" s="160">
        <f t="shared" si="6"/>
        <v>0</v>
      </c>
      <c r="J18" s="160">
        <f t="shared" si="7"/>
        <v>0</v>
      </c>
      <c r="K18" s="160">
        <f t="shared" si="8"/>
        <v>0</v>
      </c>
      <c r="L18" s="160">
        <f t="shared" si="9"/>
        <v>0</v>
      </c>
      <c r="M18" s="160">
        <f t="shared" si="10"/>
        <v>4</v>
      </c>
      <c r="N18" s="160">
        <f t="shared" si="11"/>
        <v>2</v>
      </c>
      <c r="O18" s="160">
        <f t="shared" si="12"/>
        <v>0</v>
      </c>
      <c r="P18" s="160">
        <f t="shared" si="13"/>
        <v>0</v>
      </c>
      <c r="Q18" s="160">
        <f t="shared" si="14"/>
        <v>0</v>
      </c>
      <c r="R18" s="160">
        <f t="shared" si="15"/>
        <v>0</v>
      </c>
      <c r="S18" s="160">
        <f t="shared" si="16"/>
        <v>0</v>
      </c>
      <c r="T18" s="160">
        <f t="shared" si="17"/>
        <v>0</v>
      </c>
      <c r="U18" s="160">
        <f t="shared" si="18"/>
        <v>0</v>
      </c>
      <c r="V18" s="160">
        <f t="shared" si="19"/>
        <v>0</v>
      </c>
      <c r="W18" s="160">
        <f t="shared" si="20"/>
        <v>0</v>
      </c>
      <c r="X18" s="154">
        <f>IFERROR(INDEX('ES-Efficacy Acceptability'!H$12:H$52,MATCH($A18,'ES-Efficacy Acceptability'!$B$12:$B$52,0)),"")</f>
        <v>0</v>
      </c>
      <c r="Y18" s="154">
        <f>IFERROR(INDEX('ES-Efficacy Acceptability'!I$12:I$52,MATCH($A18,'ES-Efficacy Acceptability'!$B$12:$B$52,0)),"")</f>
        <v>0</v>
      </c>
      <c r="Z18" s="154">
        <f>IFERROR(INDEX('ES-Efficacy Acceptability'!J$12:J$52,MATCH($A18,'ES-Efficacy Acceptability'!$B$12:$B$52,0)),"")</f>
        <v>0</v>
      </c>
      <c r="AA18" s="154">
        <f>IFERROR(INDEX('ES-Efficacy Acceptability'!K$12:K$52,MATCH($A18,'ES-Efficacy Acceptability'!$B$12:$B$52,0)),"")</f>
        <v>0</v>
      </c>
      <c r="AB18" s="154">
        <f>IFERROR(INDEX('ES-Efficacy Acceptability'!L$12:L$52,MATCH($A18,'ES-Efficacy Acceptability'!$B$12:$B$52,0)),"")</f>
        <v>0</v>
      </c>
      <c r="AC18" s="154">
        <f>IFERROR(INDEX('ES-Efficacy Acceptability'!M$12:M$52,MATCH($A18,'ES-Efficacy Acceptability'!$B$12:$B$52,0)),"")</f>
        <v>0</v>
      </c>
      <c r="AD18" s="154">
        <f>IFERROR(INDEX('ES-Efficacy Acceptability'!N$12:N$52,MATCH($A18,'ES-Efficacy Acceptability'!$B$12:$B$52,0)),"")</f>
        <v>0</v>
      </c>
      <c r="AE18" s="154">
        <f>IFERROR(INDEX('ES-Efficacy Acceptability'!O$12:O$52,MATCH($A18,'ES-Efficacy Acceptability'!$B$12:$B$52,0)),"")</f>
        <v>0</v>
      </c>
      <c r="AF18" s="154">
        <f>IFERROR(INDEX('ES-Efficacy Acceptability'!P$12:P$52,MATCH($A18,'ES-Efficacy Acceptability'!$B$12:$B$52,0)),"")</f>
        <v>0</v>
      </c>
      <c r="AG18" s="154">
        <f>IFERROR(INDEX('ES-Efficacy Acceptability'!Q$12:Q$52,MATCH($A18,'ES-Efficacy Acceptability'!$B$12:$B$52,0)),"")</f>
        <v>0</v>
      </c>
      <c r="AH18" s="154">
        <f>IFERROR(INDEX('ES-Efficacy Acceptability'!R$12:R$52,MATCH($A18,'ES-Efficacy Acceptability'!$B$12:$B$52,0)),"")</f>
        <v>0</v>
      </c>
      <c r="AI18" s="154">
        <f>IFERROR(INDEX('ES-Efficacy Acceptability'!S$12:S$52,MATCH($A18,'ES-Efficacy Acceptability'!$B$12:$B$52,0)),"")</f>
        <v>5</v>
      </c>
      <c r="AJ18" s="154">
        <f>IFERROR(INDEX('ES-Efficacy Acceptability'!T$12:T$52,MATCH($A18,'ES-Efficacy Acceptability'!$B$12:$B$52,0)),"")</f>
        <v>4</v>
      </c>
      <c r="AK18" s="154">
        <f>IFERROR(INDEX('ES-Efficacy Acceptability'!U$12:U$52,MATCH($A18,'ES-Efficacy Acceptability'!$B$12:$B$52,0)),"")</f>
        <v>0</v>
      </c>
      <c r="AL18" s="154">
        <f>IFERROR(INDEX('ES-Efficacy Acceptability'!V$12:V$52,MATCH($A18,'ES-Efficacy Acceptability'!$B$12:$B$52,0)),"")</f>
        <v>0</v>
      </c>
      <c r="AM18" s="154">
        <f>IFERROR(INDEX('ES-Efficacy Acceptability'!W$12:W$52,MATCH($A18,'ES-Efficacy Acceptability'!$B$12:$B$52,0)),"")</f>
        <v>0</v>
      </c>
      <c r="AN18" s="154">
        <f>IFERROR(INDEX('ES-Efficacy Acceptability'!X$12:X$52,MATCH($A18,'ES-Efficacy Acceptability'!$B$12:$B$52,0)),"")</f>
        <v>0</v>
      </c>
      <c r="AO18" s="154">
        <f>IFERROR(INDEX('ES-Efficacy Acceptability'!Y$12:Y$52,MATCH($A18,'ES-Efficacy Acceptability'!$B$12:$B$52,0)),"")</f>
        <v>0</v>
      </c>
      <c r="AP18" s="154">
        <f>IFERROR(INDEX('ES-Efficacy Acceptability'!Z$12:Z$52,MATCH($A18,'ES-Efficacy Acceptability'!$B$12:$B$52,0)),"")</f>
        <v>0</v>
      </c>
      <c r="AQ18" s="154">
        <f>IFERROR(INDEX('ES-Efficacy Acceptability'!AA$12:AA$52,MATCH($A18,'ES-Efficacy Acceptability'!$B$12:$B$52,0)),"")</f>
        <v>0</v>
      </c>
      <c r="AR18" s="154">
        <f>IFERROR(INDEX('ES-Efficacy Acceptability'!AB$12:AB$52,MATCH($A18,'ES-Efficacy Acceptability'!$B$12:$B$52,0)),"")</f>
        <v>0</v>
      </c>
      <c r="AS18" s="154">
        <f>IFERROR(INDEX('ES-Efficacy Acceptability'!AC$12:AC$52,MATCH($A18,'ES-Efficacy Acceptability'!$B$12:$B$52,0)),"")</f>
        <v>0</v>
      </c>
      <c r="AT18" s="154">
        <f>IFERROR(INDEX('IT-Efficacy Acceptability'!H$12:H$52,MATCH($A18,'IT-Efficacy Acceptability'!$B$12:$B$52,0)),"")</f>
        <v>0</v>
      </c>
      <c r="AU18" s="154">
        <f>IFERROR(INDEX('IT-Efficacy Acceptability'!I$12:I$52,MATCH($A18,'IT-Efficacy Acceptability'!$B$12:$B$52,0)),"")</f>
        <v>0</v>
      </c>
      <c r="AV18" s="154">
        <f>IFERROR(INDEX('IT-Efficacy Acceptability'!J$12:J$52,MATCH($A18,'IT-Efficacy Acceptability'!$B$12:$B$52,0)),"")</f>
        <v>0</v>
      </c>
      <c r="AW18" s="154">
        <f>IFERROR(INDEX('IT-Efficacy Acceptability'!K$12:K$52,MATCH($A18,'IT-Efficacy Acceptability'!$B$12:$B$52,0)),"")</f>
        <v>0</v>
      </c>
      <c r="AX18" s="154">
        <f>IFERROR(INDEX('IT-Efficacy Acceptability'!L$12:L$52,MATCH($A18,'IT-Efficacy Acceptability'!$B$12:$B$52,0)),"")</f>
        <v>0</v>
      </c>
      <c r="AY18" s="154">
        <f>IFERROR(INDEX('IT-Efficacy Acceptability'!M$12:M$52,MATCH($A18,'IT-Efficacy Acceptability'!$B$12:$B$52,0)),"")</f>
        <v>0</v>
      </c>
      <c r="AZ18" s="154">
        <f>IFERROR(INDEX('IT-Efficacy Acceptability'!N$12:N$52,MATCH($A18,'IT-Efficacy Acceptability'!$B$12:$B$52,0)),"")</f>
        <v>0</v>
      </c>
      <c r="BA18" s="154">
        <f>IFERROR(INDEX('IT-Efficacy Acceptability'!O$12:O$52,MATCH($A18,'IT-Efficacy Acceptability'!$B$12:$B$52,0)),"")</f>
        <v>0</v>
      </c>
      <c r="BB18" s="154">
        <f>IFERROR(INDEX('IT-Efficacy Acceptability'!P$12:P$52,MATCH($A18,'IT-Efficacy Acceptability'!$B$12:$B$52,0)),"")</f>
        <v>0</v>
      </c>
      <c r="BC18" s="154">
        <f>IFERROR(INDEX('IT-Efficacy Acceptability'!Q$12:Q$52,MATCH($A18,'IT-Efficacy Acceptability'!$B$12:$B$52,0)),"")</f>
        <v>0</v>
      </c>
      <c r="BD18" s="154">
        <f>IFERROR(INDEX('IT-Efficacy Acceptability'!R$12:R$52,MATCH($A18,'IT-Efficacy Acceptability'!$B$12:$B$52,0)),"")</f>
        <v>0</v>
      </c>
      <c r="BE18" s="154">
        <f>IFERROR(INDEX('IT-Efficacy Acceptability'!S$12:S$52,MATCH($A18,'IT-Efficacy Acceptability'!$B$12:$B$52,0)),"")</f>
        <v>5</v>
      </c>
      <c r="BF18" s="154">
        <f>IFERROR(INDEX('IT-Efficacy Acceptability'!T$12:T$52,MATCH($A18,'IT-Efficacy Acceptability'!$B$12:$B$52,0)),"")</f>
        <v>4</v>
      </c>
      <c r="BG18" s="154">
        <f>IFERROR(INDEX('IT-Efficacy Acceptability'!U$12:U$52,MATCH($A18,'IT-Efficacy Acceptability'!$B$12:$B$52,0)),"")</f>
        <v>0</v>
      </c>
      <c r="BH18" s="154">
        <f>IFERROR(INDEX('IT-Efficacy Acceptability'!V$12:V$52,MATCH($A18,'IT-Efficacy Acceptability'!$B$12:$B$52,0)),"")</f>
        <v>0</v>
      </c>
      <c r="BI18" s="154">
        <f>IFERROR(INDEX('IT-Efficacy Acceptability'!W$12:W$52,MATCH($A18,'IT-Efficacy Acceptability'!$B$12:$B$52,0)),"")</f>
        <v>0</v>
      </c>
      <c r="BJ18" s="154">
        <f>IFERROR(INDEX('IT-Efficacy Acceptability'!X$12:X$52,MATCH($A18,'IT-Efficacy Acceptability'!$B$12:$B$52,0)),"")</f>
        <v>0</v>
      </c>
      <c r="BK18" s="154">
        <f>IFERROR(INDEX('IT-Efficacy Acceptability'!Y$12:Y$52,MATCH($A18,'IT-Efficacy Acceptability'!$B$12:$B$52,0)),"")</f>
        <v>0</v>
      </c>
      <c r="BL18" s="154">
        <f>IFERROR(INDEX('IT-Efficacy Acceptability'!Z$12:Z$52,MATCH($A18,'IT-Efficacy Acceptability'!$B$12:$B$52,0)),"")</f>
        <v>0</v>
      </c>
      <c r="BM18" s="154">
        <f>IFERROR(INDEX('IT-Efficacy Acceptability'!AA$12:AA$52,MATCH($A18,'IT-Efficacy Acceptability'!$B$12:$B$52,0)),"")</f>
        <v>0</v>
      </c>
      <c r="BN18" s="154">
        <f>IFERROR(INDEX('IT-Efficacy Acceptability'!AB$12:AB$52,MATCH($A18,'IT-Efficacy Acceptability'!$B$12:$B$52,0)),"")</f>
        <v>0</v>
      </c>
      <c r="BO18" s="154">
        <f>IFERROR(INDEX('IT-Efficacy Acceptability'!AC$12:AC$52,MATCH($A18,'IT-Efficacy Acceptability'!$B$12:$B$52,0)),"")</f>
        <v>0</v>
      </c>
      <c r="BP18" s="154">
        <f>IFERROR(INDEX('DE-Efficacy Acceptability'!H$12:H$52,MATCH($A18,'DE-Efficacy Acceptability'!$B$12:$B$52,0)),"")</f>
        <v>0</v>
      </c>
      <c r="BQ18" s="154">
        <f>IFERROR(INDEX('DE-Efficacy Acceptability'!I$12:I$52,MATCH($A18,'DE-Efficacy Acceptability'!$B$12:$B$52,0)),"")</f>
        <v>0</v>
      </c>
      <c r="BR18" s="154">
        <f>IFERROR(INDEX('DE-Efficacy Acceptability'!J$12:J$52,MATCH($A18,'DE-Efficacy Acceptability'!$B$12:$B$52,0)),"")</f>
        <v>0</v>
      </c>
      <c r="BS18" s="154">
        <f>IFERROR(INDEX('DE-Efficacy Acceptability'!K$12:K$52,MATCH($A18,'DE-Efficacy Acceptability'!$B$12:$B$52,0)),"")</f>
        <v>0</v>
      </c>
      <c r="BT18" s="154">
        <f>IFERROR(INDEX('DE-Efficacy Acceptability'!L$12:L$52,MATCH($A18,'DE-Efficacy Acceptability'!$B$12:$B$52,0)),"")</f>
        <v>0</v>
      </c>
      <c r="BU18" s="154">
        <f>IFERROR(INDEX('DE-Efficacy Acceptability'!M$12:M$52,MATCH($A18,'DE-Efficacy Acceptability'!$B$12:$B$52,0)),"")</f>
        <v>0</v>
      </c>
      <c r="BV18" s="154">
        <f>IFERROR(INDEX('DE-Efficacy Acceptability'!N$12:N$52,MATCH($A18,'DE-Efficacy Acceptability'!$B$12:$B$52,0)),"")</f>
        <v>0</v>
      </c>
      <c r="BW18" s="154">
        <f>IFERROR(INDEX('DE-Efficacy Acceptability'!O$12:O$52,MATCH($A18,'DE-Efficacy Acceptability'!$B$12:$B$52,0)),"")</f>
        <v>0</v>
      </c>
      <c r="BX18" s="154">
        <f>IFERROR(INDEX('DE-Efficacy Acceptability'!P$12:P$52,MATCH($A18,'DE-Efficacy Acceptability'!$B$12:$B$52,0)),"")</f>
        <v>0</v>
      </c>
      <c r="BY18" s="154">
        <f>IFERROR(INDEX('DE-Efficacy Acceptability'!Q$12:Q$52,MATCH($A18,'DE-Efficacy Acceptability'!$B$12:$B$52,0)),"")</f>
        <v>0</v>
      </c>
      <c r="BZ18" s="154">
        <f>IFERROR(INDEX('DE-Efficacy Acceptability'!R$12:R$52,MATCH($A18,'DE-Efficacy Acceptability'!$B$12:$B$52,0)),"")</f>
        <v>0</v>
      </c>
      <c r="CA18" s="154">
        <f>IFERROR(INDEX('DE-Efficacy Acceptability'!S$12:S$52,MATCH($A18,'DE-Efficacy Acceptability'!$B$12:$B$52,0)),"")</f>
        <v>5</v>
      </c>
      <c r="CB18" s="154">
        <f>IFERROR(INDEX('DE-Efficacy Acceptability'!T$12:T$52,MATCH($A18,'DE-Efficacy Acceptability'!$B$12:$B$52,0)),"")</f>
        <v>0</v>
      </c>
      <c r="CC18" s="154">
        <f>IFERROR(INDEX('DE-Efficacy Acceptability'!U$12:U$52,MATCH($A18,'DE-Efficacy Acceptability'!$B$12:$B$52,0)),"")</f>
        <v>0</v>
      </c>
      <c r="CD18" s="154">
        <f>IFERROR(INDEX('DE-Efficacy Acceptability'!V$12:V$52,MATCH($A18,'DE-Efficacy Acceptability'!$B$12:$B$52,0)),"")</f>
        <v>0</v>
      </c>
      <c r="CE18" s="154">
        <f>IFERROR(INDEX('DE-Efficacy Acceptability'!W$12:W$52,MATCH($A18,'DE-Efficacy Acceptability'!$B$12:$B$52,0)),"")</f>
        <v>0</v>
      </c>
      <c r="CF18" s="154">
        <f>IFERROR(INDEX('DE-Efficacy Acceptability'!X$12:X$52,MATCH($A18,'DE-Efficacy Acceptability'!$B$12:$B$52,0)),"")</f>
        <v>0</v>
      </c>
      <c r="CG18" s="154">
        <f>IFERROR(INDEX('DE-Efficacy Acceptability'!Y$12:Y$52,MATCH($A18,'DE-Efficacy Acceptability'!$B$12:$B$52,0)),"")</f>
        <v>0</v>
      </c>
      <c r="CH18" s="154">
        <f>IFERROR(INDEX('DE-Efficacy Acceptability'!Z$12:Z$52,MATCH($A18,'DE-Efficacy Acceptability'!$B$12:$B$52,0)),"")</f>
        <v>0</v>
      </c>
      <c r="CI18" s="154">
        <f>IFERROR(INDEX('DE-Efficacy Acceptability'!AA$12:AA$52,MATCH($A18,'DE-Efficacy Acceptability'!$B$12:$B$52,0)),"")</f>
        <v>0</v>
      </c>
      <c r="CJ18" s="154">
        <f>IFERROR(INDEX('DE-Efficacy Acceptability'!AB$12:AB$52,MATCH($A18,'DE-Efficacy Acceptability'!$B$12:$B$52,0)),"")</f>
        <v>0</v>
      </c>
      <c r="CK18" s="154">
        <f>IFERROR(INDEX('DE-Efficacy Acceptability'!AC$12:AC$52,MATCH($A18,'DE-Efficacy Acceptability'!$B$12:$B$52,0)),"")</f>
        <v>0</v>
      </c>
      <c r="CL18" s="154">
        <f>IFERROR(INDEX('FR-Efficacy Acceptability'!H$12:H$52,MATCH($A18,'FR-Efficacy Acceptability'!$B$12:$B$52,0)),"")</f>
        <v>0</v>
      </c>
      <c r="CM18" s="154">
        <f>IFERROR(INDEX('FR-Efficacy Acceptability'!I$12:I$52,MATCH($A18,'FR-Efficacy Acceptability'!$B$12:$B$52,0)),"")</f>
        <v>0</v>
      </c>
      <c r="CN18" s="154">
        <f>IFERROR(INDEX('FR-Efficacy Acceptability'!J$12:J$52,MATCH($A18,'FR-Efficacy Acceptability'!$B$12:$B$52,0)),"")</f>
        <v>0</v>
      </c>
      <c r="CO18" s="154">
        <f>IFERROR(INDEX('FR-Efficacy Acceptability'!K$12:K$52,MATCH($A18,'FR-Efficacy Acceptability'!$B$12:$B$52,0)),"")</f>
        <v>0</v>
      </c>
      <c r="CP18" s="154">
        <f>IFERROR(INDEX('FR-Efficacy Acceptability'!L$12:L$52,MATCH($A18,'FR-Efficacy Acceptability'!$B$12:$B$52,0)),"")</f>
        <v>0</v>
      </c>
      <c r="CQ18" s="154">
        <f>IFERROR(INDEX('FR-Efficacy Acceptability'!M$12:M$52,MATCH($A18,'FR-Efficacy Acceptability'!$B$12:$B$52,0)),"")</f>
        <v>0</v>
      </c>
      <c r="CR18" s="154">
        <f>IFERROR(INDEX('FR-Efficacy Acceptability'!N$12:N$52,MATCH($A18,'FR-Efficacy Acceptability'!$B$12:$B$52,0)),"")</f>
        <v>0</v>
      </c>
      <c r="CS18" s="154">
        <f>IFERROR(INDEX('FR-Efficacy Acceptability'!O$12:O$52,MATCH($A18,'FR-Efficacy Acceptability'!$B$12:$B$52,0)),"")</f>
        <v>0</v>
      </c>
      <c r="CT18" s="154">
        <f>IFERROR(INDEX('FR-Efficacy Acceptability'!P$12:P$52,MATCH($A18,'FR-Efficacy Acceptability'!$B$12:$B$52,0)),"")</f>
        <v>0</v>
      </c>
      <c r="CU18" s="154">
        <f>IFERROR(INDEX('FR-Efficacy Acceptability'!Q$12:Q$52,MATCH($A18,'FR-Efficacy Acceptability'!$B$12:$B$52,0)),"")</f>
        <v>0</v>
      </c>
      <c r="CV18" s="154">
        <f>IFERROR(INDEX('FR-Efficacy Acceptability'!R$12:R$52,MATCH($A18,'FR-Efficacy Acceptability'!$B$12:$B$52,0)),"")</f>
        <v>0</v>
      </c>
      <c r="CW18" s="154">
        <f>IFERROR(INDEX('FR-Efficacy Acceptability'!S$12:S$52,MATCH($A18,'FR-Efficacy Acceptability'!$B$12:$B$52,0)),"")</f>
        <v>0</v>
      </c>
      <c r="CX18" s="154">
        <f>IFERROR(INDEX('FR-Efficacy Acceptability'!T$12:T$52,MATCH($A18,'FR-Efficacy Acceptability'!$B$12:$B$52,0)),"")</f>
        <v>0</v>
      </c>
      <c r="CY18" s="154">
        <f>IFERROR(INDEX('FR-Efficacy Acceptability'!U$12:U$52,MATCH($A18,'FR-Efficacy Acceptability'!$B$12:$B$52,0)),"")</f>
        <v>0</v>
      </c>
      <c r="CZ18" s="154">
        <f>IFERROR(INDEX('FR-Efficacy Acceptability'!V$12:V$52,MATCH($A18,'FR-Efficacy Acceptability'!$B$12:$B$52,0)),"")</f>
        <v>0</v>
      </c>
      <c r="DA18" s="154">
        <f>IFERROR(INDEX('FR-Efficacy Acceptability'!W$12:W$52,MATCH($A18,'FR-Efficacy Acceptability'!$B$12:$B$52,0)),"")</f>
        <v>0</v>
      </c>
      <c r="DB18" s="154">
        <f>IFERROR(INDEX('FR-Efficacy Acceptability'!X$12:X$52,MATCH($A18,'FR-Efficacy Acceptability'!$B$12:$B$52,0)),"")</f>
        <v>0</v>
      </c>
      <c r="DC18" s="154">
        <f>IFERROR(INDEX('FR-Efficacy Acceptability'!Y$12:Y$52,MATCH($A18,'FR-Efficacy Acceptability'!$B$12:$B$52,0)),"")</f>
        <v>0</v>
      </c>
      <c r="DD18" s="154">
        <f>IFERROR(INDEX('FR-Efficacy Acceptability'!Z$12:Z$52,MATCH($A18,'FR-Efficacy Acceptability'!$B$12:$B$52,0)),"")</f>
        <v>0</v>
      </c>
      <c r="DE18" s="154">
        <f>IFERROR(INDEX('FR-Efficacy Acceptability'!AA$12:AA$52,MATCH($A18,'FR-Efficacy Acceptability'!$B$12:$B$52,0)),"")</f>
        <v>0</v>
      </c>
      <c r="DF18" s="154">
        <f>IFERROR(INDEX('FR-Efficacy Acceptability'!AB$12:AB$52,MATCH($A18,'FR-Efficacy Acceptability'!$B$12:$B$52,0)),"")</f>
        <v>0</v>
      </c>
      <c r="DG18" s="154">
        <f>IFERROR(INDEX('FR-Efficacy Acceptability'!AC$12:AC$52,MATCH($A18,'FR-Efficacy Acceptability'!$B$12:$B$52,0)),"")</f>
        <v>0</v>
      </c>
      <c r="DH18" s="160">
        <f t="shared" si="86"/>
        <v>0</v>
      </c>
      <c r="DI18" s="160">
        <f t="shared" si="21"/>
        <v>0</v>
      </c>
      <c r="DJ18" s="160">
        <f t="shared" si="22"/>
        <v>0</v>
      </c>
      <c r="DK18" s="160">
        <f t="shared" si="23"/>
        <v>0</v>
      </c>
      <c r="DL18" s="160">
        <f t="shared" si="24"/>
        <v>0</v>
      </c>
      <c r="DM18" s="160">
        <f t="shared" si="25"/>
        <v>0</v>
      </c>
      <c r="DN18" s="160">
        <f t="shared" si="26"/>
        <v>0</v>
      </c>
      <c r="DO18" s="160">
        <f t="shared" si="27"/>
        <v>0</v>
      </c>
      <c r="DP18" s="160">
        <f t="shared" si="28"/>
        <v>0</v>
      </c>
      <c r="DQ18" s="160">
        <f t="shared" si="29"/>
        <v>0</v>
      </c>
      <c r="DR18" s="160">
        <f t="shared" si="30"/>
        <v>0</v>
      </c>
      <c r="DS18" s="160">
        <f t="shared" si="31"/>
        <v>1</v>
      </c>
      <c r="DT18" s="160">
        <f t="shared" si="32"/>
        <v>2</v>
      </c>
      <c r="DU18" s="160">
        <f t="shared" si="33"/>
        <v>0</v>
      </c>
      <c r="DV18" s="160">
        <f t="shared" si="34"/>
        <v>0</v>
      </c>
      <c r="DW18" s="160">
        <f t="shared" si="35"/>
        <v>0</v>
      </c>
      <c r="DX18" s="160">
        <f t="shared" si="36"/>
        <v>0</v>
      </c>
      <c r="DY18" s="160">
        <f t="shared" si="37"/>
        <v>0</v>
      </c>
      <c r="DZ18" s="160">
        <f t="shared" si="38"/>
        <v>0</v>
      </c>
      <c r="EA18" s="160">
        <f t="shared" si="39"/>
        <v>0</v>
      </c>
      <c r="EB18" s="160">
        <f t="shared" si="40"/>
        <v>0</v>
      </c>
      <c r="EC18" s="160">
        <f t="shared" si="41"/>
        <v>0</v>
      </c>
      <c r="ED18" s="160">
        <f t="shared" si="87"/>
        <v>0</v>
      </c>
      <c r="EE18" s="160">
        <f t="shared" si="42"/>
        <v>0</v>
      </c>
      <c r="EF18" s="160">
        <f t="shared" si="43"/>
        <v>0</v>
      </c>
      <c r="EG18" s="160">
        <f t="shared" si="44"/>
        <v>0</v>
      </c>
      <c r="EH18" s="160">
        <f t="shared" si="45"/>
        <v>0</v>
      </c>
      <c r="EI18" s="160">
        <f t="shared" si="46"/>
        <v>0</v>
      </c>
      <c r="EJ18" s="160">
        <f t="shared" si="47"/>
        <v>0</v>
      </c>
      <c r="EK18" s="160">
        <f t="shared" si="48"/>
        <v>0</v>
      </c>
      <c r="EL18" s="160">
        <f t="shared" si="49"/>
        <v>0</v>
      </c>
      <c r="EM18" s="160">
        <f t="shared" si="50"/>
        <v>0</v>
      </c>
      <c r="EN18" s="160">
        <f t="shared" si="51"/>
        <v>0</v>
      </c>
      <c r="EO18" s="160">
        <f t="shared" si="52"/>
        <v>1</v>
      </c>
      <c r="EP18" s="160">
        <f t="shared" si="53"/>
        <v>2</v>
      </c>
      <c r="EQ18" s="160">
        <f t="shared" si="54"/>
        <v>0</v>
      </c>
      <c r="ER18" s="160">
        <f t="shared" si="55"/>
        <v>0</v>
      </c>
      <c r="ES18" s="160">
        <f t="shared" si="56"/>
        <v>0</v>
      </c>
      <c r="ET18" s="160">
        <f t="shared" si="57"/>
        <v>0</v>
      </c>
      <c r="EU18" s="160">
        <f t="shared" si="58"/>
        <v>0</v>
      </c>
      <c r="EV18" s="160">
        <f t="shared" si="59"/>
        <v>0</v>
      </c>
      <c r="EW18" s="160">
        <f t="shared" si="60"/>
        <v>0</v>
      </c>
      <c r="EX18" s="160">
        <f t="shared" si="61"/>
        <v>0</v>
      </c>
      <c r="EY18" s="160">
        <f t="shared" si="62"/>
        <v>0</v>
      </c>
      <c r="EZ18" s="160">
        <f t="shared" si="88"/>
        <v>0</v>
      </c>
      <c r="FA18" s="160">
        <f t="shared" si="89"/>
        <v>0</v>
      </c>
      <c r="FB18" s="160">
        <f t="shared" si="90"/>
        <v>0</v>
      </c>
      <c r="FC18" s="160">
        <f t="shared" si="91"/>
        <v>0</v>
      </c>
      <c r="FD18" s="160">
        <f t="shared" si="92"/>
        <v>0</v>
      </c>
      <c r="FE18" s="160">
        <f t="shared" si="93"/>
        <v>0</v>
      </c>
      <c r="FF18" s="160">
        <f t="shared" si="94"/>
        <v>0</v>
      </c>
      <c r="FG18" s="160">
        <f t="shared" si="95"/>
        <v>0</v>
      </c>
      <c r="FH18" s="160">
        <f t="shared" si="96"/>
        <v>0</v>
      </c>
      <c r="FI18" s="160">
        <f t="shared" si="97"/>
        <v>0</v>
      </c>
      <c r="FJ18" s="160">
        <f t="shared" si="98"/>
        <v>0</v>
      </c>
      <c r="FK18" s="160">
        <f t="shared" si="99"/>
        <v>1</v>
      </c>
      <c r="FL18" s="160">
        <f t="shared" si="100"/>
        <v>-2</v>
      </c>
      <c r="FM18" s="160">
        <f t="shared" si="101"/>
        <v>0</v>
      </c>
      <c r="FN18" s="160">
        <f t="shared" si="102"/>
        <v>0</v>
      </c>
      <c r="FO18" s="160">
        <f t="shared" si="103"/>
        <v>0</v>
      </c>
      <c r="FP18" s="160">
        <f t="shared" si="104"/>
        <v>0</v>
      </c>
      <c r="FQ18" s="160">
        <f t="shared" si="105"/>
        <v>0</v>
      </c>
      <c r="FR18" s="160">
        <f t="shared" si="106"/>
        <v>0</v>
      </c>
      <c r="FS18" s="160">
        <f t="shared" si="107"/>
        <v>0</v>
      </c>
      <c r="FT18" s="160">
        <f t="shared" si="108"/>
        <v>0</v>
      </c>
      <c r="FU18" s="160">
        <f t="shared" si="109"/>
        <v>0</v>
      </c>
      <c r="FV18" s="160">
        <f t="shared" si="110"/>
        <v>0</v>
      </c>
      <c r="FW18" s="160">
        <f t="shared" si="64"/>
        <v>0</v>
      </c>
      <c r="FX18" s="160">
        <f t="shared" si="65"/>
        <v>0</v>
      </c>
      <c r="FY18" s="160">
        <f t="shared" si="66"/>
        <v>0</v>
      </c>
      <c r="FZ18" s="160">
        <f t="shared" si="67"/>
        <v>0</v>
      </c>
      <c r="GA18" s="160">
        <f t="shared" si="68"/>
        <v>0</v>
      </c>
      <c r="GB18" s="160">
        <f t="shared" si="69"/>
        <v>0</v>
      </c>
      <c r="GC18" s="160">
        <f t="shared" si="70"/>
        <v>0</v>
      </c>
      <c r="GD18" s="160">
        <f t="shared" si="71"/>
        <v>0</v>
      </c>
      <c r="GE18" s="160">
        <f t="shared" si="72"/>
        <v>0</v>
      </c>
      <c r="GF18" s="160">
        <f t="shared" si="73"/>
        <v>0</v>
      </c>
      <c r="GG18" s="160">
        <f t="shared" si="74"/>
        <v>-4</v>
      </c>
      <c r="GH18" s="160">
        <f t="shared" si="75"/>
        <v>-2</v>
      </c>
      <c r="GI18" s="160">
        <f t="shared" si="76"/>
        <v>0</v>
      </c>
      <c r="GJ18" s="160">
        <f t="shared" si="77"/>
        <v>0</v>
      </c>
      <c r="GK18" s="160">
        <f t="shared" si="78"/>
        <v>0</v>
      </c>
      <c r="GL18" s="160">
        <f t="shared" si="79"/>
        <v>0</v>
      </c>
      <c r="GM18" s="160">
        <f t="shared" si="80"/>
        <v>0</v>
      </c>
      <c r="GN18" s="160">
        <f t="shared" si="81"/>
        <v>0</v>
      </c>
      <c r="GO18" s="160">
        <f t="shared" si="82"/>
        <v>0</v>
      </c>
      <c r="GP18" s="160">
        <f t="shared" si="83"/>
        <v>0</v>
      </c>
      <c r="GQ18" s="160">
        <f t="shared" si="84"/>
        <v>0</v>
      </c>
      <c r="GR18" s="58" t="b">
        <f t="array" ref="GR18">MAX(DH18:GQ18)=MIN(DH18:GQ18)</f>
        <v>0</v>
      </c>
    </row>
    <row r="19" spans="1:200" hidden="1" x14ac:dyDescent="0.25">
      <c r="A19" s="9" t="s">
        <v>17</v>
      </c>
      <c r="B19" s="160">
        <f t="shared" si="85"/>
        <v>4</v>
      </c>
      <c r="C19" s="160">
        <f t="shared" si="0"/>
        <v>4</v>
      </c>
      <c r="D19" s="160">
        <f t="shared" si="1"/>
        <v>4</v>
      </c>
      <c r="E19" s="160">
        <f t="shared" si="2"/>
        <v>4</v>
      </c>
      <c r="F19" s="160">
        <f t="shared" si="3"/>
        <v>4</v>
      </c>
      <c r="G19" s="160">
        <f t="shared" si="4"/>
        <v>1</v>
      </c>
      <c r="H19" s="160">
        <f t="shared" si="5"/>
        <v>3</v>
      </c>
      <c r="I19" s="160">
        <f t="shared" si="6"/>
        <v>3</v>
      </c>
      <c r="J19" s="160">
        <f t="shared" si="7"/>
        <v>4</v>
      </c>
      <c r="K19" s="160">
        <f t="shared" si="8"/>
        <v>5</v>
      </c>
      <c r="L19" s="160">
        <f t="shared" si="9"/>
        <v>5</v>
      </c>
      <c r="M19" s="160">
        <f t="shared" si="10"/>
        <v>5</v>
      </c>
      <c r="N19" s="160">
        <f t="shared" si="11"/>
        <v>5</v>
      </c>
      <c r="O19" s="160">
        <f t="shared" si="12"/>
        <v>2</v>
      </c>
      <c r="P19" s="160">
        <f t="shared" si="13"/>
        <v>3</v>
      </c>
      <c r="Q19" s="160">
        <f t="shared" si="14"/>
        <v>3</v>
      </c>
      <c r="R19" s="160">
        <f t="shared" si="15"/>
        <v>3</v>
      </c>
      <c r="S19" s="160">
        <f t="shared" si="16"/>
        <v>3</v>
      </c>
      <c r="T19" s="160">
        <f t="shared" si="17"/>
        <v>3</v>
      </c>
      <c r="U19" s="160">
        <f t="shared" si="18"/>
        <v>3</v>
      </c>
      <c r="V19" s="160">
        <f t="shared" si="19"/>
        <v>3</v>
      </c>
      <c r="W19" s="160">
        <f t="shared" si="20"/>
        <v>3</v>
      </c>
      <c r="X19" s="154">
        <f>IFERROR(INDEX('ES-Efficacy Acceptability'!H$12:H$52,MATCH($A19,'ES-Efficacy Acceptability'!$B$12:$B$52,0)),"")</f>
        <v>4</v>
      </c>
      <c r="Y19" s="154">
        <f>IFERROR(INDEX('ES-Efficacy Acceptability'!I$12:I$52,MATCH($A19,'ES-Efficacy Acceptability'!$B$12:$B$52,0)),"")</f>
        <v>4</v>
      </c>
      <c r="Z19" s="154">
        <f>IFERROR(INDEX('ES-Efficacy Acceptability'!J$12:J$52,MATCH($A19,'ES-Efficacy Acceptability'!$B$12:$B$52,0)),"")</f>
        <v>4</v>
      </c>
      <c r="AA19" s="154">
        <f>IFERROR(INDEX('ES-Efficacy Acceptability'!K$12:K$52,MATCH($A19,'ES-Efficacy Acceptability'!$B$12:$B$52,0)),"")</f>
        <v>4</v>
      </c>
      <c r="AB19" s="154">
        <f>IFERROR(INDEX('ES-Efficacy Acceptability'!L$12:L$52,MATCH($A19,'ES-Efficacy Acceptability'!$B$12:$B$52,0)),"")</f>
        <v>4</v>
      </c>
      <c r="AC19" s="154">
        <f>IFERROR(INDEX('ES-Efficacy Acceptability'!M$12:M$52,MATCH($A19,'ES-Efficacy Acceptability'!$B$12:$B$52,0)),"")</f>
        <v>1</v>
      </c>
      <c r="AD19" s="154">
        <f>IFERROR(INDEX('ES-Efficacy Acceptability'!N$12:N$52,MATCH($A19,'ES-Efficacy Acceptability'!$B$12:$B$52,0)),"")</f>
        <v>3</v>
      </c>
      <c r="AE19" s="154">
        <f>IFERROR(INDEX('ES-Efficacy Acceptability'!O$12:O$52,MATCH($A19,'ES-Efficacy Acceptability'!$B$12:$B$52,0)),"")</f>
        <v>3</v>
      </c>
      <c r="AF19" s="154">
        <f>IFERROR(INDEX('ES-Efficacy Acceptability'!P$12:P$52,MATCH($A19,'ES-Efficacy Acceptability'!$B$12:$B$52,0)),"")</f>
        <v>4</v>
      </c>
      <c r="AG19" s="154">
        <f>IFERROR(INDEX('ES-Efficacy Acceptability'!Q$12:Q$52,MATCH($A19,'ES-Efficacy Acceptability'!$B$12:$B$52,0)),"")</f>
        <v>5</v>
      </c>
      <c r="AH19" s="154">
        <f>IFERROR(INDEX('ES-Efficacy Acceptability'!R$12:R$52,MATCH($A19,'ES-Efficacy Acceptability'!$B$12:$B$52,0)),"")</f>
        <v>5</v>
      </c>
      <c r="AI19" s="154">
        <f>IFERROR(INDEX('ES-Efficacy Acceptability'!S$12:S$52,MATCH($A19,'ES-Efficacy Acceptability'!$B$12:$B$52,0)),"")</f>
        <v>5</v>
      </c>
      <c r="AJ19" s="154">
        <f>IFERROR(INDEX('ES-Efficacy Acceptability'!T$12:T$52,MATCH($A19,'ES-Efficacy Acceptability'!$B$12:$B$52,0)),"")</f>
        <v>5</v>
      </c>
      <c r="AK19" s="154">
        <f>IFERROR(INDEX('ES-Efficacy Acceptability'!U$12:U$52,MATCH($A19,'ES-Efficacy Acceptability'!$B$12:$B$52,0)),"")</f>
        <v>2</v>
      </c>
      <c r="AL19" s="154">
        <f>IFERROR(INDEX('ES-Efficacy Acceptability'!V$12:V$52,MATCH($A19,'ES-Efficacy Acceptability'!$B$12:$B$52,0)),"")</f>
        <v>3</v>
      </c>
      <c r="AM19" s="154">
        <f>IFERROR(INDEX('ES-Efficacy Acceptability'!W$12:W$52,MATCH($A19,'ES-Efficacy Acceptability'!$B$12:$B$52,0)),"")</f>
        <v>3</v>
      </c>
      <c r="AN19" s="154">
        <f>IFERROR(INDEX('ES-Efficacy Acceptability'!X$12:X$52,MATCH($A19,'ES-Efficacy Acceptability'!$B$12:$B$52,0)),"")</f>
        <v>3</v>
      </c>
      <c r="AO19" s="154">
        <f>IFERROR(INDEX('ES-Efficacy Acceptability'!Y$12:Y$52,MATCH($A19,'ES-Efficacy Acceptability'!$B$12:$B$52,0)),"")</f>
        <v>3</v>
      </c>
      <c r="AP19" s="154">
        <f>IFERROR(INDEX('ES-Efficacy Acceptability'!Z$12:Z$52,MATCH($A19,'ES-Efficacy Acceptability'!$B$12:$B$52,0)),"")</f>
        <v>3</v>
      </c>
      <c r="AQ19" s="154">
        <f>IFERROR(INDEX('ES-Efficacy Acceptability'!AA$12:AA$52,MATCH($A19,'ES-Efficacy Acceptability'!$B$12:$B$52,0)),"")</f>
        <v>3</v>
      </c>
      <c r="AR19" s="154">
        <f>IFERROR(INDEX('ES-Efficacy Acceptability'!AB$12:AB$52,MATCH($A19,'ES-Efficacy Acceptability'!$B$12:$B$52,0)),"")</f>
        <v>3</v>
      </c>
      <c r="AS19" s="154">
        <f>IFERROR(INDEX('ES-Efficacy Acceptability'!AC$12:AC$52,MATCH($A19,'ES-Efficacy Acceptability'!$B$12:$B$52,0)),"")</f>
        <v>3</v>
      </c>
      <c r="AT19" s="154">
        <f>IFERROR(INDEX('IT-Efficacy Acceptability'!H$12:H$52,MATCH($A19,'IT-Efficacy Acceptability'!$B$12:$B$52,0)),"")</f>
        <v>4</v>
      </c>
      <c r="AU19" s="154">
        <f>IFERROR(INDEX('IT-Efficacy Acceptability'!I$12:I$52,MATCH($A19,'IT-Efficacy Acceptability'!$B$12:$B$52,0)),"")</f>
        <v>4</v>
      </c>
      <c r="AV19" s="154">
        <f>IFERROR(INDEX('IT-Efficacy Acceptability'!J$12:J$52,MATCH($A19,'IT-Efficacy Acceptability'!$B$12:$B$52,0)),"")</f>
        <v>4</v>
      </c>
      <c r="AW19" s="154">
        <f>IFERROR(INDEX('IT-Efficacy Acceptability'!K$12:K$52,MATCH($A19,'IT-Efficacy Acceptability'!$B$12:$B$52,0)),"")</f>
        <v>4</v>
      </c>
      <c r="AX19" s="154">
        <f>IFERROR(INDEX('IT-Efficacy Acceptability'!L$12:L$52,MATCH($A19,'IT-Efficacy Acceptability'!$B$12:$B$52,0)),"")</f>
        <v>4</v>
      </c>
      <c r="AY19" s="154">
        <f>IFERROR(INDEX('IT-Efficacy Acceptability'!M$12:M$52,MATCH($A19,'IT-Efficacy Acceptability'!$B$12:$B$52,0)),"")</f>
        <v>1</v>
      </c>
      <c r="AZ19" s="154">
        <f>IFERROR(INDEX('IT-Efficacy Acceptability'!N$12:N$52,MATCH($A19,'IT-Efficacy Acceptability'!$B$12:$B$52,0)),"")</f>
        <v>3</v>
      </c>
      <c r="BA19" s="154">
        <f>IFERROR(INDEX('IT-Efficacy Acceptability'!O$12:O$52,MATCH($A19,'IT-Efficacy Acceptability'!$B$12:$B$52,0)),"")</f>
        <v>3</v>
      </c>
      <c r="BB19" s="154">
        <f>IFERROR(INDEX('IT-Efficacy Acceptability'!P$12:P$52,MATCH($A19,'IT-Efficacy Acceptability'!$B$12:$B$52,0)),"")</f>
        <v>4</v>
      </c>
      <c r="BC19" s="154">
        <f>IFERROR(INDEX('IT-Efficacy Acceptability'!Q$12:Q$52,MATCH($A19,'IT-Efficacy Acceptability'!$B$12:$B$52,0)),"")</f>
        <v>5</v>
      </c>
      <c r="BD19" s="154">
        <f>IFERROR(INDEX('IT-Efficacy Acceptability'!R$12:R$52,MATCH($A19,'IT-Efficacy Acceptability'!$B$12:$B$52,0)),"")</f>
        <v>5</v>
      </c>
      <c r="BE19" s="154">
        <f>IFERROR(INDEX('IT-Efficacy Acceptability'!S$12:S$52,MATCH($A19,'IT-Efficacy Acceptability'!$B$12:$B$52,0)),"")</f>
        <v>5</v>
      </c>
      <c r="BF19" s="154">
        <f>IFERROR(INDEX('IT-Efficacy Acceptability'!T$12:T$52,MATCH($A19,'IT-Efficacy Acceptability'!$B$12:$B$52,0)),"")</f>
        <v>5</v>
      </c>
      <c r="BG19" s="154">
        <f>IFERROR(INDEX('IT-Efficacy Acceptability'!U$12:U$52,MATCH($A19,'IT-Efficacy Acceptability'!$B$12:$B$52,0)),"")</f>
        <v>2</v>
      </c>
      <c r="BH19" s="154">
        <f>IFERROR(INDEX('IT-Efficacy Acceptability'!V$12:V$52,MATCH($A19,'IT-Efficacy Acceptability'!$B$12:$B$52,0)),"")</f>
        <v>3</v>
      </c>
      <c r="BI19" s="154">
        <f>IFERROR(INDEX('IT-Efficacy Acceptability'!W$12:W$52,MATCH($A19,'IT-Efficacy Acceptability'!$B$12:$B$52,0)),"")</f>
        <v>3</v>
      </c>
      <c r="BJ19" s="154">
        <f>IFERROR(INDEX('IT-Efficacy Acceptability'!X$12:X$52,MATCH($A19,'IT-Efficacy Acceptability'!$B$12:$B$52,0)),"")</f>
        <v>3</v>
      </c>
      <c r="BK19" s="154">
        <f>IFERROR(INDEX('IT-Efficacy Acceptability'!Y$12:Y$52,MATCH($A19,'IT-Efficacy Acceptability'!$B$12:$B$52,0)),"")</f>
        <v>3</v>
      </c>
      <c r="BL19" s="154">
        <f>IFERROR(INDEX('IT-Efficacy Acceptability'!Z$12:Z$52,MATCH($A19,'IT-Efficacy Acceptability'!$B$12:$B$52,0)),"")</f>
        <v>3</v>
      </c>
      <c r="BM19" s="154">
        <f>IFERROR(INDEX('IT-Efficacy Acceptability'!AA$12:AA$52,MATCH($A19,'IT-Efficacy Acceptability'!$B$12:$B$52,0)),"")</f>
        <v>3</v>
      </c>
      <c r="BN19" s="154">
        <f>IFERROR(INDEX('IT-Efficacy Acceptability'!AB$12:AB$52,MATCH($A19,'IT-Efficacy Acceptability'!$B$12:$B$52,0)),"")</f>
        <v>3</v>
      </c>
      <c r="BO19" s="154">
        <f>IFERROR(INDEX('IT-Efficacy Acceptability'!AC$12:AC$52,MATCH($A19,'IT-Efficacy Acceptability'!$B$12:$B$52,0)),"")</f>
        <v>3</v>
      </c>
      <c r="BP19" s="154">
        <f>IFERROR(INDEX('DE-Efficacy Acceptability'!H$12:H$52,MATCH($A19,'DE-Efficacy Acceptability'!$B$12:$B$52,0)),"")</f>
        <v>4</v>
      </c>
      <c r="BQ19" s="154">
        <f>IFERROR(INDEX('DE-Efficacy Acceptability'!I$12:I$52,MATCH($A19,'DE-Efficacy Acceptability'!$B$12:$B$52,0)),"")</f>
        <v>4</v>
      </c>
      <c r="BR19" s="154">
        <f>IFERROR(INDEX('DE-Efficacy Acceptability'!J$12:J$52,MATCH($A19,'DE-Efficacy Acceptability'!$B$12:$B$52,0)),"")</f>
        <v>4</v>
      </c>
      <c r="BS19" s="154">
        <f>IFERROR(INDEX('DE-Efficacy Acceptability'!K$12:K$52,MATCH($A19,'DE-Efficacy Acceptability'!$B$12:$B$52,0)),"")</f>
        <v>4</v>
      </c>
      <c r="BT19" s="154">
        <f>IFERROR(INDEX('DE-Efficacy Acceptability'!L$12:L$52,MATCH($A19,'DE-Efficacy Acceptability'!$B$12:$B$52,0)),"")</f>
        <v>4</v>
      </c>
      <c r="BU19" s="154">
        <f>IFERROR(INDEX('DE-Efficacy Acceptability'!M$12:M$52,MATCH($A19,'DE-Efficacy Acceptability'!$B$12:$B$52,0)),"")</f>
        <v>1</v>
      </c>
      <c r="BV19" s="154">
        <f>IFERROR(INDEX('DE-Efficacy Acceptability'!N$12:N$52,MATCH($A19,'DE-Efficacy Acceptability'!$B$12:$B$52,0)),"")</f>
        <v>3</v>
      </c>
      <c r="BW19" s="154">
        <f>IFERROR(INDEX('DE-Efficacy Acceptability'!O$12:O$52,MATCH($A19,'DE-Efficacy Acceptability'!$B$12:$B$52,0)),"")</f>
        <v>3</v>
      </c>
      <c r="BX19" s="154">
        <f>IFERROR(INDEX('DE-Efficacy Acceptability'!P$12:P$52,MATCH($A19,'DE-Efficacy Acceptability'!$B$12:$B$52,0)),"")</f>
        <v>4</v>
      </c>
      <c r="BY19" s="154">
        <f>IFERROR(INDEX('DE-Efficacy Acceptability'!Q$12:Q$52,MATCH($A19,'DE-Efficacy Acceptability'!$B$12:$B$52,0)),"")</f>
        <v>5</v>
      </c>
      <c r="BZ19" s="154">
        <f>IFERROR(INDEX('DE-Efficacy Acceptability'!R$12:R$52,MATCH($A19,'DE-Efficacy Acceptability'!$B$12:$B$52,0)),"")</f>
        <v>5</v>
      </c>
      <c r="CA19" s="154">
        <f>IFERROR(INDEX('DE-Efficacy Acceptability'!S$12:S$52,MATCH($A19,'DE-Efficacy Acceptability'!$B$12:$B$52,0)),"")</f>
        <v>5</v>
      </c>
      <c r="CB19" s="154">
        <f>IFERROR(INDEX('DE-Efficacy Acceptability'!T$12:T$52,MATCH($A19,'DE-Efficacy Acceptability'!$B$12:$B$52,0)),"")</f>
        <v>5</v>
      </c>
      <c r="CC19" s="154">
        <f>IFERROR(INDEX('DE-Efficacy Acceptability'!U$12:U$52,MATCH($A19,'DE-Efficacy Acceptability'!$B$12:$B$52,0)),"")</f>
        <v>2</v>
      </c>
      <c r="CD19" s="154">
        <f>IFERROR(INDEX('DE-Efficacy Acceptability'!V$12:V$52,MATCH($A19,'DE-Efficacy Acceptability'!$B$12:$B$52,0)),"")</f>
        <v>3</v>
      </c>
      <c r="CE19" s="154">
        <f>IFERROR(INDEX('DE-Efficacy Acceptability'!W$12:W$52,MATCH($A19,'DE-Efficacy Acceptability'!$B$12:$B$52,0)),"")</f>
        <v>3</v>
      </c>
      <c r="CF19" s="154">
        <f>IFERROR(INDEX('DE-Efficacy Acceptability'!X$12:X$52,MATCH($A19,'DE-Efficacy Acceptability'!$B$12:$B$52,0)),"")</f>
        <v>3</v>
      </c>
      <c r="CG19" s="154">
        <f>IFERROR(INDEX('DE-Efficacy Acceptability'!Y$12:Y$52,MATCH($A19,'DE-Efficacy Acceptability'!$B$12:$B$52,0)),"")</f>
        <v>3</v>
      </c>
      <c r="CH19" s="154">
        <f>IFERROR(INDEX('DE-Efficacy Acceptability'!Z$12:Z$52,MATCH($A19,'DE-Efficacy Acceptability'!$B$12:$B$52,0)),"")</f>
        <v>3</v>
      </c>
      <c r="CI19" s="154">
        <f>IFERROR(INDEX('DE-Efficacy Acceptability'!AA$12:AA$52,MATCH($A19,'DE-Efficacy Acceptability'!$B$12:$B$52,0)),"")</f>
        <v>3</v>
      </c>
      <c r="CJ19" s="154">
        <f>IFERROR(INDEX('DE-Efficacy Acceptability'!AB$12:AB$52,MATCH($A19,'DE-Efficacy Acceptability'!$B$12:$B$52,0)),"")</f>
        <v>3</v>
      </c>
      <c r="CK19" s="154">
        <f>IFERROR(INDEX('DE-Efficacy Acceptability'!AC$12:AC$52,MATCH($A19,'DE-Efficacy Acceptability'!$B$12:$B$52,0)),"")</f>
        <v>3</v>
      </c>
      <c r="CL19" s="154">
        <f>IFERROR(INDEX('FR-Efficacy Acceptability'!H$12:H$52,MATCH($A19,'FR-Efficacy Acceptability'!$B$12:$B$52,0)),"")</f>
        <v>4</v>
      </c>
      <c r="CM19" s="154">
        <f>IFERROR(INDEX('FR-Efficacy Acceptability'!I$12:I$52,MATCH($A19,'FR-Efficacy Acceptability'!$B$12:$B$52,0)),"")</f>
        <v>4</v>
      </c>
      <c r="CN19" s="154">
        <f>IFERROR(INDEX('FR-Efficacy Acceptability'!J$12:J$52,MATCH($A19,'FR-Efficacy Acceptability'!$B$12:$B$52,0)),"")</f>
        <v>4</v>
      </c>
      <c r="CO19" s="154">
        <f>IFERROR(INDEX('FR-Efficacy Acceptability'!K$12:K$52,MATCH($A19,'FR-Efficacy Acceptability'!$B$12:$B$52,0)),"")</f>
        <v>4</v>
      </c>
      <c r="CP19" s="154">
        <f>IFERROR(INDEX('FR-Efficacy Acceptability'!L$12:L$52,MATCH($A19,'FR-Efficacy Acceptability'!$B$12:$B$52,0)),"")</f>
        <v>4</v>
      </c>
      <c r="CQ19" s="154">
        <f>IFERROR(INDEX('FR-Efficacy Acceptability'!M$12:M$52,MATCH($A19,'FR-Efficacy Acceptability'!$B$12:$B$52,0)),"")</f>
        <v>1</v>
      </c>
      <c r="CR19" s="154">
        <f>IFERROR(INDEX('FR-Efficacy Acceptability'!N$12:N$52,MATCH($A19,'FR-Efficacy Acceptability'!$B$12:$B$52,0)),"")</f>
        <v>3</v>
      </c>
      <c r="CS19" s="154">
        <f>IFERROR(INDEX('FR-Efficacy Acceptability'!O$12:O$52,MATCH($A19,'FR-Efficacy Acceptability'!$B$12:$B$52,0)),"")</f>
        <v>3</v>
      </c>
      <c r="CT19" s="154">
        <f>IFERROR(INDEX('FR-Efficacy Acceptability'!P$12:P$52,MATCH($A19,'FR-Efficacy Acceptability'!$B$12:$B$52,0)),"")</f>
        <v>4</v>
      </c>
      <c r="CU19" s="154">
        <f>IFERROR(INDEX('FR-Efficacy Acceptability'!Q$12:Q$52,MATCH($A19,'FR-Efficacy Acceptability'!$B$12:$B$52,0)),"")</f>
        <v>5</v>
      </c>
      <c r="CV19" s="154">
        <f>IFERROR(INDEX('FR-Efficacy Acceptability'!R$12:R$52,MATCH($A19,'FR-Efficacy Acceptability'!$B$12:$B$52,0)),"")</f>
        <v>3</v>
      </c>
      <c r="CW19" s="154">
        <f>IFERROR(INDEX('FR-Efficacy Acceptability'!S$12:S$52,MATCH($A19,'FR-Efficacy Acceptability'!$B$12:$B$52,0)),"")</f>
        <v>5</v>
      </c>
      <c r="CX19" s="154">
        <f>IFERROR(INDEX('FR-Efficacy Acceptability'!T$12:T$52,MATCH($A19,'FR-Efficacy Acceptability'!$B$12:$B$52,0)),"")</f>
        <v>5</v>
      </c>
      <c r="CY19" s="154">
        <f>IFERROR(INDEX('FR-Efficacy Acceptability'!U$12:U$52,MATCH($A19,'FR-Efficacy Acceptability'!$B$12:$B$52,0)),"")</f>
        <v>2</v>
      </c>
      <c r="CZ19" s="154">
        <f>IFERROR(INDEX('FR-Efficacy Acceptability'!V$12:V$52,MATCH($A19,'FR-Efficacy Acceptability'!$B$12:$B$52,0)),"")</f>
        <v>3</v>
      </c>
      <c r="DA19" s="154">
        <f>IFERROR(INDEX('FR-Efficacy Acceptability'!W$12:W$52,MATCH($A19,'FR-Efficacy Acceptability'!$B$12:$B$52,0)),"")</f>
        <v>3</v>
      </c>
      <c r="DB19" s="154">
        <f>IFERROR(INDEX('FR-Efficacy Acceptability'!X$12:X$52,MATCH($A19,'FR-Efficacy Acceptability'!$B$12:$B$52,0)),"")</f>
        <v>3</v>
      </c>
      <c r="DC19" s="154">
        <f>IFERROR(INDEX('FR-Efficacy Acceptability'!Y$12:Y$52,MATCH($A19,'FR-Efficacy Acceptability'!$B$12:$B$52,0)),"")</f>
        <v>3</v>
      </c>
      <c r="DD19" s="154">
        <f>IFERROR(INDEX('FR-Efficacy Acceptability'!Z$12:Z$52,MATCH($A19,'FR-Efficacy Acceptability'!$B$12:$B$52,0)),"")</f>
        <v>3</v>
      </c>
      <c r="DE19" s="154">
        <f>IFERROR(INDEX('FR-Efficacy Acceptability'!AA$12:AA$52,MATCH($A19,'FR-Efficacy Acceptability'!$B$12:$B$52,0)),"")</f>
        <v>3</v>
      </c>
      <c r="DF19" s="154">
        <f>IFERROR(INDEX('FR-Efficacy Acceptability'!AB$12:AB$52,MATCH($A19,'FR-Efficacy Acceptability'!$B$12:$B$52,0)),"")</f>
        <v>3</v>
      </c>
      <c r="DG19" s="154">
        <f>IFERROR(INDEX('FR-Efficacy Acceptability'!AC$12:AC$52,MATCH($A19,'FR-Efficacy Acceptability'!$B$12:$B$52,0)),"")</f>
        <v>3</v>
      </c>
      <c r="DH19" s="160">
        <f t="shared" si="86"/>
        <v>0</v>
      </c>
      <c r="DI19" s="160">
        <f t="shared" si="21"/>
        <v>0</v>
      </c>
      <c r="DJ19" s="160">
        <f t="shared" si="22"/>
        <v>0</v>
      </c>
      <c r="DK19" s="160">
        <f t="shared" si="23"/>
        <v>0</v>
      </c>
      <c r="DL19" s="160">
        <f t="shared" si="24"/>
        <v>0</v>
      </c>
      <c r="DM19" s="160">
        <f t="shared" si="25"/>
        <v>0</v>
      </c>
      <c r="DN19" s="160">
        <f t="shared" si="26"/>
        <v>0</v>
      </c>
      <c r="DO19" s="160">
        <f t="shared" si="27"/>
        <v>0</v>
      </c>
      <c r="DP19" s="160">
        <f t="shared" si="28"/>
        <v>0</v>
      </c>
      <c r="DQ19" s="160">
        <f t="shared" si="29"/>
        <v>0</v>
      </c>
      <c r="DR19" s="160">
        <f t="shared" si="30"/>
        <v>0</v>
      </c>
      <c r="DS19" s="160">
        <f t="shared" si="31"/>
        <v>0</v>
      </c>
      <c r="DT19" s="160">
        <f t="shared" si="32"/>
        <v>0</v>
      </c>
      <c r="DU19" s="160">
        <f t="shared" si="33"/>
        <v>0</v>
      </c>
      <c r="DV19" s="160">
        <f t="shared" si="34"/>
        <v>0</v>
      </c>
      <c r="DW19" s="160">
        <f t="shared" si="35"/>
        <v>0</v>
      </c>
      <c r="DX19" s="160">
        <f t="shared" si="36"/>
        <v>0</v>
      </c>
      <c r="DY19" s="160">
        <f t="shared" si="37"/>
        <v>0</v>
      </c>
      <c r="DZ19" s="160">
        <f t="shared" si="38"/>
        <v>0</v>
      </c>
      <c r="EA19" s="160">
        <f t="shared" si="39"/>
        <v>0</v>
      </c>
      <c r="EB19" s="160">
        <f t="shared" si="40"/>
        <v>0</v>
      </c>
      <c r="EC19" s="160">
        <f t="shared" si="41"/>
        <v>0</v>
      </c>
      <c r="ED19" s="160">
        <f t="shared" si="87"/>
        <v>0</v>
      </c>
      <c r="EE19" s="160">
        <f t="shared" si="42"/>
        <v>0</v>
      </c>
      <c r="EF19" s="160">
        <f t="shared" si="43"/>
        <v>0</v>
      </c>
      <c r="EG19" s="160">
        <f t="shared" si="44"/>
        <v>0</v>
      </c>
      <c r="EH19" s="160">
        <f t="shared" si="45"/>
        <v>0</v>
      </c>
      <c r="EI19" s="160">
        <f t="shared" si="46"/>
        <v>0</v>
      </c>
      <c r="EJ19" s="160">
        <f t="shared" si="47"/>
        <v>0</v>
      </c>
      <c r="EK19" s="160">
        <f t="shared" si="48"/>
        <v>0</v>
      </c>
      <c r="EL19" s="160">
        <f t="shared" si="49"/>
        <v>0</v>
      </c>
      <c r="EM19" s="160">
        <f t="shared" si="50"/>
        <v>0</v>
      </c>
      <c r="EN19" s="160">
        <f t="shared" si="51"/>
        <v>0</v>
      </c>
      <c r="EO19" s="160">
        <f t="shared" si="52"/>
        <v>0</v>
      </c>
      <c r="EP19" s="160">
        <f t="shared" si="53"/>
        <v>0</v>
      </c>
      <c r="EQ19" s="160">
        <f t="shared" si="54"/>
        <v>0</v>
      </c>
      <c r="ER19" s="160">
        <f t="shared" si="55"/>
        <v>0</v>
      </c>
      <c r="ES19" s="160">
        <f t="shared" si="56"/>
        <v>0</v>
      </c>
      <c r="ET19" s="160">
        <f t="shared" si="57"/>
        <v>0</v>
      </c>
      <c r="EU19" s="160">
        <f t="shared" si="58"/>
        <v>0</v>
      </c>
      <c r="EV19" s="160">
        <f t="shared" si="59"/>
        <v>0</v>
      </c>
      <c r="EW19" s="160">
        <f t="shared" si="60"/>
        <v>0</v>
      </c>
      <c r="EX19" s="160">
        <f t="shared" si="61"/>
        <v>0</v>
      </c>
      <c r="EY19" s="160">
        <f t="shared" si="62"/>
        <v>0</v>
      </c>
      <c r="EZ19" s="160">
        <f t="shared" si="88"/>
        <v>0</v>
      </c>
      <c r="FA19" s="160">
        <f t="shared" si="89"/>
        <v>0</v>
      </c>
      <c r="FB19" s="160">
        <f t="shared" si="90"/>
        <v>0</v>
      </c>
      <c r="FC19" s="160">
        <f t="shared" si="91"/>
        <v>0</v>
      </c>
      <c r="FD19" s="160">
        <f t="shared" si="92"/>
        <v>0</v>
      </c>
      <c r="FE19" s="160">
        <f t="shared" si="93"/>
        <v>0</v>
      </c>
      <c r="FF19" s="160">
        <f t="shared" si="94"/>
        <v>0</v>
      </c>
      <c r="FG19" s="160">
        <f t="shared" si="95"/>
        <v>0</v>
      </c>
      <c r="FH19" s="160">
        <f t="shared" si="96"/>
        <v>0</v>
      </c>
      <c r="FI19" s="160">
        <f t="shared" si="97"/>
        <v>0</v>
      </c>
      <c r="FJ19" s="160">
        <f t="shared" si="98"/>
        <v>0</v>
      </c>
      <c r="FK19" s="160">
        <f t="shared" si="99"/>
        <v>0</v>
      </c>
      <c r="FL19" s="160">
        <f t="shared" si="100"/>
        <v>0</v>
      </c>
      <c r="FM19" s="160">
        <f t="shared" si="101"/>
        <v>0</v>
      </c>
      <c r="FN19" s="160">
        <f t="shared" si="102"/>
        <v>0</v>
      </c>
      <c r="FO19" s="160">
        <f t="shared" si="103"/>
        <v>0</v>
      </c>
      <c r="FP19" s="160">
        <f t="shared" si="104"/>
        <v>0</v>
      </c>
      <c r="FQ19" s="160">
        <f t="shared" si="105"/>
        <v>0</v>
      </c>
      <c r="FR19" s="160">
        <f t="shared" si="106"/>
        <v>0</v>
      </c>
      <c r="FS19" s="160">
        <f t="shared" si="107"/>
        <v>0</v>
      </c>
      <c r="FT19" s="160">
        <f t="shared" si="108"/>
        <v>0</v>
      </c>
      <c r="FU19" s="160">
        <f t="shared" si="109"/>
        <v>0</v>
      </c>
      <c r="FV19" s="160">
        <f t="shared" si="110"/>
        <v>0</v>
      </c>
      <c r="FW19" s="160">
        <f t="shared" si="64"/>
        <v>0</v>
      </c>
      <c r="FX19" s="160">
        <f t="shared" si="65"/>
        <v>0</v>
      </c>
      <c r="FY19" s="160">
        <f t="shared" si="66"/>
        <v>0</v>
      </c>
      <c r="FZ19" s="160">
        <f t="shared" si="67"/>
        <v>0</v>
      </c>
      <c r="GA19" s="160">
        <f t="shared" si="68"/>
        <v>0</v>
      </c>
      <c r="GB19" s="160">
        <f t="shared" si="69"/>
        <v>0</v>
      </c>
      <c r="GC19" s="160">
        <f t="shared" si="70"/>
        <v>0</v>
      </c>
      <c r="GD19" s="160">
        <f t="shared" si="71"/>
        <v>0</v>
      </c>
      <c r="GE19" s="160">
        <f t="shared" si="72"/>
        <v>0</v>
      </c>
      <c r="GF19" s="160">
        <f t="shared" si="73"/>
        <v>-2</v>
      </c>
      <c r="GG19" s="160">
        <f t="shared" si="74"/>
        <v>0</v>
      </c>
      <c r="GH19" s="160">
        <f t="shared" si="75"/>
        <v>0</v>
      </c>
      <c r="GI19" s="160">
        <f t="shared" si="76"/>
        <v>0</v>
      </c>
      <c r="GJ19" s="160">
        <f t="shared" si="77"/>
        <v>0</v>
      </c>
      <c r="GK19" s="160">
        <f t="shared" si="78"/>
        <v>0</v>
      </c>
      <c r="GL19" s="160">
        <f t="shared" si="79"/>
        <v>0</v>
      </c>
      <c r="GM19" s="160">
        <f t="shared" si="80"/>
        <v>0</v>
      </c>
      <c r="GN19" s="160">
        <f t="shared" si="81"/>
        <v>0</v>
      </c>
      <c r="GO19" s="160">
        <f t="shared" si="82"/>
        <v>0</v>
      </c>
      <c r="GP19" s="160">
        <f t="shared" si="83"/>
        <v>0</v>
      </c>
      <c r="GQ19" s="160">
        <f t="shared" si="84"/>
        <v>0</v>
      </c>
      <c r="GR19" s="58" t="b">
        <f t="array" ref="GR19">MAX(DH19:GQ19)=MIN(DH19:GQ19)</f>
        <v>0</v>
      </c>
    </row>
    <row r="20" spans="1:200" x14ac:dyDescent="0.25">
      <c r="A20" s="196" t="s">
        <v>312</v>
      </c>
      <c r="B20" s="160">
        <f t="shared" si="85"/>
        <v>4</v>
      </c>
      <c r="C20" s="160">
        <f t="shared" si="0"/>
        <v>4</v>
      </c>
      <c r="D20" s="160">
        <f t="shared" si="1"/>
        <v>3</v>
      </c>
      <c r="E20" s="160">
        <f t="shared" si="2"/>
        <v>4</v>
      </c>
      <c r="F20" s="160">
        <f t="shared" si="3"/>
        <v>3</v>
      </c>
      <c r="G20" s="160">
        <f t="shared" si="4"/>
        <v>2</v>
      </c>
      <c r="H20" s="160">
        <f t="shared" si="5"/>
        <v>3</v>
      </c>
      <c r="I20" s="160">
        <f t="shared" si="6"/>
        <v>2</v>
      </c>
      <c r="J20" s="160">
        <f t="shared" si="7"/>
        <v>3</v>
      </c>
      <c r="K20" s="160">
        <f t="shared" si="8"/>
        <v>4</v>
      </c>
      <c r="L20" s="160">
        <f t="shared" si="9"/>
        <v>4</v>
      </c>
      <c r="M20" s="160">
        <f t="shared" si="10"/>
        <v>3</v>
      </c>
      <c r="N20" s="160">
        <f t="shared" si="11"/>
        <v>4</v>
      </c>
      <c r="O20" s="160">
        <f t="shared" si="12"/>
        <v>4</v>
      </c>
      <c r="P20" s="160">
        <f t="shared" si="13"/>
        <v>2</v>
      </c>
      <c r="Q20" s="160">
        <f t="shared" si="14"/>
        <v>3</v>
      </c>
      <c r="R20" s="160">
        <f t="shared" si="15"/>
        <v>1</v>
      </c>
      <c r="S20" s="160">
        <f t="shared" si="16"/>
        <v>3</v>
      </c>
      <c r="T20" s="160">
        <f t="shared" si="17"/>
        <v>1</v>
      </c>
      <c r="U20" s="160">
        <f t="shared" si="18"/>
        <v>3</v>
      </c>
      <c r="V20" s="160">
        <f t="shared" si="19"/>
        <v>2</v>
      </c>
      <c r="W20" s="160">
        <f t="shared" si="20"/>
        <v>3</v>
      </c>
      <c r="X20" s="154">
        <f>IFERROR(INDEX('ES-Efficacy Acceptability'!H$12:H$52,MATCH($A20,'ES-Efficacy Acceptability'!$B$12:$B$52,0)),"")</f>
        <v>3</v>
      </c>
      <c r="Y20" s="154">
        <f>IFERROR(INDEX('ES-Efficacy Acceptability'!I$12:I$52,MATCH($A20,'ES-Efficacy Acceptability'!$B$12:$B$52,0)),"")</f>
        <v>3</v>
      </c>
      <c r="Z20" s="154">
        <f>IFERROR(INDEX('ES-Efficacy Acceptability'!J$12:J$52,MATCH($A20,'ES-Efficacy Acceptability'!$B$12:$B$52,0)),"")</f>
        <v>3</v>
      </c>
      <c r="AA20" s="154">
        <f>IFERROR(INDEX('ES-Efficacy Acceptability'!K$12:K$52,MATCH($A20,'ES-Efficacy Acceptability'!$B$12:$B$52,0)),"")</f>
        <v>3</v>
      </c>
      <c r="AB20" s="154">
        <f>IFERROR(INDEX('ES-Efficacy Acceptability'!L$12:L$52,MATCH($A20,'ES-Efficacy Acceptability'!$B$12:$B$52,0)),"")</f>
        <v>3</v>
      </c>
      <c r="AC20" s="154">
        <f>IFERROR(INDEX('ES-Efficacy Acceptability'!M$12:M$52,MATCH($A20,'ES-Efficacy Acceptability'!$B$12:$B$52,0)),"")</f>
        <v>3</v>
      </c>
      <c r="AD20" s="154">
        <f>IFERROR(INDEX('ES-Efficacy Acceptability'!N$12:N$52,MATCH($A20,'ES-Efficacy Acceptability'!$B$12:$B$52,0)),"")</f>
        <v>3</v>
      </c>
      <c r="AE20" s="154">
        <f>IFERROR(INDEX('ES-Efficacy Acceptability'!O$12:O$52,MATCH($A20,'ES-Efficacy Acceptability'!$B$12:$B$52,0)),"")</f>
        <v>2</v>
      </c>
      <c r="AF20" s="154">
        <f>IFERROR(INDEX('ES-Efficacy Acceptability'!P$12:P$52,MATCH($A20,'ES-Efficacy Acceptability'!$B$12:$B$52,0)),"")</f>
        <v>5</v>
      </c>
      <c r="AG20" s="154">
        <f>IFERROR(INDEX('ES-Efficacy Acceptability'!Q$12:Q$52,MATCH($A20,'ES-Efficacy Acceptability'!$B$12:$B$52,0)),"")</f>
        <v>3</v>
      </c>
      <c r="AH20" s="154">
        <f>IFERROR(INDEX('ES-Efficacy Acceptability'!R$12:R$52,MATCH($A20,'ES-Efficacy Acceptability'!$B$12:$B$52,0)),"")</f>
        <v>4</v>
      </c>
      <c r="AI20" s="154">
        <f>IFERROR(INDEX('ES-Efficacy Acceptability'!S$12:S$52,MATCH($A20,'ES-Efficacy Acceptability'!$B$12:$B$52,0)),"")</f>
        <v>2</v>
      </c>
      <c r="AJ20" s="154">
        <f>IFERROR(INDEX('ES-Efficacy Acceptability'!T$12:T$52,MATCH($A20,'ES-Efficacy Acceptability'!$B$12:$B$52,0)),"")</f>
        <v>4</v>
      </c>
      <c r="AK20" s="154">
        <f>IFERROR(INDEX('ES-Efficacy Acceptability'!U$12:U$52,MATCH($A20,'ES-Efficacy Acceptability'!$B$12:$B$52,0)),"")</f>
        <v>3</v>
      </c>
      <c r="AL20" s="154">
        <f>IFERROR(INDEX('ES-Efficacy Acceptability'!V$12:V$52,MATCH($A20,'ES-Efficacy Acceptability'!$B$12:$B$52,0)),"")</f>
        <v>3</v>
      </c>
      <c r="AM20" s="154">
        <f>IFERROR(INDEX('ES-Efficacy Acceptability'!W$12:W$52,MATCH($A20,'ES-Efficacy Acceptability'!$B$12:$B$52,0)),"")</f>
        <v>3</v>
      </c>
      <c r="AN20" s="154">
        <f>IFERROR(INDEX('ES-Efficacy Acceptability'!X$12:X$52,MATCH($A20,'ES-Efficacy Acceptability'!$B$12:$B$52,0)),"")</f>
        <v>1</v>
      </c>
      <c r="AO20" s="154">
        <f>IFERROR(INDEX('ES-Efficacy Acceptability'!Y$12:Y$52,MATCH($A20,'ES-Efficacy Acceptability'!$B$12:$B$52,0)),"")</f>
        <v>3</v>
      </c>
      <c r="AP20" s="154">
        <f>IFERROR(INDEX('ES-Efficacy Acceptability'!Z$12:Z$52,MATCH($A20,'ES-Efficacy Acceptability'!$B$12:$B$52,0)),"")</f>
        <v>1</v>
      </c>
      <c r="AQ20" s="154">
        <f>IFERROR(INDEX('ES-Efficacy Acceptability'!AA$12:AA$52,MATCH($A20,'ES-Efficacy Acceptability'!$B$12:$B$52,0)),"")</f>
        <v>3</v>
      </c>
      <c r="AR20" s="154">
        <f>IFERROR(INDEX('ES-Efficacy Acceptability'!AB$12:AB$52,MATCH($A20,'ES-Efficacy Acceptability'!$B$12:$B$52,0)),"")</f>
        <v>1</v>
      </c>
      <c r="AS20" s="154">
        <f>IFERROR(INDEX('ES-Efficacy Acceptability'!AC$12:AC$52,MATCH($A20,'ES-Efficacy Acceptability'!$B$12:$B$52,0)),"")</f>
        <v>3</v>
      </c>
      <c r="AT20" s="154">
        <f>IFERROR(INDEX('IT-Efficacy Acceptability'!H$12:H$52,MATCH($A20,'IT-Efficacy Acceptability'!$B$12:$B$52,0)),"")</f>
        <v>5</v>
      </c>
      <c r="AU20" s="154">
        <f>IFERROR(INDEX('IT-Efficacy Acceptability'!I$12:I$52,MATCH($A20,'IT-Efficacy Acceptability'!$B$12:$B$52,0)),"")</f>
        <v>5</v>
      </c>
      <c r="AV20" s="154">
        <f>IFERROR(INDEX('IT-Efficacy Acceptability'!J$12:J$52,MATCH($A20,'IT-Efficacy Acceptability'!$B$12:$B$52,0)),"")</f>
        <v>5</v>
      </c>
      <c r="AW20" s="154">
        <f>IFERROR(INDEX('IT-Efficacy Acceptability'!K$12:K$52,MATCH($A20,'IT-Efficacy Acceptability'!$B$12:$B$52,0)),"")</f>
        <v>5</v>
      </c>
      <c r="AX20" s="154">
        <f>IFERROR(INDEX('IT-Efficacy Acceptability'!L$12:L$52,MATCH($A20,'IT-Efficacy Acceptability'!$B$12:$B$52,0)),"")</f>
        <v>4</v>
      </c>
      <c r="AY20" s="154">
        <f>IFERROR(INDEX('IT-Efficacy Acceptability'!M$12:M$52,MATCH($A20,'IT-Efficacy Acceptability'!$B$12:$B$52,0)),"")</f>
        <v>2</v>
      </c>
      <c r="AZ20" s="154">
        <f>IFERROR(INDEX('IT-Efficacy Acceptability'!N$12:N$52,MATCH($A20,'IT-Efficacy Acceptability'!$B$12:$B$52,0)),"")</f>
        <v>3</v>
      </c>
      <c r="BA20" s="154">
        <f>IFERROR(INDEX('IT-Efficacy Acceptability'!O$12:O$52,MATCH($A20,'IT-Efficacy Acceptability'!$B$12:$B$52,0)),"")</f>
        <v>1</v>
      </c>
      <c r="BB20" s="154">
        <f>IFERROR(INDEX('IT-Efficacy Acceptability'!P$12:P$52,MATCH($A20,'IT-Efficacy Acceptability'!$B$12:$B$52,0)),"")</f>
        <v>2</v>
      </c>
      <c r="BC20" s="154">
        <f>IFERROR(INDEX('IT-Efficacy Acceptability'!Q$12:Q$52,MATCH($A20,'IT-Efficacy Acceptability'!$B$12:$B$52,0)),"")</f>
        <v>3</v>
      </c>
      <c r="BD20" s="154">
        <f>IFERROR(INDEX('IT-Efficacy Acceptability'!R$12:R$52,MATCH($A20,'IT-Efficacy Acceptability'!$B$12:$B$52,0)),"")</f>
        <v>3</v>
      </c>
      <c r="BE20" s="154">
        <f>IFERROR(INDEX('IT-Efficacy Acceptability'!S$12:S$52,MATCH($A20,'IT-Efficacy Acceptability'!$B$12:$B$52,0)),"")</f>
        <v>2</v>
      </c>
      <c r="BF20" s="154">
        <f>IFERROR(INDEX('IT-Efficacy Acceptability'!T$12:T$52,MATCH($A20,'IT-Efficacy Acceptability'!$B$12:$B$52,0)),"")</f>
        <v>4</v>
      </c>
      <c r="BG20" s="154">
        <f>IFERROR(INDEX('IT-Efficacy Acceptability'!U$12:U$52,MATCH($A20,'IT-Efficacy Acceptability'!$B$12:$B$52,0)),"")</f>
        <v>3</v>
      </c>
      <c r="BH20" s="154">
        <f>IFERROR(INDEX('IT-Efficacy Acceptability'!V$12:V$52,MATCH($A20,'IT-Efficacy Acceptability'!$B$12:$B$52,0)),"")</f>
        <v>2</v>
      </c>
      <c r="BI20" s="154">
        <f>IFERROR(INDEX('IT-Efficacy Acceptability'!W$12:W$52,MATCH($A20,'IT-Efficacy Acceptability'!$B$12:$B$52,0)),"")</f>
        <v>3</v>
      </c>
      <c r="BJ20" s="154">
        <f>IFERROR(INDEX('IT-Efficacy Acceptability'!X$12:X$52,MATCH($A20,'IT-Efficacy Acceptability'!$B$12:$B$52,0)),"")</f>
        <v>1</v>
      </c>
      <c r="BK20" s="154">
        <f>IFERROR(INDEX('IT-Efficacy Acceptability'!Y$12:Y$52,MATCH($A20,'IT-Efficacy Acceptability'!$B$12:$B$52,0)),"")</f>
        <v>3</v>
      </c>
      <c r="BL20" s="154">
        <f>IFERROR(INDEX('IT-Efficacy Acceptability'!Z$12:Z$52,MATCH($A20,'IT-Efficacy Acceptability'!$B$12:$B$52,0)),"")</f>
        <v>1</v>
      </c>
      <c r="BM20" s="154">
        <f>IFERROR(INDEX('IT-Efficacy Acceptability'!AA$12:AA$52,MATCH($A20,'IT-Efficacy Acceptability'!$B$12:$B$52,0)),"")</f>
        <v>2</v>
      </c>
      <c r="BN20" s="154">
        <f>IFERROR(INDEX('IT-Efficacy Acceptability'!AB$12:AB$52,MATCH($A20,'IT-Efficacy Acceptability'!$B$12:$B$52,0)),"")</f>
        <v>2</v>
      </c>
      <c r="BO20" s="154">
        <f>IFERROR(INDEX('IT-Efficacy Acceptability'!AC$12:AC$52,MATCH($A20,'IT-Efficacy Acceptability'!$B$12:$B$52,0)),"")</f>
        <v>3</v>
      </c>
      <c r="BP20" s="154">
        <f>IFERROR(INDEX('DE-Efficacy Acceptability'!H$12:H$52,MATCH($A20,'DE-Efficacy Acceptability'!$B$12:$B$52,0)),"")</f>
        <v>4</v>
      </c>
      <c r="BQ20" s="154">
        <f>IFERROR(INDEX('DE-Efficacy Acceptability'!I$12:I$52,MATCH($A20,'DE-Efficacy Acceptability'!$B$12:$B$52,0)),"")</f>
        <v>4</v>
      </c>
      <c r="BR20" s="154">
        <f>IFERROR(INDEX('DE-Efficacy Acceptability'!J$12:J$52,MATCH($A20,'DE-Efficacy Acceptability'!$B$12:$B$52,0)),"")</f>
        <v>3</v>
      </c>
      <c r="BS20" s="154">
        <f>IFERROR(INDEX('DE-Efficacy Acceptability'!K$12:K$52,MATCH($A20,'DE-Efficacy Acceptability'!$B$12:$B$52,0)),"")</f>
        <v>4</v>
      </c>
      <c r="BT20" s="154">
        <f>IFERROR(INDEX('DE-Efficacy Acceptability'!L$12:L$52,MATCH($A20,'DE-Efficacy Acceptability'!$B$12:$B$52,0)),"")</f>
        <v>2</v>
      </c>
      <c r="BU20" s="154">
        <f>IFERROR(INDEX('DE-Efficacy Acceptability'!M$12:M$52,MATCH($A20,'DE-Efficacy Acceptability'!$B$12:$B$52,0)),"")</f>
        <v>2</v>
      </c>
      <c r="BV20" s="154">
        <f>IFERROR(INDEX('DE-Efficacy Acceptability'!N$12:N$52,MATCH($A20,'DE-Efficacy Acceptability'!$B$12:$B$52,0)),"")</f>
        <v>2</v>
      </c>
      <c r="BW20" s="154">
        <f>IFERROR(INDEX('DE-Efficacy Acceptability'!O$12:O$52,MATCH($A20,'DE-Efficacy Acceptability'!$B$12:$B$52,0)),"")</f>
        <v>4</v>
      </c>
      <c r="BX20" s="154">
        <f>IFERROR(INDEX('DE-Efficacy Acceptability'!P$12:P$52,MATCH($A20,'DE-Efficacy Acceptability'!$B$12:$B$52,0)),"")</f>
        <v>1</v>
      </c>
      <c r="BY20" s="154">
        <f>IFERROR(INDEX('DE-Efficacy Acceptability'!Q$12:Q$52,MATCH($A20,'DE-Efficacy Acceptability'!$B$12:$B$52,0)),"")</f>
        <v>4</v>
      </c>
      <c r="BZ20" s="154">
        <f>IFERROR(INDEX('DE-Efficacy Acceptability'!R$12:R$52,MATCH($A20,'DE-Efficacy Acceptability'!$B$12:$B$52,0)),"")</f>
        <v>4</v>
      </c>
      <c r="CA20" s="154">
        <f>IFERROR(INDEX('DE-Efficacy Acceptability'!S$12:S$52,MATCH($A20,'DE-Efficacy Acceptability'!$B$12:$B$52,0)),"")</f>
        <v>4</v>
      </c>
      <c r="CB20" s="154">
        <f>IFERROR(INDEX('DE-Efficacy Acceptability'!T$12:T$52,MATCH($A20,'DE-Efficacy Acceptability'!$B$12:$B$52,0)),"")</f>
        <v>5</v>
      </c>
      <c r="CC20" s="154">
        <f>IFERROR(INDEX('DE-Efficacy Acceptability'!U$12:U$52,MATCH($A20,'DE-Efficacy Acceptability'!$B$12:$B$52,0)),"")</f>
        <v>4</v>
      </c>
      <c r="CD20" s="154">
        <f>IFERROR(INDEX('DE-Efficacy Acceptability'!V$12:V$52,MATCH($A20,'DE-Efficacy Acceptability'!$B$12:$B$52,0)),"")</f>
        <v>1</v>
      </c>
      <c r="CE20" s="154">
        <f>IFERROR(INDEX('DE-Efficacy Acceptability'!W$12:W$52,MATCH($A20,'DE-Efficacy Acceptability'!$B$12:$B$52,0)),"")</f>
        <v>2</v>
      </c>
      <c r="CF20" s="154">
        <f>IFERROR(INDEX('DE-Efficacy Acceptability'!X$12:X$52,MATCH($A20,'DE-Efficacy Acceptability'!$B$12:$B$52,0)),"")</f>
        <v>1</v>
      </c>
      <c r="CG20" s="154">
        <f>IFERROR(INDEX('DE-Efficacy Acceptability'!Y$12:Y$52,MATCH($A20,'DE-Efficacy Acceptability'!$B$12:$B$52,0)),"")</f>
        <v>3</v>
      </c>
      <c r="CH20" s="154">
        <f>IFERROR(INDEX('DE-Efficacy Acceptability'!Z$12:Z$52,MATCH($A20,'DE-Efficacy Acceptability'!$B$12:$B$52,0)),"")</f>
        <v>1</v>
      </c>
      <c r="CI20" s="154">
        <f>IFERROR(INDEX('DE-Efficacy Acceptability'!AA$12:AA$52,MATCH($A20,'DE-Efficacy Acceptability'!$B$12:$B$52,0)),"")</f>
        <v>2</v>
      </c>
      <c r="CJ20" s="154">
        <f>IFERROR(INDEX('DE-Efficacy Acceptability'!AB$12:AB$52,MATCH($A20,'DE-Efficacy Acceptability'!$B$12:$B$52,0)),"")</f>
        <v>1</v>
      </c>
      <c r="CK20" s="154">
        <f>IFERROR(INDEX('DE-Efficacy Acceptability'!AC$12:AC$52,MATCH($A20,'DE-Efficacy Acceptability'!$B$12:$B$52,0)),"")</f>
        <v>2</v>
      </c>
      <c r="CL20" s="154">
        <f>IFERROR(INDEX('FR-Efficacy Acceptability'!H$12:H$52,MATCH($A20,'FR-Efficacy Acceptability'!$B$12:$B$52,0)),"")</f>
        <v>2</v>
      </c>
      <c r="CM20" s="154">
        <f>IFERROR(INDEX('FR-Efficacy Acceptability'!I$12:I$52,MATCH($A20,'FR-Efficacy Acceptability'!$B$12:$B$52,0)),"")</f>
        <v>2</v>
      </c>
      <c r="CN20" s="154">
        <f>IFERROR(INDEX('FR-Efficacy Acceptability'!J$12:J$52,MATCH($A20,'FR-Efficacy Acceptability'!$B$12:$B$52,0)),"")</f>
        <v>2</v>
      </c>
      <c r="CO20" s="154">
        <f>IFERROR(INDEX('FR-Efficacy Acceptability'!K$12:K$52,MATCH($A20,'FR-Efficacy Acceptability'!$B$12:$B$52,0)),"")</f>
        <v>3</v>
      </c>
      <c r="CP20" s="154">
        <f>IFERROR(INDEX('FR-Efficacy Acceptability'!L$12:L$52,MATCH($A20,'FR-Efficacy Acceptability'!$B$12:$B$52,0)),"")</f>
        <v>4</v>
      </c>
      <c r="CQ20" s="154">
        <f>IFERROR(INDEX('FR-Efficacy Acceptability'!M$12:M$52,MATCH($A20,'FR-Efficacy Acceptability'!$B$12:$B$52,0)),"")</f>
        <v>1</v>
      </c>
      <c r="CR20" s="154">
        <f>IFERROR(INDEX('FR-Efficacy Acceptability'!N$12:N$52,MATCH($A20,'FR-Efficacy Acceptability'!$B$12:$B$52,0)),"")</f>
        <v>4</v>
      </c>
      <c r="CS20" s="154">
        <f>IFERROR(INDEX('FR-Efficacy Acceptability'!O$12:O$52,MATCH($A20,'FR-Efficacy Acceptability'!$B$12:$B$52,0)),"")</f>
        <v>1</v>
      </c>
      <c r="CT20" s="154">
        <f>IFERROR(INDEX('FR-Efficacy Acceptability'!P$12:P$52,MATCH($A20,'FR-Efficacy Acceptability'!$B$12:$B$52,0)),"")</f>
        <v>2</v>
      </c>
      <c r="CU20" s="154">
        <f>IFERROR(INDEX('FR-Efficacy Acceptability'!Q$12:Q$52,MATCH($A20,'FR-Efficacy Acceptability'!$B$12:$B$52,0)),"")</f>
        <v>4</v>
      </c>
      <c r="CV20" s="154">
        <f>IFERROR(INDEX('FR-Efficacy Acceptability'!R$12:R$52,MATCH($A20,'FR-Efficacy Acceptability'!$B$12:$B$52,0)),"")</f>
        <v>4</v>
      </c>
      <c r="CW20" s="154">
        <f>IFERROR(INDEX('FR-Efficacy Acceptability'!S$12:S$52,MATCH($A20,'FR-Efficacy Acceptability'!$B$12:$B$52,0)),"")</f>
        <v>4</v>
      </c>
      <c r="CX20" s="154">
        <f>IFERROR(INDEX('FR-Efficacy Acceptability'!T$12:T$52,MATCH($A20,'FR-Efficacy Acceptability'!$B$12:$B$52,0)),"")</f>
        <v>3</v>
      </c>
      <c r="CY20" s="154">
        <f>IFERROR(INDEX('FR-Efficacy Acceptability'!U$12:U$52,MATCH($A20,'FR-Efficacy Acceptability'!$B$12:$B$52,0)),"")</f>
        <v>4</v>
      </c>
      <c r="CZ20" s="154">
        <f>IFERROR(INDEX('FR-Efficacy Acceptability'!V$12:V$52,MATCH($A20,'FR-Efficacy Acceptability'!$B$12:$B$52,0)),"")</f>
        <v>1</v>
      </c>
      <c r="DA20" s="154">
        <f>IFERROR(INDEX('FR-Efficacy Acceptability'!W$12:W$52,MATCH($A20,'FR-Efficacy Acceptability'!$B$12:$B$52,0)),"")</f>
        <v>3</v>
      </c>
      <c r="DB20" s="154">
        <f>IFERROR(INDEX('FR-Efficacy Acceptability'!X$12:X$52,MATCH($A20,'FR-Efficacy Acceptability'!$B$12:$B$52,0)),"")</f>
        <v>1</v>
      </c>
      <c r="DC20" s="154">
        <f>IFERROR(INDEX('FR-Efficacy Acceptability'!Y$12:Y$52,MATCH($A20,'FR-Efficacy Acceptability'!$B$12:$B$52,0)),"")</f>
        <v>3</v>
      </c>
      <c r="DD20" s="154">
        <f>IFERROR(INDEX('FR-Efficacy Acceptability'!Z$12:Z$52,MATCH($A20,'FR-Efficacy Acceptability'!$B$12:$B$52,0)),"")</f>
        <v>2</v>
      </c>
      <c r="DE20" s="154">
        <f>IFERROR(INDEX('FR-Efficacy Acceptability'!AA$12:AA$52,MATCH($A20,'FR-Efficacy Acceptability'!$B$12:$B$52,0)),"")</f>
        <v>3</v>
      </c>
      <c r="DF20" s="154">
        <f>IFERROR(INDEX('FR-Efficacy Acceptability'!AB$12:AB$52,MATCH($A20,'FR-Efficacy Acceptability'!$B$12:$B$52,0)),"")</f>
        <v>2</v>
      </c>
      <c r="DG20" s="154">
        <f>IFERROR(INDEX('FR-Efficacy Acceptability'!AC$12:AC$52,MATCH($A20,'FR-Efficacy Acceptability'!$B$12:$B$52,0)),"")</f>
        <v>2</v>
      </c>
      <c r="DH20" s="160">
        <f t="shared" si="86"/>
        <v>-1</v>
      </c>
      <c r="DI20" s="160">
        <f t="shared" si="21"/>
        <v>-1</v>
      </c>
      <c r="DJ20" s="160">
        <f t="shared" si="22"/>
        <v>0</v>
      </c>
      <c r="DK20" s="160">
        <f t="shared" si="23"/>
        <v>-1</v>
      </c>
      <c r="DL20" s="160">
        <f t="shared" si="24"/>
        <v>0</v>
      </c>
      <c r="DM20" s="160">
        <f t="shared" si="25"/>
        <v>1</v>
      </c>
      <c r="DN20" s="160">
        <f t="shared" si="26"/>
        <v>0</v>
      </c>
      <c r="DO20" s="160">
        <f t="shared" si="27"/>
        <v>0</v>
      </c>
      <c r="DP20" s="160">
        <f t="shared" si="28"/>
        <v>2</v>
      </c>
      <c r="DQ20" s="160">
        <f t="shared" si="29"/>
        <v>-1</v>
      </c>
      <c r="DR20" s="160">
        <f t="shared" si="30"/>
        <v>0</v>
      </c>
      <c r="DS20" s="160">
        <f t="shared" si="31"/>
        <v>-1</v>
      </c>
      <c r="DT20" s="160">
        <f t="shared" si="32"/>
        <v>0</v>
      </c>
      <c r="DU20" s="160">
        <f t="shared" si="33"/>
        <v>-1</v>
      </c>
      <c r="DV20" s="160">
        <f t="shared" si="34"/>
        <v>1</v>
      </c>
      <c r="DW20" s="160">
        <f t="shared" si="35"/>
        <v>0</v>
      </c>
      <c r="DX20" s="160">
        <f t="shared" si="36"/>
        <v>0</v>
      </c>
      <c r="DY20" s="160">
        <f t="shared" si="37"/>
        <v>0</v>
      </c>
      <c r="DZ20" s="160">
        <f t="shared" si="38"/>
        <v>0</v>
      </c>
      <c r="EA20" s="160">
        <f t="shared" si="39"/>
        <v>0</v>
      </c>
      <c r="EB20" s="160">
        <f t="shared" si="40"/>
        <v>-1</v>
      </c>
      <c r="EC20" s="160">
        <f t="shared" si="41"/>
        <v>0</v>
      </c>
      <c r="ED20" s="160">
        <f t="shared" si="87"/>
        <v>1</v>
      </c>
      <c r="EE20" s="160">
        <f t="shared" si="42"/>
        <v>1</v>
      </c>
      <c r="EF20" s="160">
        <f t="shared" si="43"/>
        <v>2</v>
      </c>
      <c r="EG20" s="160">
        <f t="shared" si="44"/>
        <v>1</v>
      </c>
      <c r="EH20" s="160">
        <f t="shared" si="45"/>
        <v>1</v>
      </c>
      <c r="EI20" s="160">
        <f t="shared" si="46"/>
        <v>0</v>
      </c>
      <c r="EJ20" s="160">
        <f t="shared" si="47"/>
        <v>0</v>
      </c>
      <c r="EK20" s="160">
        <f t="shared" si="48"/>
        <v>-1</v>
      </c>
      <c r="EL20" s="160">
        <f t="shared" si="49"/>
        <v>-1</v>
      </c>
      <c r="EM20" s="160">
        <f t="shared" si="50"/>
        <v>-1</v>
      </c>
      <c r="EN20" s="160">
        <f t="shared" si="51"/>
        <v>-1</v>
      </c>
      <c r="EO20" s="160">
        <f t="shared" si="52"/>
        <v>-1</v>
      </c>
      <c r="EP20" s="160">
        <f t="shared" si="53"/>
        <v>0</v>
      </c>
      <c r="EQ20" s="160">
        <f t="shared" si="54"/>
        <v>-1</v>
      </c>
      <c r="ER20" s="160">
        <f t="shared" si="55"/>
        <v>0</v>
      </c>
      <c r="ES20" s="160">
        <f t="shared" si="56"/>
        <v>0</v>
      </c>
      <c r="ET20" s="160">
        <f t="shared" si="57"/>
        <v>0</v>
      </c>
      <c r="EU20" s="160">
        <f t="shared" si="58"/>
        <v>0</v>
      </c>
      <c r="EV20" s="160">
        <f t="shared" si="59"/>
        <v>0</v>
      </c>
      <c r="EW20" s="160">
        <f t="shared" si="60"/>
        <v>-1</v>
      </c>
      <c r="EX20" s="160">
        <f t="shared" si="61"/>
        <v>0</v>
      </c>
      <c r="EY20" s="160">
        <f t="shared" si="62"/>
        <v>0</v>
      </c>
      <c r="EZ20" s="160">
        <f t="shared" si="88"/>
        <v>0</v>
      </c>
      <c r="FA20" s="160">
        <f t="shared" si="89"/>
        <v>0</v>
      </c>
      <c r="FB20" s="160">
        <f t="shared" si="90"/>
        <v>0</v>
      </c>
      <c r="FC20" s="160">
        <f t="shared" si="91"/>
        <v>0</v>
      </c>
      <c r="FD20" s="160">
        <f t="shared" si="92"/>
        <v>-1</v>
      </c>
      <c r="FE20" s="160">
        <f t="shared" si="93"/>
        <v>0</v>
      </c>
      <c r="FF20" s="160">
        <f t="shared" si="94"/>
        <v>-1</v>
      </c>
      <c r="FG20" s="160">
        <f t="shared" si="95"/>
        <v>2</v>
      </c>
      <c r="FH20" s="160">
        <f t="shared" si="96"/>
        <v>-2</v>
      </c>
      <c r="FI20" s="160">
        <f t="shared" si="97"/>
        <v>0</v>
      </c>
      <c r="FJ20" s="160">
        <f t="shared" si="98"/>
        <v>0</v>
      </c>
      <c r="FK20" s="160">
        <f t="shared" si="99"/>
        <v>1</v>
      </c>
      <c r="FL20" s="160">
        <f t="shared" si="100"/>
        <v>1</v>
      </c>
      <c r="FM20" s="160">
        <f t="shared" si="101"/>
        <v>0</v>
      </c>
      <c r="FN20" s="160">
        <f t="shared" si="102"/>
        <v>-1</v>
      </c>
      <c r="FO20" s="160">
        <f t="shared" si="103"/>
        <v>-1</v>
      </c>
      <c r="FP20" s="160">
        <f t="shared" si="104"/>
        <v>0</v>
      </c>
      <c r="FQ20" s="160">
        <f t="shared" si="105"/>
        <v>0</v>
      </c>
      <c r="FR20" s="160">
        <f t="shared" si="106"/>
        <v>0</v>
      </c>
      <c r="FS20" s="160">
        <f t="shared" si="107"/>
        <v>-1</v>
      </c>
      <c r="FT20" s="160">
        <f t="shared" si="108"/>
        <v>-1</v>
      </c>
      <c r="FU20" s="160">
        <f t="shared" si="109"/>
        <v>-1</v>
      </c>
      <c r="FV20" s="160">
        <f t="shared" si="110"/>
        <v>-2</v>
      </c>
      <c r="FW20" s="160">
        <f t="shared" si="64"/>
        <v>-2</v>
      </c>
      <c r="FX20" s="160">
        <f t="shared" si="65"/>
        <v>-1</v>
      </c>
      <c r="FY20" s="160">
        <f t="shared" si="66"/>
        <v>-1</v>
      </c>
      <c r="FZ20" s="160">
        <f t="shared" si="67"/>
        <v>1</v>
      </c>
      <c r="GA20" s="160">
        <f t="shared" si="68"/>
        <v>-1</v>
      </c>
      <c r="GB20" s="160">
        <f t="shared" si="69"/>
        <v>1</v>
      </c>
      <c r="GC20" s="160">
        <f t="shared" si="70"/>
        <v>-1</v>
      </c>
      <c r="GD20" s="160">
        <f t="shared" si="71"/>
        <v>-1</v>
      </c>
      <c r="GE20" s="160">
        <f t="shared" si="72"/>
        <v>0</v>
      </c>
      <c r="GF20" s="160">
        <f t="shared" si="73"/>
        <v>0</v>
      </c>
      <c r="GG20" s="160">
        <f t="shared" si="74"/>
        <v>1</v>
      </c>
      <c r="GH20" s="160">
        <f t="shared" si="75"/>
        <v>-1</v>
      </c>
      <c r="GI20" s="160">
        <f t="shared" si="76"/>
        <v>0</v>
      </c>
      <c r="GJ20" s="160">
        <f t="shared" si="77"/>
        <v>-1</v>
      </c>
      <c r="GK20" s="160">
        <f t="shared" si="78"/>
        <v>0</v>
      </c>
      <c r="GL20" s="160">
        <f t="shared" si="79"/>
        <v>0</v>
      </c>
      <c r="GM20" s="160">
        <f t="shared" si="80"/>
        <v>0</v>
      </c>
      <c r="GN20" s="160">
        <f t="shared" si="81"/>
        <v>1</v>
      </c>
      <c r="GO20" s="160">
        <f t="shared" si="82"/>
        <v>0</v>
      </c>
      <c r="GP20" s="160">
        <f t="shared" si="83"/>
        <v>0</v>
      </c>
      <c r="GQ20" s="160">
        <f t="shared" si="84"/>
        <v>-1</v>
      </c>
      <c r="GR20" s="58" t="b">
        <f t="array" ref="GR20">MAX(DH20:GQ20)=MIN(DH20:GQ20)</f>
        <v>0</v>
      </c>
    </row>
    <row r="21" spans="1:200" hidden="1" x14ac:dyDescent="0.25">
      <c r="A21" s="196" t="s">
        <v>320</v>
      </c>
      <c r="B21" s="160">
        <f t="shared" si="85"/>
        <v>4</v>
      </c>
      <c r="C21" s="160">
        <f t="shared" si="0"/>
        <v>4</v>
      </c>
      <c r="D21" s="160">
        <f t="shared" si="1"/>
        <v>4</v>
      </c>
      <c r="E21" s="160">
        <f t="shared" si="2"/>
        <v>4</v>
      </c>
      <c r="F21" s="160">
        <f t="shared" si="3"/>
        <v>4</v>
      </c>
      <c r="G21" s="160">
        <f t="shared" si="4"/>
        <v>5</v>
      </c>
      <c r="H21" s="160">
        <f t="shared" si="5"/>
        <v>2</v>
      </c>
      <c r="I21" s="160">
        <f t="shared" si="6"/>
        <v>4</v>
      </c>
      <c r="J21" s="160">
        <f t="shared" si="7"/>
        <v>3</v>
      </c>
      <c r="K21" s="160">
        <f t="shared" si="8"/>
        <v>3</v>
      </c>
      <c r="L21" s="160">
        <f t="shared" si="9"/>
        <v>4</v>
      </c>
      <c r="M21" s="160">
        <f t="shared" si="10"/>
        <v>2</v>
      </c>
      <c r="N21" s="160">
        <f t="shared" si="11"/>
        <v>4</v>
      </c>
      <c r="O21" s="160">
        <f t="shared" si="12"/>
        <v>4</v>
      </c>
      <c r="P21" s="160">
        <f t="shared" si="13"/>
        <v>3</v>
      </c>
      <c r="Q21" s="160">
        <f t="shared" si="14"/>
        <v>3</v>
      </c>
      <c r="R21" s="160">
        <f t="shared" si="15"/>
        <v>3</v>
      </c>
      <c r="S21" s="160">
        <f t="shared" si="16"/>
        <v>3</v>
      </c>
      <c r="T21" s="160">
        <f t="shared" si="17"/>
        <v>3</v>
      </c>
      <c r="U21" s="160">
        <f t="shared" si="18"/>
        <v>3</v>
      </c>
      <c r="V21" s="160">
        <f t="shared" si="19"/>
        <v>3</v>
      </c>
      <c r="W21" s="160">
        <f t="shared" si="20"/>
        <v>3</v>
      </c>
      <c r="X21" s="154">
        <f>IFERROR(INDEX('ES-Efficacy Acceptability'!H$12:H$52,MATCH($A21,'ES-Efficacy Acceptability'!$B$12:$B$52,0)),"")</f>
        <v>4</v>
      </c>
      <c r="Y21" s="154">
        <f>IFERROR(INDEX('ES-Efficacy Acceptability'!I$12:I$52,MATCH($A21,'ES-Efficacy Acceptability'!$B$12:$B$52,0)),"")</f>
        <v>4</v>
      </c>
      <c r="Z21" s="154">
        <f>IFERROR(INDEX('ES-Efficacy Acceptability'!J$12:J$52,MATCH($A21,'ES-Efficacy Acceptability'!$B$12:$B$52,0)),"")</f>
        <v>4</v>
      </c>
      <c r="AA21" s="154">
        <f>IFERROR(INDEX('ES-Efficacy Acceptability'!K$12:K$52,MATCH($A21,'ES-Efficacy Acceptability'!$B$12:$B$52,0)),"")</f>
        <v>4</v>
      </c>
      <c r="AB21" s="154">
        <f>IFERROR(INDEX('ES-Efficacy Acceptability'!L$12:L$52,MATCH($A21,'ES-Efficacy Acceptability'!$B$12:$B$52,0)),"")</f>
        <v>4</v>
      </c>
      <c r="AC21" s="154">
        <f>IFERROR(INDEX('ES-Efficacy Acceptability'!M$12:M$52,MATCH($A21,'ES-Efficacy Acceptability'!$B$12:$B$52,0)),"")</f>
        <v>5</v>
      </c>
      <c r="AD21" s="154">
        <f>IFERROR(INDEX('ES-Efficacy Acceptability'!N$12:N$52,MATCH($A21,'ES-Efficacy Acceptability'!$B$12:$B$52,0)),"")</f>
        <v>2</v>
      </c>
      <c r="AE21" s="154">
        <f>IFERROR(INDEX('ES-Efficacy Acceptability'!O$12:O$52,MATCH($A21,'ES-Efficacy Acceptability'!$B$12:$B$52,0)),"")</f>
        <v>4</v>
      </c>
      <c r="AF21" s="154">
        <f>IFERROR(INDEX('ES-Efficacy Acceptability'!P$12:P$52,MATCH($A21,'ES-Efficacy Acceptability'!$B$12:$B$52,0)),"")</f>
        <v>3</v>
      </c>
      <c r="AG21" s="154">
        <f>IFERROR(INDEX('ES-Efficacy Acceptability'!Q$12:Q$52,MATCH($A21,'ES-Efficacy Acceptability'!$B$12:$B$52,0)),"")</f>
        <v>3</v>
      </c>
      <c r="AH21" s="154">
        <f>IFERROR(INDEX('ES-Efficacy Acceptability'!R$12:R$52,MATCH($A21,'ES-Efficacy Acceptability'!$B$12:$B$52,0)),"")</f>
        <v>4</v>
      </c>
      <c r="AI21" s="154">
        <f>IFERROR(INDEX('ES-Efficacy Acceptability'!S$12:S$52,MATCH($A21,'ES-Efficacy Acceptability'!$B$12:$B$52,0)),"")</f>
        <v>2</v>
      </c>
      <c r="AJ21" s="154">
        <f>IFERROR(INDEX('ES-Efficacy Acceptability'!T$12:T$52,MATCH($A21,'ES-Efficacy Acceptability'!$B$12:$B$52,0)),"")</f>
        <v>4</v>
      </c>
      <c r="AK21" s="154">
        <f>IFERROR(INDEX('ES-Efficacy Acceptability'!U$12:U$52,MATCH($A21,'ES-Efficacy Acceptability'!$B$12:$B$52,0)),"")</f>
        <v>4</v>
      </c>
      <c r="AL21" s="154">
        <f>IFERROR(INDEX('ES-Efficacy Acceptability'!V$12:V$52,MATCH($A21,'ES-Efficacy Acceptability'!$B$12:$B$52,0)),"")</f>
        <v>3</v>
      </c>
      <c r="AM21" s="154">
        <f>IFERROR(INDEX('ES-Efficacy Acceptability'!W$12:W$52,MATCH($A21,'ES-Efficacy Acceptability'!$B$12:$B$52,0)),"")</f>
        <v>3</v>
      </c>
      <c r="AN21" s="154">
        <f>IFERROR(INDEX('ES-Efficacy Acceptability'!X$12:X$52,MATCH($A21,'ES-Efficacy Acceptability'!$B$12:$B$52,0)),"")</f>
        <v>3</v>
      </c>
      <c r="AO21" s="154">
        <f>IFERROR(INDEX('ES-Efficacy Acceptability'!Y$12:Y$52,MATCH($A21,'ES-Efficacy Acceptability'!$B$12:$B$52,0)),"")</f>
        <v>3</v>
      </c>
      <c r="AP21" s="154">
        <f>IFERROR(INDEX('ES-Efficacy Acceptability'!Z$12:Z$52,MATCH($A21,'ES-Efficacy Acceptability'!$B$12:$B$52,0)),"")</f>
        <v>3</v>
      </c>
      <c r="AQ21" s="154">
        <f>IFERROR(INDEX('ES-Efficacy Acceptability'!AA$12:AA$52,MATCH($A21,'ES-Efficacy Acceptability'!$B$12:$B$52,0)),"")</f>
        <v>3</v>
      </c>
      <c r="AR21" s="154">
        <f>IFERROR(INDEX('ES-Efficacy Acceptability'!AB$12:AB$52,MATCH($A21,'ES-Efficacy Acceptability'!$B$12:$B$52,0)),"")</f>
        <v>3</v>
      </c>
      <c r="AS21" s="154">
        <f>IFERROR(INDEX('ES-Efficacy Acceptability'!AC$12:AC$52,MATCH($A21,'ES-Efficacy Acceptability'!$B$12:$B$52,0)),"")</f>
        <v>3</v>
      </c>
      <c r="AT21" s="154" t="str">
        <f>IFERROR(INDEX('IT-Efficacy Acceptability'!H$12:H$52,MATCH($A21,'IT-Efficacy Acceptability'!$B$12:$B$52,0)),"")</f>
        <v/>
      </c>
      <c r="AU21" s="154" t="str">
        <f>IFERROR(INDEX('IT-Efficacy Acceptability'!I$12:I$52,MATCH($A21,'IT-Efficacy Acceptability'!$B$12:$B$52,0)),"")</f>
        <v/>
      </c>
      <c r="AV21" s="154" t="str">
        <f>IFERROR(INDEX('IT-Efficacy Acceptability'!J$12:J$52,MATCH($A21,'IT-Efficacy Acceptability'!$B$12:$B$52,0)),"")</f>
        <v/>
      </c>
      <c r="AW21" s="154" t="str">
        <f>IFERROR(INDEX('IT-Efficacy Acceptability'!K$12:K$52,MATCH($A21,'IT-Efficacy Acceptability'!$B$12:$B$52,0)),"")</f>
        <v/>
      </c>
      <c r="AX21" s="154" t="str">
        <f>IFERROR(INDEX('IT-Efficacy Acceptability'!L$12:L$52,MATCH($A21,'IT-Efficacy Acceptability'!$B$12:$B$52,0)),"")</f>
        <v/>
      </c>
      <c r="AY21" s="154" t="str">
        <f>IFERROR(INDEX('IT-Efficacy Acceptability'!M$12:M$52,MATCH($A21,'IT-Efficacy Acceptability'!$B$12:$B$52,0)),"")</f>
        <v/>
      </c>
      <c r="AZ21" s="154" t="str">
        <f>IFERROR(INDEX('IT-Efficacy Acceptability'!N$12:N$52,MATCH($A21,'IT-Efficacy Acceptability'!$B$12:$B$52,0)),"")</f>
        <v/>
      </c>
      <c r="BA21" s="154" t="str">
        <f>IFERROR(INDEX('IT-Efficacy Acceptability'!O$12:O$52,MATCH($A21,'IT-Efficacy Acceptability'!$B$12:$B$52,0)),"")</f>
        <v/>
      </c>
      <c r="BB21" s="154" t="str">
        <f>IFERROR(INDEX('IT-Efficacy Acceptability'!P$12:P$52,MATCH($A21,'IT-Efficacy Acceptability'!$B$12:$B$52,0)),"")</f>
        <v/>
      </c>
      <c r="BC21" s="154" t="str">
        <f>IFERROR(INDEX('IT-Efficacy Acceptability'!Q$12:Q$52,MATCH($A21,'IT-Efficacy Acceptability'!$B$12:$B$52,0)),"")</f>
        <v/>
      </c>
      <c r="BD21" s="154" t="str">
        <f>IFERROR(INDEX('IT-Efficacy Acceptability'!R$12:R$52,MATCH($A21,'IT-Efficacy Acceptability'!$B$12:$B$52,0)),"")</f>
        <v/>
      </c>
      <c r="BE21" s="154" t="str">
        <f>IFERROR(INDEX('IT-Efficacy Acceptability'!S$12:S$52,MATCH($A21,'IT-Efficacy Acceptability'!$B$12:$B$52,0)),"")</f>
        <v/>
      </c>
      <c r="BF21" s="154" t="str">
        <f>IFERROR(INDEX('IT-Efficacy Acceptability'!T$12:T$52,MATCH($A21,'IT-Efficacy Acceptability'!$B$12:$B$52,0)),"")</f>
        <v/>
      </c>
      <c r="BG21" s="154" t="str">
        <f>IFERROR(INDEX('IT-Efficacy Acceptability'!U$12:U$52,MATCH($A21,'IT-Efficacy Acceptability'!$B$12:$B$52,0)),"")</f>
        <v/>
      </c>
      <c r="BH21" s="154" t="str">
        <f>IFERROR(INDEX('IT-Efficacy Acceptability'!V$12:V$52,MATCH($A21,'IT-Efficacy Acceptability'!$B$12:$B$52,0)),"")</f>
        <v/>
      </c>
      <c r="BI21" s="154" t="str">
        <f>IFERROR(INDEX('IT-Efficacy Acceptability'!W$12:W$52,MATCH($A21,'IT-Efficacy Acceptability'!$B$12:$B$52,0)),"")</f>
        <v/>
      </c>
      <c r="BJ21" s="154" t="str">
        <f>IFERROR(INDEX('IT-Efficacy Acceptability'!X$12:X$52,MATCH($A21,'IT-Efficacy Acceptability'!$B$12:$B$52,0)),"")</f>
        <v/>
      </c>
      <c r="BK21" s="154" t="str">
        <f>IFERROR(INDEX('IT-Efficacy Acceptability'!Y$12:Y$52,MATCH($A21,'IT-Efficacy Acceptability'!$B$12:$B$52,0)),"")</f>
        <v/>
      </c>
      <c r="BL21" s="154" t="str">
        <f>IFERROR(INDEX('IT-Efficacy Acceptability'!Z$12:Z$52,MATCH($A21,'IT-Efficacy Acceptability'!$B$12:$B$52,0)),"")</f>
        <v/>
      </c>
      <c r="BM21" s="154" t="str">
        <f>IFERROR(INDEX('IT-Efficacy Acceptability'!AA$12:AA$52,MATCH($A21,'IT-Efficacy Acceptability'!$B$12:$B$52,0)),"")</f>
        <v/>
      </c>
      <c r="BN21" s="154" t="str">
        <f>IFERROR(INDEX('IT-Efficacy Acceptability'!AB$12:AB$52,MATCH($A21,'IT-Efficacy Acceptability'!$B$12:$B$52,0)),"")</f>
        <v/>
      </c>
      <c r="BO21" s="154" t="str">
        <f>IFERROR(INDEX('IT-Efficacy Acceptability'!AC$12:AC$52,MATCH($A21,'IT-Efficacy Acceptability'!$B$12:$B$52,0)),"")</f>
        <v/>
      </c>
      <c r="BP21" s="154" t="str">
        <f>IFERROR(INDEX('DE-Efficacy Acceptability'!H$12:H$52,MATCH($A21,'DE-Efficacy Acceptability'!$B$12:$B$52,0)),"")</f>
        <v/>
      </c>
      <c r="BQ21" s="154" t="str">
        <f>IFERROR(INDEX('DE-Efficacy Acceptability'!I$12:I$52,MATCH($A21,'DE-Efficacy Acceptability'!$B$12:$B$52,0)),"")</f>
        <v/>
      </c>
      <c r="BR21" s="154" t="str">
        <f>IFERROR(INDEX('DE-Efficacy Acceptability'!J$12:J$52,MATCH($A21,'DE-Efficacy Acceptability'!$B$12:$B$52,0)),"")</f>
        <v/>
      </c>
      <c r="BS21" s="154" t="str">
        <f>IFERROR(INDEX('DE-Efficacy Acceptability'!K$12:K$52,MATCH($A21,'DE-Efficacy Acceptability'!$B$12:$B$52,0)),"")</f>
        <v/>
      </c>
      <c r="BT21" s="154" t="str">
        <f>IFERROR(INDEX('DE-Efficacy Acceptability'!L$12:L$52,MATCH($A21,'DE-Efficacy Acceptability'!$B$12:$B$52,0)),"")</f>
        <v/>
      </c>
      <c r="BU21" s="154" t="str">
        <f>IFERROR(INDEX('DE-Efficacy Acceptability'!M$12:M$52,MATCH($A21,'DE-Efficacy Acceptability'!$B$12:$B$52,0)),"")</f>
        <v/>
      </c>
      <c r="BV21" s="154" t="str">
        <f>IFERROR(INDEX('DE-Efficacy Acceptability'!N$12:N$52,MATCH($A21,'DE-Efficacy Acceptability'!$B$12:$B$52,0)),"")</f>
        <v/>
      </c>
      <c r="BW21" s="154" t="str">
        <f>IFERROR(INDEX('DE-Efficacy Acceptability'!O$12:O$52,MATCH($A21,'DE-Efficacy Acceptability'!$B$12:$B$52,0)),"")</f>
        <v/>
      </c>
      <c r="BX21" s="154" t="str">
        <f>IFERROR(INDEX('DE-Efficacy Acceptability'!P$12:P$52,MATCH($A21,'DE-Efficacy Acceptability'!$B$12:$B$52,0)),"")</f>
        <v/>
      </c>
      <c r="BY21" s="154" t="str">
        <f>IFERROR(INDEX('DE-Efficacy Acceptability'!Q$12:Q$52,MATCH($A21,'DE-Efficacy Acceptability'!$B$12:$B$52,0)),"")</f>
        <v/>
      </c>
      <c r="BZ21" s="154" t="str">
        <f>IFERROR(INDEX('DE-Efficacy Acceptability'!R$12:R$52,MATCH($A21,'DE-Efficacy Acceptability'!$B$12:$B$52,0)),"")</f>
        <v/>
      </c>
      <c r="CA21" s="154" t="str">
        <f>IFERROR(INDEX('DE-Efficacy Acceptability'!S$12:S$52,MATCH($A21,'DE-Efficacy Acceptability'!$B$12:$B$52,0)),"")</f>
        <v/>
      </c>
      <c r="CB21" s="154" t="str">
        <f>IFERROR(INDEX('DE-Efficacy Acceptability'!T$12:T$52,MATCH($A21,'DE-Efficacy Acceptability'!$B$12:$B$52,0)),"")</f>
        <v/>
      </c>
      <c r="CC21" s="154" t="str">
        <f>IFERROR(INDEX('DE-Efficacy Acceptability'!U$12:U$52,MATCH($A21,'DE-Efficacy Acceptability'!$B$12:$B$52,0)),"")</f>
        <v/>
      </c>
      <c r="CD21" s="154" t="str">
        <f>IFERROR(INDEX('DE-Efficacy Acceptability'!V$12:V$52,MATCH($A21,'DE-Efficacy Acceptability'!$B$12:$B$52,0)),"")</f>
        <v/>
      </c>
      <c r="CE21" s="154" t="str">
        <f>IFERROR(INDEX('DE-Efficacy Acceptability'!W$12:W$52,MATCH($A21,'DE-Efficacy Acceptability'!$B$12:$B$52,0)),"")</f>
        <v/>
      </c>
      <c r="CF21" s="154" t="str">
        <f>IFERROR(INDEX('DE-Efficacy Acceptability'!X$12:X$52,MATCH($A21,'DE-Efficacy Acceptability'!$B$12:$B$52,0)),"")</f>
        <v/>
      </c>
      <c r="CG21" s="154" t="str">
        <f>IFERROR(INDEX('DE-Efficacy Acceptability'!Y$12:Y$52,MATCH($A21,'DE-Efficacy Acceptability'!$B$12:$B$52,0)),"")</f>
        <v/>
      </c>
      <c r="CH21" s="154" t="str">
        <f>IFERROR(INDEX('DE-Efficacy Acceptability'!Z$12:Z$52,MATCH($A21,'DE-Efficacy Acceptability'!$B$12:$B$52,0)),"")</f>
        <v/>
      </c>
      <c r="CI21" s="154" t="str">
        <f>IFERROR(INDEX('DE-Efficacy Acceptability'!AA$12:AA$52,MATCH($A21,'DE-Efficacy Acceptability'!$B$12:$B$52,0)),"")</f>
        <v/>
      </c>
      <c r="CJ21" s="154" t="str">
        <f>IFERROR(INDEX('DE-Efficacy Acceptability'!AB$12:AB$52,MATCH($A21,'DE-Efficacy Acceptability'!$B$12:$B$52,0)),"")</f>
        <v/>
      </c>
      <c r="CK21" s="154" t="str">
        <f>IFERROR(INDEX('DE-Efficacy Acceptability'!AC$12:AC$52,MATCH($A21,'DE-Efficacy Acceptability'!$B$12:$B$52,0)),"")</f>
        <v/>
      </c>
      <c r="CL21" s="154" t="str">
        <f>IFERROR(INDEX('FR-Efficacy Acceptability'!H$12:H$52,MATCH($A21,'FR-Efficacy Acceptability'!$B$12:$B$52,0)),"")</f>
        <v/>
      </c>
      <c r="CM21" s="154" t="str">
        <f>IFERROR(INDEX('FR-Efficacy Acceptability'!I$12:I$52,MATCH($A21,'FR-Efficacy Acceptability'!$B$12:$B$52,0)),"")</f>
        <v/>
      </c>
      <c r="CN21" s="154" t="str">
        <f>IFERROR(INDEX('FR-Efficacy Acceptability'!J$12:J$52,MATCH($A21,'FR-Efficacy Acceptability'!$B$12:$B$52,0)),"")</f>
        <v/>
      </c>
      <c r="CO21" s="154" t="str">
        <f>IFERROR(INDEX('FR-Efficacy Acceptability'!K$12:K$52,MATCH($A21,'FR-Efficacy Acceptability'!$B$12:$B$52,0)),"")</f>
        <v/>
      </c>
      <c r="CP21" s="154" t="str">
        <f>IFERROR(INDEX('FR-Efficacy Acceptability'!L$12:L$52,MATCH($A21,'FR-Efficacy Acceptability'!$B$12:$B$52,0)),"")</f>
        <v/>
      </c>
      <c r="CQ21" s="154" t="str">
        <f>IFERROR(INDEX('FR-Efficacy Acceptability'!M$12:M$52,MATCH($A21,'FR-Efficacy Acceptability'!$B$12:$B$52,0)),"")</f>
        <v/>
      </c>
      <c r="CR21" s="154" t="str">
        <f>IFERROR(INDEX('FR-Efficacy Acceptability'!N$12:N$52,MATCH($A21,'FR-Efficacy Acceptability'!$B$12:$B$52,0)),"")</f>
        <v/>
      </c>
      <c r="CS21" s="154" t="str">
        <f>IFERROR(INDEX('FR-Efficacy Acceptability'!O$12:O$52,MATCH($A21,'FR-Efficacy Acceptability'!$B$12:$B$52,0)),"")</f>
        <v/>
      </c>
      <c r="CT21" s="154" t="str">
        <f>IFERROR(INDEX('FR-Efficacy Acceptability'!P$12:P$52,MATCH($A21,'FR-Efficacy Acceptability'!$B$12:$B$52,0)),"")</f>
        <v/>
      </c>
      <c r="CU21" s="154" t="str">
        <f>IFERROR(INDEX('FR-Efficacy Acceptability'!Q$12:Q$52,MATCH($A21,'FR-Efficacy Acceptability'!$B$12:$B$52,0)),"")</f>
        <v/>
      </c>
      <c r="CV21" s="154" t="str">
        <f>IFERROR(INDEX('FR-Efficacy Acceptability'!R$12:R$52,MATCH($A21,'FR-Efficacy Acceptability'!$B$12:$B$52,0)),"")</f>
        <v/>
      </c>
      <c r="CW21" s="154" t="str">
        <f>IFERROR(INDEX('FR-Efficacy Acceptability'!S$12:S$52,MATCH($A21,'FR-Efficacy Acceptability'!$B$12:$B$52,0)),"")</f>
        <v/>
      </c>
      <c r="CX21" s="154" t="str">
        <f>IFERROR(INDEX('FR-Efficacy Acceptability'!T$12:T$52,MATCH($A21,'FR-Efficacy Acceptability'!$B$12:$B$52,0)),"")</f>
        <v/>
      </c>
      <c r="CY21" s="154" t="str">
        <f>IFERROR(INDEX('FR-Efficacy Acceptability'!U$12:U$52,MATCH($A21,'FR-Efficacy Acceptability'!$B$12:$B$52,0)),"")</f>
        <v/>
      </c>
      <c r="CZ21" s="154" t="str">
        <f>IFERROR(INDEX('FR-Efficacy Acceptability'!V$12:V$52,MATCH($A21,'FR-Efficacy Acceptability'!$B$12:$B$52,0)),"")</f>
        <v/>
      </c>
      <c r="DA21" s="154" t="str">
        <f>IFERROR(INDEX('FR-Efficacy Acceptability'!W$12:W$52,MATCH($A21,'FR-Efficacy Acceptability'!$B$12:$B$52,0)),"")</f>
        <v/>
      </c>
      <c r="DB21" s="154" t="str">
        <f>IFERROR(INDEX('FR-Efficacy Acceptability'!X$12:X$52,MATCH($A21,'FR-Efficacy Acceptability'!$B$12:$B$52,0)),"")</f>
        <v/>
      </c>
      <c r="DC21" s="154" t="str">
        <f>IFERROR(INDEX('FR-Efficacy Acceptability'!Y$12:Y$52,MATCH($A21,'FR-Efficacy Acceptability'!$B$12:$B$52,0)),"")</f>
        <v/>
      </c>
      <c r="DD21" s="154" t="str">
        <f>IFERROR(INDEX('FR-Efficacy Acceptability'!Z$12:Z$52,MATCH($A21,'FR-Efficacy Acceptability'!$B$12:$B$52,0)),"")</f>
        <v/>
      </c>
      <c r="DE21" s="154" t="str">
        <f>IFERROR(INDEX('FR-Efficacy Acceptability'!AA$12:AA$52,MATCH($A21,'FR-Efficacy Acceptability'!$B$12:$B$52,0)),"")</f>
        <v/>
      </c>
      <c r="DF21" s="154" t="str">
        <f>IFERROR(INDEX('FR-Efficacy Acceptability'!AB$12:AB$52,MATCH($A21,'FR-Efficacy Acceptability'!$B$12:$B$52,0)),"")</f>
        <v/>
      </c>
      <c r="DG21" s="154" t="str">
        <f>IFERROR(INDEX('FR-Efficacy Acceptability'!AC$12:AC$52,MATCH($A21,'FR-Efficacy Acceptability'!$B$12:$B$52,0)),"")</f>
        <v/>
      </c>
      <c r="DH21" s="160">
        <f t="shared" si="86"/>
        <v>0</v>
      </c>
      <c r="DI21" s="160">
        <f t="shared" si="21"/>
        <v>0</v>
      </c>
      <c r="DJ21" s="160">
        <f t="shared" si="22"/>
        <v>0</v>
      </c>
      <c r="DK21" s="160">
        <f t="shared" si="23"/>
        <v>0</v>
      </c>
      <c r="DL21" s="160">
        <f t="shared" si="24"/>
        <v>0</v>
      </c>
      <c r="DM21" s="160">
        <f t="shared" si="25"/>
        <v>0</v>
      </c>
      <c r="DN21" s="160">
        <f t="shared" si="26"/>
        <v>0</v>
      </c>
      <c r="DO21" s="160">
        <f t="shared" si="27"/>
        <v>0</v>
      </c>
      <c r="DP21" s="160">
        <f t="shared" si="28"/>
        <v>0</v>
      </c>
      <c r="DQ21" s="160">
        <f t="shared" si="29"/>
        <v>0</v>
      </c>
      <c r="DR21" s="160">
        <f t="shared" si="30"/>
        <v>0</v>
      </c>
      <c r="DS21" s="160">
        <f t="shared" si="31"/>
        <v>0</v>
      </c>
      <c r="DT21" s="160">
        <f t="shared" si="32"/>
        <v>0</v>
      </c>
      <c r="DU21" s="160">
        <f t="shared" si="33"/>
        <v>0</v>
      </c>
      <c r="DV21" s="160">
        <f t="shared" si="34"/>
        <v>0</v>
      </c>
      <c r="DW21" s="160">
        <f t="shared" si="35"/>
        <v>0</v>
      </c>
      <c r="DX21" s="160">
        <f t="shared" si="36"/>
        <v>0</v>
      </c>
      <c r="DY21" s="160">
        <f t="shared" si="37"/>
        <v>0</v>
      </c>
      <c r="DZ21" s="160">
        <f t="shared" si="38"/>
        <v>0</v>
      </c>
      <c r="EA21" s="160">
        <f t="shared" si="39"/>
        <v>0</v>
      </c>
      <c r="EB21" s="160">
        <f t="shared" si="40"/>
        <v>0</v>
      </c>
      <c r="EC21" s="160">
        <f t="shared" si="41"/>
        <v>0</v>
      </c>
      <c r="ED21" s="160" t="str">
        <f t="shared" si="87"/>
        <v/>
      </c>
      <c r="EE21" s="160" t="str">
        <f t="shared" si="42"/>
        <v/>
      </c>
      <c r="EF21" s="160" t="str">
        <f t="shared" si="43"/>
        <v/>
      </c>
      <c r="EG21" s="160" t="str">
        <f t="shared" si="44"/>
        <v/>
      </c>
      <c r="EH21" s="160" t="str">
        <f t="shared" si="45"/>
        <v/>
      </c>
      <c r="EI21" s="160" t="str">
        <f t="shared" si="46"/>
        <v/>
      </c>
      <c r="EJ21" s="160" t="str">
        <f t="shared" si="47"/>
        <v/>
      </c>
      <c r="EK21" s="160" t="str">
        <f t="shared" si="48"/>
        <v/>
      </c>
      <c r="EL21" s="160" t="str">
        <f t="shared" si="49"/>
        <v/>
      </c>
      <c r="EM21" s="160" t="str">
        <f t="shared" si="50"/>
        <v/>
      </c>
      <c r="EN21" s="160" t="str">
        <f t="shared" si="51"/>
        <v/>
      </c>
      <c r="EO21" s="160" t="str">
        <f t="shared" si="52"/>
        <v/>
      </c>
      <c r="EP21" s="160" t="str">
        <f t="shared" si="53"/>
        <v/>
      </c>
      <c r="EQ21" s="160" t="str">
        <f t="shared" si="54"/>
        <v/>
      </c>
      <c r="ER21" s="160" t="str">
        <f t="shared" si="55"/>
        <v/>
      </c>
      <c r="ES21" s="160" t="str">
        <f t="shared" si="56"/>
        <v/>
      </c>
      <c r="ET21" s="160" t="str">
        <f t="shared" si="57"/>
        <v/>
      </c>
      <c r="EU21" s="160" t="str">
        <f t="shared" si="58"/>
        <v/>
      </c>
      <c r="EV21" s="160" t="str">
        <f t="shared" si="59"/>
        <v/>
      </c>
      <c r="EW21" s="160" t="str">
        <f t="shared" si="60"/>
        <v/>
      </c>
      <c r="EX21" s="160" t="str">
        <f t="shared" si="61"/>
        <v/>
      </c>
      <c r="EY21" s="160" t="str">
        <f t="shared" si="62"/>
        <v/>
      </c>
      <c r="EZ21" s="160" t="str">
        <f t="shared" si="88"/>
        <v/>
      </c>
      <c r="FA21" s="160" t="str">
        <f t="shared" si="89"/>
        <v/>
      </c>
      <c r="FB21" s="160" t="str">
        <f t="shared" si="90"/>
        <v/>
      </c>
      <c r="FC21" s="160" t="str">
        <f t="shared" si="91"/>
        <v/>
      </c>
      <c r="FD21" s="160" t="str">
        <f t="shared" si="92"/>
        <v/>
      </c>
      <c r="FE21" s="160" t="str">
        <f t="shared" si="93"/>
        <v/>
      </c>
      <c r="FF21" s="160" t="str">
        <f t="shared" si="94"/>
        <v/>
      </c>
      <c r="FG21" s="160" t="str">
        <f t="shared" si="95"/>
        <v/>
      </c>
      <c r="FH21" s="160" t="str">
        <f t="shared" si="96"/>
        <v/>
      </c>
      <c r="FI21" s="160" t="str">
        <f t="shared" si="97"/>
        <v/>
      </c>
      <c r="FJ21" s="160" t="str">
        <f t="shared" si="98"/>
        <v/>
      </c>
      <c r="FK21" s="160" t="str">
        <f t="shared" si="99"/>
        <v/>
      </c>
      <c r="FL21" s="160" t="str">
        <f t="shared" si="100"/>
        <v/>
      </c>
      <c r="FM21" s="160" t="str">
        <f t="shared" si="101"/>
        <v/>
      </c>
      <c r="FN21" s="160" t="str">
        <f t="shared" si="102"/>
        <v/>
      </c>
      <c r="FO21" s="160" t="str">
        <f t="shared" si="103"/>
        <v/>
      </c>
      <c r="FP21" s="160" t="str">
        <f t="shared" si="104"/>
        <v/>
      </c>
      <c r="FQ21" s="160" t="str">
        <f t="shared" si="105"/>
        <v/>
      </c>
      <c r="FR21" s="160" t="str">
        <f t="shared" si="106"/>
        <v/>
      </c>
      <c r="FS21" s="160" t="str">
        <f t="shared" si="107"/>
        <v/>
      </c>
      <c r="FT21" s="160" t="str">
        <f t="shared" si="108"/>
        <v/>
      </c>
      <c r="FU21" s="160" t="str">
        <f t="shared" si="109"/>
        <v/>
      </c>
      <c r="FV21" s="160" t="str">
        <f t="shared" si="110"/>
        <v/>
      </c>
      <c r="FW21" s="160" t="str">
        <f t="shared" si="64"/>
        <v/>
      </c>
      <c r="FX21" s="160" t="str">
        <f t="shared" si="65"/>
        <v/>
      </c>
      <c r="FY21" s="160" t="str">
        <f t="shared" si="66"/>
        <v/>
      </c>
      <c r="FZ21" s="160" t="str">
        <f t="shared" si="67"/>
        <v/>
      </c>
      <c r="GA21" s="160" t="str">
        <f t="shared" si="68"/>
        <v/>
      </c>
      <c r="GB21" s="160" t="str">
        <f t="shared" si="69"/>
        <v/>
      </c>
      <c r="GC21" s="160" t="str">
        <f t="shared" si="70"/>
        <v/>
      </c>
      <c r="GD21" s="160" t="str">
        <f t="shared" si="71"/>
        <v/>
      </c>
      <c r="GE21" s="160" t="str">
        <f t="shared" si="72"/>
        <v/>
      </c>
      <c r="GF21" s="160" t="str">
        <f t="shared" si="73"/>
        <v/>
      </c>
      <c r="GG21" s="160" t="str">
        <f t="shared" si="74"/>
        <v/>
      </c>
      <c r="GH21" s="160" t="str">
        <f t="shared" si="75"/>
        <v/>
      </c>
      <c r="GI21" s="160" t="str">
        <f t="shared" si="76"/>
        <v/>
      </c>
      <c r="GJ21" s="160" t="str">
        <f t="shared" si="77"/>
        <v/>
      </c>
      <c r="GK21" s="160" t="str">
        <f t="shared" si="78"/>
        <v/>
      </c>
      <c r="GL21" s="160" t="str">
        <f t="shared" si="79"/>
        <v/>
      </c>
      <c r="GM21" s="160" t="str">
        <f t="shared" si="80"/>
        <v/>
      </c>
      <c r="GN21" s="160" t="str">
        <f t="shared" si="81"/>
        <v/>
      </c>
      <c r="GO21" s="160" t="str">
        <f t="shared" si="82"/>
        <v/>
      </c>
      <c r="GP21" s="160" t="str">
        <f t="shared" si="83"/>
        <v/>
      </c>
      <c r="GQ21" s="160" t="str">
        <f t="shared" si="84"/>
        <v/>
      </c>
      <c r="GR21" s="58" t="b">
        <f t="array" ref="GR21">MAX(DH21:GQ21)=MIN(DH21:GQ21)</f>
        <v>1</v>
      </c>
    </row>
    <row r="22" spans="1:200" hidden="1" x14ac:dyDescent="0.25">
      <c r="A22" s="196" t="s">
        <v>321</v>
      </c>
      <c r="B22" s="160">
        <f t="shared" si="85"/>
        <v>2</v>
      </c>
      <c r="C22" s="160">
        <f t="shared" si="0"/>
        <v>2</v>
      </c>
      <c r="D22" s="160">
        <f t="shared" si="1"/>
        <v>2</v>
      </c>
      <c r="E22" s="160">
        <f t="shared" si="2"/>
        <v>2</v>
      </c>
      <c r="F22" s="160">
        <f t="shared" si="3"/>
        <v>2</v>
      </c>
      <c r="G22" s="160">
        <f t="shared" si="4"/>
        <v>1</v>
      </c>
      <c r="H22" s="160">
        <f t="shared" si="5"/>
        <v>5</v>
      </c>
      <c r="I22" s="160">
        <f t="shared" si="6"/>
        <v>2</v>
      </c>
      <c r="J22" s="160">
        <f t="shared" si="7"/>
        <v>5</v>
      </c>
      <c r="K22" s="160">
        <f t="shared" si="8"/>
        <v>4</v>
      </c>
      <c r="L22" s="160">
        <f t="shared" si="9"/>
        <v>4</v>
      </c>
      <c r="M22" s="160">
        <f t="shared" si="10"/>
        <v>5</v>
      </c>
      <c r="N22" s="160">
        <f t="shared" si="11"/>
        <v>4</v>
      </c>
      <c r="O22" s="160">
        <f t="shared" si="12"/>
        <v>4</v>
      </c>
      <c r="P22" s="160">
        <f t="shared" si="13"/>
        <v>5</v>
      </c>
      <c r="Q22" s="160">
        <f t="shared" si="14"/>
        <v>3</v>
      </c>
      <c r="R22" s="160">
        <f t="shared" si="15"/>
        <v>3</v>
      </c>
      <c r="S22" s="160">
        <f t="shared" si="16"/>
        <v>3</v>
      </c>
      <c r="T22" s="160">
        <f t="shared" si="17"/>
        <v>3</v>
      </c>
      <c r="U22" s="160">
        <f t="shared" si="18"/>
        <v>3</v>
      </c>
      <c r="V22" s="160">
        <f t="shared" si="19"/>
        <v>4</v>
      </c>
      <c r="W22" s="160">
        <f t="shared" si="20"/>
        <v>3</v>
      </c>
      <c r="X22" s="154" t="str">
        <f>IFERROR(INDEX('ES-Efficacy Acceptability'!H$12:H$52,MATCH($A22,'ES-Efficacy Acceptability'!$B$12:$B$52,0)),"")</f>
        <v/>
      </c>
      <c r="Y22" s="154" t="str">
        <f>IFERROR(INDEX('ES-Efficacy Acceptability'!I$12:I$52,MATCH($A22,'ES-Efficacy Acceptability'!$B$12:$B$52,0)),"")</f>
        <v/>
      </c>
      <c r="Z22" s="154" t="str">
        <f>IFERROR(INDEX('ES-Efficacy Acceptability'!J$12:J$52,MATCH($A22,'ES-Efficacy Acceptability'!$B$12:$B$52,0)),"")</f>
        <v/>
      </c>
      <c r="AA22" s="154" t="str">
        <f>IFERROR(INDEX('ES-Efficacy Acceptability'!K$12:K$52,MATCH($A22,'ES-Efficacy Acceptability'!$B$12:$B$52,0)),"")</f>
        <v/>
      </c>
      <c r="AB22" s="154" t="str">
        <f>IFERROR(INDEX('ES-Efficacy Acceptability'!L$12:L$52,MATCH($A22,'ES-Efficacy Acceptability'!$B$12:$B$52,0)),"")</f>
        <v/>
      </c>
      <c r="AC22" s="154" t="str">
        <f>IFERROR(INDEX('ES-Efficacy Acceptability'!M$12:M$52,MATCH($A22,'ES-Efficacy Acceptability'!$B$12:$B$52,0)),"")</f>
        <v/>
      </c>
      <c r="AD22" s="154" t="str">
        <f>IFERROR(INDEX('ES-Efficacy Acceptability'!N$12:N$52,MATCH($A22,'ES-Efficacy Acceptability'!$B$12:$B$52,0)),"")</f>
        <v/>
      </c>
      <c r="AE22" s="154" t="str">
        <f>IFERROR(INDEX('ES-Efficacy Acceptability'!O$12:O$52,MATCH($A22,'ES-Efficacy Acceptability'!$B$12:$B$52,0)),"")</f>
        <v/>
      </c>
      <c r="AF22" s="154" t="str">
        <f>IFERROR(INDEX('ES-Efficacy Acceptability'!P$12:P$52,MATCH($A22,'ES-Efficacy Acceptability'!$B$12:$B$52,0)),"")</f>
        <v/>
      </c>
      <c r="AG22" s="154" t="str">
        <f>IFERROR(INDEX('ES-Efficacy Acceptability'!Q$12:Q$52,MATCH($A22,'ES-Efficacy Acceptability'!$B$12:$B$52,0)),"")</f>
        <v/>
      </c>
      <c r="AH22" s="154" t="str">
        <f>IFERROR(INDEX('ES-Efficacy Acceptability'!R$12:R$52,MATCH($A22,'ES-Efficacy Acceptability'!$B$12:$B$52,0)),"")</f>
        <v/>
      </c>
      <c r="AI22" s="154" t="str">
        <f>IFERROR(INDEX('ES-Efficacy Acceptability'!S$12:S$52,MATCH($A22,'ES-Efficacy Acceptability'!$B$12:$B$52,0)),"")</f>
        <v/>
      </c>
      <c r="AJ22" s="154" t="str">
        <f>IFERROR(INDEX('ES-Efficacy Acceptability'!T$12:T$52,MATCH($A22,'ES-Efficacy Acceptability'!$B$12:$B$52,0)),"")</f>
        <v/>
      </c>
      <c r="AK22" s="154" t="str">
        <f>IFERROR(INDEX('ES-Efficacy Acceptability'!U$12:U$52,MATCH($A22,'ES-Efficacy Acceptability'!$B$12:$B$52,0)),"")</f>
        <v/>
      </c>
      <c r="AL22" s="154" t="str">
        <f>IFERROR(INDEX('ES-Efficacy Acceptability'!V$12:V$52,MATCH($A22,'ES-Efficacy Acceptability'!$B$12:$B$52,0)),"")</f>
        <v/>
      </c>
      <c r="AM22" s="154" t="str">
        <f>IFERROR(INDEX('ES-Efficacy Acceptability'!W$12:W$52,MATCH($A22,'ES-Efficacy Acceptability'!$B$12:$B$52,0)),"")</f>
        <v/>
      </c>
      <c r="AN22" s="154" t="str">
        <f>IFERROR(INDEX('ES-Efficacy Acceptability'!X$12:X$52,MATCH($A22,'ES-Efficacy Acceptability'!$B$12:$B$52,0)),"")</f>
        <v/>
      </c>
      <c r="AO22" s="154" t="str">
        <f>IFERROR(INDEX('ES-Efficacy Acceptability'!Y$12:Y$52,MATCH($A22,'ES-Efficacy Acceptability'!$B$12:$B$52,0)),"")</f>
        <v/>
      </c>
      <c r="AP22" s="154" t="str">
        <f>IFERROR(INDEX('ES-Efficacy Acceptability'!Z$12:Z$52,MATCH($A22,'ES-Efficacy Acceptability'!$B$12:$B$52,0)),"")</f>
        <v/>
      </c>
      <c r="AQ22" s="154" t="str">
        <f>IFERROR(INDEX('ES-Efficacy Acceptability'!AA$12:AA$52,MATCH($A22,'ES-Efficacy Acceptability'!$B$12:$B$52,0)),"")</f>
        <v/>
      </c>
      <c r="AR22" s="154" t="str">
        <f>IFERROR(INDEX('ES-Efficacy Acceptability'!AB$12:AB$52,MATCH($A22,'ES-Efficacy Acceptability'!$B$12:$B$52,0)),"")</f>
        <v/>
      </c>
      <c r="AS22" s="154" t="str">
        <f>IFERROR(INDEX('ES-Efficacy Acceptability'!AC$12:AC$52,MATCH($A22,'ES-Efficacy Acceptability'!$B$12:$B$52,0)),"")</f>
        <v/>
      </c>
      <c r="AT22" s="154" t="str">
        <f>IFERROR(INDEX('IT-Efficacy Acceptability'!H$12:H$52,MATCH($A22,'IT-Efficacy Acceptability'!$B$12:$B$52,0)),"")</f>
        <v/>
      </c>
      <c r="AU22" s="154" t="str">
        <f>IFERROR(INDEX('IT-Efficacy Acceptability'!I$12:I$52,MATCH($A22,'IT-Efficacy Acceptability'!$B$12:$B$52,0)),"")</f>
        <v/>
      </c>
      <c r="AV22" s="154" t="str">
        <f>IFERROR(INDEX('IT-Efficacy Acceptability'!J$12:J$52,MATCH($A22,'IT-Efficacy Acceptability'!$B$12:$B$52,0)),"")</f>
        <v/>
      </c>
      <c r="AW22" s="154" t="str">
        <f>IFERROR(INDEX('IT-Efficacy Acceptability'!K$12:K$52,MATCH($A22,'IT-Efficacy Acceptability'!$B$12:$B$52,0)),"")</f>
        <v/>
      </c>
      <c r="AX22" s="154" t="str">
        <f>IFERROR(INDEX('IT-Efficacy Acceptability'!L$12:L$52,MATCH($A22,'IT-Efficacy Acceptability'!$B$12:$B$52,0)),"")</f>
        <v/>
      </c>
      <c r="AY22" s="154" t="str">
        <f>IFERROR(INDEX('IT-Efficacy Acceptability'!M$12:M$52,MATCH($A22,'IT-Efficacy Acceptability'!$B$12:$B$52,0)),"")</f>
        <v/>
      </c>
      <c r="AZ22" s="154" t="str">
        <f>IFERROR(INDEX('IT-Efficacy Acceptability'!N$12:N$52,MATCH($A22,'IT-Efficacy Acceptability'!$B$12:$B$52,0)),"")</f>
        <v/>
      </c>
      <c r="BA22" s="154" t="str">
        <f>IFERROR(INDEX('IT-Efficacy Acceptability'!O$12:O$52,MATCH($A22,'IT-Efficacy Acceptability'!$B$12:$B$52,0)),"")</f>
        <v/>
      </c>
      <c r="BB22" s="154" t="str">
        <f>IFERROR(INDEX('IT-Efficacy Acceptability'!P$12:P$52,MATCH($A22,'IT-Efficacy Acceptability'!$B$12:$B$52,0)),"")</f>
        <v/>
      </c>
      <c r="BC22" s="154" t="str">
        <f>IFERROR(INDEX('IT-Efficacy Acceptability'!Q$12:Q$52,MATCH($A22,'IT-Efficacy Acceptability'!$B$12:$B$52,0)),"")</f>
        <v/>
      </c>
      <c r="BD22" s="154" t="str">
        <f>IFERROR(INDEX('IT-Efficacy Acceptability'!R$12:R$52,MATCH($A22,'IT-Efficacy Acceptability'!$B$12:$B$52,0)),"")</f>
        <v/>
      </c>
      <c r="BE22" s="154" t="str">
        <f>IFERROR(INDEX('IT-Efficacy Acceptability'!S$12:S$52,MATCH($A22,'IT-Efficacy Acceptability'!$B$12:$B$52,0)),"")</f>
        <v/>
      </c>
      <c r="BF22" s="154" t="str">
        <f>IFERROR(INDEX('IT-Efficacy Acceptability'!T$12:T$52,MATCH($A22,'IT-Efficacy Acceptability'!$B$12:$B$52,0)),"")</f>
        <v/>
      </c>
      <c r="BG22" s="154" t="str">
        <f>IFERROR(INDEX('IT-Efficacy Acceptability'!U$12:U$52,MATCH($A22,'IT-Efficacy Acceptability'!$B$12:$B$52,0)),"")</f>
        <v/>
      </c>
      <c r="BH22" s="154" t="str">
        <f>IFERROR(INDEX('IT-Efficacy Acceptability'!V$12:V$52,MATCH($A22,'IT-Efficacy Acceptability'!$B$12:$B$52,0)),"")</f>
        <v/>
      </c>
      <c r="BI22" s="154" t="str">
        <f>IFERROR(INDEX('IT-Efficacy Acceptability'!W$12:W$52,MATCH($A22,'IT-Efficacy Acceptability'!$B$12:$B$52,0)),"")</f>
        <v/>
      </c>
      <c r="BJ22" s="154" t="str">
        <f>IFERROR(INDEX('IT-Efficacy Acceptability'!X$12:X$52,MATCH($A22,'IT-Efficacy Acceptability'!$B$12:$B$52,0)),"")</f>
        <v/>
      </c>
      <c r="BK22" s="154" t="str">
        <f>IFERROR(INDEX('IT-Efficacy Acceptability'!Y$12:Y$52,MATCH($A22,'IT-Efficacy Acceptability'!$B$12:$B$52,0)),"")</f>
        <v/>
      </c>
      <c r="BL22" s="154" t="str">
        <f>IFERROR(INDEX('IT-Efficacy Acceptability'!Z$12:Z$52,MATCH($A22,'IT-Efficacy Acceptability'!$B$12:$B$52,0)),"")</f>
        <v/>
      </c>
      <c r="BM22" s="154" t="str">
        <f>IFERROR(INDEX('IT-Efficacy Acceptability'!AA$12:AA$52,MATCH($A22,'IT-Efficacy Acceptability'!$B$12:$B$52,0)),"")</f>
        <v/>
      </c>
      <c r="BN22" s="154" t="str">
        <f>IFERROR(INDEX('IT-Efficacy Acceptability'!AB$12:AB$52,MATCH($A22,'IT-Efficacy Acceptability'!$B$12:$B$52,0)),"")</f>
        <v/>
      </c>
      <c r="BO22" s="154" t="str">
        <f>IFERROR(INDEX('IT-Efficacy Acceptability'!AC$12:AC$52,MATCH($A22,'IT-Efficacy Acceptability'!$B$12:$B$52,0)),"")</f>
        <v/>
      </c>
      <c r="BP22" s="154" t="str">
        <f>IFERROR(INDEX('DE-Efficacy Acceptability'!H$12:H$52,MATCH($A22,'DE-Efficacy Acceptability'!$B$12:$B$52,0)),"")</f>
        <v/>
      </c>
      <c r="BQ22" s="154" t="str">
        <f>IFERROR(INDEX('DE-Efficacy Acceptability'!I$12:I$52,MATCH($A22,'DE-Efficacy Acceptability'!$B$12:$B$52,0)),"")</f>
        <v/>
      </c>
      <c r="BR22" s="154" t="str">
        <f>IFERROR(INDEX('DE-Efficacy Acceptability'!J$12:J$52,MATCH($A22,'DE-Efficacy Acceptability'!$B$12:$B$52,0)),"")</f>
        <v/>
      </c>
      <c r="BS22" s="154" t="str">
        <f>IFERROR(INDEX('DE-Efficacy Acceptability'!K$12:K$52,MATCH($A22,'DE-Efficacy Acceptability'!$B$12:$B$52,0)),"")</f>
        <v/>
      </c>
      <c r="BT22" s="154" t="str">
        <f>IFERROR(INDEX('DE-Efficacy Acceptability'!L$12:L$52,MATCH($A22,'DE-Efficacy Acceptability'!$B$12:$B$52,0)),"")</f>
        <v/>
      </c>
      <c r="BU22" s="154" t="str">
        <f>IFERROR(INDEX('DE-Efficacy Acceptability'!M$12:M$52,MATCH($A22,'DE-Efficacy Acceptability'!$B$12:$B$52,0)),"")</f>
        <v/>
      </c>
      <c r="BV22" s="154" t="str">
        <f>IFERROR(INDEX('DE-Efficacy Acceptability'!N$12:N$52,MATCH($A22,'DE-Efficacy Acceptability'!$B$12:$B$52,0)),"")</f>
        <v/>
      </c>
      <c r="BW22" s="154" t="str">
        <f>IFERROR(INDEX('DE-Efficacy Acceptability'!O$12:O$52,MATCH($A22,'DE-Efficacy Acceptability'!$B$12:$B$52,0)),"")</f>
        <v/>
      </c>
      <c r="BX22" s="154" t="str">
        <f>IFERROR(INDEX('DE-Efficacy Acceptability'!P$12:P$52,MATCH($A22,'DE-Efficacy Acceptability'!$B$12:$B$52,0)),"")</f>
        <v/>
      </c>
      <c r="BY22" s="154" t="str">
        <f>IFERROR(INDEX('DE-Efficacy Acceptability'!Q$12:Q$52,MATCH($A22,'DE-Efficacy Acceptability'!$B$12:$B$52,0)),"")</f>
        <v/>
      </c>
      <c r="BZ22" s="154" t="str">
        <f>IFERROR(INDEX('DE-Efficacy Acceptability'!R$12:R$52,MATCH($A22,'DE-Efficacy Acceptability'!$B$12:$B$52,0)),"")</f>
        <v/>
      </c>
      <c r="CA22" s="154" t="str">
        <f>IFERROR(INDEX('DE-Efficacy Acceptability'!S$12:S$52,MATCH($A22,'DE-Efficacy Acceptability'!$B$12:$B$52,0)),"")</f>
        <v/>
      </c>
      <c r="CB22" s="154" t="str">
        <f>IFERROR(INDEX('DE-Efficacy Acceptability'!T$12:T$52,MATCH($A22,'DE-Efficacy Acceptability'!$B$12:$B$52,0)),"")</f>
        <v/>
      </c>
      <c r="CC22" s="154" t="str">
        <f>IFERROR(INDEX('DE-Efficacy Acceptability'!U$12:U$52,MATCH($A22,'DE-Efficacy Acceptability'!$B$12:$B$52,0)),"")</f>
        <v/>
      </c>
      <c r="CD22" s="154" t="str">
        <f>IFERROR(INDEX('DE-Efficacy Acceptability'!V$12:V$52,MATCH($A22,'DE-Efficacy Acceptability'!$B$12:$B$52,0)),"")</f>
        <v/>
      </c>
      <c r="CE22" s="154" t="str">
        <f>IFERROR(INDEX('DE-Efficacy Acceptability'!W$12:W$52,MATCH($A22,'DE-Efficacy Acceptability'!$B$12:$B$52,0)),"")</f>
        <v/>
      </c>
      <c r="CF22" s="154" t="str">
        <f>IFERROR(INDEX('DE-Efficacy Acceptability'!X$12:X$52,MATCH($A22,'DE-Efficacy Acceptability'!$B$12:$B$52,0)),"")</f>
        <v/>
      </c>
      <c r="CG22" s="154" t="str">
        <f>IFERROR(INDEX('DE-Efficacy Acceptability'!Y$12:Y$52,MATCH($A22,'DE-Efficacy Acceptability'!$B$12:$B$52,0)),"")</f>
        <v/>
      </c>
      <c r="CH22" s="154" t="str">
        <f>IFERROR(INDEX('DE-Efficacy Acceptability'!Z$12:Z$52,MATCH($A22,'DE-Efficacy Acceptability'!$B$12:$B$52,0)),"")</f>
        <v/>
      </c>
      <c r="CI22" s="154" t="str">
        <f>IFERROR(INDEX('DE-Efficacy Acceptability'!AA$12:AA$52,MATCH($A22,'DE-Efficacy Acceptability'!$B$12:$B$52,0)),"")</f>
        <v/>
      </c>
      <c r="CJ22" s="154" t="str">
        <f>IFERROR(INDEX('DE-Efficacy Acceptability'!AB$12:AB$52,MATCH($A22,'DE-Efficacy Acceptability'!$B$12:$B$52,0)),"")</f>
        <v/>
      </c>
      <c r="CK22" s="154" t="str">
        <f>IFERROR(INDEX('DE-Efficacy Acceptability'!AC$12:AC$52,MATCH($A22,'DE-Efficacy Acceptability'!$B$12:$B$52,0)),"")</f>
        <v/>
      </c>
      <c r="CL22" s="154">
        <f>IFERROR(INDEX('FR-Efficacy Acceptability'!H$12:H$52,MATCH($A22,'FR-Efficacy Acceptability'!$B$12:$B$52,0)),"")</f>
        <v>2</v>
      </c>
      <c r="CM22" s="154">
        <f>IFERROR(INDEX('FR-Efficacy Acceptability'!I$12:I$52,MATCH($A22,'FR-Efficacy Acceptability'!$B$12:$B$52,0)),"")</f>
        <v>2</v>
      </c>
      <c r="CN22" s="154">
        <f>IFERROR(INDEX('FR-Efficacy Acceptability'!J$12:J$52,MATCH($A22,'FR-Efficacy Acceptability'!$B$12:$B$52,0)),"")</f>
        <v>2</v>
      </c>
      <c r="CO22" s="154">
        <f>IFERROR(INDEX('FR-Efficacy Acceptability'!K$12:K$52,MATCH($A22,'FR-Efficacy Acceptability'!$B$12:$B$52,0)),"")</f>
        <v>2</v>
      </c>
      <c r="CP22" s="154">
        <f>IFERROR(INDEX('FR-Efficacy Acceptability'!L$12:L$52,MATCH($A22,'FR-Efficacy Acceptability'!$B$12:$B$52,0)),"")</f>
        <v>2</v>
      </c>
      <c r="CQ22" s="154">
        <f>IFERROR(INDEX('FR-Efficacy Acceptability'!M$12:M$52,MATCH($A22,'FR-Efficacy Acceptability'!$B$12:$B$52,0)),"")</f>
        <v>1</v>
      </c>
      <c r="CR22" s="154">
        <f>IFERROR(INDEX('FR-Efficacy Acceptability'!N$12:N$52,MATCH($A22,'FR-Efficacy Acceptability'!$B$12:$B$52,0)),"")</f>
        <v>5</v>
      </c>
      <c r="CS22" s="154">
        <f>IFERROR(INDEX('FR-Efficacy Acceptability'!O$12:O$52,MATCH($A22,'FR-Efficacy Acceptability'!$B$12:$B$52,0)),"")</f>
        <v>2</v>
      </c>
      <c r="CT22" s="154">
        <f>IFERROR(INDEX('FR-Efficacy Acceptability'!P$12:P$52,MATCH($A22,'FR-Efficacy Acceptability'!$B$12:$B$52,0)),"")</f>
        <v>5</v>
      </c>
      <c r="CU22" s="154">
        <f>IFERROR(INDEX('FR-Efficacy Acceptability'!Q$12:Q$52,MATCH($A22,'FR-Efficacy Acceptability'!$B$12:$B$52,0)),"")</f>
        <v>4</v>
      </c>
      <c r="CV22" s="154">
        <f>IFERROR(INDEX('FR-Efficacy Acceptability'!R$12:R$52,MATCH($A22,'FR-Efficacy Acceptability'!$B$12:$B$52,0)),"")</f>
        <v>4</v>
      </c>
      <c r="CW22" s="154">
        <f>IFERROR(INDEX('FR-Efficacy Acceptability'!S$12:S$52,MATCH($A22,'FR-Efficacy Acceptability'!$B$12:$B$52,0)),"")</f>
        <v>5</v>
      </c>
      <c r="CX22" s="154">
        <f>IFERROR(INDEX('FR-Efficacy Acceptability'!T$12:T$52,MATCH($A22,'FR-Efficacy Acceptability'!$B$12:$B$52,0)),"")</f>
        <v>4</v>
      </c>
      <c r="CY22" s="154">
        <f>IFERROR(INDEX('FR-Efficacy Acceptability'!U$12:U$52,MATCH($A22,'FR-Efficacy Acceptability'!$B$12:$B$52,0)),"")</f>
        <v>4</v>
      </c>
      <c r="CZ22" s="154">
        <f>IFERROR(INDEX('FR-Efficacy Acceptability'!V$12:V$52,MATCH($A22,'FR-Efficacy Acceptability'!$B$12:$B$52,0)),"")</f>
        <v>5</v>
      </c>
      <c r="DA22" s="154">
        <f>IFERROR(INDEX('FR-Efficacy Acceptability'!W$12:W$52,MATCH($A22,'FR-Efficacy Acceptability'!$B$12:$B$52,0)),"")</f>
        <v>3</v>
      </c>
      <c r="DB22" s="154">
        <f>IFERROR(INDEX('FR-Efficacy Acceptability'!X$12:X$52,MATCH($A22,'FR-Efficacy Acceptability'!$B$12:$B$52,0)),"")</f>
        <v>3</v>
      </c>
      <c r="DC22" s="154">
        <f>IFERROR(INDEX('FR-Efficacy Acceptability'!Y$12:Y$52,MATCH($A22,'FR-Efficacy Acceptability'!$B$12:$B$52,0)),"")</f>
        <v>3</v>
      </c>
      <c r="DD22" s="154">
        <f>IFERROR(INDEX('FR-Efficacy Acceptability'!Z$12:Z$52,MATCH($A22,'FR-Efficacy Acceptability'!$B$12:$B$52,0)),"")</f>
        <v>3</v>
      </c>
      <c r="DE22" s="154">
        <f>IFERROR(INDEX('FR-Efficacy Acceptability'!AA$12:AA$52,MATCH($A22,'FR-Efficacy Acceptability'!$B$12:$B$52,0)),"")</f>
        <v>3</v>
      </c>
      <c r="DF22" s="154">
        <f>IFERROR(INDEX('FR-Efficacy Acceptability'!AB$12:AB$52,MATCH($A22,'FR-Efficacy Acceptability'!$B$12:$B$52,0)),"")</f>
        <v>4</v>
      </c>
      <c r="DG22" s="154">
        <f>IFERROR(INDEX('FR-Efficacy Acceptability'!AC$12:AC$52,MATCH($A22,'FR-Efficacy Acceptability'!$B$12:$B$52,0)),"")</f>
        <v>3</v>
      </c>
      <c r="DH22" s="160" t="str">
        <f t="shared" si="86"/>
        <v/>
      </c>
      <c r="DI22" s="160" t="str">
        <f t="shared" si="21"/>
        <v/>
      </c>
      <c r="DJ22" s="160" t="str">
        <f t="shared" si="22"/>
        <v/>
      </c>
      <c r="DK22" s="160" t="str">
        <f t="shared" si="23"/>
        <v/>
      </c>
      <c r="DL22" s="160" t="str">
        <f t="shared" si="24"/>
        <v/>
      </c>
      <c r="DM22" s="160" t="str">
        <f t="shared" si="25"/>
        <v/>
      </c>
      <c r="DN22" s="160" t="str">
        <f t="shared" si="26"/>
        <v/>
      </c>
      <c r="DO22" s="160" t="str">
        <f t="shared" si="27"/>
        <v/>
      </c>
      <c r="DP22" s="160" t="str">
        <f t="shared" si="28"/>
        <v/>
      </c>
      <c r="DQ22" s="160" t="str">
        <f t="shared" si="29"/>
        <v/>
      </c>
      <c r="DR22" s="160" t="str">
        <f t="shared" si="30"/>
        <v/>
      </c>
      <c r="DS22" s="160" t="str">
        <f t="shared" si="31"/>
        <v/>
      </c>
      <c r="DT22" s="160" t="str">
        <f t="shared" si="32"/>
        <v/>
      </c>
      <c r="DU22" s="160" t="str">
        <f t="shared" si="33"/>
        <v/>
      </c>
      <c r="DV22" s="160" t="str">
        <f t="shared" si="34"/>
        <v/>
      </c>
      <c r="DW22" s="160" t="str">
        <f t="shared" si="35"/>
        <v/>
      </c>
      <c r="DX22" s="160" t="str">
        <f t="shared" si="36"/>
        <v/>
      </c>
      <c r="DY22" s="160" t="str">
        <f t="shared" si="37"/>
        <v/>
      </c>
      <c r="DZ22" s="160" t="str">
        <f t="shared" si="38"/>
        <v/>
      </c>
      <c r="EA22" s="160" t="str">
        <f t="shared" si="39"/>
        <v/>
      </c>
      <c r="EB22" s="160" t="str">
        <f t="shared" si="40"/>
        <v/>
      </c>
      <c r="EC22" s="160" t="str">
        <f t="shared" si="41"/>
        <v/>
      </c>
      <c r="ED22" s="160" t="str">
        <f t="shared" si="87"/>
        <v/>
      </c>
      <c r="EE22" s="160" t="str">
        <f t="shared" si="42"/>
        <v/>
      </c>
      <c r="EF22" s="160" t="str">
        <f t="shared" si="43"/>
        <v/>
      </c>
      <c r="EG22" s="160" t="str">
        <f t="shared" si="44"/>
        <v/>
      </c>
      <c r="EH22" s="160" t="str">
        <f t="shared" si="45"/>
        <v/>
      </c>
      <c r="EI22" s="160" t="str">
        <f t="shared" si="46"/>
        <v/>
      </c>
      <c r="EJ22" s="160" t="str">
        <f t="shared" si="47"/>
        <v/>
      </c>
      <c r="EK22" s="160" t="str">
        <f t="shared" si="48"/>
        <v/>
      </c>
      <c r="EL22" s="160" t="str">
        <f t="shared" si="49"/>
        <v/>
      </c>
      <c r="EM22" s="160" t="str">
        <f t="shared" si="50"/>
        <v/>
      </c>
      <c r="EN22" s="160" t="str">
        <f t="shared" si="51"/>
        <v/>
      </c>
      <c r="EO22" s="160" t="str">
        <f t="shared" si="52"/>
        <v/>
      </c>
      <c r="EP22" s="160" t="str">
        <f t="shared" si="53"/>
        <v/>
      </c>
      <c r="EQ22" s="160" t="str">
        <f t="shared" si="54"/>
        <v/>
      </c>
      <c r="ER22" s="160" t="str">
        <f t="shared" si="55"/>
        <v/>
      </c>
      <c r="ES22" s="160" t="str">
        <f t="shared" si="56"/>
        <v/>
      </c>
      <c r="ET22" s="160" t="str">
        <f t="shared" si="57"/>
        <v/>
      </c>
      <c r="EU22" s="160" t="str">
        <f t="shared" si="58"/>
        <v/>
      </c>
      <c r="EV22" s="160" t="str">
        <f t="shared" si="59"/>
        <v/>
      </c>
      <c r="EW22" s="160" t="str">
        <f t="shared" si="60"/>
        <v/>
      </c>
      <c r="EX22" s="160" t="str">
        <f t="shared" si="61"/>
        <v/>
      </c>
      <c r="EY22" s="160" t="str">
        <f t="shared" si="62"/>
        <v/>
      </c>
      <c r="EZ22" s="160" t="str">
        <f t="shared" si="88"/>
        <v/>
      </c>
      <c r="FA22" s="160" t="str">
        <f t="shared" si="89"/>
        <v/>
      </c>
      <c r="FB22" s="160" t="str">
        <f t="shared" si="90"/>
        <v/>
      </c>
      <c r="FC22" s="160" t="str">
        <f t="shared" si="91"/>
        <v/>
      </c>
      <c r="FD22" s="160" t="str">
        <f t="shared" si="92"/>
        <v/>
      </c>
      <c r="FE22" s="160" t="str">
        <f t="shared" si="93"/>
        <v/>
      </c>
      <c r="FF22" s="160" t="str">
        <f t="shared" si="94"/>
        <v/>
      </c>
      <c r="FG22" s="160" t="str">
        <f t="shared" si="95"/>
        <v/>
      </c>
      <c r="FH22" s="160" t="str">
        <f t="shared" si="96"/>
        <v/>
      </c>
      <c r="FI22" s="160" t="str">
        <f t="shared" si="97"/>
        <v/>
      </c>
      <c r="FJ22" s="160" t="str">
        <f t="shared" si="98"/>
        <v/>
      </c>
      <c r="FK22" s="160" t="str">
        <f t="shared" si="99"/>
        <v/>
      </c>
      <c r="FL22" s="160" t="str">
        <f t="shared" si="100"/>
        <v/>
      </c>
      <c r="FM22" s="160" t="str">
        <f t="shared" si="101"/>
        <v/>
      </c>
      <c r="FN22" s="160" t="str">
        <f t="shared" si="102"/>
        <v/>
      </c>
      <c r="FO22" s="160" t="str">
        <f t="shared" si="103"/>
        <v/>
      </c>
      <c r="FP22" s="160" t="str">
        <f t="shared" si="104"/>
        <v/>
      </c>
      <c r="FQ22" s="160" t="str">
        <f t="shared" si="105"/>
        <v/>
      </c>
      <c r="FR22" s="160" t="str">
        <f t="shared" si="106"/>
        <v/>
      </c>
      <c r="FS22" s="160" t="str">
        <f t="shared" si="107"/>
        <v/>
      </c>
      <c r="FT22" s="160" t="str">
        <f t="shared" si="108"/>
        <v/>
      </c>
      <c r="FU22" s="160" t="str">
        <f t="shared" si="109"/>
        <v/>
      </c>
      <c r="FV22" s="160">
        <f t="shared" si="110"/>
        <v>0</v>
      </c>
      <c r="FW22" s="160">
        <f t="shared" si="64"/>
        <v>0</v>
      </c>
      <c r="FX22" s="160">
        <f t="shared" si="65"/>
        <v>0</v>
      </c>
      <c r="FY22" s="160">
        <f t="shared" si="66"/>
        <v>0</v>
      </c>
      <c r="FZ22" s="160">
        <f t="shared" si="67"/>
        <v>0</v>
      </c>
      <c r="GA22" s="160">
        <f t="shared" si="68"/>
        <v>0</v>
      </c>
      <c r="GB22" s="160">
        <f t="shared" si="69"/>
        <v>0</v>
      </c>
      <c r="GC22" s="160">
        <f t="shared" si="70"/>
        <v>0</v>
      </c>
      <c r="GD22" s="160">
        <f t="shared" si="71"/>
        <v>0</v>
      </c>
      <c r="GE22" s="160">
        <f t="shared" si="72"/>
        <v>0</v>
      </c>
      <c r="GF22" s="160">
        <f t="shared" si="73"/>
        <v>0</v>
      </c>
      <c r="GG22" s="160">
        <f t="shared" si="74"/>
        <v>0</v>
      </c>
      <c r="GH22" s="160">
        <f t="shared" si="75"/>
        <v>0</v>
      </c>
      <c r="GI22" s="160">
        <f t="shared" si="76"/>
        <v>0</v>
      </c>
      <c r="GJ22" s="160">
        <f t="shared" si="77"/>
        <v>0</v>
      </c>
      <c r="GK22" s="160">
        <f t="shared" si="78"/>
        <v>0</v>
      </c>
      <c r="GL22" s="160">
        <f t="shared" si="79"/>
        <v>0</v>
      </c>
      <c r="GM22" s="160">
        <f t="shared" si="80"/>
        <v>0</v>
      </c>
      <c r="GN22" s="160">
        <f t="shared" si="81"/>
        <v>0</v>
      </c>
      <c r="GO22" s="160">
        <f t="shared" si="82"/>
        <v>0</v>
      </c>
      <c r="GP22" s="160">
        <f t="shared" si="83"/>
        <v>0</v>
      </c>
      <c r="GQ22" s="160">
        <f t="shared" si="84"/>
        <v>0</v>
      </c>
      <c r="GR22" s="58" t="b">
        <f t="array" ref="GR22">MAX(DH22:GQ22)=MIN(DH22:GQ22)</f>
        <v>1</v>
      </c>
    </row>
    <row r="23" spans="1:200" x14ac:dyDescent="0.25">
      <c r="A23" s="196" t="s">
        <v>313</v>
      </c>
      <c r="B23" s="160">
        <f t="shared" si="85"/>
        <v>4</v>
      </c>
      <c r="C23" s="160">
        <f t="shared" si="0"/>
        <v>4</v>
      </c>
      <c r="D23" s="160">
        <f t="shared" si="1"/>
        <v>4</v>
      </c>
      <c r="E23" s="160">
        <f t="shared" si="2"/>
        <v>3</v>
      </c>
      <c r="F23" s="160">
        <f t="shared" si="3"/>
        <v>3</v>
      </c>
      <c r="G23" s="160">
        <f t="shared" si="4"/>
        <v>3</v>
      </c>
      <c r="H23" s="160">
        <f t="shared" si="5"/>
        <v>4</v>
      </c>
      <c r="I23" s="160">
        <f t="shared" si="6"/>
        <v>3</v>
      </c>
      <c r="J23" s="160">
        <f t="shared" si="7"/>
        <v>4</v>
      </c>
      <c r="K23" s="160">
        <f t="shared" si="8"/>
        <v>3</v>
      </c>
      <c r="L23" s="160">
        <f t="shared" si="9"/>
        <v>3</v>
      </c>
      <c r="M23" s="160">
        <f t="shared" si="10"/>
        <v>3</v>
      </c>
      <c r="N23" s="160">
        <f t="shared" si="11"/>
        <v>3</v>
      </c>
      <c r="O23" s="160">
        <f t="shared" si="12"/>
        <v>3</v>
      </c>
      <c r="P23" s="160">
        <f t="shared" si="13"/>
        <v>3</v>
      </c>
      <c r="Q23" s="160">
        <f t="shared" si="14"/>
        <v>3</v>
      </c>
      <c r="R23" s="160">
        <f t="shared" si="15"/>
        <v>2</v>
      </c>
      <c r="S23" s="160">
        <f t="shared" si="16"/>
        <v>3</v>
      </c>
      <c r="T23" s="160">
        <f t="shared" si="17"/>
        <v>3</v>
      </c>
      <c r="U23" s="160">
        <f t="shared" si="18"/>
        <v>3</v>
      </c>
      <c r="V23" s="160">
        <f t="shared" si="19"/>
        <v>3</v>
      </c>
      <c r="W23" s="160">
        <f t="shared" si="20"/>
        <v>3</v>
      </c>
      <c r="X23" s="154">
        <f>IFERROR(INDEX('ES-Efficacy Acceptability'!H$12:H$52,MATCH($A23,'ES-Efficacy Acceptability'!$B$12:$B$52,0)),"")</f>
        <v>4</v>
      </c>
      <c r="Y23" s="154">
        <f>IFERROR(INDEX('ES-Efficacy Acceptability'!I$12:I$52,MATCH($A23,'ES-Efficacy Acceptability'!$B$12:$B$52,0)),"")</f>
        <v>4</v>
      </c>
      <c r="Z23" s="154">
        <f>IFERROR(INDEX('ES-Efficacy Acceptability'!J$12:J$52,MATCH($A23,'ES-Efficacy Acceptability'!$B$12:$B$52,0)),"")</f>
        <v>4</v>
      </c>
      <c r="AA23" s="154">
        <f>IFERROR(INDEX('ES-Efficacy Acceptability'!K$12:K$52,MATCH($A23,'ES-Efficacy Acceptability'!$B$12:$B$52,0)),"")</f>
        <v>4</v>
      </c>
      <c r="AB23" s="154">
        <f>IFERROR(INDEX('ES-Efficacy Acceptability'!L$12:L$52,MATCH($A23,'ES-Efficacy Acceptability'!$B$12:$B$52,0)),"")</f>
        <v>2</v>
      </c>
      <c r="AC23" s="154">
        <f>IFERROR(INDEX('ES-Efficacy Acceptability'!M$12:M$52,MATCH($A23,'ES-Efficacy Acceptability'!$B$12:$B$52,0)),"")</f>
        <v>4</v>
      </c>
      <c r="AD23" s="154">
        <f>IFERROR(INDEX('ES-Efficacy Acceptability'!N$12:N$52,MATCH($A23,'ES-Efficacy Acceptability'!$B$12:$B$52,0)),"")</f>
        <v>4</v>
      </c>
      <c r="AE23" s="154">
        <f>IFERROR(INDEX('ES-Efficacy Acceptability'!O$12:O$52,MATCH($A23,'ES-Efficacy Acceptability'!$B$12:$B$52,0)),"")</f>
        <v>3</v>
      </c>
      <c r="AF23" s="154">
        <f>IFERROR(INDEX('ES-Efficacy Acceptability'!P$12:P$52,MATCH($A23,'ES-Efficacy Acceptability'!$B$12:$B$52,0)),"")</f>
        <v>3</v>
      </c>
      <c r="AG23" s="154">
        <f>IFERROR(INDEX('ES-Efficacy Acceptability'!Q$12:Q$52,MATCH($A23,'ES-Efficacy Acceptability'!$B$12:$B$52,0)),"")</f>
        <v>3</v>
      </c>
      <c r="AH23" s="154">
        <f>IFERROR(INDEX('ES-Efficacy Acceptability'!R$12:R$52,MATCH($A23,'ES-Efficacy Acceptability'!$B$12:$B$52,0)),"")</f>
        <v>4</v>
      </c>
      <c r="AI23" s="154">
        <f>IFERROR(INDEX('ES-Efficacy Acceptability'!S$12:S$52,MATCH($A23,'ES-Efficacy Acceptability'!$B$12:$B$52,0)),"")</f>
        <v>2</v>
      </c>
      <c r="AJ23" s="154">
        <f>IFERROR(INDEX('ES-Efficacy Acceptability'!T$12:T$52,MATCH($A23,'ES-Efficacy Acceptability'!$B$12:$B$52,0)),"")</f>
        <v>3</v>
      </c>
      <c r="AK23" s="154">
        <f>IFERROR(INDEX('ES-Efficacy Acceptability'!U$12:U$52,MATCH($A23,'ES-Efficacy Acceptability'!$B$12:$B$52,0)),"")</f>
        <v>2</v>
      </c>
      <c r="AL23" s="154">
        <f>IFERROR(INDEX('ES-Efficacy Acceptability'!V$12:V$52,MATCH($A23,'ES-Efficacy Acceptability'!$B$12:$B$52,0)),"")</f>
        <v>2</v>
      </c>
      <c r="AM23" s="154">
        <f>IFERROR(INDEX('ES-Efficacy Acceptability'!W$12:W$52,MATCH($A23,'ES-Efficacy Acceptability'!$B$12:$B$52,0)),"")</f>
        <v>3</v>
      </c>
      <c r="AN23" s="154">
        <f>IFERROR(INDEX('ES-Efficacy Acceptability'!X$12:X$52,MATCH($A23,'ES-Efficacy Acceptability'!$B$12:$B$52,0)),"")</f>
        <v>2</v>
      </c>
      <c r="AO23" s="154">
        <f>IFERROR(INDEX('ES-Efficacy Acceptability'!Y$12:Y$52,MATCH($A23,'ES-Efficacy Acceptability'!$B$12:$B$52,0)),"")</f>
        <v>3</v>
      </c>
      <c r="AP23" s="154">
        <f>IFERROR(INDEX('ES-Efficacy Acceptability'!Z$12:Z$52,MATCH($A23,'ES-Efficacy Acceptability'!$B$12:$B$52,0)),"")</f>
        <v>3</v>
      </c>
      <c r="AQ23" s="154">
        <f>IFERROR(INDEX('ES-Efficacy Acceptability'!AA$12:AA$52,MATCH($A23,'ES-Efficacy Acceptability'!$B$12:$B$52,0)),"")</f>
        <v>3</v>
      </c>
      <c r="AR23" s="154">
        <f>IFERROR(INDEX('ES-Efficacy Acceptability'!AB$12:AB$52,MATCH($A23,'ES-Efficacy Acceptability'!$B$12:$B$52,0)),"")</f>
        <v>3</v>
      </c>
      <c r="AS23" s="154">
        <f>IFERROR(INDEX('ES-Efficacy Acceptability'!AC$12:AC$52,MATCH($A23,'ES-Efficacy Acceptability'!$B$12:$B$52,0)),"")</f>
        <v>3</v>
      </c>
      <c r="AT23" s="154">
        <f>IFERROR(INDEX('IT-Efficacy Acceptability'!H$12:H$52,MATCH($A23,'IT-Efficacy Acceptability'!$B$12:$B$52,0)),"")</f>
        <v>4</v>
      </c>
      <c r="AU23" s="154">
        <f>IFERROR(INDEX('IT-Efficacy Acceptability'!I$12:I$52,MATCH($A23,'IT-Efficacy Acceptability'!$B$12:$B$52,0)),"")</f>
        <v>4</v>
      </c>
      <c r="AV23" s="154">
        <f>IFERROR(INDEX('IT-Efficacy Acceptability'!J$12:J$52,MATCH($A23,'IT-Efficacy Acceptability'!$B$12:$B$52,0)),"")</f>
        <v>4</v>
      </c>
      <c r="AW23" s="154">
        <f>IFERROR(INDEX('IT-Efficacy Acceptability'!K$12:K$52,MATCH($A23,'IT-Efficacy Acceptability'!$B$12:$B$52,0)),"")</f>
        <v>2</v>
      </c>
      <c r="AX23" s="154">
        <f>IFERROR(INDEX('IT-Efficacy Acceptability'!L$12:L$52,MATCH($A23,'IT-Efficacy Acceptability'!$B$12:$B$52,0)),"")</f>
        <v>2</v>
      </c>
      <c r="AY23" s="154">
        <f>IFERROR(INDEX('IT-Efficacy Acceptability'!M$12:M$52,MATCH($A23,'IT-Efficacy Acceptability'!$B$12:$B$52,0)),"")</f>
        <v>2</v>
      </c>
      <c r="AZ23" s="154">
        <f>IFERROR(INDEX('IT-Efficacy Acceptability'!N$12:N$52,MATCH($A23,'IT-Efficacy Acceptability'!$B$12:$B$52,0)),"")</f>
        <v>4</v>
      </c>
      <c r="BA23" s="154">
        <f>IFERROR(INDEX('IT-Efficacy Acceptability'!O$12:O$52,MATCH($A23,'IT-Efficacy Acceptability'!$B$12:$B$52,0)),"")</f>
        <v>3</v>
      </c>
      <c r="BB23" s="154">
        <f>IFERROR(INDEX('IT-Efficacy Acceptability'!P$12:P$52,MATCH($A23,'IT-Efficacy Acceptability'!$B$12:$B$52,0)),"")</f>
        <v>3</v>
      </c>
      <c r="BC23" s="154">
        <f>IFERROR(INDEX('IT-Efficacy Acceptability'!Q$12:Q$52,MATCH($A23,'IT-Efficacy Acceptability'!$B$12:$B$52,0)),"")</f>
        <v>3</v>
      </c>
      <c r="BD23" s="154">
        <f>IFERROR(INDEX('IT-Efficacy Acceptability'!R$12:R$52,MATCH($A23,'IT-Efficacy Acceptability'!$B$12:$B$52,0)),"")</f>
        <v>2</v>
      </c>
      <c r="BE23" s="154">
        <f>IFERROR(INDEX('IT-Efficacy Acceptability'!S$12:S$52,MATCH($A23,'IT-Efficacy Acceptability'!$B$12:$B$52,0)),"")</f>
        <v>3</v>
      </c>
      <c r="BF23" s="154">
        <f>IFERROR(INDEX('IT-Efficacy Acceptability'!T$12:T$52,MATCH($A23,'IT-Efficacy Acceptability'!$B$12:$B$52,0)),"")</f>
        <v>4</v>
      </c>
      <c r="BG23" s="154">
        <f>IFERROR(INDEX('IT-Efficacy Acceptability'!U$12:U$52,MATCH($A23,'IT-Efficacy Acceptability'!$B$12:$B$52,0)),"")</f>
        <v>2</v>
      </c>
      <c r="BH23" s="154">
        <f>IFERROR(INDEX('IT-Efficacy Acceptability'!V$12:V$52,MATCH($A23,'IT-Efficacy Acceptability'!$B$12:$B$52,0)),"")</f>
        <v>2</v>
      </c>
      <c r="BI23" s="154">
        <f>IFERROR(INDEX('IT-Efficacy Acceptability'!W$12:W$52,MATCH($A23,'IT-Efficacy Acceptability'!$B$12:$B$52,0)),"")</f>
        <v>2</v>
      </c>
      <c r="BJ23" s="154">
        <f>IFERROR(INDEX('IT-Efficacy Acceptability'!X$12:X$52,MATCH($A23,'IT-Efficacy Acceptability'!$B$12:$B$52,0)),"")</f>
        <v>2</v>
      </c>
      <c r="BK23" s="154">
        <f>IFERROR(INDEX('IT-Efficacy Acceptability'!Y$12:Y$52,MATCH($A23,'IT-Efficacy Acceptability'!$B$12:$B$52,0)),"")</f>
        <v>3</v>
      </c>
      <c r="BL23" s="154">
        <f>IFERROR(INDEX('IT-Efficacy Acceptability'!Z$12:Z$52,MATCH($A23,'IT-Efficacy Acceptability'!$B$12:$B$52,0)),"")</f>
        <v>3</v>
      </c>
      <c r="BM23" s="154">
        <f>IFERROR(INDEX('IT-Efficacy Acceptability'!AA$12:AA$52,MATCH($A23,'IT-Efficacy Acceptability'!$B$12:$B$52,0)),"")</f>
        <v>3</v>
      </c>
      <c r="BN23" s="154">
        <f>IFERROR(INDEX('IT-Efficacy Acceptability'!AB$12:AB$52,MATCH($A23,'IT-Efficacy Acceptability'!$B$12:$B$52,0)),"")</f>
        <v>3</v>
      </c>
      <c r="BO23" s="154">
        <f>IFERROR(INDEX('IT-Efficacy Acceptability'!AC$12:AC$52,MATCH($A23,'IT-Efficacy Acceptability'!$B$12:$B$52,0)),"")</f>
        <v>3</v>
      </c>
      <c r="BP23" s="154">
        <f>IFERROR(INDEX('DE-Efficacy Acceptability'!H$12:H$52,MATCH($A23,'DE-Efficacy Acceptability'!$B$12:$B$52,0)),"")</f>
        <v>4</v>
      </c>
      <c r="BQ23" s="154">
        <f>IFERROR(INDEX('DE-Efficacy Acceptability'!I$12:I$52,MATCH($A23,'DE-Efficacy Acceptability'!$B$12:$B$52,0)),"")</f>
        <v>3</v>
      </c>
      <c r="BR23" s="154">
        <f>IFERROR(INDEX('DE-Efficacy Acceptability'!J$12:J$52,MATCH($A23,'DE-Efficacy Acceptability'!$B$12:$B$52,0)),"")</f>
        <v>3</v>
      </c>
      <c r="BS23" s="154">
        <f>IFERROR(INDEX('DE-Efficacy Acceptability'!K$12:K$52,MATCH($A23,'DE-Efficacy Acceptability'!$B$12:$B$52,0)),"")</f>
        <v>3</v>
      </c>
      <c r="BT23" s="154">
        <f>IFERROR(INDEX('DE-Efficacy Acceptability'!L$12:L$52,MATCH($A23,'DE-Efficacy Acceptability'!$B$12:$B$52,0)),"")</f>
        <v>3</v>
      </c>
      <c r="BU23" s="154">
        <f>IFERROR(INDEX('DE-Efficacy Acceptability'!M$12:M$52,MATCH($A23,'DE-Efficacy Acceptability'!$B$12:$B$52,0)),"")</f>
        <v>3</v>
      </c>
      <c r="BV23" s="154">
        <f>IFERROR(INDEX('DE-Efficacy Acceptability'!N$12:N$52,MATCH($A23,'DE-Efficacy Acceptability'!$B$12:$B$52,0)),"")</f>
        <v>2</v>
      </c>
      <c r="BW23" s="154">
        <f>IFERROR(INDEX('DE-Efficacy Acceptability'!O$12:O$52,MATCH($A23,'DE-Efficacy Acceptability'!$B$12:$B$52,0)),"")</f>
        <v>3</v>
      </c>
      <c r="BX23" s="154">
        <f>IFERROR(INDEX('DE-Efficacy Acceptability'!P$12:P$52,MATCH($A23,'DE-Efficacy Acceptability'!$B$12:$B$52,0)),"")</f>
        <v>3</v>
      </c>
      <c r="BY23" s="154">
        <f>IFERROR(INDEX('DE-Efficacy Acceptability'!Q$12:Q$52,MATCH($A23,'DE-Efficacy Acceptability'!$B$12:$B$52,0)),"")</f>
        <v>2</v>
      </c>
      <c r="BZ23" s="154">
        <f>IFERROR(INDEX('DE-Efficacy Acceptability'!R$12:R$52,MATCH($A23,'DE-Efficacy Acceptability'!$B$12:$B$52,0)),"")</f>
        <v>3</v>
      </c>
      <c r="CA23" s="154">
        <f>IFERROR(INDEX('DE-Efficacy Acceptability'!S$12:S$52,MATCH($A23,'DE-Efficacy Acceptability'!$B$12:$B$52,0)),"")</f>
        <v>3</v>
      </c>
      <c r="CB23" s="154">
        <f>IFERROR(INDEX('DE-Efficacy Acceptability'!T$12:T$52,MATCH($A23,'DE-Efficacy Acceptability'!$B$12:$B$52,0)),"")</f>
        <v>2</v>
      </c>
      <c r="CC23" s="154">
        <f>IFERROR(INDEX('DE-Efficacy Acceptability'!U$12:U$52,MATCH($A23,'DE-Efficacy Acceptability'!$B$12:$B$52,0)),"")</f>
        <v>4</v>
      </c>
      <c r="CD23" s="154">
        <f>IFERROR(INDEX('DE-Efficacy Acceptability'!V$12:V$52,MATCH($A23,'DE-Efficacy Acceptability'!$B$12:$B$52,0)),"")</f>
        <v>3</v>
      </c>
      <c r="CE23" s="154">
        <f>IFERROR(INDEX('DE-Efficacy Acceptability'!W$12:W$52,MATCH($A23,'DE-Efficacy Acceptability'!$B$12:$B$52,0)),"")</f>
        <v>3</v>
      </c>
      <c r="CF23" s="154">
        <f>IFERROR(INDEX('DE-Efficacy Acceptability'!X$12:X$52,MATCH($A23,'DE-Efficacy Acceptability'!$B$12:$B$52,0)),"")</f>
        <v>2</v>
      </c>
      <c r="CG23" s="154">
        <f>IFERROR(INDEX('DE-Efficacy Acceptability'!Y$12:Y$52,MATCH($A23,'DE-Efficacy Acceptability'!$B$12:$B$52,0)),"")</f>
        <v>3</v>
      </c>
      <c r="CH23" s="154">
        <f>IFERROR(INDEX('DE-Efficacy Acceptability'!Z$12:Z$52,MATCH($A23,'DE-Efficacy Acceptability'!$B$12:$B$52,0)),"")</f>
        <v>3</v>
      </c>
      <c r="CI23" s="154">
        <f>IFERROR(INDEX('DE-Efficacy Acceptability'!AA$12:AA$52,MATCH($A23,'DE-Efficacy Acceptability'!$B$12:$B$52,0)),"")</f>
        <v>3</v>
      </c>
      <c r="CJ23" s="154">
        <f>IFERROR(INDEX('DE-Efficacy Acceptability'!AB$12:AB$52,MATCH($A23,'DE-Efficacy Acceptability'!$B$12:$B$52,0)),"")</f>
        <v>3</v>
      </c>
      <c r="CK23" s="154">
        <f>IFERROR(INDEX('DE-Efficacy Acceptability'!AC$12:AC$52,MATCH($A23,'DE-Efficacy Acceptability'!$B$12:$B$52,0)),"")</f>
        <v>3</v>
      </c>
      <c r="CL23" s="154">
        <f>IFERROR(INDEX('FR-Efficacy Acceptability'!H$12:H$52,MATCH($A23,'FR-Efficacy Acceptability'!$B$12:$B$52,0)),"")</f>
        <v>4</v>
      </c>
      <c r="CM23" s="154">
        <f>IFERROR(INDEX('FR-Efficacy Acceptability'!I$12:I$52,MATCH($A23,'FR-Efficacy Acceptability'!$B$12:$B$52,0)),"")</f>
        <v>4</v>
      </c>
      <c r="CN23" s="154">
        <f>IFERROR(INDEX('FR-Efficacy Acceptability'!J$12:J$52,MATCH($A23,'FR-Efficacy Acceptability'!$B$12:$B$52,0)),"")</f>
        <v>4</v>
      </c>
      <c r="CO23" s="154">
        <f>IFERROR(INDEX('FR-Efficacy Acceptability'!K$12:K$52,MATCH($A23,'FR-Efficacy Acceptability'!$B$12:$B$52,0)),"")</f>
        <v>4</v>
      </c>
      <c r="CP23" s="154">
        <f>IFERROR(INDEX('FR-Efficacy Acceptability'!L$12:L$52,MATCH($A23,'FR-Efficacy Acceptability'!$B$12:$B$52,0)),"")</f>
        <v>3</v>
      </c>
      <c r="CQ23" s="154">
        <f>IFERROR(INDEX('FR-Efficacy Acceptability'!M$12:M$52,MATCH($A23,'FR-Efficacy Acceptability'!$B$12:$B$52,0)),"")</f>
        <v>2</v>
      </c>
      <c r="CR23" s="154">
        <f>IFERROR(INDEX('FR-Efficacy Acceptability'!N$12:N$52,MATCH($A23,'FR-Efficacy Acceptability'!$B$12:$B$52,0)),"")</f>
        <v>4</v>
      </c>
      <c r="CS23" s="154">
        <f>IFERROR(INDEX('FR-Efficacy Acceptability'!O$12:O$52,MATCH($A23,'FR-Efficacy Acceptability'!$B$12:$B$52,0)),"")</f>
        <v>3</v>
      </c>
      <c r="CT23" s="154">
        <f>IFERROR(INDEX('FR-Efficacy Acceptability'!P$12:P$52,MATCH($A23,'FR-Efficacy Acceptability'!$B$12:$B$52,0)),"")</f>
        <v>5</v>
      </c>
      <c r="CU23" s="154">
        <f>IFERROR(INDEX('FR-Efficacy Acceptability'!Q$12:Q$52,MATCH($A23,'FR-Efficacy Acceptability'!$B$12:$B$52,0)),"")</f>
        <v>4</v>
      </c>
      <c r="CV23" s="154">
        <f>IFERROR(INDEX('FR-Efficacy Acceptability'!R$12:R$52,MATCH($A23,'FR-Efficacy Acceptability'!$B$12:$B$52,0)),"")</f>
        <v>4</v>
      </c>
      <c r="CW23" s="154">
        <f>IFERROR(INDEX('FR-Efficacy Acceptability'!S$12:S$52,MATCH($A23,'FR-Efficacy Acceptability'!$B$12:$B$52,0)),"")</f>
        <v>4</v>
      </c>
      <c r="CX23" s="154">
        <f>IFERROR(INDEX('FR-Efficacy Acceptability'!T$12:T$52,MATCH($A23,'FR-Efficacy Acceptability'!$B$12:$B$52,0)),"")</f>
        <v>3</v>
      </c>
      <c r="CY23" s="154">
        <f>IFERROR(INDEX('FR-Efficacy Acceptability'!U$12:U$52,MATCH($A23,'FR-Efficacy Acceptability'!$B$12:$B$52,0)),"")</f>
        <v>3</v>
      </c>
      <c r="CZ23" s="154">
        <f>IFERROR(INDEX('FR-Efficacy Acceptability'!V$12:V$52,MATCH($A23,'FR-Efficacy Acceptability'!$B$12:$B$52,0)),"")</f>
        <v>4</v>
      </c>
      <c r="DA23" s="154">
        <f>IFERROR(INDEX('FR-Efficacy Acceptability'!W$12:W$52,MATCH($A23,'FR-Efficacy Acceptability'!$B$12:$B$52,0)),"")</f>
        <v>3</v>
      </c>
      <c r="DB23" s="154">
        <f>IFERROR(INDEX('FR-Efficacy Acceptability'!X$12:X$52,MATCH($A23,'FR-Efficacy Acceptability'!$B$12:$B$52,0)),"")</f>
        <v>3</v>
      </c>
      <c r="DC23" s="154">
        <f>IFERROR(INDEX('FR-Efficacy Acceptability'!Y$12:Y$52,MATCH($A23,'FR-Efficacy Acceptability'!$B$12:$B$52,0)),"")</f>
        <v>3</v>
      </c>
      <c r="DD23" s="154">
        <f>IFERROR(INDEX('FR-Efficacy Acceptability'!Z$12:Z$52,MATCH($A23,'FR-Efficacy Acceptability'!$B$12:$B$52,0)),"")</f>
        <v>3</v>
      </c>
      <c r="DE23" s="154">
        <f>IFERROR(INDEX('FR-Efficacy Acceptability'!AA$12:AA$52,MATCH($A23,'FR-Efficacy Acceptability'!$B$12:$B$52,0)),"")</f>
        <v>3</v>
      </c>
      <c r="DF23" s="154">
        <f>IFERROR(INDEX('FR-Efficacy Acceptability'!AB$12:AB$52,MATCH($A23,'FR-Efficacy Acceptability'!$B$12:$B$52,0)),"")</f>
        <v>4</v>
      </c>
      <c r="DG23" s="154">
        <f>IFERROR(INDEX('FR-Efficacy Acceptability'!AC$12:AC$52,MATCH($A23,'FR-Efficacy Acceptability'!$B$12:$B$52,0)),"")</f>
        <v>3</v>
      </c>
      <c r="DH23" s="160">
        <f t="shared" si="86"/>
        <v>0</v>
      </c>
      <c r="DI23" s="160">
        <f t="shared" si="21"/>
        <v>0</v>
      </c>
      <c r="DJ23" s="160">
        <f t="shared" si="22"/>
        <v>0</v>
      </c>
      <c r="DK23" s="160">
        <f t="shared" si="23"/>
        <v>1</v>
      </c>
      <c r="DL23" s="160">
        <f t="shared" si="24"/>
        <v>-1</v>
      </c>
      <c r="DM23" s="160">
        <f t="shared" si="25"/>
        <v>1</v>
      </c>
      <c r="DN23" s="160">
        <f t="shared" si="26"/>
        <v>0</v>
      </c>
      <c r="DO23" s="160">
        <f t="shared" si="27"/>
        <v>0</v>
      </c>
      <c r="DP23" s="160">
        <f t="shared" si="28"/>
        <v>-1</v>
      </c>
      <c r="DQ23" s="160">
        <f t="shared" si="29"/>
        <v>0</v>
      </c>
      <c r="DR23" s="160">
        <f t="shared" si="30"/>
        <v>1</v>
      </c>
      <c r="DS23" s="160">
        <f t="shared" si="31"/>
        <v>-1</v>
      </c>
      <c r="DT23" s="160">
        <f t="shared" si="32"/>
        <v>0</v>
      </c>
      <c r="DU23" s="160">
        <f t="shared" si="33"/>
        <v>-1</v>
      </c>
      <c r="DV23" s="160">
        <f t="shared" si="34"/>
        <v>-1</v>
      </c>
      <c r="DW23" s="160">
        <f t="shared" si="35"/>
        <v>0</v>
      </c>
      <c r="DX23" s="160">
        <f t="shared" si="36"/>
        <v>0</v>
      </c>
      <c r="DY23" s="160">
        <f t="shared" si="37"/>
        <v>0</v>
      </c>
      <c r="DZ23" s="160">
        <f t="shared" si="38"/>
        <v>0</v>
      </c>
      <c r="EA23" s="160">
        <f t="shared" si="39"/>
        <v>0</v>
      </c>
      <c r="EB23" s="160">
        <f t="shared" si="40"/>
        <v>0</v>
      </c>
      <c r="EC23" s="160">
        <f t="shared" si="41"/>
        <v>0</v>
      </c>
      <c r="ED23" s="160">
        <f t="shared" si="87"/>
        <v>0</v>
      </c>
      <c r="EE23" s="160">
        <f t="shared" si="42"/>
        <v>0</v>
      </c>
      <c r="EF23" s="160">
        <f t="shared" si="43"/>
        <v>0</v>
      </c>
      <c r="EG23" s="160">
        <f t="shared" si="44"/>
        <v>-1</v>
      </c>
      <c r="EH23" s="160">
        <f t="shared" si="45"/>
        <v>-1</v>
      </c>
      <c r="EI23" s="160">
        <f t="shared" si="46"/>
        <v>-1</v>
      </c>
      <c r="EJ23" s="160">
        <f t="shared" si="47"/>
        <v>0</v>
      </c>
      <c r="EK23" s="160">
        <f t="shared" si="48"/>
        <v>0</v>
      </c>
      <c r="EL23" s="160">
        <f t="shared" si="49"/>
        <v>-1</v>
      </c>
      <c r="EM23" s="160">
        <f t="shared" si="50"/>
        <v>0</v>
      </c>
      <c r="EN23" s="160">
        <f t="shared" si="51"/>
        <v>-1</v>
      </c>
      <c r="EO23" s="160">
        <f t="shared" si="52"/>
        <v>0</v>
      </c>
      <c r="EP23" s="160">
        <f t="shared" si="53"/>
        <v>1</v>
      </c>
      <c r="EQ23" s="160">
        <f t="shared" si="54"/>
        <v>-1</v>
      </c>
      <c r="ER23" s="160">
        <f t="shared" si="55"/>
        <v>-1</v>
      </c>
      <c r="ES23" s="160">
        <f t="shared" si="56"/>
        <v>-1</v>
      </c>
      <c r="ET23" s="160">
        <f t="shared" si="57"/>
        <v>0</v>
      </c>
      <c r="EU23" s="160">
        <f t="shared" si="58"/>
        <v>0</v>
      </c>
      <c r="EV23" s="160">
        <f t="shared" si="59"/>
        <v>0</v>
      </c>
      <c r="EW23" s="160">
        <f t="shared" si="60"/>
        <v>0</v>
      </c>
      <c r="EX23" s="160">
        <f t="shared" si="61"/>
        <v>0</v>
      </c>
      <c r="EY23" s="160">
        <f t="shared" si="62"/>
        <v>0</v>
      </c>
      <c r="EZ23" s="160">
        <f t="shared" si="88"/>
        <v>0</v>
      </c>
      <c r="FA23" s="160">
        <f t="shared" si="89"/>
        <v>-1</v>
      </c>
      <c r="FB23" s="160">
        <f t="shared" si="90"/>
        <v>-1</v>
      </c>
      <c r="FC23" s="160">
        <f t="shared" si="91"/>
        <v>0</v>
      </c>
      <c r="FD23" s="160">
        <f t="shared" si="92"/>
        <v>0</v>
      </c>
      <c r="FE23" s="160">
        <f t="shared" si="93"/>
        <v>0</v>
      </c>
      <c r="FF23" s="160">
        <f t="shared" si="94"/>
        <v>-2</v>
      </c>
      <c r="FG23" s="160">
        <f t="shared" si="95"/>
        <v>0</v>
      </c>
      <c r="FH23" s="160">
        <f t="shared" si="96"/>
        <v>-1</v>
      </c>
      <c r="FI23" s="160">
        <f t="shared" si="97"/>
        <v>-1</v>
      </c>
      <c r="FJ23" s="160">
        <f t="shared" si="98"/>
        <v>0</v>
      </c>
      <c r="FK23" s="160">
        <f t="shared" si="99"/>
        <v>0</v>
      </c>
      <c r="FL23" s="160">
        <f t="shared" si="100"/>
        <v>-1</v>
      </c>
      <c r="FM23" s="160">
        <f t="shared" si="101"/>
        <v>1</v>
      </c>
      <c r="FN23" s="160">
        <f t="shared" si="102"/>
        <v>0</v>
      </c>
      <c r="FO23" s="160">
        <f t="shared" si="103"/>
        <v>0</v>
      </c>
      <c r="FP23" s="160">
        <f t="shared" si="104"/>
        <v>0</v>
      </c>
      <c r="FQ23" s="160">
        <f t="shared" si="105"/>
        <v>0</v>
      </c>
      <c r="FR23" s="160">
        <f t="shared" si="106"/>
        <v>0</v>
      </c>
      <c r="FS23" s="160">
        <f t="shared" si="107"/>
        <v>0</v>
      </c>
      <c r="FT23" s="160">
        <f t="shared" si="108"/>
        <v>0</v>
      </c>
      <c r="FU23" s="160">
        <f t="shared" si="109"/>
        <v>0</v>
      </c>
      <c r="FV23" s="160">
        <f t="shared" si="110"/>
        <v>0</v>
      </c>
      <c r="FW23" s="160">
        <f t="shared" si="64"/>
        <v>0</v>
      </c>
      <c r="FX23" s="160">
        <f t="shared" si="65"/>
        <v>0</v>
      </c>
      <c r="FY23" s="160">
        <f t="shared" si="66"/>
        <v>1</v>
      </c>
      <c r="FZ23" s="160">
        <f t="shared" si="67"/>
        <v>0</v>
      </c>
      <c r="GA23" s="160">
        <f t="shared" si="68"/>
        <v>-1</v>
      </c>
      <c r="GB23" s="160">
        <f t="shared" si="69"/>
        <v>0</v>
      </c>
      <c r="GC23" s="160">
        <f t="shared" si="70"/>
        <v>0</v>
      </c>
      <c r="GD23" s="160">
        <f t="shared" si="71"/>
        <v>1</v>
      </c>
      <c r="GE23" s="160">
        <f t="shared" si="72"/>
        <v>1</v>
      </c>
      <c r="GF23" s="160">
        <f t="shared" si="73"/>
        <v>1</v>
      </c>
      <c r="GG23" s="160">
        <f t="shared" si="74"/>
        <v>1</v>
      </c>
      <c r="GH23" s="160">
        <f t="shared" si="75"/>
        <v>0</v>
      </c>
      <c r="GI23" s="160">
        <f t="shared" si="76"/>
        <v>0</v>
      </c>
      <c r="GJ23" s="160">
        <f t="shared" si="77"/>
        <v>1</v>
      </c>
      <c r="GK23" s="160">
        <f t="shared" si="78"/>
        <v>0</v>
      </c>
      <c r="GL23" s="160">
        <f t="shared" si="79"/>
        <v>1</v>
      </c>
      <c r="GM23" s="160">
        <f t="shared" si="80"/>
        <v>0</v>
      </c>
      <c r="GN23" s="160">
        <f t="shared" si="81"/>
        <v>0</v>
      </c>
      <c r="GO23" s="160">
        <f t="shared" si="82"/>
        <v>0</v>
      </c>
      <c r="GP23" s="160">
        <f t="shared" si="83"/>
        <v>1</v>
      </c>
      <c r="GQ23" s="160">
        <f t="shared" si="84"/>
        <v>0</v>
      </c>
      <c r="GR23" s="58" t="b">
        <f t="array" ref="GR23">MAX(DH23:GQ23)=MIN(DH23:GQ23)</f>
        <v>0</v>
      </c>
    </row>
    <row r="24" spans="1:200" hidden="1" x14ac:dyDescent="0.25">
      <c r="A24" s="9" t="s">
        <v>13</v>
      </c>
      <c r="B24" s="160" t="str">
        <f t="shared" si="85"/>
        <v/>
      </c>
      <c r="C24" s="160" t="str">
        <f t="shared" si="0"/>
        <v/>
      </c>
      <c r="D24" s="160" t="str">
        <f t="shared" si="1"/>
        <v/>
      </c>
      <c r="E24" s="160" t="str">
        <f t="shared" si="2"/>
        <v/>
      </c>
      <c r="F24" s="160" t="str">
        <f t="shared" si="3"/>
        <v/>
      </c>
      <c r="G24" s="160" t="str">
        <f t="shared" si="4"/>
        <v/>
      </c>
      <c r="H24" s="160" t="str">
        <f t="shared" si="5"/>
        <v/>
      </c>
      <c r="I24" s="160" t="str">
        <f t="shared" si="6"/>
        <v/>
      </c>
      <c r="J24" s="160" t="str">
        <f t="shared" si="7"/>
        <v/>
      </c>
      <c r="K24" s="160" t="str">
        <f t="shared" si="8"/>
        <v/>
      </c>
      <c r="L24" s="160" t="str">
        <f t="shared" si="9"/>
        <v/>
      </c>
      <c r="M24" s="160" t="str">
        <f t="shared" si="10"/>
        <v/>
      </c>
      <c r="N24" s="160" t="str">
        <f t="shared" si="11"/>
        <v/>
      </c>
      <c r="O24" s="160" t="str">
        <f t="shared" si="12"/>
        <v/>
      </c>
      <c r="P24" s="160" t="str">
        <f t="shared" si="13"/>
        <v/>
      </c>
      <c r="Q24" s="160" t="str">
        <f t="shared" si="14"/>
        <v/>
      </c>
      <c r="R24" s="160" t="str">
        <f t="shared" si="15"/>
        <v/>
      </c>
      <c r="S24" s="160" t="str">
        <f t="shared" si="16"/>
        <v/>
      </c>
      <c r="T24" s="160" t="str">
        <f t="shared" si="17"/>
        <v/>
      </c>
      <c r="U24" s="160" t="str">
        <f t="shared" si="18"/>
        <v/>
      </c>
      <c r="V24" s="160" t="str">
        <f t="shared" si="19"/>
        <v/>
      </c>
      <c r="W24" s="160" t="str">
        <f t="shared" si="20"/>
        <v/>
      </c>
      <c r="X24" s="154" t="str">
        <f>IFERROR(INDEX('ES-Efficacy Acceptability'!H$12:H$52,MATCH($A24,'ES-Efficacy Acceptability'!$B$12:$B$52,0)),"")</f>
        <v/>
      </c>
      <c r="Y24" s="154" t="str">
        <f>IFERROR(INDEX('ES-Efficacy Acceptability'!I$12:I$52,MATCH($A24,'ES-Efficacy Acceptability'!$B$12:$B$52,0)),"")</f>
        <v/>
      </c>
      <c r="Z24" s="154" t="str">
        <f>IFERROR(INDEX('ES-Efficacy Acceptability'!J$12:J$52,MATCH($A24,'ES-Efficacy Acceptability'!$B$12:$B$52,0)),"")</f>
        <v/>
      </c>
      <c r="AA24" s="154" t="str">
        <f>IFERROR(INDEX('ES-Efficacy Acceptability'!K$12:K$52,MATCH($A24,'ES-Efficacy Acceptability'!$B$12:$B$52,0)),"")</f>
        <v/>
      </c>
      <c r="AB24" s="154" t="str">
        <f>IFERROR(INDEX('ES-Efficacy Acceptability'!L$12:L$52,MATCH($A24,'ES-Efficacy Acceptability'!$B$12:$B$52,0)),"")</f>
        <v/>
      </c>
      <c r="AC24" s="154" t="str">
        <f>IFERROR(INDEX('ES-Efficacy Acceptability'!M$12:M$52,MATCH($A24,'ES-Efficacy Acceptability'!$B$12:$B$52,0)),"")</f>
        <v/>
      </c>
      <c r="AD24" s="154" t="str">
        <f>IFERROR(INDEX('ES-Efficacy Acceptability'!N$12:N$52,MATCH($A24,'ES-Efficacy Acceptability'!$B$12:$B$52,0)),"")</f>
        <v/>
      </c>
      <c r="AE24" s="154" t="str">
        <f>IFERROR(INDEX('ES-Efficacy Acceptability'!O$12:O$52,MATCH($A24,'ES-Efficacy Acceptability'!$B$12:$B$52,0)),"")</f>
        <v/>
      </c>
      <c r="AF24" s="154" t="str">
        <f>IFERROR(INDEX('ES-Efficacy Acceptability'!P$12:P$52,MATCH($A24,'ES-Efficacy Acceptability'!$B$12:$B$52,0)),"")</f>
        <v/>
      </c>
      <c r="AG24" s="154" t="str">
        <f>IFERROR(INDEX('ES-Efficacy Acceptability'!Q$12:Q$52,MATCH($A24,'ES-Efficacy Acceptability'!$B$12:$B$52,0)),"")</f>
        <v/>
      </c>
      <c r="AH24" s="154" t="str">
        <f>IFERROR(INDEX('ES-Efficacy Acceptability'!R$12:R$52,MATCH($A24,'ES-Efficacy Acceptability'!$B$12:$B$52,0)),"")</f>
        <v/>
      </c>
      <c r="AI24" s="154" t="str">
        <f>IFERROR(INDEX('ES-Efficacy Acceptability'!S$12:S$52,MATCH($A24,'ES-Efficacy Acceptability'!$B$12:$B$52,0)),"")</f>
        <v/>
      </c>
      <c r="AJ24" s="154" t="str">
        <f>IFERROR(INDEX('ES-Efficacy Acceptability'!T$12:T$52,MATCH($A24,'ES-Efficacy Acceptability'!$B$12:$B$52,0)),"")</f>
        <v/>
      </c>
      <c r="AK24" s="154" t="str">
        <f>IFERROR(INDEX('ES-Efficacy Acceptability'!U$12:U$52,MATCH($A24,'ES-Efficacy Acceptability'!$B$12:$B$52,0)),"")</f>
        <v/>
      </c>
      <c r="AL24" s="154" t="str">
        <f>IFERROR(INDEX('ES-Efficacy Acceptability'!V$12:V$52,MATCH($A24,'ES-Efficacy Acceptability'!$B$12:$B$52,0)),"")</f>
        <v/>
      </c>
      <c r="AM24" s="154" t="str">
        <f>IFERROR(INDEX('ES-Efficacy Acceptability'!W$12:W$52,MATCH($A24,'ES-Efficacy Acceptability'!$B$12:$B$52,0)),"")</f>
        <v/>
      </c>
      <c r="AN24" s="154" t="str">
        <f>IFERROR(INDEX('ES-Efficacy Acceptability'!X$12:X$52,MATCH($A24,'ES-Efficacy Acceptability'!$B$12:$B$52,0)),"")</f>
        <v/>
      </c>
      <c r="AO24" s="154" t="str">
        <f>IFERROR(INDEX('ES-Efficacy Acceptability'!Y$12:Y$52,MATCH($A24,'ES-Efficacy Acceptability'!$B$12:$B$52,0)),"")</f>
        <v/>
      </c>
      <c r="AP24" s="154" t="str">
        <f>IFERROR(INDEX('ES-Efficacy Acceptability'!Z$12:Z$52,MATCH($A24,'ES-Efficacy Acceptability'!$B$12:$B$52,0)),"")</f>
        <v/>
      </c>
      <c r="AQ24" s="154" t="str">
        <f>IFERROR(INDEX('ES-Efficacy Acceptability'!AA$12:AA$52,MATCH($A24,'ES-Efficacy Acceptability'!$B$12:$B$52,0)),"")</f>
        <v/>
      </c>
      <c r="AR24" s="154" t="str">
        <f>IFERROR(INDEX('ES-Efficacy Acceptability'!AB$12:AB$52,MATCH($A24,'ES-Efficacy Acceptability'!$B$12:$B$52,0)),"")</f>
        <v/>
      </c>
      <c r="AS24" s="154" t="str">
        <f>IFERROR(INDEX('ES-Efficacy Acceptability'!AC$12:AC$52,MATCH($A24,'ES-Efficacy Acceptability'!$B$12:$B$52,0)),"")</f>
        <v/>
      </c>
      <c r="AT24" s="154" t="str">
        <f>IFERROR(INDEX('IT-Efficacy Acceptability'!H$12:H$52,MATCH($A24,'IT-Efficacy Acceptability'!$B$12:$B$52,0)),"")</f>
        <v/>
      </c>
      <c r="AU24" s="154" t="str">
        <f>IFERROR(INDEX('IT-Efficacy Acceptability'!I$12:I$52,MATCH($A24,'IT-Efficacy Acceptability'!$B$12:$B$52,0)),"")</f>
        <v/>
      </c>
      <c r="AV24" s="154" t="str">
        <f>IFERROR(INDEX('IT-Efficacy Acceptability'!J$12:J$52,MATCH($A24,'IT-Efficacy Acceptability'!$B$12:$B$52,0)),"")</f>
        <v/>
      </c>
      <c r="AW24" s="154" t="str">
        <f>IFERROR(INDEX('IT-Efficacy Acceptability'!K$12:K$52,MATCH($A24,'IT-Efficacy Acceptability'!$B$12:$B$52,0)),"")</f>
        <v/>
      </c>
      <c r="AX24" s="154" t="str">
        <f>IFERROR(INDEX('IT-Efficacy Acceptability'!L$12:L$52,MATCH($A24,'IT-Efficacy Acceptability'!$B$12:$B$52,0)),"")</f>
        <v/>
      </c>
      <c r="AY24" s="154" t="str">
        <f>IFERROR(INDEX('IT-Efficacy Acceptability'!M$12:M$52,MATCH($A24,'IT-Efficacy Acceptability'!$B$12:$B$52,0)),"")</f>
        <v/>
      </c>
      <c r="AZ24" s="154" t="str">
        <f>IFERROR(INDEX('IT-Efficacy Acceptability'!N$12:N$52,MATCH($A24,'IT-Efficacy Acceptability'!$B$12:$B$52,0)),"")</f>
        <v/>
      </c>
      <c r="BA24" s="154" t="str">
        <f>IFERROR(INDEX('IT-Efficacy Acceptability'!O$12:O$52,MATCH($A24,'IT-Efficacy Acceptability'!$B$12:$B$52,0)),"")</f>
        <v/>
      </c>
      <c r="BB24" s="154" t="str">
        <f>IFERROR(INDEX('IT-Efficacy Acceptability'!P$12:P$52,MATCH($A24,'IT-Efficacy Acceptability'!$B$12:$B$52,0)),"")</f>
        <v/>
      </c>
      <c r="BC24" s="154" t="str">
        <f>IFERROR(INDEX('IT-Efficacy Acceptability'!Q$12:Q$52,MATCH($A24,'IT-Efficacy Acceptability'!$B$12:$B$52,0)),"")</f>
        <v/>
      </c>
      <c r="BD24" s="154" t="str">
        <f>IFERROR(INDEX('IT-Efficacy Acceptability'!R$12:R$52,MATCH($A24,'IT-Efficacy Acceptability'!$B$12:$B$52,0)),"")</f>
        <v/>
      </c>
      <c r="BE24" s="154" t="str">
        <f>IFERROR(INDEX('IT-Efficacy Acceptability'!S$12:S$52,MATCH($A24,'IT-Efficacy Acceptability'!$B$12:$B$52,0)),"")</f>
        <v/>
      </c>
      <c r="BF24" s="154" t="str">
        <f>IFERROR(INDEX('IT-Efficacy Acceptability'!T$12:T$52,MATCH($A24,'IT-Efficacy Acceptability'!$B$12:$B$52,0)),"")</f>
        <v/>
      </c>
      <c r="BG24" s="154" t="str">
        <f>IFERROR(INDEX('IT-Efficacy Acceptability'!U$12:U$52,MATCH($A24,'IT-Efficacy Acceptability'!$B$12:$B$52,0)),"")</f>
        <v/>
      </c>
      <c r="BH24" s="154" t="str">
        <f>IFERROR(INDEX('IT-Efficacy Acceptability'!V$12:V$52,MATCH($A24,'IT-Efficacy Acceptability'!$B$12:$B$52,0)),"")</f>
        <v/>
      </c>
      <c r="BI24" s="154" t="str">
        <f>IFERROR(INDEX('IT-Efficacy Acceptability'!W$12:W$52,MATCH($A24,'IT-Efficacy Acceptability'!$B$12:$B$52,0)),"")</f>
        <v/>
      </c>
      <c r="BJ24" s="154" t="str">
        <f>IFERROR(INDEX('IT-Efficacy Acceptability'!X$12:X$52,MATCH($A24,'IT-Efficacy Acceptability'!$B$12:$B$52,0)),"")</f>
        <v/>
      </c>
      <c r="BK24" s="154" t="str">
        <f>IFERROR(INDEX('IT-Efficacy Acceptability'!Y$12:Y$52,MATCH($A24,'IT-Efficacy Acceptability'!$B$12:$B$52,0)),"")</f>
        <v/>
      </c>
      <c r="BL24" s="154" t="str">
        <f>IFERROR(INDEX('IT-Efficacy Acceptability'!Z$12:Z$52,MATCH($A24,'IT-Efficacy Acceptability'!$B$12:$B$52,0)),"")</f>
        <v/>
      </c>
      <c r="BM24" s="154" t="str">
        <f>IFERROR(INDEX('IT-Efficacy Acceptability'!AA$12:AA$52,MATCH($A24,'IT-Efficacy Acceptability'!$B$12:$B$52,0)),"")</f>
        <v/>
      </c>
      <c r="BN24" s="154" t="str">
        <f>IFERROR(INDEX('IT-Efficacy Acceptability'!AB$12:AB$52,MATCH($A24,'IT-Efficacy Acceptability'!$B$12:$B$52,0)),"")</f>
        <v/>
      </c>
      <c r="BO24" s="154" t="str">
        <f>IFERROR(INDEX('IT-Efficacy Acceptability'!AC$12:AC$52,MATCH($A24,'IT-Efficacy Acceptability'!$B$12:$B$52,0)),"")</f>
        <v/>
      </c>
      <c r="BP24" s="154" t="str">
        <f>IFERROR(INDEX('DE-Efficacy Acceptability'!H$12:H$52,MATCH($A24,'DE-Efficacy Acceptability'!$B$12:$B$52,0)),"")</f>
        <v/>
      </c>
      <c r="BQ24" s="154" t="str">
        <f>IFERROR(INDEX('DE-Efficacy Acceptability'!I$12:I$52,MATCH($A24,'DE-Efficacy Acceptability'!$B$12:$B$52,0)),"")</f>
        <v/>
      </c>
      <c r="BR24" s="154" t="str">
        <f>IFERROR(INDEX('DE-Efficacy Acceptability'!J$12:J$52,MATCH($A24,'DE-Efficacy Acceptability'!$B$12:$B$52,0)),"")</f>
        <v/>
      </c>
      <c r="BS24" s="154" t="str">
        <f>IFERROR(INDEX('DE-Efficacy Acceptability'!K$12:K$52,MATCH($A24,'DE-Efficacy Acceptability'!$B$12:$B$52,0)),"")</f>
        <v/>
      </c>
      <c r="BT24" s="154" t="str">
        <f>IFERROR(INDEX('DE-Efficacy Acceptability'!L$12:L$52,MATCH($A24,'DE-Efficacy Acceptability'!$B$12:$B$52,0)),"")</f>
        <v/>
      </c>
      <c r="BU24" s="154" t="str">
        <f>IFERROR(INDEX('DE-Efficacy Acceptability'!M$12:M$52,MATCH($A24,'DE-Efficacy Acceptability'!$B$12:$B$52,0)),"")</f>
        <v/>
      </c>
      <c r="BV24" s="154" t="str">
        <f>IFERROR(INDEX('DE-Efficacy Acceptability'!N$12:N$52,MATCH($A24,'DE-Efficacy Acceptability'!$B$12:$B$52,0)),"")</f>
        <v/>
      </c>
      <c r="BW24" s="154" t="str">
        <f>IFERROR(INDEX('DE-Efficacy Acceptability'!O$12:O$52,MATCH($A24,'DE-Efficacy Acceptability'!$B$12:$B$52,0)),"")</f>
        <v/>
      </c>
      <c r="BX24" s="154" t="str">
        <f>IFERROR(INDEX('DE-Efficacy Acceptability'!P$12:P$52,MATCH($A24,'DE-Efficacy Acceptability'!$B$12:$B$52,0)),"")</f>
        <v/>
      </c>
      <c r="BY24" s="154" t="str">
        <f>IFERROR(INDEX('DE-Efficacy Acceptability'!Q$12:Q$52,MATCH($A24,'DE-Efficacy Acceptability'!$B$12:$B$52,0)),"")</f>
        <v/>
      </c>
      <c r="BZ24" s="154" t="str">
        <f>IFERROR(INDEX('DE-Efficacy Acceptability'!R$12:R$52,MATCH($A24,'DE-Efficacy Acceptability'!$B$12:$B$52,0)),"")</f>
        <v/>
      </c>
      <c r="CA24" s="154" t="str">
        <f>IFERROR(INDEX('DE-Efficacy Acceptability'!S$12:S$52,MATCH($A24,'DE-Efficacy Acceptability'!$B$12:$B$52,0)),"")</f>
        <v/>
      </c>
      <c r="CB24" s="154" t="str">
        <f>IFERROR(INDEX('DE-Efficacy Acceptability'!T$12:T$52,MATCH($A24,'DE-Efficacy Acceptability'!$B$12:$B$52,0)),"")</f>
        <v/>
      </c>
      <c r="CC24" s="154" t="str">
        <f>IFERROR(INDEX('DE-Efficacy Acceptability'!U$12:U$52,MATCH($A24,'DE-Efficacy Acceptability'!$B$12:$B$52,0)),"")</f>
        <v/>
      </c>
      <c r="CD24" s="154" t="str">
        <f>IFERROR(INDEX('DE-Efficacy Acceptability'!V$12:V$52,MATCH($A24,'DE-Efficacy Acceptability'!$B$12:$B$52,0)),"")</f>
        <v/>
      </c>
      <c r="CE24" s="154" t="str">
        <f>IFERROR(INDEX('DE-Efficacy Acceptability'!W$12:W$52,MATCH($A24,'DE-Efficacy Acceptability'!$B$12:$B$52,0)),"")</f>
        <v/>
      </c>
      <c r="CF24" s="154" t="str">
        <f>IFERROR(INDEX('DE-Efficacy Acceptability'!X$12:X$52,MATCH($A24,'DE-Efficacy Acceptability'!$B$12:$B$52,0)),"")</f>
        <v/>
      </c>
      <c r="CG24" s="154" t="str">
        <f>IFERROR(INDEX('DE-Efficacy Acceptability'!Y$12:Y$52,MATCH($A24,'DE-Efficacy Acceptability'!$B$12:$B$52,0)),"")</f>
        <v/>
      </c>
      <c r="CH24" s="154" t="str">
        <f>IFERROR(INDEX('DE-Efficacy Acceptability'!Z$12:Z$52,MATCH($A24,'DE-Efficacy Acceptability'!$B$12:$B$52,0)),"")</f>
        <v/>
      </c>
      <c r="CI24" s="154" t="str">
        <f>IFERROR(INDEX('DE-Efficacy Acceptability'!AA$12:AA$52,MATCH($A24,'DE-Efficacy Acceptability'!$B$12:$B$52,0)),"")</f>
        <v/>
      </c>
      <c r="CJ24" s="154" t="str">
        <f>IFERROR(INDEX('DE-Efficacy Acceptability'!AB$12:AB$52,MATCH($A24,'DE-Efficacy Acceptability'!$B$12:$B$52,0)),"")</f>
        <v/>
      </c>
      <c r="CK24" s="154" t="str">
        <f>IFERROR(INDEX('DE-Efficacy Acceptability'!AC$12:AC$52,MATCH($A24,'DE-Efficacy Acceptability'!$B$12:$B$52,0)),"")</f>
        <v/>
      </c>
      <c r="CL24" s="154" t="str">
        <f>IFERROR(INDEX('FR-Efficacy Acceptability'!H$12:H$52,MATCH($A24,'FR-Efficacy Acceptability'!$B$12:$B$52,0)),"")</f>
        <v/>
      </c>
      <c r="CM24" s="154" t="str">
        <f>IFERROR(INDEX('FR-Efficacy Acceptability'!I$12:I$52,MATCH($A24,'FR-Efficacy Acceptability'!$B$12:$B$52,0)),"")</f>
        <v/>
      </c>
      <c r="CN24" s="154" t="str">
        <f>IFERROR(INDEX('FR-Efficacy Acceptability'!J$12:J$52,MATCH($A24,'FR-Efficacy Acceptability'!$B$12:$B$52,0)),"")</f>
        <v/>
      </c>
      <c r="CO24" s="154" t="str">
        <f>IFERROR(INDEX('FR-Efficacy Acceptability'!K$12:K$52,MATCH($A24,'FR-Efficacy Acceptability'!$B$12:$B$52,0)),"")</f>
        <v/>
      </c>
      <c r="CP24" s="154" t="str">
        <f>IFERROR(INDEX('FR-Efficacy Acceptability'!L$12:L$52,MATCH($A24,'FR-Efficacy Acceptability'!$B$12:$B$52,0)),"")</f>
        <v/>
      </c>
      <c r="CQ24" s="154" t="str">
        <f>IFERROR(INDEX('FR-Efficacy Acceptability'!M$12:M$52,MATCH($A24,'FR-Efficacy Acceptability'!$B$12:$B$52,0)),"")</f>
        <v/>
      </c>
      <c r="CR24" s="154" t="str">
        <f>IFERROR(INDEX('FR-Efficacy Acceptability'!N$12:N$52,MATCH($A24,'FR-Efficacy Acceptability'!$B$12:$B$52,0)),"")</f>
        <v/>
      </c>
      <c r="CS24" s="154" t="str">
        <f>IFERROR(INDEX('FR-Efficacy Acceptability'!O$12:O$52,MATCH($A24,'FR-Efficacy Acceptability'!$B$12:$B$52,0)),"")</f>
        <v/>
      </c>
      <c r="CT24" s="154" t="str">
        <f>IFERROR(INDEX('FR-Efficacy Acceptability'!P$12:P$52,MATCH($A24,'FR-Efficacy Acceptability'!$B$12:$B$52,0)),"")</f>
        <v/>
      </c>
      <c r="CU24" s="154" t="str">
        <f>IFERROR(INDEX('FR-Efficacy Acceptability'!Q$12:Q$52,MATCH($A24,'FR-Efficacy Acceptability'!$B$12:$B$52,0)),"")</f>
        <v/>
      </c>
      <c r="CV24" s="154" t="str">
        <f>IFERROR(INDEX('FR-Efficacy Acceptability'!R$12:R$52,MATCH($A24,'FR-Efficacy Acceptability'!$B$12:$B$52,0)),"")</f>
        <v/>
      </c>
      <c r="CW24" s="154" t="str">
        <f>IFERROR(INDEX('FR-Efficacy Acceptability'!S$12:S$52,MATCH($A24,'FR-Efficacy Acceptability'!$B$12:$B$52,0)),"")</f>
        <v/>
      </c>
      <c r="CX24" s="154" t="str">
        <f>IFERROR(INDEX('FR-Efficacy Acceptability'!T$12:T$52,MATCH($A24,'FR-Efficacy Acceptability'!$B$12:$B$52,0)),"")</f>
        <v/>
      </c>
      <c r="CY24" s="154" t="str">
        <f>IFERROR(INDEX('FR-Efficacy Acceptability'!U$12:U$52,MATCH($A24,'FR-Efficacy Acceptability'!$B$12:$B$52,0)),"")</f>
        <v/>
      </c>
      <c r="CZ24" s="154" t="str">
        <f>IFERROR(INDEX('FR-Efficacy Acceptability'!V$12:V$52,MATCH($A24,'FR-Efficacy Acceptability'!$B$12:$B$52,0)),"")</f>
        <v/>
      </c>
      <c r="DA24" s="154" t="str">
        <f>IFERROR(INDEX('FR-Efficacy Acceptability'!W$12:W$52,MATCH($A24,'FR-Efficacy Acceptability'!$B$12:$B$52,0)),"")</f>
        <v/>
      </c>
      <c r="DB24" s="154" t="str">
        <f>IFERROR(INDEX('FR-Efficacy Acceptability'!X$12:X$52,MATCH($A24,'FR-Efficacy Acceptability'!$B$12:$B$52,0)),"")</f>
        <v/>
      </c>
      <c r="DC24" s="154" t="str">
        <f>IFERROR(INDEX('FR-Efficacy Acceptability'!Y$12:Y$52,MATCH($A24,'FR-Efficacy Acceptability'!$B$12:$B$52,0)),"")</f>
        <v/>
      </c>
      <c r="DD24" s="154" t="str">
        <f>IFERROR(INDEX('FR-Efficacy Acceptability'!Z$12:Z$52,MATCH($A24,'FR-Efficacy Acceptability'!$B$12:$B$52,0)),"")</f>
        <v/>
      </c>
      <c r="DE24" s="154" t="str">
        <f>IFERROR(INDEX('FR-Efficacy Acceptability'!AA$12:AA$52,MATCH($A24,'FR-Efficacy Acceptability'!$B$12:$B$52,0)),"")</f>
        <v/>
      </c>
      <c r="DF24" s="154" t="str">
        <f>IFERROR(INDEX('FR-Efficacy Acceptability'!AB$12:AB$52,MATCH($A24,'FR-Efficacy Acceptability'!$B$12:$B$52,0)),"")</f>
        <v/>
      </c>
      <c r="DG24" s="154" t="str">
        <f>IFERROR(INDEX('FR-Efficacy Acceptability'!AC$12:AC$52,MATCH($A24,'FR-Efficacy Acceptability'!$B$12:$B$52,0)),"")</f>
        <v/>
      </c>
      <c r="DH24" s="160" t="str">
        <f t="shared" si="86"/>
        <v/>
      </c>
      <c r="DI24" s="160" t="str">
        <f t="shared" si="21"/>
        <v/>
      </c>
      <c r="DJ24" s="160" t="str">
        <f t="shared" si="22"/>
        <v/>
      </c>
      <c r="DK24" s="160" t="str">
        <f t="shared" si="23"/>
        <v/>
      </c>
      <c r="DL24" s="160" t="str">
        <f t="shared" si="24"/>
        <v/>
      </c>
      <c r="DM24" s="160" t="str">
        <f t="shared" si="25"/>
        <v/>
      </c>
      <c r="DN24" s="160" t="str">
        <f t="shared" si="26"/>
        <v/>
      </c>
      <c r="DO24" s="160" t="str">
        <f t="shared" si="27"/>
        <v/>
      </c>
      <c r="DP24" s="160" t="str">
        <f t="shared" si="28"/>
        <v/>
      </c>
      <c r="DQ24" s="160" t="str">
        <f t="shared" si="29"/>
        <v/>
      </c>
      <c r="DR24" s="160" t="str">
        <f t="shared" si="30"/>
        <v/>
      </c>
      <c r="DS24" s="160" t="str">
        <f t="shared" si="31"/>
        <v/>
      </c>
      <c r="DT24" s="160" t="str">
        <f t="shared" si="32"/>
        <v/>
      </c>
      <c r="DU24" s="160" t="str">
        <f t="shared" si="33"/>
        <v/>
      </c>
      <c r="DV24" s="160" t="str">
        <f t="shared" si="34"/>
        <v/>
      </c>
      <c r="DW24" s="160" t="str">
        <f t="shared" si="35"/>
        <v/>
      </c>
      <c r="DX24" s="160" t="str">
        <f t="shared" si="36"/>
        <v/>
      </c>
      <c r="DY24" s="160" t="str">
        <f t="shared" si="37"/>
        <v/>
      </c>
      <c r="DZ24" s="160" t="str">
        <f t="shared" si="38"/>
        <v/>
      </c>
      <c r="EA24" s="160" t="str">
        <f t="shared" si="39"/>
        <v/>
      </c>
      <c r="EB24" s="160" t="str">
        <f t="shared" si="40"/>
        <v/>
      </c>
      <c r="EC24" s="160" t="str">
        <f t="shared" si="41"/>
        <v/>
      </c>
      <c r="ED24" s="160" t="str">
        <f t="shared" si="87"/>
        <v/>
      </c>
      <c r="EE24" s="160" t="str">
        <f t="shared" si="42"/>
        <v/>
      </c>
      <c r="EF24" s="160" t="str">
        <f t="shared" si="43"/>
        <v/>
      </c>
      <c r="EG24" s="160" t="str">
        <f t="shared" si="44"/>
        <v/>
      </c>
      <c r="EH24" s="160" t="str">
        <f t="shared" si="45"/>
        <v/>
      </c>
      <c r="EI24" s="160" t="str">
        <f t="shared" si="46"/>
        <v/>
      </c>
      <c r="EJ24" s="160" t="str">
        <f t="shared" si="47"/>
        <v/>
      </c>
      <c r="EK24" s="160" t="str">
        <f t="shared" si="48"/>
        <v/>
      </c>
      <c r="EL24" s="160" t="str">
        <f t="shared" si="49"/>
        <v/>
      </c>
      <c r="EM24" s="160" t="str">
        <f t="shared" si="50"/>
        <v/>
      </c>
      <c r="EN24" s="160" t="str">
        <f t="shared" si="51"/>
        <v/>
      </c>
      <c r="EO24" s="160" t="str">
        <f t="shared" si="52"/>
        <v/>
      </c>
      <c r="EP24" s="160" t="str">
        <f t="shared" si="53"/>
        <v/>
      </c>
      <c r="EQ24" s="160" t="str">
        <f t="shared" si="54"/>
        <v/>
      </c>
      <c r="ER24" s="160" t="str">
        <f t="shared" si="55"/>
        <v/>
      </c>
      <c r="ES24" s="160" t="str">
        <f t="shared" si="56"/>
        <v/>
      </c>
      <c r="ET24" s="160" t="str">
        <f t="shared" si="57"/>
        <v/>
      </c>
      <c r="EU24" s="160" t="str">
        <f t="shared" si="58"/>
        <v/>
      </c>
      <c r="EV24" s="160" t="str">
        <f t="shared" si="59"/>
        <v/>
      </c>
      <c r="EW24" s="160" t="str">
        <f t="shared" si="60"/>
        <v/>
      </c>
      <c r="EX24" s="160" t="str">
        <f t="shared" si="61"/>
        <v/>
      </c>
      <c r="EY24" s="160" t="str">
        <f t="shared" si="62"/>
        <v/>
      </c>
      <c r="EZ24" s="160" t="str">
        <f t="shared" si="88"/>
        <v/>
      </c>
      <c r="FA24" s="160" t="str">
        <f t="shared" si="89"/>
        <v/>
      </c>
      <c r="FB24" s="160" t="str">
        <f t="shared" si="90"/>
        <v/>
      </c>
      <c r="FC24" s="160" t="str">
        <f t="shared" si="91"/>
        <v/>
      </c>
      <c r="FD24" s="160" t="str">
        <f t="shared" si="92"/>
        <v/>
      </c>
      <c r="FE24" s="160" t="str">
        <f t="shared" si="93"/>
        <v/>
      </c>
      <c r="FF24" s="160" t="str">
        <f t="shared" si="94"/>
        <v/>
      </c>
      <c r="FG24" s="160" t="str">
        <f t="shared" si="95"/>
        <v/>
      </c>
      <c r="FH24" s="160" t="str">
        <f t="shared" si="96"/>
        <v/>
      </c>
      <c r="FI24" s="160" t="str">
        <f t="shared" si="97"/>
        <v/>
      </c>
      <c r="FJ24" s="160" t="str">
        <f t="shared" si="98"/>
        <v/>
      </c>
      <c r="FK24" s="160" t="str">
        <f t="shared" si="99"/>
        <v/>
      </c>
      <c r="FL24" s="160" t="str">
        <f t="shared" si="100"/>
        <v/>
      </c>
      <c r="FM24" s="160" t="str">
        <f t="shared" si="101"/>
        <v/>
      </c>
      <c r="FN24" s="160" t="str">
        <f t="shared" si="102"/>
        <v/>
      </c>
      <c r="FO24" s="160" t="str">
        <f t="shared" si="103"/>
        <v/>
      </c>
      <c r="FP24" s="160" t="str">
        <f t="shared" si="104"/>
        <v/>
      </c>
      <c r="FQ24" s="160" t="str">
        <f t="shared" si="105"/>
        <v/>
      </c>
      <c r="FR24" s="160" t="str">
        <f t="shared" si="106"/>
        <v/>
      </c>
      <c r="FS24" s="160" t="str">
        <f t="shared" si="107"/>
        <v/>
      </c>
      <c r="FT24" s="160" t="str">
        <f t="shared" si="108"/>
        <v/>
      </c>
      <c r="FU24" s="160" t="str">
        <f t="shared" si="109"/>
        <v/>
      </c>
      <c r="FV24" s="160" t="str">
        <f t="shared" si="110"/>
        <v/>
      </c>
      <c r="FW24" s="160" t="str">
        <f t="shared" si="64"/>
        <v/>
      </c>
      <c r="FX24" s="160" t="str">
        <f t="shared" si="65"/>
        <v/>
      </c>
      <c r="FY24" s="160" t="str">
        <f t="shared" si="66"/>
        <v/>
      </c>
      <c r="FZ24" s="160" t="str">
        <f t="shared" si="67"/>
        <v/>
      </c>
      <c r="GA24" s="160" t="str">
        <f t="shared" si="68"/>
        <v/>
      </c>
      <c r="GB24" s="160" t="str">
        <f t="shared" si="69"/>
        <v/>
      </c>
      <c r="GC24" s="160" t="str">
        <f t="shared" si="70"/>
        <v/>
      </c>
      <c r="GD24" s="160" t="str">
        <f t="shared" si="71"/>
        <v/>
      </c>
      <c r="GE24" s="160" t="str">
        <f t="shared" si="72"/>
        <v/>
      </c>
      <c r="GF24" s="160" t="str">
        <f t="shared" si="73"/>
        <v/>
      </c>
      <c r="GG24" s="160" t="str">
        <f t="shared" si="74"/>
        <v/>
      </c>
      <c r="GH24" s="160" t="str">
        <f t="shared" si="75"/>
        <v/>
      </c>
      <c r="GI24" s="160" t="str">
        <f t="shared" si="76"/>
        <v/>
      </c>
      <c r="GJ24" s="160" t="str">
        <f t="shared" si="77"/>
        <v/>
      </c>
      <c r="GK24" s="160" t="str">
        <f t="shared" si="78"/>
        <v/>
      </c>
      <c r="GL24" s="160" t="str">
        <f t="shared" si="79"/>
        <v/>
      </c>
      <c r="GM24" s="160" t="str">
        <f t="shared" si="80"/>
        <v/>
      </c>
      <c r="GN24" s="160" t="str">
        <f t="shared" si="81"/>
        <v/>
      </c>
      <c r="GO24" s="160" t="str">
        <f t="shared" si="82"/>
        <v/>
      </c>
      <c r="GP24" s="160" t="str">
        <f t="shared" si="83"/>
        <v/>
      </c>
      <c r="GQ24" s="160" t="str">
        <f t="shared" si="84"/>
        <v/>
      </c>
      <c r="GR24" s="58" t="b">
        <f t="array" ref="GR24">MAX(DH24:GQ24)=MIN(DH24:GQ24)</f>
        <v>1</v>
      </c>
    </row>
    <row r="25" spans="1:200" hidden="1" x14ac:dyDescent="0.25">
      <c r="A25" s="9" t="s">
        <v>15</v>
      </c>
      <c r="B25" s="160" t="str">
        <f t="shared" si="85"/>
        <v/>
      </c>
      <c r="C25" s="160" t="str">
        <f t="shared" si="0"/>
        <v/>
      </c>
      <c r="D25" s="160" t="str">
        <f t="shared" si="1"/>
        <v/>
      </c>
      <c r="E25" s="160" t="str">
        <f t="shared" si="2"/>
        <v/>
      </c>
      <c r="F25" s="160" t="str">
        <f t="shared" si="3"/>
        <v/>
      </c>
      <c r="G25" s="160" t="str">
        <f t="shared" si="4"/>
        <v/>
      </c>
      <c r="H25" s="160" t="str">
        <f t="shared" si="5"/>
        <v/>
      </c>
      <c r="I25" s="160" t="str">
        <f t="shared" si="6"/>
        <v/>
      </c>
      <c r="J25" s="160" t="str">
        <f t="shared" si="7"/>
        <v/>
      </c>
      <c r="K25" s="160" t="str">
        <f t="shared" si="8"/>
        <v/>
      </c>
      <c r="L25" s="160" t="str">
        <f t="shared" si="9"/>
        <v/>
      </c>
      <c r="M25" s="160" t="str">
        <f t="shared" si="10"/>
        <v/>
      </c>
      <c r="N25" s="160" t="str">
        <f t="shared" si="11"/>
        <v/>
      </c>
      <c r="O25" s="160" t="str">
        <f t="shared" si="12"/>
        <v/>
      </c>
      <c r="P25" s="160" t="str">
        <f t="shared" si="13"/>
        <v/>
      </c>
      <c r="Q25" s="160" t="str">
        <f t="shared" si="14"/>
        <v/>
      </c>
      <c r="R25" s="160" t="str">
        <f t="shared" si="15"/>
        <v/>
      </c>
      <c r="S25" s="160" t="str">
        <f t="shared" si="16"/>
        <v/>
      </c>
      <c r="T25" s="160" t="str">
        <f t="shared" si="17"/>
        <v/>
      </c>
      <c r="U25" s="160" t="str">
        <f t="shared" si="18"/>
        <v/>
      </c>
      <c r="V25" s="160" t="str">
        <f t="shared" si="19"/>
        <v/>
      </c>
      <c r="W25" s="160" t="str">
        <f t="shared" si="20"/>
        <v/>
      </c>
      <c r="X25" s="154" t="str">
        <f>IFERROR(INDEX('ES-Efficacy Acceptability'!H$12:H$52,MATCH($A25,'ES-Efficacy Acceptability'!$B$12:$B$52,0)),"")</f>
        <v/>
      </c>
      <c r="Y25" s="154" t="str">
        <f>IFERROR(INDEX('ES-Efficacy Acceptability'!I$12:I$52,MATCH($A25,'ES-Efficacy Acceptability'!$B$12:$B$52,0)),"")</f>
        <v/>
      </c>
      <c r="Z25" s="154" t="str">
        <f>IFERROR(INDEX('ES-Efficacy Acceptability'!J$12:J$52,MATCH($A25,'ES-Efficacy Acceptability'!$B$12:$B$52,0)),"")</f>
        <v/>
      </c>
      <c r="AA25" s="154" t="str">
        <f>IFERROR(INDEX('ES-Efficacy Acceptability'!K$12:K$52,MATCH($A25,'ES-Efficacy Acceptability'!$B$12:$B$52,0)),"")</f>
        <v/>
      </c>
      <c r="AB25" s="154" t="str">
        <f>IFERROR(INDEX('ES-Efficacy Acceptability'!L$12:L$52,MATCH($A25,'ES-Efficacy Acceptability'!$B$12:$B$52,0)),"")</f>
        <v/>
      </c>
      <c r="AC25" s="154" t="str">
        <f>IFERROR(INDEX('ES-Efficacy Acceptability'!M$12:M$52,MATCH($A25,'ES-Efficacy Acceptability'!$B$12:$B$52,0)),"")</f>
        <v/>
      </c>
      <c r="AD25" s="154" t="str">
        <f>IFERROR(INDEX('ES-Efficacy Acceptability'!N$12:N$52,MATCH($A25,'ES-Efficacy Acceptability'!$B$12:$B$52,0)),"")</f>
        <v/>
      </c>
      <c r="AE25" s="154" t="str">
        <f>IFERROR(INDEX('ES-Efficacy Acceptability'!O$12:O$52,MATCH($A25,'ES-Efficacy Acceptability'!$B$12:$B$52,0)),"")</f>
        <v/>
      </c>
      <c r="AF25" s="154" t="str">
        <f>IFERROR(INDEX('ES-Efficacy Acceptability'!P$12:P$52,MATCH($A25,'ES-Efficacy Acceptability'!$B$12:$B$52,0)),"")</f>
        <v/>
      </c>
      <c r="AG25" s="154" t="str">
        <f>IFERROR(INDEX('ES-Efficacy Acceptability'!Q$12:Q$52,MATCH($A25,'ES-Efficacy Acceptability'!$B$12:$B$52,0)),"")</f>
        <v/>
      </c>
      <c r="AH25" s="154" t="str">
        <f>IFERROR(INDEX('ES-Efficacy Acceptability'!R$12:R$52,MATCH($A25,'ES-Efficacy Acceptability'!$B$12:$B$52,0)),"")</f>
        <v/>
      </c>
      <c r="AI25" s="154" t="str">
        <f>IFERROR(INDEX('ES-Efficacy Acceptability'!S$12:S$52,MATCH($A25,'ES-Efficacy Acceptability'!$B$12:$B$52,0)),"")</f>
        <v/>
      </c>
      <c r="AJ25" s="154" t="str">
        <f>IFERROR(INDEX('ES-Efficacy Acceptability'!T$12:T$52,MATCH($A25,'ES-Efficacy Acceptability'!$B$12:$B$52,0)),"")</f>
        <v/>
      </c>
      <c r="AK25" s="154" t="str">
        <f>IFERROR(INDEX('ES-Efficacy Acceptability'!U$12:U$52,MATCH($A25,'ES-Efficacy Acceptability'!$B$12:$B$52,0)),"")</f>
        <v/>
      </c>
      <c r="AL25" s="154" t="str">
        <f>IFERROR(INDEX('ES-Efficacy Acceptability'!V$12:V$52,MATCH($A25,'ES-Efficacy Acceptability'!$B$12:$B$52,0)),"")</f>
        <v/>
      </c>
      <c r="AM25" s="154" t="str">
        <f>IFERROR(INDEX('ES-Efficacy Acceptability'!W$12:W$52,MATCH($A25,'ES-Efficacy Acceptability'!$B$12:$B$52,0)),"")</f>
        <v/>
      </c>
      <c r="AN25" s="154" t="str">
        <f>IFERROR(INDEX('ES-Efficacy Acceptability'!X$12:X$52,MATCH($A25,'ES-Efficacy Acceptability'!$B$12:$B$52,0)),"")</f>
        <v/>
      </c>
      <c r="AO25" s="154" t="str">
        <f>IFERROR(INDEX('ES-Efficacy Acceptability'!Y$12:Y$52,MATCH($A25,'ES-Efficacy Acceptability'!$B$12:$B$52,0)),"")</f>
        <v/>
      </c>
      <c r="AP25" s="154" t="str">
        <f>IFERROR(INDEX('ES-Efficacy Acceptability'!Z$12:Z$52,MATCH($A25,'ES-Efficacy Acceptability'!$B$12:$B$52,0)),"")</f>
        <v/>
      </c>
      <c r="AQ25" s="154" t="str">
        <f>IFERROR(INDEX('ES-Efficacy Acceptability'!AA$12:AA$52,MATCH($A25,'ES-Efficacy Acceptability'!$B$12:$B$52,0)),"")</f>
        <v/>
      </c>
      <c r="AR25" s="154" t="str">
        <f>IFERROR(INDEX('ES-Efficacy Acceptability'!AB$12:AB$52,MATCH($A25,'ES-Efficacy Acceptability'!$B$12:$B$52,0)),"")</f>
        <v/>
      </c>
      <c r="AS25" s="154" t="str">
        <f>IFERROR(INDEX('ES-Efficacy Acceptability'!AC$12:AC$52,MATCH($A25,'ES-Efficacy Acceptability'!$B$12:$B$52,0)),"")</f>
        <v/>
      </c>
      <c r="AT25" s="154" t="str">
        <f>IFERROR(INDEX('IT-Efficacy Acceptability'!H$12:H$52,MATCH($A25,'IT-Efficacy Acceptability'!$B$12:$B$52,0)),"")</f>
        <v/>
      </c>
      <c r="AU25" s="154" t="str">
        <f>IFERROR(INDEX('IT-Efficacy Acceptability'!I$12:I$52,MATCH($A25,'IT-Efficacy Acceptability'!$B$12:$B$52,0)),"")</f>
        <v/>
      </c>
      <c r="AV25" s="154" t="str">
        <f>IFERROR(INDEX('IT-Efficacy Acceptability'!J$12:J$52,MATCH($A25,'IT-Efficacy Acceptability'!$B$12:$B$52,0)),"")</f>
        <v/>
      </c>
      <c r="AW25" s="154" t="str">
        <f>IFERROR(INDEX('IT-Efficacy Acceptability'!K$12:K$52,MATCH($A25,'IT-Efficacy Acceptability'!$B$12:$B$52,0)),"")</f>
        <v/>
      </c>
      <c r="AX25" s="154" t="str">
        <f>IFERROR(INDEX('IT-Efficacy Acceptability'!L$12:L$52,MATCH($A25,'IT-Efficacy Acceptability'!$B$12:$B$52,0)),"")</f>
        <v/>
      </c>
      <c r="AY25" s="154" t="str">
        <f>IFERROR(INDEX('IT-Efficacy Acceptability'!M$12:M$52,MATCH($A25,'IT-Efficacy Acceptability'!$B$12:$B$52,0)),"")</f>
        <v/>
      </c>
      <c r="AZ25" s="154" t="str">
        <f>IFERROR(INDEX('IT-Efficacy Acceptability'!N$12:N$52,MATCH($A25,'IT-Efficacy Acceptability'!$B$12:$B$52,0)),"")</f>
        <v/>
      </c>
      <c r="BA25" s="154" t="str">
        <f>IFERROR(INDEX('IT-Efficacy Acceptability'!O$12:O$52,MATCH($A25,'IT-Efficacy Acceptability'!$B$12:$B$52,0)),"")</f>
        <v/>
      </c>
      <c r="BB25" s="154" t="str">
        <f>IFERROR(INDEX('IT-Efficacy Acceptability'!P$12:P$52,MATCH($A25,'IT-Efficacy Acceptability'!$B$12:$B$52,0)),"")</f>
        <v/>
      </c>
      <c r="BC25" s="154" t="str">
        <f>IFERROR(INDEX('IT-Efficacy Acceptability'!Q$12:Q$52,MATCH($A25,'IT-Efficacy Acceptability'!$B$12:$B$52,0)),"")</f>
        <v/>
      </c>
      <c r="BD25" s="154" t="str">
        <f>IFERROR(INDEX('IT-Efficacy Acceptability'!R$12:R$52,MATCH($A25,'IT-Efficacy Acceptability'!$B$12:$B$52,0)),"")</f>
        <v/>
      </c>
      <c r="BE25" s="154" t="str">
        <f>IFERROR(INDEX('IT-Efficacy Acceptability'!S$12:S$52,MATCH($A25,'IT-Efficacy Acceptability'!$B$12:$B$52,0)),"")</f>
        <v/>
      </c>
      <c r="BF25" s="154" t="str">
        <f>IFERROR(INDEX('IT-Efficacy Acceptability'!T$12:T$52,MATCH($A25,'IT-Efficacy Acceptability'!$B$12:$B$52,0)),"")</f>
        <v/>
      </c>
      <c r="BG25" s="154" t="str">
        <f>IFERROR(INDEX('IT-Efficacy Acceptability'!U$12:U$52,MATCH($A25,'IT-Efficacy Acceptability'!$B$12:$B$52,0)),"")</f>
        <v/>
      </c>
      <c r="BH25" s="154" t="str">
        <f>IFERROR(INDEX('IT-Efficacy Acceptability'!V$12:V$52,MATCH($A25,'IT-Efficacy Acceptability'!$B$12:$B$52,0)),"")</f>
        <v/>
      </c>
      <c r="BI25" s="154" t="str">
        <f>IFERROR(INDEX('IT-Efficacy Acceptability'!W$12:W$52,MATCH($A25,'IT-Efficacy Acceptability'!$B$12:$B$52,0)),"")</f>
        <v/>
      </c>
      <c r="BJ25" s="154" t="str">
        <f>IFERROR(INDEX('IT-Efficacy Acceptability'!X$12:X$52,MATCH($A25,'IT-Efficacy Acceptability'!$B$12:$B$52,0)),"")</f>
        <v/>
      </c>
      <c r="BK25" s="154" t="str">
        <f>IFERROR(INDEX('IT-Efficacy Acceptability'!Y$12:Y$52,MATCH($A25,'IT-Efficacy Acceptability'!$B$12:$B$52,0)),"")</f>
        <v/>
      </c>
      <c r="BL25" s="154" t="str">
        <f>IFERROR(INDEX('IT-Efficacy Acceptability'!Z$12:Z$52,MATCH($A25,'IT-Efficacy Acceptability'!$B$12:$B$52,0)),"")</f>
        <v/>
      </c>
      <c r="BM25" s="154" t="str">
        <f>IFERROR(INDEX('IT-Efficacy Acceptability'!AA$12:AA$52,MATCH($A25,'IT-Efficacy Acceptability'!$B$12:$B$52,0)),"")</f>
        <v/>
      </c>
      <c r="BN25" s="154" t="str">
        <f>IFERROR(INDEX('IT-Efficacy Acceptability'!AB$12:AB$52,MATCH($A25,'IT-Efficacy Acceptability'!$B$12:$B$52,0)),"")</f>
        <v/>
      </c>
      <c r="BO25" s="154" t="str">
        <f>IFERROR(INDEX('IT-Efficacy Acceptability'!AC$12:AC$52,MATCH($A25,'IT-Efficacy Acceptability'!$B$12:$B$52,0)),"")</f>
        <v/>
      </c>
      <c r="BP25" s="154" t="str">
        <f>IFERROR(INDEX('DE-Efficacy Acceptability'!H$12:H$52,MATCH($A25,'DE-Efficacy Acceptability'!$B$12:$B$52,0)),"")</f>
        <v/>
      </c>
      <c r="BQ25" s="154" t="str">
        <f>IFERROR(INDEX('DE-Efficacy Acceptability'!I$12:I$52,MATCH($A25,'DE-Efficacy Acceptability'!$B$12:$B$52,0)),"")</f>
        <v/>
      </c>
      <c r="BR25" s="154" t="str">
        <f>IFERROR(INDEX('DE-Efficacy Acceptability'!J$12:J$52,MATCH($A25,'DE-Efficacy Acceptability'!$B$12:$B$52,0)),"")</f>
        <v/>
      </c>
      <c r="BS25" s="154" t="str">
        <f>IFERROR(INDEX('DE-Efficacy Acceptability'!K$12:K$52,MATCH($A25,'DE-Efficacy Acceptability'!$B$12:$B$52,0)),"")</f>
        <v/>
      </c>
      <c r="BT25" s="154" t="str">
        <f>IFERROR(INDEX('DE-Efficacy Acceptability'!L$12:L$52,MATCH($A25,'DE-Efficacy Acceptability'!$B$12:$B$52,0)),"")</f>
        <v/>
      </c>
      <c r="BU25" s="154" t="str">
        <f>IFERROR(INDEX('DE-Efficacy Acceptability'!M$12:M$52,MATCH($A25,'DE-Efficacy Acceptability'!$B$12:$B$52,0)),"")</f>
        <v/>
      </c>
      <c r="BV25" s="154" t="str">
        <f>IFERROR(INDEX('DE-Efficacy Acceptability'!N$12:N$52,MATCH($A25,'DE-Efficacy Acceptability'!$B$12:$B$52,0)),"")</f>
        <v/>
      </c>
      <c r="BW25" s="154" t="str">
        <f>IFERROR(INDEX('DE-Efficacy Acceptability'!O$12:O$52,MATCH($A25,'DE-Efficacy Acceptability'!$B$12:$B$52,0)),"")</f>
        <v/>
      </c>
      <c r="BX25" s="154" t="str">
        <f>IFERROR(INDEX('DE-Efficacy Acceptability'!P$12:P$52,MATCH($A25,'DE-Efficacy Acceptability'!$B$12:$B$52,0)),"")</f>
        <v/>
      </c>
      <c r="BY25" s="154" t="str">
        <f>IFERROR(INDEX('DE-Efficacy Acceptability'!Q$12:Q$52,MATCH($A25,'DE-Efficacy Acceptability'!$B$12:$B$52,0)),"")</f>
        <v/>
      </c>
      <c r="BZ25" s="154" t="str">
        <f>IFERROR(INDEX('DE-Efficacy Acceptability'!R$12:R$52,MATCH($A25,'DE-Efficacy Acceptability'!$B$12:$B$52,0)),"")</f>
        <v/>
      </c>
      <c r="CA25" s="154" t="str">
        <f>IFERROR(INDEX('DE-Efficacy Acceptability'!S$12:S$52,MATCH($A25,'DE-Efficacy Acceptability'!$B$12:$B$52,0)),"")</f>
        <v/>
      </c>
      <c r="CB25" s="154" t="str">
        <f>IFERROR(INDEX('DE-Efficacy Acceptability'!T$12:T$52,MATCH($A25,'DE-Efficacy Acceptability'!$B$12:$B$52,0)),"")</f>
        <v/>
      </c>
      <c r="CC25" s="154" t="str">
        <f>IFERROR(INDEX('DE-Efficacy Acceptability'!U$12:U$52,MATCH($A25,'DE-Efficacy Acceptability'!$B$12:$B$52,0)),"")</f>
        <v/>
      </c>
      <c r="CD25" s="154" t="str">
        <f>IFERROR(INDEX('DE-Efficacy Acceptability'!V$12:V$52,MATCH($A25,'DE-Efficacy Acceptability'!$B$12:$B$52,0)),"")</f>
        <v/>
      </c>
      <c r="CE25" s="154" t="str">
        <f>IFERROR(INDEX('DE-Efficacy Acceptability'!W$12:W$52,MATCH($A25,'DE-Efficacy Acceptability'!$B$12:$B$52,0)),"")</f>
        <v/>
      </c>
      <c r="CF25" s="154" t="str">
        <f>IFERROR(INDEX('DE-Efficacy Acceptability'!X$12:X$52,MATCH($A25,'DE-Efficacy Acceptability'!$B$12:$B$52,0)),"")</f>
        <v/>
      </c>
      <c r="CG25" s="154" t="str">
        <f>IFERROR(INDEX('DE-Efficacy Acceptability'!Y$12:Y$52,MATCH($A25,'DE-Efficacy Acceptability'!$B$12:$B$52,0)),"")</f>
        <v/>
      </c>
      <c r="CH25" s="154" t="str">
        <f>IFERROR(INDEX('DE-Efficacy Acceptability'!Z$12:Z$52,MATCH($A25,'DE-Efficacy Acceptability'!$B$12:$B$52,0)),"")</f>
        <v/>
      </c>
      <c r="CI25" s="154" t="str">
        <f>IFERROR(INDEX('DE-Efficacy Acceptability'!AA$12:AA$52,MATCH($A25,'DE-Efficacy Acceptability'!$B$12:$B$52,0)),"")</f>
        <v/>
      </c>
      <c r="CJ25" s="154" t="str">
        <f>IFERROR(INDEX('DE-Efficacy Acceptability'!AB$12:AB$52,MATCH($A25,'DE-Efficacy Acceptability'!$B$12:$B$52,0)),"")</f>
        <v/>
      </c>
      <c r="CK25" s="154" t="str">
        <f>IFERROR(INDEX('DE-Efficacy Acceptability'!AC$12:AC$52,MATCH($A25,'DE-Efficacy Acceptability'!$B$12:$B$52,0)),"")</f>
        <v/>
      </c>
      <c r="CL25" s="154" t="str">
        <f>IFERROR(INDEX('FR-Efficacy Acceptability'!H$12:H$52,MATCH($A25,'FR-Efficacy Acceptability'!$B$12:$B$52,0)),"")</f>
        <v/>
      </c>
      <c r="CM25" s="154" t="str">
        <f>IFERROR(INDEX('FR-Efficacy Acceptability'!I$12:I$52,MATCH($A25,'FR-Efficacy Acceptability'!$B$12:$B$52,0)),"")</f>
        <v/>
      </c>
      <c r="CN25" s="154" t="str">
        <f>IFERROR(INDEX('FR-Efficacy Acceptability'!J$12:J$52,MATCH($A25,'FR-Efficacy Acceptability'!$B$12:$B$52,0)),"")</f>
        <v/>
      </c>
      <c r="CO25" s="154" t="str">
        <f>IFERROR(INDEX('FR-Efficacy Acceptability'!K$12:K$52,MATCH($A25,'FR-Efficacy Acceptability'!$B$12:$B$52,0)),"")</f>
        <v/>
      </c>
      <c r="CP25" s="154" t="str">
        <f>IFERROR(INDEX('FR-Efficacy Acceptability'!L$12:L$52,MATCH($A25,'FR-Efficacy Acceptability'!$B$12:$B$52,0)),"")</f>
        <v/>
      </c>
      <c r="CQ25" s="154" t="str">
        <f>IFERROR(INDEX('FR-Efficacy Acceptability'!M$12:M$52,MATCH($A25,'FR-Efficacy Acceptability'!$B$12:$B$52,0)),"")</f>
        <v/>
      </c>
      <c r="CR25" s="154" t="str">
        <f>IFERROR(INDEX('FR-Efficacy Acceptability'!N$12:N$52,MATCH($A25,'FR-Efficacy Acceptability'!$B$12:$B$52,0)),"")</f>
        <v/>
      </c>
      <c r="CS25" s="154" t="str">
        <f>IFERROR(INDEX('FR-Efficacy Acceptability'!O$12:O$52,MATCH($A25,'FR-Efficacy Acceptability'!$B$12:$B$52,0)),"")</f>
        <v/>
      </c>
      <c r="CT25" s="154" t="str">
        <f>IFERROR(INDEX('FR-Efficacy Acceptability'!P$12:P$52,MATCH($A25,'FR-Efficacy Acceptability'!$B$12:$B$52,0)),"")</f>
        <v/>
      </c>
      <c r="CU25" s="154" t="str">
        <f>IFERROR(INDEX('FR-Efficacy Acceptability'!Q$12:Q$52,MATCH($A25,'FR-Efficacy Acceptability'!$B$12:$B$52,0)),"")</f>
        <v/>
      </c>
      <c r="CV25" s="154" t="str">
        <f>IFERROR(INDEX('FR-Efficacy Acceptability'!R$12:R$52,MATCH($A25,'FR-Efficacy Acceptability'!$B$12:$B$52,0)),"")</f>
        <v/>
      </c>
      <c r="CW25" s="154" t="str">
        <f>IFERROR(INDEX('FR-Efficacy Acceptability'!S$12:S$52,MATCH($A25,'FR-Efficacy Acceptability'!$B$12:$B$52,0)),"")</f>
        <v/>
      </c>
      <c r="CX25" s="154" t="str">
        <f>IFERROR(INDEX('FR-Efficacy Acceptability'!T$12:T$52,MATCH($A25,'FR-Efficacy Acceptability'!$B$12:$B$52,0)),"")</f>
        <v/>
      </c>
      <c r="CY25" s="154" t="str">
        <f>IFERROR(INDEX('FR-Efficacy Acceptability'!U$12:U$52,MATCH($A25,'FR-Efficacy Acceptability'!$B$12:$B$52,0)),"")</f>
        <v/>
      </c>
      <c r="CZ25" s="154" t="str">
        <f>IFERROR(INDEX('FR-Efficacy Acceptability'!V$12:V$52,MATCH($A25,'FR-Efficacy Acceptability'!$B$12:$B$52,0)),"")</f>
        <v/>
      </c>
      <c r="DA25" s="154" t="str">
        <f>IFERROR(INDEX('FR-Efficacy Acceptability'!W$12:W$52,MATCH($A25,'FR-Efficacy Acceptability'!$B$12:$B$52,0)),"")</f>
        <v/>
      </c>
      <c r="DB25" s="154" t="str">
        <f>IFERROR(INDEX('FR-Efficacy Acceptability'!X$12:X$52,MATCH($A25,'FR-Efficacy Acceptability'!$B$12:$B$52,0)),"")</f>
        <v/>
      </c>
      <c r="DC25" s="154" t="str">
        <f>IFERROR(INDEX('FR-Efficacy Acceptability'!Y$12:Y$52,MATCH($A25,'FR-Efficacy Acceptability'!$B$12:$B$52,0)),"")</f>
        <v/>
      </c>
      <c r="DD25" s="154" t="str">
        <f>IFERROR(INDEX('FR-Efficacy Acceptability'!Z$12:Z$52,MATCH($A25,'FR-Efficacy Acceptability'!$B$12:$B$52,0)),"")</f>
        <v/>
      </c>
      <c r="DE25" s="154" t="str">
        <f>IFERROR(INDEX('FR-Efficacy Acceptability'!AA$12:AA$52,MATCH($A25,'FR-Efficacy Acceptability'!$B$12:$B$52,0)),"")</f>
        <v/>
      </c>
      <c r="DF25" s="154" t="str">
        <f>IFERROR(INDEX('FR-Efficacy Acceptability'!AB$12:AB$52,MATCH($A25,'FR-Efficacy Acceptability'!$B$12:$B$52,0)),"")</f>
        <v/>
      </c>
      <c r="DG25" s="154" t="str">
        <f>IFERROR(INDEX('FR-Efficacy Acceptability'!AC$12:AC$52,MATCH($A25,'FR-Efficacy Acceptability'!$B$12:$B$52,0)),"")</f>
        <v/>
      </c>
      <c r="DH25" s="160" t="str">
        <f t="shared" si="86"/>
        <v/>
      </c>
      <c r="DI25" s="160" t="str">
        <f t="shared" si="21"/>
        <v/>
      </c>
      <c r="DJ25" s="160" t="str">
        <f t="shared" si="22"/>
        <v/>
      </c>
      <c r="DK25" s="160" t="str">
        <f t="shared" si="23"/>
        <v/>
      </c>
      <c r="DL25" s="160" t="str">
        <f t="shared" si="24"/>
        <v/>
      </c>
      <c r="DM25" s="160" t="str">
        <f t="shared" si="25"/>
        <v/>
      </c>
      <c r="DN25" s="160" t="str">
        <f t="shared" si="26"/>
        <v/>
      </c>
      <c r="DO25" s="160" t="str">
        <f t="shared" si="27"/>
        <v/>
      </c>
      <c r="DP25" s="160" t="str">
        <f t="shared" si="28"/>
        <v/>
      </c>
      <c r="DQ25" s="160" t="str">
        <f t="shared" si="29"/>
        <v/>
      </c>
      <c r="DR25" s="160" t="str">
        <f t="shared" si="30"/>
        <v/>
      </c>
      <c r="DS25" s="160" t="str">
        <f t="shared" si="31"/>
        <v/>
      </c>
      <c r="DT25" s="160" t="str">
        <f t="shared" si="32"/>
        <v/>
      </c>
      <c r="DU25" s="160" t="str">
        <f t="shared" si="33"/>
        <v/>
      </c>
      <c r="DV25" s="160" t="str">
        <f t="shared" si="34"/>
        <v/>
      </c>
      <c r="DW25" s="160" t="str">
        <f t="shared" si="35"/>
        <v/>
      </c>
      <c r="DX25" s="160" t="str">
        <f t="shared" si="36"/>
        <v/>
      </c>
      <c r="DY25" s="160" t="str">
        <f t="shared" si="37"/>
        <v/>
      </c>
      <c r="DZ25" s="160" t="str">
        <f t="shared" si="38"/>
        <v/>
      </c>
      <c r="EA25" s="160" t="str">
        <f t="shared" si="39"/>
        <v/>
      </c>
      <c r="EB25" s="160" t="str">
        <f t="shared" si="40"/>
        <v/>
      </c>
      <c r="EC25" s="160" t="str">
        <f t="shared" si="41"/>
        <v/>
      </c>
      <c r="ED25" s="160" t="str">
        <f t="shared" si="87"/>
        <v/>
      </c>
      <c r="EE25" s="160" t="str">
        <f t="shared" si="42"/>
        <v/>
      </c>
      <c r="EF25" s="160" t="str">
        <f t="shared" si="43"/>
        <v/>
      </c>
      <c r="EG25" s="160" t="str">
        <f t="shared" si="44"/>
        <v/>
      </c>
      <c r="EH25" s="160" t="str">
        <f t="shared" si="45"/>
        <v/>
      </c>
      <c r="EI25" s="160" t="str">
        <f t="shared" si="46"/>
        <v/>
      </c>
      <c r="EJ25" s="160" t="str">
        <f t="shared" si="47"/>
        <v/>
      </c>
      <c r="EK25" s="160" t="str">
        <f t="shared" si="48"/>
        <v/>
      </c>
      <c r="EL25" s="160" t="str">
        <f t="shared" si="49"/>
        <v/>
      </c>
      <c r="EM25" s="160" t="str">
        <f t="shared" si="50"/>
        <v/>
      </c>
      <c r="EN25" s="160" t="str">
        <f t="shared" si="51"/>
        <v/>
      </c>
      <c r="EO25" s="160" t="str">
        <f t="shared" si="52"/>
        <v/>
      </c>
      <c r="EP25" s="160" t="str">
        <f t="shared" si="53"/>
        <v/>
      </c>
      <c r="EQ25" s="160" t="str">
        <f t="shared" si="54"/>
        <v/>
      </c>
      <c r="ER25" s="160" t="str">
        <f t="shared" si="55"/>
        <v/>
      </c>
      <c r="ES25" s="160" t="str">
        <f t="shared" si="56"/>
        <v/>
      </c>
      <c r="ET25" s="160" t="str">
        <f t="shared" si="57"/>
        <v/>
      </c>
      <c r="EU25" s="160" t="str">
        <f t="shared" si="58"/>
        <v/>
      </c>
      <c r="EV25" s="160" t="str">
        <f t="shared" si="59"/>
        <v/>
      </c>
      <c r="EW25" s="160" t="str">
        <f t="shared" si="60"/>
        <v/>
      </c>
      <c r="EX25" s="160" t="str">
        <f t="shared" si="61"/>
        <v/>
      </c>
      <c r="EY25" s="160" t="str">
        <f t="shared" si="62"/>
        <v/>
      </c>
      <c r="EZ25" s="160" t="str">
        <f t="shared" si="88"/>
        <v/>
      </c>
      <c r="FA25" s="160" t="str">
        <f t="shared" si="89"/>
        <v/>
      </c>
      <c r="FB25" s="160" t="str">
        <f t="shared" si="90"/>
        <v/>
      </c>
      <c r="FC25" s="160" t="str">
        <f t="shared" si="91"/>
        <v/>
      </c>
      <c r="FD25" s="160" t="str">
        <f t="shared" si="92"/>
        <v/>
      </c>
      <c r="FE25" s="160" t="str">
        <f t="shared" si="93"/>
        <v/>
      </c>
      <c r="FF25" s="160" t="str">
        <f t="shared" si="94"/>
        <v/>
      </c>
      <c r="FG25" s="160" t="str">
        <f t="shared" si="95"/>
        <v/>
      </c>
      <c r="FH25" s="160" t="str">
        <f t="shared" si="96"/>
        <v/>
      </c>
      <c r="FI25" s="160" t="str">
        <f t="shared" si="97"/>
        <v/>
      </c>
      <c r="FJ25" s="160" t="str">
        <f t="shared" si="98"/>
        <v/>
      </c>
      <c r="FK25" s="160" t="str">
        <f t="shared" si="99"/>
        <v/>
      </c>
      <c r="FL25" s="160" t="str">
        <f t="shared" si="100"/>
        <v/>
      </c>
      <c r="FM25" s="160" t="str">
        <f t="shared" si="101"/>
        <v/>
      </c>
      <c r="FN25" s="160" t="str">
        <f t="shared" si="102"/>
        <v/>
      </c>
      <c r="FO25" s="160" t="str">
        <f t="shared" si="103"/>
        <v/>
      </c>
      <c r="FP25" s="160" t="str">
        <f t="shared" si="104"/>
        <v/>
      </c>
      <c r="FQ25" s="160" t="str">
        <f t="shared" si="105"/>
        <v/>
      </c>
      <c r="FR25" s="160" t="str">
        <f t="shared" si="106"/>
        <v/>
      </c>
      <c r="FS25" s="160" t="str">
        <f t="shared" si="107"/>
        <v/>
      </c>
      <c r="FT25" s="160" t="str">
        <f t="shared" si="108"/>
        <v/>
      </c>
      <c r="FU25" s="160" t="str">
        <f t="shared" si="109"/>
        <v/>
      </c>
      <c r="FV25" s="160" t="str">
        <f t="shared" si="110"/>
        <v/>
      </c>
      <c r="FW25" s="160" t="str">
        <f t="shared" si="64"/>
        <v/>
      </c>
      <c r="FX25" s="160" t="str">
        <f t="shared" si="65"/>
        <v/>
      </c>
      <c r="FY25" s="160" t="str">
        <f t="shared" si="66"/>
        <v/>
      </c>
      <c r="FZ25" s="160" t="str">
        <f t="shared" si="67"/>
        <v/>
      </c>
      <c r="GA25" s="160" t="str">
        <f t="shared" si="68"/>
        <v/>
      </c>
      <c r="GB25" s="160" t="str">
        <f t="shared" si="69"/>
        <v/>
      </c>
      <c r="GC25" s="160" t="str">
        <f t="shared" si="70"/>
        <v/>
      </c>
      <c r="GD25" s="160" t="str">
        <f t="shared" si="71"/>
        <v/>
      </c>
      <c r="GE25" s="160" t="str">
        <f t="shared" si="72"/>
        <v/>
      </c>
      <c r="GF25" s="160" t="str">
        <f t="shared" si="73"/>
        <v/>
      </c>
      <c r="GG25" s="160" t="str">
        <f t="shared" si="74"/>
        <v/>
      </c>
      <c r="GH25" s="160" t="str">
        <f t="shared" si="75"/>
        <v/>
      </c>
      <c r="GI25" s="160" t="str">
        <f t="shared" si="76"/>
        <v/>
      </c>
      <c r="GJ25" s="160" t="str">
        <f t="shared" si="77"/>
        <v/>
      </c>
      <c r="GK25" s="160" t="str">
        <f t="shared" si="78"/>
        <v/>
      </c>
      <c r="GL25" s="160" t="str">
        <f t="shared" si="79"/>
        <v/>
      </c>
      <c r="GM25" s="160" t="str">
        <f t="shared" si="80"/>
        <v/>
      </c>
      <c r="GN25" s="160" t="str">
        <f t="shared" si="81"/>
        <v/>
      </c>
      <c r="GO25" s="160" t="str">
        <f t="shared" si="82"/>
        <v/>
      </c>
      <c r="GP25" s="160" t="str">
        <f t="shared" si="83"/>
        <v/>
      </c>
      <c r="GQ25" s="160" t="str">
        <f t="shared" si="84"/>
        <v/>
      </c>
      <c r="GR25" s="58" t="b">
        <f t="array" ref="GR25">MAX(DH25:GQ25)=MIN(DH25:GQ25)</f>
        <v>1</v>
      </c>
    </row>
    <row r="26" spans="1:200" hidden="1" x14ac:dyDescent="0.25">
      <c r="A26" s="9" t="s">
        <v>10</v>
      </c>
      <c r="B26" s="160" t="str">
        <f t="shared" si="85"/>
        <v/>
      </c>
      <c r="C26" s="160" t="str">
        <f t="shared" si="0"/>
        <v/>
      </c>
      <c r="D26" s="160" t="str">
        <f t="shared" si="1"/>
        <v/>
      </c>
      <c r="E26" s="160" t="str">
        <f t="shared" si="2"/>
        <v/>
      </c>
      <c r="F26" s="160" t="str">
        <f t="shared" si="3"/>
        <v/>
      </c>
      <c r="G26" s="160" t="str">
        <f t="shared" si="4"/>
        <v/>
      </c>
      <c r="H26" s="160" t="str">
        <f t="shared" si="5"/>
        <v/>
      </c>
      <c r="I26" s="160" t="str">
        <f t="shared" si="6"/>
        <v/>
      </c>
      <c r="J26" s="160" t="str">
        <f t="shared" si="7"/>
        <v/>
      </c>
      <c r="K26" s="160" t="str">
        <f t="shared" si="8"/>
        <v/>
      </c>
      <c r="L26" s="160" t="str">
        <f t="shared" si="9"/>
        <v/>
      </c>
      <c r="M26" s="160" t="str">
        <f t="shared" si="10"/>
        <v/>
      </c>
      <c r="N26" s="160" t="str">
        <f t="shared" si="11"/>
        <v/>
      </c>
      <c r="O26" s="160" t="str">
        <f t="shared" si="12"/>
        <v/>
      </c>
      <c r="P26" s="160" t="str">
        <f t="shared" si="13"/>
        <v/>
      </c>
      <c r="Q26" s="160" t="str">
        <f t="shared" si="14"/>
        <v/>
      </c>
      <c r="R26" s="160" t="str">
        <f t="shared" si="15"/>
        <v/>
      </c>
      <c r="S26" s="160" t="str">
        <f t="shared" si="16"/>
        <v/>
      </c>
      <c r="T26" s="160" t="str">
        <f t="shared" si="17"/>
        <v/>
      </c>
      <c r="U26" s="160" t="str">
        <f t="shared" si="18"/>
        <v/>
      </c>
      <c r="V26" s="160" t="str">
        <f t="shared" si="19"/>
        <v/>
      </c>
      <c r="W26" s="160" t="str">
        <f t="shared" si="20"/>
        <v/>
      </c>
      <c r="X26" s="154" t="str">
        <f>IFERROR(INDEX('ES-Efficacy Acceptability'!H$12:H$52,MATCH($A26,'ES-Efficacy Acceptability'!$B$12:$B$52,0)),"")</f>
        <v/>
      </c>
      <c r="Y26" s="154" t="str">
        <f>IFERROR(INDEX('ES-Efficacy Acceptability'!I$12:I$52,MATCH($A26,'ES-Efficacy Acceptability'!$B$12:$B$52,0)),"")</f>
        <v/>
      </c>
      <c r="Z26" s="154" t="str">
        <f>IFERROR(INDEX('ES-Efficacy Acceptability'!J$12:J$52,MATCH($A26,'ES-Efficacy Acceptability'!$B$12:$B$52,0)),"")</f>
        <v/>
      </c>
      <c r="AA26" s="154" t="str">
        <f>IFERROR(INDEX('ES-Efficacy Acceptability'!K$12:K$52,MATCH($A26,'ES-Efficacy Acceptability'!$B$12:$B$52,0)),"")</f>
        <v/>
      </c>
      <c r="AB26" s="154" t="str">
        <f>IFERROR(INDEX('ES-Efficacy Acceptability'!L$12:L$52,MATCH($A26,'ES-Efficacy Acceptability'!$B$12:$B$52,0)),"")</f>
        <v/>
      </c>
      <c r="AC26" s="154" t="str">
        <f>IFERROR(INDEX('ES-Efficacy Acceptability'!M$12:M$52,MATCH($A26,'ES-Efficacy Acceptability'!$B$12:$B$52,0)),"")</f>
        <v/>
      </c>
      <c r="AD26" s="154" t="str">
        <f>IFERROR(INDEX('ES-Efficacy Acceptability'!N$12:N$52,MATCH($A26,'ES-Efficacy Acceptability'!$B$12:$B$52,0)),"")</f>
        <v/>
      </c>
      <c r="AE26" s="154" t="str">
        <f>IFERROR(INDEX('ES-Efficacy Acceptability'!O$12:O$52,MATCH($A26,'ES-Efficacy Acceptability'!$B$12:$B$52,0)),"")</f>
        <v/>
      </c>
      <c r="AF26" s="154" t="str">
        <f>IFERROR(INDEX('ES-Efficacy Acceptability'!P$12:P$52,MATCH($A26,'ES-Efficacy Acceptability'!$B$12:$B$52,0)),"")</f>
        <v/>
      </c>
      <c r="AG26" s="154" t="str">
        <f>IFERROR(INDEX('ES-Efficacy Acceptability'!Q$12:Q$52,MATCH($A26,'ES-Efficacy Acceptability'!$B$12:$B$52,0)),"")</f>
        <v/>
      </c>
      <c r="AH26" s="154" t="str">
        <f>IFERROR(INDEX('ES-Efficacy Acceptability'!R$12:R$52,MATCH($A26,'ES-Efficacy Acceptability'!$B$12:$B$52,0)),"")</f>
        <v/>
      </c>
      <c r="AI26" s="154" t="str">
        <f>IFERROR(INDEX('ES-Efficacy Acceptability'!S$12:S$52,MATCH($A26,'ES-Efficacy Acceptability'!$B$12:$B$52,0)),"")</f>
        <v/>
      </c>
      <c r="AJ26" s="154" t="str">
        <f>IFERROR(INDEX('ES-Efficacy Acceptability'!T$12:T$52,MATCH($A26,'ES-Efficacy Acceptability'!$B$12:$B$52,0)),"")</f>
        <v/>
      </c>
      <c r="AK26" s="154" t="str">
        <f>IFERROR(INDEX('ES-Efficacy Acceptability'!U$12:U$52,MATCH($A26,'ES-Efficacy Acceptability'!$B$12:$B$52,0)),"")</f>
        <v/>
      </c>
      <c r="AL26" s="154" t="str">
        <f>IFERROR(INDEX('ES-Efficacy Acceptability'!V$12:V$52,MATCH($A26,'ES-Efficacy Acceptability'!$B$12:$B$52,0)),"")</f>
        <v/>
      </c>
      <c r="AM26" s="154" t="str">
        <f>IFERROR(INDEX('ES-Efficacy Acceptability'!W$12:W$52,MATCH($A26,'ES-Efficacy Acceptability'!$B$12:$B$52,0)),"")</f>
        <v/>
      </c>
      <c r="AN26" s="154" t="str">
        <f>IFERROR(INDEX('ES-Efficacy Acceptability'!X$12:X$52,MATCH($A26,'ES-Efficacy Acceptability'!$B$12:$B$52,0)),"")</f>
        <v/>
      </c>
      <c r="AO26" s="154" t="str">
        <f>IFERROR(INDEX('ES-Efficacy Acceptability'!Y$12:Y$52,MATCH($A26,'ES-Efficacy Acceptability'!$B$12:$B$52,0)),"")</f>
        <v/>
      </c>
      <c r="AP26" s="154" t="str">
        <f>IFERROR(INDEX('ES-Efficacy Acceptability'!Z$12:Z$52,MATCH($A26,'ES-Efficacy Acceptability'!$B$12:$B$52,0)),"")</f>
        <v/>
      </c>
      <c r="AQ26" s="154" t="str">
        <f>IFERROR(INDEX('ES-Efficacy Acceptability'!AA$12:AA$52,MATCH($A26,'ES-Efficacy Acceptability'!$B$12:$B$52,0)),"")</f>
        <v/>
      </c>
      <c r="AR26" s="154" t="str">
        <f>IFERROR(INDEX('ES-Efficacy Acceptability'!AB$12:AB$52,MATCH($A26,'ES-Efficacy Acceptability'!$B$12:$B$52,0)),"")</f>
        <v/>
      </c>
      <c r="AS26" s="154" t="str">
        <f>IFERROR(INDEX('ES-Efficacy Acceptability'!AC$12:AC$52,MATCH($A26,'ES-Efficacy Acceptability'!$B$12:$B$52,0)),"")</f>
        <v/>
      </c>
      <c r="AT26" s="154" t="str">
        <f>IFERROR(INDEX('IT-Efficacy Acceptability'!H$12:H$52,MATCH($A26,'IT-Efficacy Acceptability'!$B$12:$B$52,0)),"")</f>
        <v/>
      </c>
      <c r="AU26" s="154" t="str">
        <f>IFERROR(INDEX('IT-Efficacy Acceptability'!I$12:I$52,MATCH($A26,'IT-Efficacy Acceptability'!$B$12:$B$52,0)),"")</f>
        <v/>
      </c>
      <c r="AV26" s="154" t="str">
        <f>IFERROR(INDEX('IT-Efficacy Acceptability'!J$12:J$52,MATCH($A26,'IT-Efficacy Acceptability'!$B$12:$B$52,0)),"")</f>
        <v/>
      </c>
      <c r="AW26" s="154" t="str">
        <f>IFERROR(INDEX('IT-Efficacy Acceptability'!K$12:K$52,MATCH($A26,'IT-Efficacy Acceptability'!$B$12:$B$52,0)),"")</f>
        <v/>
      </c>
      <c r="AX26" s="154" t="str">
        <f>IFERROR(INDEX('IT-Efficacy Acceptability'!L$12:L$52,MATCH($A26,'IT-Efficacy Acceptability'!$B$12:$B$52,0)),"")</f>
        <v/>
      </c>
      <c r="AY26" s="154" t="str">
        <f>IFERROR(INDEX('IT-Efficacy Acceptability'!M$12:M$52,MATCH($A26,'IT-Efficacy Acceptability'!$B$12:$B$52,0)),"")</f>
        <v/>
      </c>
      <c r="AZ26" s="154" t="str">
        <f>IFERROR(INDEX('IT-Efficacy Acceptability'!N$12:N$52,MATCH($A26,'IT-Efficacy Acceptability'!$B$12:$B$52,0)),"")</f>
        <v/>
      </c>
      <c r="BA26" s="154" t="str">
        <f>IFERROR(INDEX('IT-Efficacy Acceptability'!O$12:O$52,MATCH($A26,'IT-Efficacy Acceptability'!$B$12:$B$52,0)),"")</f>
        <v/>
      </c>
      <c r="BB26" s="154" t="str">
        <f>IFERROR(INDEX('IT-Efficacy Acceptability'!P$12:P$52,MATCH($A26,'IT-Efficacy Acceptability'!$B$12:$B$52,0)),"")</f>
        <v/>
      </c>
      <c r="BC26" s="154" t="str">
        <f>IFERROR(INDEX('IT-Efficacy Acceptability'!Q$12:Q$52,MATCH($A26,'IT-Efficacy Acceptability'!$B$12:$B$52,0)),"")</f>
        <v/>
      </c>
      <c r="BD26" s="154" t="str">
        <f>IFERROR(INDEX('IT-Efficacy Acceptability'!R$12:R$52,MATCH($A26,'IT-Efficacy Acceptability'!$B$12:$B$52,0)),"")</f>
        <v/>
      </c>
      <c r="BE26" s="154" t="str">
        <f>IFERROR(INDEX('IT-Efficacy Acceptability'!S$12:S$52,MATCH($A26,'IT-Efficacy Acceptability'!$B$12:$B$52,0)),"")</f>
        <v/>
      </c>
      <c r="BF26" s="154" t="str">
        <f>IFERROR(INDEX('IT-Efficacy Acceptability'!T$12:T$52,MATCH($A26,'IT-Efficacy Acceptability'!$B$12:$B$52,0)),"")</f>
        <v/>
      </c>
      <c r="BG26" s="154" t="str">
        <f>IFERROR(INDEX('IT-Efficacy Acceptability'!U$12:U$52,MATCH($A26,'IT-Efficacy Acceptability'!$B$12:$B$52,0)),"")</f>
        <v/>
      </c>
      <c r="BH26" s="154" t="str">
        <f>IFERROR(INDEX('IT-Efficacy Acceptability'!V$12:V$52,MATCH($A26,'IT-Efficacy Acceptability'!$B$12:$B$52,0)),"")</f>
        <v/>
      </c>
      <c r="BI26" s="154" t="str">
        <f>IFERROR(INDEX('IT-Efficacy Acceptability'!W$12:W$52,MATCH($A26,'IT-Efficacy Acceptability'!$B$12:$B$52,0)),"")</f>
        <v/>
      </c>
      <c r="BJ26" s="154" t="str">
        <f>IFERROR(INDEX('IT-Efficacy Acceptability'!X$12:X$52,MATCH($A26,'IT-Efficacy Acceptability'!$B$12:$B$52,0)),"")</f>
        <v/>
      </c>
      <c r="BK26" s="154" t="str">
        <f>IFERROR(INDEX('IT-Efficacy Acceptability'!Y$12:Y$52,MATCH($A26,'IT-Efficacy Acceptability'!$B$12:$B$52,0)),"")</f>
        <v/>
      </c>
      <c r="BL26" s="154" t="str">
        <f>IFERROR(INDEX('IT-Efficacy Acceptability'!Z$12:Z$52,MATCH($A26,'IT-Efficacy Acceptability'!$B$12:$B$52,0)),"")</f>
        <v/>
      </c>
      <c r="BM26" s="154" t="str">
        <f>IFERROR(INDEX('IT-Efficacy Acceptability'!AA$12:AA$52,MATCH($A26,'IT-Efficacy Acceptability'!$B$12:$B$52,0)),"")</f>
        <v/>
      </c>
      <c r="BN26" s="154" t="str">
        <f>IFERROR(INDEX('IT-Efficacy Acceptability'!AB$12:AB$52,MATCH($A26,'IT-Efficacy Acceptability'!$B$12:$B$52,0)),"")</f>
        <v/>
      </c>
      <c r="BO26" s="154" t="str">
        <f>IFERROR(INDEX('IT-Efficacy Acceptability'!AC$12:AC$52,MATCH($A26,'IT-Efficacy Acceptability'!$B$12:$B$52,0)),"")</f>
        <v/>
      </c>
      <c r="BP26" s="154" t="str">
        <f>IFERROR(INDEX('DE-Efficacy Acceptability'!H$12:H$52,MATCH($A26,'DE-Efficacy Acceptability'!$B$12:$B$52,0)),"")</f>
        <v/>
      </c>
      <c r="BQ26" s="154" t="str">
        <f>IFERROR(INDEX('DE-Efficacy Acceptability'!I$12:I$52,MATCH($A26,'DE-Efficacy Acceptability'!$B$12:$B$52,0)),"")</f>
        <v/>
      </c>
      <c r="BR26" s="154" t="str">
        <f>IFERROR(INDEX('DE-Efficacy Acceptability'!J$12:J$52,MATCH($A26,'DE-Efficacy Acceptability'!$B$12:$B$52,0)),"")</f>
        <v/>
      </c>
      <c r="BS26" s="154" t="str">
        <f>IFERROR(INDEX('DE-Efficacy Acceptability'!K$12:K$52,MATCH($A26,'DE-Efficacy Acceptability'!$B$12:$B$52,0)),"")</f>
        <v/>
      </c>
      <c r="BT26" s="154" t="str">
        <f>IFERROR(INDEX('DE-Efficacy Acceptability'!L$12:L$52,MATCH($A26,'DE-Efficacy Acceptability'!$B$12:$B$52,0)),"")</f>
        <v/>
      </c>
      <c r="BU26" s="154" t="str">
        <f>IFERROR(INDEX('DE-Efficacy Acceptability'!M$12:M$52,MATCH($A26,'DE-Efficacy Acceptability'!$B$12:$B$52,0)),"")</f>
        <v/>
      </c>
      <c r="BV26" s="154" t="str">
        <f>IFERROR(INDEX('DE-Efficacy Acceptability'!N$12:N$52,MATCH($A26,'DE-Efficacy Acceptability'!$B$12:$B$52,0)),"")</f>
        <v/>
      </c>
      <c r="BW26" s="154" t="str">
        <f>IFERROR(INDEX('DE-Efficacy Acceptability'!O$12:O$52,MATCH($A26,'DE-Efficacy Acceptability'!$B$12:$B$52,0)),"")</f>
        <v/>
      </c>
      <c r="BX26" s="154" t="str">
        <f>IFERROR(INDEX('DE-Efficacy Acceptability'!P$12:P$52,MATCH($A26,'DE-Efficacy Acceptability'!$B$12:$B$52,0)),"")</f>
        <v/>
      </c>
      <c r="BY26" s="154" t="str">
        <f>IFERROR(INDEX('DE-Efficacy Acceptability'!Q$12:Q$52,MATCH($A26,'DE-Efficacy Acceptability'!$B$12:$B$52,0)),"")</f>
        <v/>
      </c>
      <c r="BZ26" s="154" t="str">
        <f>IFERROR(INDEX('DE-Efficacy Acceptability'!R$12:R$52,MATCH($A26,'DE-Efficacy Acceptability'!$B$12:$B$52,0)),"")</f>
        <v/>
      </c>
      <c r="CA26" s="154" t="str">
        <f>IFERROR(INDEX('DE-Efficacy Acceptability'!S$12:S$52,MATCH($A26,'DE-Efficacy Acceptability'!$B$12:$B$52,0)),"")</f>
        <v/>
      </c>
      <c r="CB26" s="154" t="str">
        <f>IFERROR(INDEX('DE-Efficacy Acceptability'!T$12:T$52,MATCH($A26,'DE-Efficacy Acceptability'!$B$12:$B$52,0)),"")</f>
        <v/>
      </c>
      <c r="CC26" s="154" t="str">
        <f>IFERROR(INDEX('DE-Efficacy Acceptability'!U$12:U$52,MATCH($A26,'DE-Efficacy Acceptability'!$B$12:$B$52,0)),"")</f>
        <v/>
      </c>
      <c r="CD26" s="154" t="str">
        <f>IFERROR(INDEX('DE-Efficacy Acceptability'!V$12:V$52,MATCH($A26,'DE-Efficacy Acceptability'!$B$12:$B$52,0)),"")</f>
        <v/>
      </c>
      <c r="CE26" s="154" t="str">
        <f>IFERROR(INDEX('DE-Efficacy Acceptability'!W$12:W$52,MATCH($A26,'DE-Efficacy Acceptability'!$B$12:$B$52,0)),"")</f>
        <v/>
      </c>
      <c r="CF26" s="154" t="str">
        <f>IFERROR(INDEX('DE-Efficacy Acceptability'!X$12:X$52,MATCH($A26,'DE-Efficacy Acceptability'!$B$12:$B$52,0)),"")</f>
        <v/>
      </c>
      <c r="CG26" s="154" t="str">
        <f>IFERROR(INDEX('DE-Efficacy Acceptability'!Y$12:Y$52,MATCH($A26,'DE-Efficacy Acceptability'!$B$12:$B$52,0)),"")</f>
        <v/>
      </c>
      <c r="CH26" s="154" t="str">
        <f>IFERROR(INDEX('DE-Efficacy Acceptability'!Z$12:Z$52,MATCH($A26,'DE-Efficacy Acceptability'!$B$12:$B$52,0)),"")</f>
        <v/>
      </c>
      <c r="CI26" s="154" t="str">
        <f>IFERROR(INDEX('DE-Efficacy Acceptability'!AA$12:AA$52,MATCH($A26,'DE-Efficacy Acceptability'!$B$12:$B$52,0)),"")</f>
        <v/>
      </c>
      <c r="CJ26" s="154" t="str">
        <f>IFERROR(INDEX('DE-Efficacy Acceptability'!AB$12:AB$52,MATCH($A26,'DE-Efficacy Acceptability'!$B$12:$B$52,0)),"")</f>
        <v/>
      </c>
      <c r="CK26" s="154" t="str">
        <f>IFERROR(INDEX('DE-Efficacy Acceptability'!AC$12:AC$52,MATCH($A26,'DE-Efficacy Acceptability'!$B$12:$B$52,0)),"")</f>
        <v/>
      </c>
      <c r="CL26" s="154" t="str">
        <f>IFERROR(INDEX('FR-Efficacy Acceptability'!H$12:H$52,MATCH($A26,'FR-Efficacy Acceptability'!$B$12:$B$52,0)),"")</f>
        <v/>
      </c>
      <c r="CM26" s="154" t="str">
        <f>IFERROR(INDEX('FR-Efficacy Acceptability'!I$12:I$52,MATCH($A26,'FR-Efficacy Acceptability'!$B$12:$B$52,0)),"")</f>
        <v/>
      </c>
      <c r="CN26" s="154" t="str">
        <f>IFERROR(INDEX('FR-Efficacy Acceptability'!J$12:J$52,MATCH($A26,'FR-Efficacy Acceptability'!$B$12:$B$52,0)),"")</f>
        <v/>
      </c>
      <c r="CO26" s="154" t="str">
        <f>IFERROR(INDEX('FR-Efficacy Acceptability'!K$12:K$52,MATCH($A26,'FR-Efficacy Acceptability'!$B$12:$B$52,0)),"")</f>
        <v/>
      </c>
      <c r="CP26" s="154" t="str">
        <f>IFERROR(INDEX('FR-Efficacy Acceptability'!L$12:L$52,MATCH($A26,'FR-Efficacy Acceptability'!$B$12:$B$52,0)),"")</f>
        <v/>
      </c>
      <c r="CQ26" s="154" t="str">
        <f>IFERROR(INDEX('FR-Efficacy Acceptability'!M$12:M$52,MATCH($A26,'FR-Efficacy Acceptability'!$B$12:$B$52,0)),"")</f>
        <v/>
      </c>
      <c r="CR26" s="154" t="str">
        <f>IFERROR(INDEX('FR-Efficacy Acceptability'!N$12:N$52,MATCH($A26,'FR-Efficacy Acceptability'!$B$12:$B$52,0)),"")</f>
        <v/>
      </c>
      <c r="CS26" s="154" t="str">
        <f>IFERROR(INDEX('FR-Efficacy Acceptability'!O$12:O$52,MATCH($A26,'FR-Efficacy Acceptability'!$B$12:$B$52,0)),"")</f>
        <v/>
      </c>
      <c r="CT26" s="154" t="str">
        <f>IFERROR(INDEX('FR-Efficacy Acceptability'!P$12:P$52,MATCH($A26,'FR-Efficacy Acceptability'!$B$12:$B$52,0)),"")</f>
        <v/>
      </c>
      <c r="CU26" s="154" t="str">
        <f>IFERROR(INDEX('FR-Efficacy Acceptability'!Q$12:Q$52,MATCH($A26,'FR-Efficacy Acceptability'!$B$12:$B$52,0)),"")</f>
        <v/>
      </c>
      <c r="CV26" s="154" t="str">
        <f>IFERROR(INDEX('FR-Efficacy Acceptability'!R$12:R$52,MATCH($A26,'FR-Efficacy Acceptability'!$B$12:$B$52,0)),"")</f>
        <v/>
      </c>
      <c r="CW26" s="154" t="str">
        <f>IFERROR(INDEX('FR-Efficacy Acceptability'!S$12:S$52,MATCH($A26,'FR-Efficacy Acceptability'!$B$12:$B$52,0)),"")</f>
        <v/>
      </c>
      <c r="CX26" s="154" t="str">
        <f>IFERROR(INDEX('FR-Efficacy Acceptability'!T$12:T$52,MATCH($A26,'FR-Efficacy Acceptability'!$B$12:$B$52,0)),"")</f>
        <v/>
      </c>
      <c r="CY26" s="154" t="str">
        <f>IFERROR(INDEX('FR-Efficacy Acceptability'!U$12:U$52,MATCH($A26,'FR-Efficacy Acceptability'!$B$12:$B$52,0)),"")</f>
        <v/>
      </c>
      <c r="CZ26" s="154" t="str">
        <f>IFERROR(INDEX('FR-Efficacy Acceptability'!V$12:V$52,MATCH($A26,'FR-Efficacy Acceptability'!$B$12:$B$52,0)),"")</f>
        <v/>
      </c>
      <c r="DA26" s="154" t="str">
        <f>IFERROR(INDEX('FR-Efficacy Acceptability'!W$12:W$52,MATCH($A26,'FR-Efficacy Acceptability'!$B$12:$B$52,0)),"")</f>
        <v/>
      </c>
      <c r="DB26" s="154" t="str">
        <f>IFERROR(INDEX('FR-Efficacy Acceptability'!X$12:X$52,MATCH($A26,'FR-Efficacy Acceptability'!$B$12:$B$52,0)),"")</f>
        <v/>
      </c>
      <c r="DC26" s="154" t="str">
        <f>IFERROR(INDEX('FR-Efficacy Acceptability'!Y$12:Y$52,MATCH($A26,'FR-Efficacy Acceptability'!$B$12:$B$52,0)),"")</f>
        <v/>
      </c>
      <c r="DD26" s="154" t="str">
        <f>IFERROR(INDEX('FR-Efficacy Acceptability'!Z$12:Z$52,MATCH($A26,'FR-Efficacy Acceptability'!$B$12:$B$52,0)),"")</f>
        <v/>
      </c>
      <c r="DE26" s="154" t="str">
        <f>IFERROR(INDEX('FR-Efficacy Acceptability'!AA$12:AA$52,MATCH($A26,'FR-Efficacy Acceptability'!$B$12:$B$52,0)),"")</f>
        <v/>
      </c>
      <c r="DF26" s="154" t="str">
        <f>IFERROR(INDEX('FR-Efficacy Acceptability'!AB$12:AB$52,MATCH($A26,'FR-Efficacy Acceptability'!$B$12:$B$52,0)),"")</f>
        <v/>
      </c>
      <c r="DG26" s="154" t="str">
        <f>IFERROR(INDEX('FR-Efficacy Acceptability'!AC$12:AC$52,MATCH($A26,'FR-Efficacy Acceptability'!$B$12:$B$52,0)),"")</f>
        <v/>
      </c>
      <c r="DH26" s="160" t="str">
        <f t="shared" si="86"/>
        <v/>
      </c>
      <c r="DI26" s="160" t="str">
        <f t="shared" si="21"/>
        <v/>
      </c>
      <c r="DJ26" s="160" t="str">
        <f t="shared" si="22"/>
        <v/>
      </c>
      <c r="DK26" s="160" t="str">
        <f t="shared" si="23"/>
        <v/>
      </c>
      <c r="DL26" s="160" t="str">
        <f t="shared" si="24"/>
        <v/>
      </c>
      <c r="DM26" s="160" t="str">
        <f t="shared" si="25"/>
        <v/>
      </c>
      <c r="DN26" s="160" t="str">
        <f t="shared" si="26"/>
        <v/>
      </c>
      <c r="DO26" s="160" t="str">
        <f t="shared" si="27"/>
        <v/>
      </c>
      <c r="DP26" s="160" t="str">
        <f t="shared" si="28"/>
        <v/>
      </c>
      <c r="DQ26" s="160" t="str">
        <f t="shared" si="29"/>
        <v/>
      </c>
      <c r="DR26" s="160" t="str">
        <f t="shared" si="30"/>
        <v/>
      </c>
      <c r="DS26" s="160" t="str">
        <f t="shared" si="31"/>
        <v/>
      </c>
      <c r="DT26" s="160" t="str">
        <f t="shared" si="32"/>
        <v/>
      </c>
      <c r="DU26" s="160" t="str">
        <f t="shared" si="33"/>
        <v/>
      </c>
      <c r="DV26" s="160" t="str">
        <f t="shared" si="34"/>
        <v/>
      </c>
      <c r="DW26" s="160" t="str">
        <f t="shared" si="35"/>
        <v/>
      </c>
      <c r="DX26" s="160" t="str">
        <f t="shared" si="36"/>
        <v/>
      </c>
      <c r="DY26" s="160" t="str">
        <f t="shared" si="37"/>
        <v/>
      </c>
      <c r="DZ26" s="160" t="str">
        <f t="shared" si="38"/>
        <v/>
      </c>
      <c r="EA26" s="160" t="str">
        <f t="shared" si="39"/>
        <v/>
      </c>
      <c r="EB26" s="160" t="str">
        <f t="shared" si="40"/>
        <v/>
      </c>
      <c r="EC26" s="160" t="str">
        <f t="shared" si="41"/>
        <v/>
      </c>
      <c r="ED26" s="160" t="str">
        <f t="shared" si="87"/>
        <v/>
      </c>
      <c r="EE26" s="160" t="str">
        <f t="shared" si="42"/>
        <v/>
      </c>
      <c r="EF26" s="160" t="str">
        <f t="shared" si="43"/>
        <v/>
      </c>
      <c r="EG26" s="160" t="str">
        <f t="shared" si="44"/>
        <v/>
      </c>
      <c r="EH26" s="160" t="str">
        <f t="shared" si="45"/>
        <v/>
      </c>
      <c r="EI26" s="160" t="str">
        <f t="shared" si="46"/>
        <v/>
      </c>
      <c r="EJ26" s="160" t="str">
        <f t="shared" si="47"/>
        <v/>
      </c>
      <c r="EK26" s="160" t="str">
        <f t="shared" si="48"/>
        <v/>
      </c>
      <c r="EL26" s="160" t="str">
        <f t="shared" si="49"/>
        <v/>
      </c>
      <c r="EM26" s="160" t="str">
        <f t="shared" si="50"/>
        <v/>
      </c>
      <c r="EN26" s="160" t="str">
        <f t="shared" si="51"/>
        <v/>
      </c>
      <c r="EO26" s="160" t="str">
        <f t="shared" si="52"/>
        <v/>
      </c>
      <c r="EP26" s="160" t="str">
        <f t="shared" si="53"/>
        <v/>
      </c>
      <c r="EQ26" s="160" t="str">
        <f t="shared" si="54"/>
        <v/>
      </c>
      <c r="ER26" s="160" t="str">
        <f t="shared" si="55"/>
        <v/>
      </c>
      <c r="ES26" s="160" t="str">
        <f t="shared" si="56"/>
        <v/>
      </c>
      <c r="ET26" s="160" t="str">
        <f t="shared" si="57"/>
        <v/>
      </c>
      <c r="EU26" s="160" t="str">
        <f t="shared" si="58"/>
        <v/>
      </c>
      <c r="EV26" s="160" t="str">
        <f t="shared" si="59"/>
        <v/>
      </c>
      <c r="EW26" s="160" t="str">
        <f t="shared" si="60"/>
        <v/>
      </c>
      <c r="EX26" s="160" t="str">
        <f t="shared" si="61"/>
        <v/>
      </c>
      <c r="EY26" s="160" t="str">
        <f t="shared" si="62"/>
        <v/>
      </c>
      <c r="EZ26" s="160" t="str">
        <f t="shared" si="88"/>
        <v/>
      </c>
      <c r="FA26" s="160" t="str">
        <f t="shared" si="89"/>
        <v/>
      </c>
      <c r="FB26" s="160" t="str">
        <f t="shared" si="90"/>
        <v/>
      </c>
      <c r="FC26" s="160" t="str">
        <f t="shared" si="91"/>
        <v/>
      </c>
      <c r="FD26" s="160" t="str">
        <f t="shared" si="92"/>
        <v/>
      </c>
      <c r="FE26" s="160" t="str">
        <f t="shared" si="93"/>
        <v/>
      </c>
      <c r="FF26" s="160" t="str">
        <f t="shared" si="94"/>
        <v/>
      </c>
      <c r="FG26" s="160" t="str">
        <f t="shared" si="95"/>
        <v/>
      </c>
      <c r="FH26" s="160" t="str">
        <f t="shared" si="96"/>
        <v/>
      </c>
      <c r="FI26" s="160" t="str">
        <f t="shared" si="97"/>
        <v/>
      </c>
      <c r="FJ26" s="160" t="str">
        <f t="shared" si="98"/>
        <v/>
      </c>
      <c r="FK26" s="160" t="str">
        <f t="shared" si="99"/>
        <v/>
      </c>
      <c r="FL26" s="160" t="str">
        <f t="shared" si="100"/>
        <v/>
      </c>
      <c r="FM26" s="160" t="str">
        <f t="shared" si="101"/>
        <v/>
      </c>
      <c r="FN26" s="160" t="str">
        <f t="shared" si="102"/>
        <v/>
      </c>
      <c r="FO26" s="160" t="str">
        <f t="shared" si="103"/>
        <v/>
      </c>
      <c r="FP26" s="160" t="str">
        <f t="shared" si="104"/>
        <v/>
      </c>
      <c r="FQ26" s="160" t="str">
        <f t="shared" si="105"/>
        <v/>
      </c>
      <c r="FR26" s="160" t="str">
        <f t="shared" si="106"/>
        <v/>
      </c>
      <c r="FS26" s="160" t="str">
        <f t="shared" si="107"/>
        <v/>
      </c>
      <c r="FT26" s="160" t="str">
        <f t="shared" si="108"/>
        <v/>
      </c>
      <c r="FU26" s="160" t="str">
        <f t="shared" si="109"/>
        <v/>
      </c>
      <c r="FV26" s="160" t="str">
        <f t="shared" si="110"/>
        <v/>
      </c>
      <c r="FW26" s="160" t="str">
        <f t="shared" si="64"/>
        <v/>
      </c>
      <c r="FX26" s="160" t="str">
        <f t="shared" si="65"/>
        <v/>
      </c>
      <c r="FY26" s="160" t="str">
        <f t="shared" si="66"/>
        <v/>
      </c>
      <c r="FZ26" s="160" t="str">
        <f t="shared" si="67"/>
        <v/>
      </c>
      <c r="GA26" s="160" t="str">
        <f t="shared" si="68"/>
        <v/>
      </c>
      <c r="GB26" s="160" t="str">
        <f t="shared" si="69"/>
        <v/>
      </c>
      <c r="GC26" s="160" t="str">
        <f t="shared" si="70"/>
        <v/>
      </c>
      <c r="GD26" s="160" t="str">
        <f t="shared" si="71"/>
        <v/>
      </c>
      <c r="GE26" s="160" t="str">
        <f t="shared" si="72"/>
        <v/>
      </c>
      <c r="GF26" s="160" t="str">
        <f t="shared" si="73"/>
        <v/>
      </c>
      <c r="GG26" s="160" t="str">
        <f t="shared" si="74"/>
        <v/>
      </c>
      <c r="GH26" s="160" t="str">
        <f t="shared" si="75"/>
        <v/>
      </c>
      <c r="GI26" s="160" t="str">
        <f t="shared" si="76"/>
        <v/>
      </c>
      <c r="GJ26" s="160" t="str">
        <f t="shared" si="77"/>
        <v/>
      </c>
      <c r="GK26" s="160" t="str">
        <f t="shared" si="78"/>
        <v/>
      </c>
      <c r="GL26" s="160" t="str">
        <f t="shared" si="79"/>
        <v/>
      </c>
      <c r="GM26" s="160" t="str">
        <f t="shared" si="80"/>
        <v/>
      </c>
      <c r="GN26" s="160" t="str">
        <f t="shared" si="81"/>
        <v/>
      </c>
      <c r="GO26" s="160" t="str">
        <f t="shared" si="82"/>
        <v/>
      </c>
      <c r="GP26" s="160" t="str">
        <f t="shared" si="83"/>
        <v/>
      </c>
      <c r="GQ26" s="160" t="str">
        <f t="shared" si="84"/>
        <v/>
      </c>
      <c r="GR26" s="58" t="b">
        <f t="array" ref="GR26">MAX(DH26:GQ26)=MIN(DH26:GQ26)</f>
        <v>1</v>
      </c>
    </row>
    <row r="27" spans="1:200" hidden="1" x14ac:dyDescent="0.25">
      <c r="A27" s="9" t="s">
        <v>12</v>
      </c>
      <c r="B27" s="160" t="str">
        <f t="shared" si="85"/>
        <v/>
      </c>
      <c r="C27" s="160" t="str">
        <f t="shared" si="0"/>
        <v/>
      </c>
      <c r="D27" s="160" t="str">
        <f t="shared" si="1"/>
        <v/>
      </c>
      <c r="E27" s="160" t="str">
        <f t="shared" si="2"/>
        <v/>
      </c>
      <c r="F27" s="160" t="str">
        <f t="shared" si="3"/>
        <v/>
      </c>
      <c r="G27" s="160" t="str">
        <f t="shared" si="4"/>
        <v/>
      </c>
      <c r="H27" s="160" t="str">
        <f t="shared" si="5"/>
        <v/>
      </c>
      <c r="I27" s="160" t="str">
        <f t="shared" si="6"/>
        <v/>
      </c>
      <c r="J27" s="160" t="str">
        <f t="shared" si="7"/>
        <v/>
      </c>
      <c r="K27" s="160" t="str">
        <f t="shared" si="8"/>
        <v/>
      </c>
      <c r="L27" s="160" t="str">
        <f t="shared" si="9"/>
        <v/>
      </c>
      <c r="M27" s="160" t="str">
        <f t="shared" si="10"/>
        <v/>
      </c>
      <c r="N27" s="160" t="str">
        <f t="shared" si="11"/>
        <v/>
      </c>
      <c r="O27" s="160" t="str">
        <f t="shared" si="12"/>
        <v/>
      </c>
      <c r="P27" s="160" t="str">
        <f t="shared" si="13"/>
        <v/>
      </c>
      <c r="Q27" s="160" t="str">
        <f t="shared" si="14"/>
        <v/>
      </c>
      <c r="R27" s="160" t="str">
        <f t="shared" si="15"/>
        <v/>
      </c>
      <c r="S27" s="160" t="str">
        <f t="shared" si="16"/>
        <v/>
      </c>
      <c r="T27" s="160" t="str">
        <f t="shared" si="17"/>
        <v/>
      </c>
      <c r="U27" s="160" t="str">
        <f t="shared" si="18"/>
        <v/>
      </c>
      <c r="V27" s="160" t="str">
        <f t="shared" si="19"/>
        <v/>
      </c>
      <c r="W27" s="160" t="str">
        <f t="shared" si="20"/>
        <v/>
      </c>
      <c r="X27" s="154" t="str">
        <f>IFERROR(INDEX('ES-Efficacy Acceptability'!H$12:H$52,MATCH($A27,'ES-Efficacy Acceptability'!$B$12:$B$52,0)),"")</f>
        <v/>
      </c>
      <c r="Y27" s="154" t="str">
        <f>IFERROR(INDEX('ES-Efficacy Acceptability'!I$12:I$52,MATCH($A27,'ES-Efficacy Acceptability'!$B$12:$B$52,0)),"")</f>
        <v/>
      </c>
      <c r="Z27" s="154" t="str">
        <f>IFERROR(INDEX('ES-Efficacy Acceptability'!J$12:J$52,MATCH($A27,'ES-Efficacy Acceptability'!$B$12:$B$52,0)),"")</f>
        <v/>
      </c>
      <c r="AA27" s="154" t="str">
        <f>IFERROR(INDEX('ES-Efficacy Acceptability'!K$12:K$52,MATCH($A27,'ES-Efficacy Acceptability'!$B$12:$B$52,0)),"")</f>
        <v/>
      </c>
      <c r="AB27" s="154" t="str">
        <f>IFERROR(INDEX('ES-Efficacy Acceptability'!L$12:L$52,MATCH($A27,'ES-Efficacy Acceptability'!$B$12:$B$52,0)),"")</f>
        <v/>
      </c>
      <c r="AC27" s="154" t="str">
        <f>IFERROR(INDEX('ES-Efficacy Acceptability'!M$12:M$52,MATCH($A27,'ES-Efficacy Acceptability'!$B$12:$B$52,0)),"")</f>
        <v/>
      </c>
      <c r="AD27" s="154" t="str">
        <f>IFERROR(INDEX('ES-Efficacy Acceptability'!N$12:N$52,MATCH($A27,'ES-Efficacy Acceptability'!$B$12:$B$52,0)),"")</f>
        <v/>
      </c>
      <c r="AE27" s="154" t="str">
        <f>IFERROR(INDEX('ES-Efficacy Acceptability'!O$12:O$52,MATCH($A27,'ES-Efficacy Acceptability'!$B$12:$B$52,0)),"")</f>
        <v/>
      </c>
      <c r="AF27" s="154" t="str">
        <f>IFERROR(INDEX('ES-Efficacy Acceptability'!P$12:P$52,MATCH($A27,'ES-Efficacy Acceptability'!$B$12:$B$52,0)),"")</f>
        <v/>
      </c>
      <c r="AG27" s="154" t="str">
        <f>IFERROR(INDEX('ES-Efficacy Acceptability'!Q$12:Q$52,MATCH($A27,'ES-Efficacy Acceptability'!$B$12:$B$52,0)),"")</f>
        <v/>
      </c>
      <c r="AH27" s="154" t="str">
        <f>IFERROR(INDEX('ES-Efficacy Acceptability'!R$12:R$52,MATCH($A27,'ES-Efficacy Acceptability'!$B$12:$B$52,0)),"")</f>
        <v/>
      </c>
      <c r="AI27" s="154" t="str">
        <f>IFERROR(INDEX('ES-Efficacy Acceptability'!S$12:S$52,MATCH($A27,'ES-Efficacy Acceptability'!$B$12:$B$52,0)),"")</f>
        <v/>
      </c>
      <c r="AJ27" s="154" t="str">
        <f>IFERROR(INDEX('ES-Efficacy Acceptability'!T$12:T$52,MATCH($A27,'ES-Efficacy Acceptability'!$B$12:$B$52,0)),"")</f>
        <v/>
      </c>
      <c r="AK27" s="154" t="str">
        <f>IFERROR(INDEX('ES-Efficacy Acceptability'!U$12:U$52,MATCH($A27,'ES-Efficacy Acceptability'!$B$12:$B$52,0)),"")</f>
        <v/>
      </c>
      <c r="AL27" s="154" t="str">
        <f>IFERROR(INDEX('ES-Efficacy Acceptability'!V$12:V$52,MATCH($A27,'ES-Efficacy Acceptability'!$B$12:$B$52,0)),"")</f>
        <v/>
      </c>
      <c r="AM27" s="154" t="str">
        <f>IFERROR(INDEX('ES-Efficacy Acceptability'!W$12:W$52,MATCH($A27,'ES-Efficacy Acceptability'!$B$12:$B$52,0)),"")</f>
        <v/>
      </c>
      <c r="AN27" s="154" t="str">
        <f>IFERROR(INDEX('ES-Efficacy Acceptability'!X$12:X$52,MATCH($A27,'ES-Efficacy Acceptability'!$B$12:$B$52,0)),"")</f>
        <v/>
      </c>
      <c r="AO27" s="154" t="str">
        <f>IFERROR(INDEX('ES-Efficacy Acceptability'!Y$12:Y$52,MATCH($A27,'ES-Efficacy Acceptability'!$B$12:$B$52,0)),"")</f>
        <v/>
      </c>
      <c r="AP27" s="154" t="str">
        <f>IFERROR(INDEX('ES-Efficacy Acceptability'!Z$12:Z$52,MATCH($A27,'ES-Efficacy Acceptability'!$B$12:$B$52,0)),"")</f>
        <v/>
      </c>
      <c r="AQ27" s="154" t="str">
        <f>IFERROR(INDEX('ES-Efficacy Acceptability'!AA$12:AA$52,MATCH($A27,'ES-Efficacy Acceptability'!$B$12:$B$52,0)),"")</f>
        <v/>
      </c>
      <c r="AR27" s="154" t="str">
        <f>IFERROR(INDEX('ES-Efficacy Acceptability'!AB$12:AB$52,MATCH($A27,'ES-Efficacy Acceptability'!$B$12:$B$52,0)),"")</f>
        <v/>
      </c>
      <c r="AS27" s="154" t="str">
        <f>IFERROR(INDEX('ES-Efficacy Acceptability'!AC$12:AC$52,MATCH($A27,'ES-Efficacy Acceptability'!$B$12:$B$52,0)),"")</f>
        <v/>
      </c>
      <c r="AT27" s="154" t="str">
        <f>IFERROR(INDEX('IT-Efficacy Acceptability'!H$12:H$52,MATCH($A27,'IT-Efficacy Acceptability'!$B$12:$B$52,0)),"")</f>
        <v/>
      </c>
      <c r="AU27" s="154" t="str">
        <f>IFERROR(INDEX('IT-Efficacy Acceptability'!I$12:I$52,MATCH($A27,'IT-Efficacy Acceptability'!$B$12:$B$52,0)),"")</f>
        <v/>
      </c>
      <c r="AV27" s="154" t="str">
        <f>IFERROR(INDEX('IT-Efficacy Acceptability'!J$12:J$52,MATCH($A27,'IT-Efficacy Acceptability'!$B$12:$B$52,0)),"")</f>
        <v/>
      </c>
      <c r="AW27" s="154" t="str">
        <f>IFERROR(INDEX('IT-Efficacy Acceptability'!K$12:K$52,MATCH($A27,'IT-Efficacy Acceptability'!$B$12:$B$52,0)),"")</f>
        <v/>
      </c>
      <c r="AX27" s="154" t="str">
        <f>IFERROR(INDEX('IT-Efficacy Acceptability'!L$12:L$52,MATCH($A27,'IT-Efficacy Acceptability'!$B$12:$B$52,0)),"")</f>
        <v/>
      </c>
      <c r="AY27" s="154" t="str">
        <f>IFERROR(INDEX('IT-Efficacy Acceptability'!M$12:M$52,MATCH($A27,'IT-Efficacy Acceptability'!$B$12:$B$52,0)),"")</f>
        <v/>
      </c>
      <c r="AZ27" s="154" t="str">
        <f>IFERROR(INDEX('IT-Efficacy Acceptability'!N$12:N$52,MATCH($A27,'IT-Efficacy Acceptability'!$B$12:$B$52,0)),"")</f>
        <v/>
      </c>
      <c r="BA27" s="154" t="str">
        <f>IFERROR(INDEX('IT-Efficacy Acceptability'!O$12:O$52,MATCH($A27,'IT-Efficacy Acceptability'!$B$12:$B$52,0)),"")</f>
        <v/>
      </c>
      <c r="BB27" s="154" t="str">
        <f>IFERROR(INDEX('IT-Efficacy Acceptability'!P$12:P$52,MATCH($A27,'IT-Efficacy Acceptability'!$B$12:$B$52,0)),"")</f>
        <v/>
      </c>
      <c r="BC27" s="154" t="str">
        <f>IFERROR(INDEX('IT-Efficacy Acceptability'!Q$12:Q$52,MATCH($A27,'IT-Efficacy Acceptability'!$B$12:$B$52,0)),"")</f>
        <v/>
      </c>
      <c r="BD27" s="154" t="str">
        <f>IFERROR(INDEX('IT-Efficacy Acceptability'!R$12:R$52,MATCH($A27,'IT-Efficacy Acceptability'!$B$12:$B$52,0)),"")</f>
        <v/>
      </c>
      <c r="BE27" s="154" t="str">
        <f>IFERROR(INDEX('IT-Efficacy Acceptability'!S$12:S$52,MATCH($A27,'IT-Efficacy Acceptability'!$B$12:$B$52,0)),"")</f>
        <v/>
      </c>
      <c r="BF27" s="154" t="str">
        <f>IFERROR(INDEX('IT-Efficacy Acceptability'!T$12:T$52,MATCH($A27,'IT-Efficacy Acceptability'!$B$12:$B$52,0)),"")</f>
        <v/>
      </c>
      <c r="BG27" s="154" t="str">
        <f>IFERROR(INDEX('IT-Efficacy Acceptability'!U$12:U$52,MATCH($A27,'IT-Efficacy Acceptability'!$B$12:$B$52,0)),"")</f>
        <v/>
      </c>
      <c r="BH27" s="154" t="str">
        <f>IFERROR(INDEX('IT-Efficacy Acceptability'!V$12:V$52,MATCH($A27,'IT-Efficacy Acceptability'!$B$12:$B$52,0)),"")</f>
        <v/>
      </c>
      <c r="BI27" s="154" t="str">
        <f>IFERROR(INDEX('IT-Efficacy Acceptability'!W$12:W$52,MATCH($A27,'IT-Efficacy Acceptability'!$B$12:$B$52,0)),"")</f>
        <v/>
      </c>
      <c r="BJ27" s="154" t="str">
        <f>IFERROR(INDEX('IT-Efficacy Acceptability'!X$12:X$52,MATCH($A27,'IT-Efficacy Acceptability'!$B$12:$B$52,0)),"")</f>
        <v/>
      </c>
      <c r="BK27" s="154" t="str">
        <f>IFERROR(INDEX('IT-Efficacy Acceptability'!Y$12:Y$52,MATCH($A27,'IT-Efficacy Acceptability'!$B$12:$B$52,0)),"")</f>
        <v/>
      </c>
      <c r="BL27" s="154" t="str">
        <f>IFERROR(INDEX('IT-Efficacy Acceptability'!Z$12:Z$52,MATCH($A27,'IT-Efficacy Acceptability'!$B$12:$B$52,0)),"")</f>
        <v/>
      </c>
      <c r="BM27" s="154" t="str">
        <f>IFERROR(INDEX('IT-Efficacy Acceptability'!AA$12:AA$52,MATCH($A27,'IT-Efficacy Acceptability'!$B$12:$B$52,0)),"")</f>
        <v/>
      </c>
      <c r="BN27" s="154" t="str">
        <f>IFERROR(INDEX('IT-Efficacy Acceptability'!AB$12:AB$52,MATCH($A27,'IT-Efficacy Acceptability'!$B$12:$B$52,0)),"")</f>
        <v/>
      </c>
      <c r="BO27" s="154" t="str">
        <f>IFERROR(INDEX('IT-Efficacy Acceptability'!AC$12:AC$52,MATCH($A27,'IT-Efficacy Acceptability'!$B$12:$B$52,0)),"")</f>
        <v/>
      </c>
      <c r="BP27" s="154" t="str">
        <f>IFERROR(INDEX('DE-Efficacy Acceptability'!H$12:H$52,MATCH($A27,'DE-Efficacy Acceptability'!$B$12:$B$52,0)),"")</f>
        <v/>
      </c>
      <c r="BQ27" s="154" t="str">
        <f>IFERROR(INDEX('DE-Efficacy Acceptability'!I$12:I$52,MATCH($A27,'DE-Efficacy Acceptability'!$B$12:$B$52,0)),"")</f>
        <v/>
      </c>
      <c r="BR27" s="154" t="str">
        <f>IFERROR(INDEX('DE-Efficacy Acceptability'!J$12:J$52,MATCH($A27,'DE-Efficacy Acceptability'!$B$12:$B$52,0)),"")</f>
        <v/>
      </c>
      <c r="BS27" s="154" t="str">
        <f>IFERROR(INDEX('DE-Efficacy Acceptability'!K$12:K$52,MATCH($A27,'DE-Efficacy Acceptability'!$B$12:$B$52,0)),"")</f>
        <v/>
      </c>
      <c r="BT27" s="154" t="str">
        <f>IFERROR(INDEX('DE-Efficacy Acceptability'!L$12:L$52,MATCH($A27,'DE-Efficacy Acceptability'!$B$12:$B$52,0)),"")</f>
        <v/>
      </c>
      <c r="BU27" s="154" t="str">
        <f>IFERROR(INDEX('DE-Efficacy Acceptability'!M$12:M$52,MATCH($A27,'DE-Efficacy Acceptability'!$B$12:$B$52,0)),"")</f>
        <v/>
      </c>
      <c r="BV27" s="154" t="str">
        <f>IFERROR(INDEX('DE-Efficacy Acceptability'!N$12:N$52,MATCH($A27,'DE-Efficacy Acceptability'!$B$12:$B$52,0)),"")</f>
        <v/>
      </c>
      <c r="BW27" s="154" t="str">
        <f>IFERROR(INDEX('DE-Efficacy Acceptability'!O$12:O$52,MATCH($A27,'DE-Efficacy Acceptability'!$B$12:$B$52,0)),"")</f>
        <v/>
      </c>
      <c r="BX27" s="154" t="str">
        <f>IFERROR(INDEX('DE-Efficacy Acceptability'!P$12:P$52,MATCH($A27,'DE-Efficacy Acceptability'!$B$12:$B$52,0)),"")</f>
        <v/>
      </c>
      <c r="BY27" s="154" t="str">
        <f>IFERROR(INDEX('DE-Efficacy Acceptability'!Q$12:Q$52,MATCH($A27,'DE-Efficacy Acceptability'!$B$12:$B$52,0)),"")</f>
        <v/>
      </c>
      <c r="BZ27" s="154" t="str">
        <f>IFERROR(INDEX('DE-Efficacy Acceptability'!R$12:R$52,MATCH($A27,'DE-Efficacy Acceptability'!$B$12:$B$52,0)),"")</f>
        <v/>
      </c>
      <c r="CA27" s="154" t="str">
        <f>IFERROR(INDEX('DE-Efficacy Acceptability'!S$12:S$52,MATCH($A27,'DE-Efficacy Acceptability'!$B$12:$B$52,0)),"")</f>
        <v/>
      </c>
      <c r="CB27" s="154" t="str">
        <f>IFERROR(INDEX('DE-Efficacy Acceptability'!T$12:T$52,MATCH($A27,'DE-Efficacy Acceptability'!$B$12:$B$52,0)),"")</f>
        <v/>
      </c>
      <c r="CC27" s="154" t="str">
        <f>IFERROR(INDEX('DE-Efficacy Acceptability'!U$12:U$52,MATCH($A27,'DE-Efficacy Acceptability'!$B$12:$B$52,0)),"")</f>
        <v/>
      </c>
      <c r="CD27" s="154" t="str">
        <f>IFERROR(INDEX('DE-Efficacy Acceptability'!V$12:V$52,MATCH($A27,'DE-Efficacy Acceptability'!$B$12:$B$52,0)),"")</f>
        <v/>
      </c>
      <c r="CE27" s="154" t="str">
        <f>IFERROR(INDEX('DE-Efficacy Acceptability'!W$12:W$52,MATCH($A27,'DE-Efficacy Acceptability'!$B$12:$B$52,0)),"")</f>
        <v/>
      </c>
      <c r="CF27" s="154" t="str">
        <f>IFERROR(INDEX('DE-Efficacy Acceptability'!X$12:X$52,MATCH($A27,'DE-Efficacy Acceptability'!$B$12:$B$52,0)),"")</f>
        <v/>
      </c>
      <c r="CG27" s="154" t="str">
        <f>IFERROR(INDEX('DE-Efficacy Acceptability'!Y$12:Y$52,MATCH($A27,'DE-Efficacy Acceptability'!$B$12:$B$52,0)),"")</f>
        <v/>
      </c>
      <c r="CH27" s="154" t="str">
        <f>IFERROR(INDEX('DE-Efficacy Acceptability'!Z$12:Z$52,MATCH($A27,'DE-Efficacy Acceptability'!$B$12:$B$52,0)),"")</f>
        <v/>
      </c>
      <c r="CI27" s="154" t="str">
        <f>IFERROR(INDEX('DE-Efficacy Acceptability'!AA$12:AA$52,MATCH($A27,'DE-Efficacy Acceptability'!$B$12:$B$52,0)),"")</f>
        <v/>
      </c>
      <c r="CJ27" s="154" t="str">
        <f>IFERROR(INDEX('DE-Efficacy Acceptability'!AB$12:AB$52,MATCH($A27,'DE-Efficacy Acceptability'!$B$12:$B$52,0)),"")</f>
        <v/>
      </c>
      <c r="CK27" s="154" t="str">
        <f>IFERROR(INDEX('DE-Efficacy Acceptability'!AC$12:AC$52,MATCH($A27,'DE-Efficacy Acceptability'!$B$12:$B$52,0)),"")</f>
        <v/>
      </c>
      <c r="CL27" s="154" t="str">
        <f>IFERROR(INDEX('FR-Efficacy Acceptability'!H$12:H$52,MATCH($A27,'FR-Efficacy Acceptability'!$B$12:$B$52,0)),"")</f>
        <v/>
      </c>
      <c r="CM27" s="154" t="str">
        <f>IFERROR(INDEX('FR-Efficacy Acceptability'!I$12:I$52,MATCH($A27,'FR-Efficacy Acceptability'!$B$12:$B$52,0)),"")</f>
        <v/>
      </c>
      <c r="CN27" s="154" t="str">
        <f>IFERROR(INDEX('FR-Efficacy Acceptability'!J$12:J$52,MATCH($A27,'FR-Efficacy Acceptability'!$B$12:$B$52,0)),"")</f>
        <v/>
      </c>
      <c r="CO27" s="154" t="str">
        <f>IFERROR(INDEX('FR-Efficacy Acceptability'!K$12:K$52,MATCH($A27,'FR-Efficacy Acceptability'!$B$12:$B$52,0)),"")</f>
        <v/>
      </c>
      <c r="CP27" s="154" t="str">
        <f>IFERROR(INDEX('FR-Efficacy Acceptability'!L$12:L$52,MATCH($A27,'FR-Efficacy Acceptability'!$B$12:$B$52,0)),"")</f>
        <v/>
      </c>
      <c r="CQ27" s="154" t="str">
        <f>IFERROR(INDEX('FR-Efficacy Acceptability'!M$12:M$52,MATCH($A27,'FR-Efficacy Acceptability'!$B$12:$B$52,0)),"")</f>
        <v/>
      </c>
      <c r="CR27" s="154" t="str">
        <f>IFERROR(INDEX('FR-Efficacy Acceptability'!N$12:N$52,MATCH($A27,'FR-Efficacy Acceptability'!$B$12:$B$52,0)),"")</f>
        <v/>
      </c>
      <c r="CS27" s="154" t="str">
        <f>IFERROR(INDEX('FR-Efficacy Acceptability'!O$12:O$52,MATCH($A27,'FR-Efficacy Acceptability'!$B$12:$B$52,0)),"")</f>
        <v/>
      </c>
      <c r="CT27" s="154" t="str">
        <f>IFERROR(INDEX('FR-Efficacy Acceptability'!P$12:P$52,MATCH($A27,'FR-Efficacy Acceptability'!$B$12:$B$52,0)),"")</f>
        <v/>
      </c>
      <c r="CU27" s="154" t="str">
        <f>IFERROR(INDEX('FR-Efficacy Acceptability'!Q$12:Q$52,MATCH($A27,'FR-Efficacy Acceptability'!$B$12:$B$52,0)),"")</f>
        <v/>
      </c>
      <c r="CV27" s="154" t="str">
        <f>IFERROR(INDEX('FR-Efficacy Acceptability'!R$12:R$52,MATCH($A27,'FR-Efficacy Acceptability'!$B$12:$B$52,0)),"")</f>
        <v/>
      </c>
      <c r="CW27" s="154" t="str">
        <f>IFERROR(INDEX('FR-Efficacy Acceptability'!S$12:S$52,MATCH($A27,'FR-Efficacy Acceptability'!$B$12:$B$52,0)),"")</f>
        <v/>
      </c>
      <c r="CX27" s="154" t="str">
        <f>IFERROR(INDEX('FR-Efficacy Acceptability'!T$12:T$52,MATCH($A27,'FR-Efficacy Acceptability'!$B$12:$B$52,0)),"")</f>
        <v/>
      </c>
      <c r="CY27" s="154" t="str">
        <f>IFERROR(INDEX('FR-Efficacy Acceptability'!U$12:U$52,MATCH($A27,'FR-Efficacy Acceptability'!$B$12:$B$52,0)),"")</f>
        <v/>
      </c>
      <c r="CZ27" s="154" t="str">
        <f>IFERROR(INDEX('FR-Efficacy Acceptability'!V$12:V$52,MATCH($A27,'FR-Efficacy Acceptability'!$B$12:$B$52,0)),"")</f>
        <v/>
      </c>
      <c r="DA27" s="154" t="str">
        <f>IFERROR(INDEX('FR-Efficacy Acceptability'!W$12:W$52,MATCH($A27,'FR-Efficacy Acceptability'!$B$12:$B$52,0)),"")</f>
        <v/>
      </c>
      <c r="DB27" s="154" t="str">
        <f>IFERROR(INDEX('FR-Efficacy Acceptability'!X$12:X$52,MATCH($A27,'FR-Efficacy Acceptability'!$B$12:$B$52,0)),"")</f>
        <v/>
      </c>
      <c r="DC27" s="154" t="str">
        <f>IFERROR(INDEX('FR-Efficacy Acceptability'!Y$12:Y$52,MATCH($A27,'FR-Efficacy Acceptability'!$B$12:$B$52,0)),"")</f>
        <v/>
      </c>
      <c r="DD27" s="154" t="str">
        <f>IFERROR(INDEX('FR-Efficacy Acceptability'!Z$12:Z$52,MATCH($A27,'FR-Efficacy Acceptability'!$B$12:$B$52,0)),"")</f>
        <v/>
      </c>
      <c r="DE27" s="154" t="str">
        <f>IFERROR(INDEX('FR-Efficacy Acceptability'!AA$12:AA$52,MATCH($A27,'FR-Efficacy Acceptability'!$B$12:$B$52,0)),"")</f>
        <v/>
      </c>
      <c r="DF27" s="154" t="str">
        <f>IFERROR(INDEX('FR-Efficacy Acceptability'!AB$12:AB$52,MATCH($A27,'FR-Efficacy Acceptability'!$B$12:$B$52,0)),"")</f>
        <v/>
      </c>
      <c r="DG27" s="154" t="str">
        <f>IFERROR(INDEX('FR-Efficacy Acceptability'!AC$12:AC$52,MATCH($A27,'FR-Efficacy Acceptability'!$B$12:$B$52,0)),"")</f>
        <v/>
      </c>
      <c r="DH27" s="160" t="str">
        <f t="shared" si="86"/>
        <v/>
      </c>
      <c r="DI27" s="160" t="str">
        <f t="shared" si="21"/>
        <v/>
      </c>
      <c r="DJ27" s="160" t="str">
        <f t="shared" si="22"/>
        <v/>
      </c>
      <c r="DK27" s="160" t="str">
        <f t="shared" si="23"/>
        <v/>
      </c>
      <c r="DL27" s="160" t="str">
        <f t="shared" si="24"/>
        <v/>
      </c>
      <c r="DM27" s="160" t="str">
        <f t="shared" si="25"/>
        <v/>
      </c>
      <c r="DN27" s="160" t="str">
        <f t="shared" si="26"/>
        <v/>
      </c>
      <c r="DO27" s="160" t="str">
        <f t="shared" si="27"/>
        <v/>
      </c>
      <c r="DP27" s="160" t="str">
        <f t="shared" si="28"/>
        <v/>
      </c>
      <c r="DQ27" s="160" t="str">
        <f t="shared" si="29"/>
        <v/>
      </c>
      <c r="DR27" s="160" t="str">
        <f t="shared" si="30"/>
        <v/>
      </c>
      <c r="DS27" s="160" t="str">
        <f t="shared" si="31"/>
        <v/>
      </c>
      <c r="DT27" s="160" t="str">
        <f t="shared" si="32"/>
        <v/>
      </c>
      <c r="DU27" s="160" t="str">
        <f t="shared" si="33"/>
        <v/>
      </c>
      <c r="DV27" s="160" t="str">
        <f t="shared" si="34"/>
        <v/>
      </c>
      <c r="DW27" s="160" t="str">
        <f t="shared" si="35"/>
        <v/>
      </c>
      <c r="DX27" s="160" t="str">
        <f t="shared" si="36"/>
        <v/>
      </c>
      <c r="DY27" s="160" t="str">
        <f t="shared" si="37"/>
        <v/>
      </c>
      <c r="DZ27" s="160" t="str">
        <f t="shared" si="38"/>
        <v/>
      </c>
      <c r="EA27" s="160" t="str">
        <f t="shared" si="39"/>
        <v/>
      </c>
      <c r="EB27" s="160" t="str">
        <f t="shared" si="40"/>
        <v/>
      </c>
      <c r="EC27" s="160" t="str">
        <f t="shared" si="41"/>
        <v/>
      </c>
      <c r="ED27" s="160" t="str">
        <f t="shared" si="87"/>
        <v/>
      </c>
      <c r="EE27" s="160" t="str">
        <f t="shared" si="42"/>
        <v/>
      </c>
      <c r="EF27" s="160" t="str">
        <f t="shared" si="43"/>
        <v/>
      </c>
      <c r="EG27" s="160" t="str">
        <f t="shared" si="44"/>
        <v/>
      </c>
      <c r="EH27" s="160" t="str">
        <f t="shared" si="45"/>
        <v/>
      </c>
      <c r="EI27" s="160" t="str">
        <f t="shared" si="46"/>
        <v/>
      </c>
      <c r="EJ27" s="160" t="str">
        <f t="shared" si="47"/>
        <v/>
      </c>
      <c r="EK27" s="160" t="str">
        <f t="shared" si="48"/>
        <v/>
      </c>
      <c r="EL27" s="160" t="str">
        <f t="shared" si="49"/>
        <v/>
      </c>
      <c r="EM27" s="160" t="str">
        <f t="shared" si="50"/>
        <v/>
      </c>
      <c r="EN27" s="160" t="str">
        <f t="shared" si="51"/>
        <v/>
      </c>
      <c r="EO27" s="160" t="str">
        <f t="shared" si="52"/>
        <v/>
      </c>
      <c r="EP27" s="160" t="str">
        <f t="shared" si="53"/>
        <v/>
      </c>
      <c r="EQ27" s="160" t="str">
        <f t="shared" si="54"/>
        <v/>
      </c>
      <c r="ER27" s="160" t="str">
        <f t="shared" si="55"/>
        <v/>
      </c>
      <c r="ES27" s="160" t="str">
        <f t="shared" si="56"/>
        <v/>
      </c>
      <c r="ET27" s="160" t="str">
        <f t="shared" si="57"/>
        <v/>
      </c>
      <c r="EU27" s="160" t="str">
        <f t="shared" si="58"/>
        <v/>
      </c>
      <c r="EV27" s="160" t="str">
        <f t="shared" si="59"/>
        <v/>
      </c>
      <c r="EW27" s="160" t="str">
        <f t="shared" si="60"/>
        <v/>
      </c>
      <c r="EX27" s="160" t="str">
        <f t="shared" si="61"/>
        <v/>
      </c>
      <c r="EY27" s="160" t="str">
        <f t="shared" si="62"/>
        <v/>
      </c>
      <c r="EZ27" s="160" t="str">
        <f t="shared" si="88"/>
        <v/>
      </c>
      <c r="FA27" s="160" t="str">
        <f t="shared" si="89"/>
        <v/>
      </c>
      <c r="FB27" s="160" t="str">
        <f t="shared" si="90"/>
        <v/>
      </c>
      <c r="FC27" s="160" t="str">
        <f t="shared" si="91"/>
        <v/>
      </c>
      <c r="FD27" s="160" t="str">
        <f t="shared" si="92"/>
        <v/>
      </c>
      <c r="FE27" s="160" t="str">
        <f t="shared" si="93"/>
        <v/>
      </c>
      <c r="FF27" s="160" t="str">
        <f t="shared" si="94"/>
        <v/>
      </c>
      <c r="FG27" s="160" t="str">
        <f t="shared" si="95"/>
        <v/>
      </c>
      <c r="FH27" s="160" t="str">
        <f t="shared" si="96"/>
        <v/>
      </c>
      <c r="FI27" s="160" t="str">
        <f t="shared" si="97"/>
        <v/>
      </c>
      <c r="FJ27" s="160" t="str">
        <f t="shared" si="98"/>
        <v/>
      </c>
      <c r="FK27" s="160" t="str">
        <f t="shared" si="99"/>
        <v/>
      </c>
      <c r="FL27" s="160" t="str">
        <f t="shared" si="100"/>
        <v/>
      </c>
      <c r="FM27" s="160" t="str">
        <f t="shared" si="101"/>
        <v/>
      </c>
      <c r="FN27" s="160" t="str">
        <f t="shared" si="102"/>
        <v/>
      </c>
      <c r="FO27" s="160" t="str">
        <f t="shared" si="103"/>
        <v/>
      </c>
      <c r="FP27" s="160" t="str">
        <f t="shared" si="104"/>
        <v/>
      </c>
      <c r="FQ27" s="160" t="str">
        <f t="shared" si="105"/>
        <v/>
      </c>
      <c r="FR27" s="160" t="str">
        <f t="shared" si="106"/>
        <v/>
      </c>
      <c r="FS27" s="160" t="str">
        <f t="shared" si="107"/>
        <v/>
      </c>
      <c r="FT27" s="160" t="str">
        <f t="shared" si="108"/>
        <v/>
      </c>
      <c r="FU27" s="160" t="str">
        <f t="shared" si="109"/>
        <v/>
      </c>
      <c r="FV27" s="160" t="str">
        <f t="shared" si="110"/>
        <v/>
      </c>
      <c r="FW27" s="160" t="str">
        <f t="shared" si="64"/>
        <v/>
      </c>
      <c r="FX27" s="160" t="str">
        <f t="shared" si="65"/>
        <v/>
      </c>
      <c r="FY27" s="160" t="str">
        <f t="shared" si="66"/>
        <v/>
      </c>
      <c r="FZ27" s="160" t="str">
        <f t="shared" si="67"/>
        <v/>
      </c>
      <c r="GA27" s="160" t="str">
        <f t="shared" si="68"/>
        <v/>
      </c>
      <c r="GB27" s="160" t="str">
        <f t="shared" si="69"/>
        <v/>
      </c>
      <c r="GC27" s="160" t="str">
        <f t="shared" si="70"/>
        <v/>
      </c>
      <c r="GD27" s="160" t="str">
        <f t="shared" si="71"/>
        <v/>
      </c>
      <c r="GE27" s="160" t="str">
        <f t="shared" si="72"/>
        <v/>
      </c>
      <c r="GF27" s="160" t="str">
        <f t="shared" si="73"/>
        <v/>
      </c>
      <c r="GG27" s="160" t="str">
        <f t="shared" si="74"/>
        <v/>
      </c>
      <c r="GH27" s="160" t="str">
        <f t="shared" si="75"/>
        <v/>
      </c>
      <c r="GI27" s="160" t="str">
        <f t="shared" si="76"/>
        <v/>
      </c>
      <c r="GJ27" s="160" t="str">
        <f t="shared" si="77"/>
        <v/>
      </c>
      <c r="GK27" s="160" t="str">
        <f t="shared" si="78"/>
        <v/>
      </c>
      <c r="GL27" s="160" t="str">
        <f t="shared" si="79"/>
        <v/>
      </c>
      <c r="GM27" s="160" t="str">
        <f t="shared" si="80"/>
        <v/>
      </c>
      <c r="GN27" s="160" t="str">
        <f t="shared" si="81"/>
        <v/>
      </c>
      <c r="GO27" s="160" t="str">
        <f t="shared" si="82"/>
        <v/>
      </c>
      <c r="GP27" s="160" t="str">
        <f t="shared" si="83"/>
        <v/>
      </c>
      <c r="GQ27" s="160" t="str">
        <f t="shared" si="84"/>
        <v/>
      </c>
      <c r="GR27" s="58" t="b">
        <f t="array" ref="GR27">MAX(DH27:GQ27)=MIN(DH27:GQ27)</f>
        <v>1</v>
      </c>
    </row>
    <row r="28" spans="1:200" hidden="1" x14ac:dyDescent="0.25">
      <c r="A28" s="9" t="s">
        <v>7</v>
      </c>
      <c r="B28" s="160" t="str">
        <f t="shared" si="85"/>
        <v/>
      </c>
      <c r="C28" s="160" t="str">
        <f t="shared" si="0"/>
        <v/>
      </c>
      <c r="D28" s="160" t="str">
        <f t="shared" si="1"/>
        <v/>
      </c>
      <c r="E28" s="160" t="str">
        <f t="shared" si="2"/>
        <v/>
      </c>
      <c r="F28" s="160" t="str">
        <f t="shared" si="3"/>
        <v/>
      </c>
      <c r="G28" s="160" t="str">
        <f t="shared" si="4"/>
        <v/>
      </c>
      <c r="H28" s="160" t="str">
        <f t="shared" si="5"/>
        <v/>
      </c>
      <c r="I28" s="160" t="str">
        <f t="shared" si="6"/>
        <v/>
      </c>
      <c r="J28" s="160" t="str">
        <f t="shared" si="7"/>
        <v/>
      </c>
      <c r="K28" s="160" t="str">
        <f t="shared" si="8"/>
        <v/>
      </c>
      <c r="L28" s="160" t="str">
        <f t="shared" si="9"/>
        <v/>
      </c>
      <c r="M28" s="160" t="str">
        <f t="shared" si="10"/>
        <v/>
      </c>
      <c r="N28" s="160" t="str">
        <f t="shared" si="11"/>
        <v/>
      </c>
      <c r="O28" s="160" t="str">
        <f t="shared" si="12"/>
        <v/>
      </c>
      <c r="P28" s="160" t="str">
        <f t="shared" si="13"/>
        <v/>
      </c>
      <c r="Q28" s="160" t="str">
        <f t="shared" si="14"/>
        <v/>
      </c>
      <c r="R28" s="160" t="str">
        <f t="shared" si="15"/>
        <v/>
      </c>
      <c r="S28" s="160" t="str">
        <f t="shared" si="16"/>
        <v/>
      </c>
      <c r="T28" s="160" t="str">
        <f t="shared" si="17"/>
        <v/>
      </c>
      <c r="U28" s="160" t="str">
        <f t="shared" si="18"/>
        <v/>
      </c>
      <c r="V28" s="160" t="str">
        <f t="shared" si="19"/>
        <v/>
      </c>
      <c r="W28" s="160" t="str">
        <f t="shared" si="20"/>
        <v/>
      </c>
      <c r="X28" s="154" t="str">
        <f>IFERROR(INDEX('ES-Efficacy Acceptability'!H$12:H$52,MATCH($A28,'ES-Efficacy Acceptability'!$B$12:$B$52,0)),"")</f>
        <v/>
      </c>
      <c r="Y28" s="154" t="str">
        <f>IFERROR(INDEX('ES-Efficacy Acceptability'!I$12:I$52,MATCH($A28,'ES-Efficacy Acceptability'!$B$12:$B$52,0)),"")</f>
        <v/>
      </c>
      <c r="Z28" s="154" t="str">
        <f>IFERROR(INDEX('ES-Efficacy Acceptability'!J$12:J$52,MATCH($A28,'ES-Efficacy Acceptability'!$B$12:$B$52,0)),"")</f>
        <v/>
      </c>
      <c r="AA28" s="154" t="str">
        <f>IFERROR(INDEX('ES-Efficacy Acceptability'!K$12:K$52,MATCH($A28,'ES-Efficacy Acceptability'!$B$12:$B$52,0)),"")</f>
        <v/>
      </c>
      <c r="AB28" s="154" t="str">
        <f>IFERROR(INDEX('ES-Efficacy Acceptability'!L$12:L$52,MATCH($A28,'ES-Efficacy Acceptability'!$B$12:$B$52,0)),"")</f>
        <v/>
      </c>
      <c r="AC28" s="154" t="str">
        <f>IFERROR(INDEX('ES-Efficacy Acceptability'!M$12:M$52,MATCH($A28,'ES-Efficacy Acceptability'!$B$12:$B$52,0)),"")</f>
        <v/>
      </c>
      <c r="AD28" s="154" t="str">
        <f>IFERROR(INDEX('ES-Efficacy Acceptability'!N$12:N$52,MATCH($A28,'ES-Efficacy Acceptability'!$B$12:$B$52,0)),"")</f>
        <v/>
      </c>
      <c r="AE28" s="154" t="str">
        <f>IFERROR(INDEX('ES-Efficacy Acceptability'!O$12:O$52,MATCH($A28,'ES-Efficacy Acceptability'!$B$12:$B$52,0)),"")</f>
        <v/>
      </c>
      <c r="AF28" s="154" t="str">
        <f>IFERROR(INDEX('ES-Efficacy Acceptability'!P$12:P$52,MATCH($A28,'ES-Efficacy Acceptability'!$B$12:$B$52,0)),"")</f>
        <v/>
      </c>
      <c r="AG28" s="154" t="str">
        <f>IFERROR(INDEX('ES-Efficacy Acceptability'!Q$12:Q$52,MATCH($A28,'ES-Efficacy Acceptability'!$B$12:$B$52,0)),"")</f>
        <v/>
      </c>
      <c r="AH28" s="154" t="str">
        <f>IFERROR(INDEX('ES-Efficacy Acceptability'!R$12:R$52,MATCH($A28,'ES-Efficacy Acceptability'!$B$12:$B$52,0)),"")</f>
        <v/>
      </c>
      <c r="AI28" s="154" t="str">
        <f>IFERROR(INDEX('ES-Efficacy Acceptability'!S$12:S$52,MATCH($A28,'ES-Efficacy Acceptability'!$B$12:$B$52,0)),"")</f>
        <v/>
      </c>
      <c r="AJ28" s="154" t="str">
        <f>IFERROR(INDEX('ES-Efficacy Acceptability'!T$12:T$52,MATCH($A28,'ES-Efficacy Acceptability'!$B$12:$B$52,0)),"")</f>
        <v/>
      </c>
      <c r="AK28" s="154" t="str">
        <f>IFERROR(INDEX('ES-Efficacy Acceptability'!U$12:U$52,MATCH($A28,'ES-Efficacy Acceptability'!$B$12:$B$52,0)),"")</f>
        <v/>
      </c>
      <c r="AL28" s="154" t="str">
        <f>IFERROR(INDEX('ES-Efficacy Acceptability'!V$12:V$52,MATCH($A28,'ES-Efficacy Acceptability'!$B$12:$B$52,0)),"")</f>
        <v/>
      </c>
      <c r="AM28" s="154" t="str">
        <f>IFERROR(INDEX('ES-Efficacy Acceptability'!W$12:W$52,MATCH($A28,'ES-Efficacy Acceptability'!$B$12:$B$52,0)),"")</f>
        <v/>
      </c>
      <c r="AN28" s="154" t="str">
        <f>IFERROR(INDEX('ES-Efficacy Acceptability'!X$12:X$52,MATCH($A28,'ES-Efficacy Acceptability'!$B$12:$B$52,0)),"")</f>
        <v/>
      </c>
      <c r="AO28" s="154" t="str">
        <f>IFERROR(INDEX('ES-Efficacy Acceptability'!Y$12:Y$52,MATCH($A28,'ES-Efficacy Acceptability'!$B$12:$B$52,0)),"")</f>
        <v/>
      </c>
      <c r="AP28" s="154" t="str">
        <f>IFERROR(INDEX('ES-Efficacy Acceptability'!Z$12:Z$52,MATCH($A28,'ES-Efficacy Acceptability'!$B$12:$B$52,0)),"")</f>
        <v/>
      </c>
      <c r="AQ28" s="154" t="str">
        <f>IFERROR(INDEX('ES-Efficacy Acceptability'!AA$12:AA$52,MATCH($A28,'ES-Efficacy Acceptability'!$B$12:$B$52,0)),"")</f>
        <v/>
      </c>
      <c r="AR28" s="154" t="str">
        <f>IFERROR(INDEX('ES-Efficacy Acceptability'!AB$12:AB$52,MATCH($A28,'ES-Efficacy Acceptability'!$B$12:$B$52,0)),"")</f>
        <v/>
      </c>
      <c r="AS28" s="154" t="str">
        <f>IFERROR(INDEX('ES-Efficacy Acceptability'!AC$12:AC$52,MATCH($A28,'ES-Efficacy Acceptability'!$B$12:$B$52,0)),"")</f>
        <v/>
      </c>
      <c r="AT28" s="154" t="str">
        <f>IFERROR(INDEX('IT-Efficacy Acceptability'!H$12:H$52,MATCH($A28,'IT-Efficacy Acceptability'!$B$12:$B$52,0)),"")</f>
        <v/>
      </c>
      <c r="AU28" s="154" t="str">
        <f>IFERROR(INDEX('IT-Efficacy Acceptability'!I$12:I$52,MATCH($A28,'IT-Efficacy Acceptability'!$B$12:$B$52,0)),"")</f>
        <v/>
      </c>
      <c r="AV28" s="154" t="str">
        <f>IFERROR(INDEX('IT-Efficacy Acceptability'!J$12:J$52,MATCH($A28,'IT-Efficacy Acceptability'!$B$12:$B$52,0)),"")</f>
        <v/>
      </c>
      <c r="AW28" s="154" t="str">
        <f>IFERROR(INDEX('IT-Efficacy Acceptability'!K$12:K$52,MATCH($A28,'IT-Efficacy Acceptability'!$B$12:$B$52,0)),"")</f>
        <v/>
      </c>
      <c r="AX28" s="154" t="str">
        <f>IFERROR(INDEX('IT-Efficacy Acceptability'!L$12:L$52,MATCH($A28,'IT-Efficacy Acceptability'!$B$12:$B$52,0)),"")</f>
        <v/>
      </c>
      <c r="AY28" s="154" t="str">
        <f>IFERROR(INDEX('IT-Efficacy Acceptability'!M$12:M$52,MATCH($A28,'IT-Efficacy Acceptability'!$B$12:$B$52,0)),"")</f>
        <v/>
      </c>
      <c r="AZ28" s="154" t="str">
        <f>IFERROR(INDEX('IT-Efficacy Acceptability'!N$12:N$52,MATCH($A28,'IT-Efficacy Acceptability'!$B$12:$B$52,0)),"")</f>
        <v/>
      </c>
      <c r="BA28" s="154" t="str">
        <f>IFERROR(INDEX('IT-Efficacy Acceptability'!O$12:O$52,MATCH($A28,'IT-Efficacy Acceptability'!$B$12:$B$52,0)),"")</f>
        <v/>
      </c>
      <c r="BB28" s="154" t="str">
        <f>IFERROR(INDEX('IT-Efficacy Acceptability'!P$12:P$52,MATCH($A28,'IT-Efficacy Acceptability'!$B$12:$B$52,0)),"")</f>
        <v/>
      </c>
      <c r="BC28" s="154" t="str">
        <f>IFERROR(INDEX('IT-Efficacy Acceptability'!Q$12:Q$52,MATCH($A28,'IT-Efficacy Acceptability'!$B$12:$B$52,0)),"")</f>
        <v/>
      </c>
      <c r="BD28" s="154" t="str">
        <f>IFERROR(INDEX('IT-Efficacy Acceptability'!R$12:R$52,MATCH($A28,'IT-Efficacy Acceptability'!$B$12:$B$52,0)),"")</f>
        <v/>
      </c>
      <c r="BE28" s="154" t="str">
        <f>IFERROR(INDEX('IT-Efficacy Acceptability'!S$12:S$52,MATCH($A28,'IT-Efficacy Acceptability'!$B$12:$B$52,0)),"")</f>
        <v/>
      </c>
      <c r="BF28" s="154" t="str">
        <f>IFERROR(INDEX('IT-Efficacy Acceptability'!T$12:T$52,MATCH($A28,'IT-Efficacy Acceptability'!$B$12:$B$52,0)),"")</f>
        <v/>
      </c>
      <c r="BG28" s="154" t="str">
        <f>IFERROR(INDEX('IT-Efficacy Acceptability'!U$12:U$52,MATCH($A28,'IT-Efficacy Acceptability'!$B$12:$B$52,0)),"")</f>
        <v/>
      </c>
      <c r="BH28" s="154" t="str">
        <f>IFERROR(INDEX('IT-Efficacy Acceptability'!V$12:V$52,MATCH($A28,'IT-Efficacy Acceptability'!$B$12:$B$52,0)),"")</f>
        <v/>
      </c>
      <c r="BI28" s="154" t="str">
        <f>IFERROR(INDEX('IT-Efficacy Acceptability'!W$12:W$52,MATCH($A28,'IT-Efficacy Acceptability'!$B$12:$B$52,0)),"")</f>
        <v/>
      </c>
      <c r="BJ28" s="154" t="str">
        <f>IFERROR(INDEX('IT-Efficacy Acceptability'!X$12:X$52,MATCH($A28,'IT-Efficacy Acceptability'!$B$12:$B$52,0)),"")</f>
        <v/>
      </c>
      <c r="BK28" s="154" t="str">
        <f>IFERROR(INDEX('IT-Efficacy Acceptability'!Y$12:Y$52,MATCH($A28,'IT-Efficacy Acceptability'!$B$12:$B$52,0)),"")</f>
        <v/>
      </c>
      <c r="BL28" s="154" t="str">
        <f>IFERROR(INDEX('IT-Efficacy Acceptability'!Z$12:Z$52,MATCH($A28,'IT-Efficacy Acceptability'!$B$12:$B$52,0)),"")</f>
        <v/>
      </c>
      <c r="BM28" s="154" t="str">
        <f>IFERROR(INDEX('IT-Efficacy Acceptability'!AA$12:AA$52,MATCH($A28,'IT-Efficacy Acceptability'!$B$12:$B$52,0)),"")</f>
        <v/>
      </c>
      <c r="BN28" s="154" t="str">
        <f>IFERROR(INDEX('IT-Efficacy Acceptability'!AB$12:AB$52,MATCH($A28,'IT-Efficacy Acceptability'!$B$12:$B$52,0)),"")</f>
        <v/>
      </c>
      <c r="BO28" s="154" t="str">
        <f>IFERROR(INDEX('IT-Efficacy Acceptability'!AC$12:AC$52,MATCH($A28,'IT-Efficacy Acceptability'!$B$12:$B$52,0)),"")</f>
        <v/>
      </c>
      <c r="BP28" s="154" t="str">
        <f>IFERROR(INDEX('DE-Efficacy Acceptability'!H$12:H$52,MATCH($A28,'DE-Efficacy Acceptability'!$B$12:$B$52,0)),"")</f>
        <v/>
      </c>
      <c r="BQ28" s="154" t="str">
        <f>IFERROR(INDEX('DE-Efficacy Acceptability'!I$12:I$52,MATCH($A28,'DE-Efficacy Acceptability'!$B$12:$B$52,0)),"")</f>
        <v/>
      </c>
      <c r="BR28" s="154" t="str">
        <f>IFERROR(INDEX('DE-Efficacy Acceptability'!J$12:J$52,MATCH($A28,'DE-Efficacy Acceptability'!$B$12:$B$52,0)),"")</f>
        <v/>
      </c>
      <c r="BS28" s="154" t="str">
        <f>IFERROR(INDEX('DE-Efficacy Acceptability'!K$12:K$52,MATCH($A28,'DE-Efficacy Acceptability'!$B$12:$B$52,0)),"")</f>
        <v/>
      </c>
      <c r="BT28" s="154" t="str">
        <f>IFERROR(INDEX('DE-Efficacy Acceptability'!L$12:L$52,MATCH($A28,'DE-Efficacy Acceptability'!$B$12:$B$52,0)),"")</f>
        <v/>
      </c>
      <c r="BU28" s="154" t="str">
        <f>IFERROR(INDEX('DE-Efficacy Acceptability'!M$12:M$52,MATCH($A28,'DE-Efficacy Acceptability'!$B$12:$B$52,0)),"")</f>
        <v/>
      </c>
      <c r="BV28" s="154" t="str">
        <f>IFERROR(INDEX('DE-Efficacy Acceptability'!N$12:N$52,MATCH($A28,'DE-Efficacy Acceptability'!$B$12:$B$52,0)),"")</f>
        <v/>
      </c>
      <c r="BW28" s="154" t="str">
        <f>IFERROR(INDEX('DE-Efficacy Acceptability'!O$12:O$52,MATCH($A28,'DE-Efficacy Acceptability'!$B$12:$B$52,0)),"")</f>
        <v/>
      </c>
      <c r="BX28" s="154" t="str">
        <f>IFERROR(INDEX('DE-Efficacy Acceptability'!P$12:P$52,MATCH($A28,'DE-Efficacy Acceptability'!$B$12:$B$52,0)),"")</f>
        <v/>
      </c>
      <c r="BY28" s="154" t="str">
        <f>IFERROR(INDEX('DE-Efficacy Acceptability'!Q$12:Q$52,MATCH($A28,'DE-Efficacy Acceptability'!$B$12:$B$52,0)),"")</f>
        <v/>
      </c>
      <c r="BZ28" s="154" t="str">
        <f>IFERROR(INDEX('DE-Efficacy Acceptability'!R$12:R$52,MATCH($A28,'DE-Efficacy Acceptability'!$B$12:$B$52,0)),"")</f>
        <v/>
      </c>
      <c r="CA28" s="154" t="str">
        <f>IFERROR(INDEX('DE-Efficacy Acceptability'!S$12:S$52,MATCH($A28,'DE-Efficacy Acceptability'!$B$12:$B$52,0)),"")</f>
        <v/>
      </c>
      <c r="CB28" s="154" t="str">
        <f>IFERROR(INDEX('DE-Efficacy Acceptability'!T$12:T$52,MATCH($A28,'DE-Efficacy Acceptability'!$B$12:$B$52,0)),"")</f>
        <v/>
      </c>
      <c r="CC28" s="154" t="str">
        <f>IFERROR(INDEX('DE-Efficacy Acceptability'!U$12:U$52,MATCH($A28,'DE-Efficacy Acceptability'!$B$12:$B$52,0)),"")</f>
        <v/>
      </c>
      <c r="CD28" s="154" t="str">
        <f>IFERROR(INDEX('DE-Efficacy Acceptability'!V$12:V$52,MATCH($A28,'DE-Efficacy Acceptability'!$B$12:$B$52,0)),"")</f>
        <v/>
      </c>
      <c r="CE28" s="154" t="str">
        <f>IFERROR(INDEX('DE-Efficacy Acceptability'!W$12:W$52,MATCH($A28,'DE-Efficacy Acceptability'!$B$12:$B$52,0)),"")</f>
        <v/>
      </c>
      <c r="CF28" s="154" t="str">
        <f>IFERROR(INDEX('DE-Efficacy Acceptability'!X$12:X$52,MATCH($A28,'DE-Efficacy Acceptability'!$B$12:$B$52,0)),"")</f>
        <v/>
      </c>
      <c r="CG28" s="154" t="str">
        <f>IFERROR(INDEX('DE-Efficacy Acceptability'!Y$12:Y$52,MATCH($A28,'DE-Efficacy Acceptability'!$B$12:$B$52,0)),"")</f>
        <v/>
      </c>
      <c r="CH28" s="154" t="str">
        <f>IFERROR(INDEX('DE-Efficacy Acceptability'!Z$12:Z$52,MATCH($A28,'DE-Efficacy Acceptability'!$B$12:$B$52,0)),"")</f>
        <v/>
      </c>
      <c r="CI28" s="154" t="str">
        <f>IFERROR(INDEX('DE-Efficacy Acceptability'!AA$12:AA$52,MATCH($A28,'DE-Efficacy Acceptability'!$B$12:$B$52,0)),"")</f>
        <v/>
      </c>
      <c r="CJ28" s="154" t="str">
        <f>IFERROR(INDEX('DE-Efficacy Acceptability'!AB$12:AB$52,MATCH($A28,'DE-Efficacy Acceptability'!$B$12:$B$52,0)),"")</f>
        <v/>
      </c>
      <c r="CK28" s="154" t="str">
        <f>IFERROR(INDEX('DE-Efficacy Acceptability'!AC$12:AC$52,MATCH($A28,'DE-Efficacy Acceptability'!$B$12:$B$52,0)),"")</f>
        <v/>
      </c>
      <c r="CL28" s="154" t="str">
        <f>IFERROR(INDEX('FR-Efficacy Acceptability'!H$12:H$52,MATCH($A28,'FR-Efficacy Acceptability'!$B$12:$B$52,0)),"")</f>
        <v/>
      </c>
      <c r="CM28" s="154" t="str">
        <f>IFERROR(INDEX('FR-Efficacy Acceptability'!I$12:I$52,MATCH($A28,'FR-Efficacy Acceptability'!$B$12:$B$52,0)),"")</f>
        <v/>
      </c>
      <c r="CN28" s="154" t="str">
        <f>IFERROR(INDEX('FR-Efficacy Acceptability'!J$12:J$52,MATCH($A28,'FR-Efficacy Acceptability'!$B$12:$B$52,0)),"")</f>
        <v/>
      </c>
      <c r="CO28" s="154" t="str">
        <f>IFERROR(INDEX('FR-Efficacy Acceptability'!K$12:K$52,MATCH($A28,'FR-Efficacy Acceptability'!$B$12:$B$52,0)),"")</f>
        <v/>
      </c>
      <c r="CP28" s="154" t="str">
        <f>IFERROR(INDEX('FR-Efficacy Acceptability'!L$12:L$52,MATCH($A28,'FR-Efficacy Acceptability'!$B$12:$B$52,0)),"")</f>
        <v/>
      </c>
      <c r="CQ28" s="154" t="str">
        <f>IFERROR(INDEX('FR-Efficacy Acceptability'!M$12:M$52,MATCH($A28,'FR-Efficacy Acceptability'!$B$12:$B$52,0)),"")</f>
        <v/>
      </c>
      <c r="CR28" s="154" t="str">
        <f>IFERROR(INDEX('FR-Efficacy Acceptability'!N$12:N$52,MATCH($A28,'FR-Efficacy Acceptability'!$B$12:$B$52,0)),"")</f>
        <v/>
      </c>
      <c r="CS28" s="154" t="str">
        <f>IFERROR(INDEX('FR-Efficacy Acceptability'!O$12:O$52,MATCH($A28,'FR-Efficacy Acceptability'!$B$12:$B$52,0)),"")</f>
        <v/>
      </c>
      <c r="CT28" s="154" t="str">
        <f>IFERROR(INDEX('FR-Efficacy Acceptability'!P$12:P$52,MATCH($A28,'FR-Efficacy Acceptability'!$B$12:$B$52,0)),"")</f>
        <v/>
      </c>
      <c r="CU28" s="154" t="str">
        <f>IFERROR(INDEX('FR-Efficacy Acceptability'!Q$12:Q$52,MATCH($A28,'FR-Efficacy Acceptability'!$B$12:$B$52,0)),"")</f>
        <v/>
      </c>
      <c r="CV28" s="154" t="str">
        <f>IFERROR(INDEX('FR-Efficacy Acceptability'!R$12:R$52,MATCH($A28,'FR-Efficacy Acceptability'!$B$12:$B$52,0)),"")</f>
        <v/>
      </c>
      <c r="CW28" s="154" t="str">
        <f>IFERROR(INDEX('FR-Efficacy Acceptability'!S$12:S$52,MATCH($A28,'FR-Efficacy Acceptability'!$B$12:$B$52,0)),"")</f>
        <v/>
      </c>
      <c r="CX28" s="154" t="str">
        <f>IFERROR(INDEX('FR-Efficacy Acceptability'!T$12:T$52,MATCH($A28,'FR-Efficacy Acceptability'!$B$12:$B$52,0)),"")</f>
        <v/>
      </c>
      <c r="CY28" s="154" t="str">
        <f>IFERROR(INDEX('FR-Efficacy Acceptability'!U$12:U$52,MATCH($A28,'FR-Efficacy Acceptability'!$B$12:$B$52,0)),"")</f>
        <v/>
      </c>
      <c r="CZ28" s="154" t="str">
        <f>IFERROR(INDEX('FR-Efficacy Acceptability'!V$12:V$52,MATCH($A28,'FR-Efficacy Acceptability'!$B$12:$B$52,0)),"")</f>
        <v/>
      </c>
      <c r="DA28" s="154" t="str">
        <f>IFERROR(INDEX('FR-Efficacy Acceptability'!W$12:W$52,MATCH($A28,'FR-Efficacy Acceptability'!$B$12:$B$52,0)),"")</f>
        <v/>
      </c>
      <c r="DB28" s="154" t="str">
        <f>IFERROR(INDEX('FR-Efficacy Acceptability'!X$12:X$52,MATCH($A28,'FR-Efficacy Acceptability'!$B$12:$B$52,0)),"")</f>
        <v/>
      </c>
      <c r="DC28" s="154" t="str">
        <f>IFERROR(INDEX('FR-Efficacy Acceptability'!Y$12:Y$52,MATCH($A28,'FR-Efficacy Acceptability'!$B$12:$B$52,0)),"")</f>
        <v/>
      </c>
      <c r="DD28" s="154" t="str">
        <f>IFERROR(INDEX('FR-Efficacy Acceptability'!Z$12:Z$52,MATCH($A28,'FR-Efficacy Acceptability'!$B$12:$B$52,0)),"")</f>
        <v/>
      </c>
      <c r="DE28" s="154" t="str">
        <f>IFERROR(INDEX('FR-Efficacy Acceptability'!AA$12:AA$52,MATCH($A28,'FR-Efficacy Acceptability'!$B$12:$B$52,0)),"")</f>
        <v/>
      </c>
      <c r="DF28" s="154" t="str">
        <f>IFERROR(INDEX('FR-Efficacy Acceptability'!AB$12:AB$52,MATCH($A28,'FR-Efficacy Acceptability'!$B$12:$B$52,0)),"")</f>
        <v/>
      </c>
      <c r="DG28" s="154" t="str">
        <f>IFERROR(INDEX('FR-Efficacy Acceptability'!AC$12:AC$52,MATCH($A28,'FR-Efficacy Acceptability'!$B$12:$B$52,0)),"")</f>
        <v/>
      </c>
      <c r="DH28" s="160" t="str">
        <f t="shared" si="86"/>
        <v/>
      </c>
      <c r="DI28" s="160" t="str">
        <f t="shared" si="21"/>
        <v/>
      </c>
      <c r="DJ28" s="160" t="str">
        <f t="shared" si="22"/>
        <v/>
      </c>
      <c r="DK28" s="160" t="str">
        <f t="shared" si="23"/>
        <v/>
      </c>
      <c r="DL28" s="160" t="str">
        <f t="shared" si="24"/>
        <v/>
      </c>
      <c r="DM28" s="160" t="str">
        <f t="shared" si="25"/>
        <v/>
      </c>
      <c r="DN28" s="160" t="str">
        <f t="shared" si="26"/>
        <v/>
      </c>
      <c r="DO28" s="160" t="str">
        <f t="shared" si="27"/>
        <v/>
      </c>
      <c r="DP28" s="160" t="str">
        <f t="shared" si="28"/>
        <v/>
      </c>
      <c r="DQ28" s="160" t="str">
        <f t="shared" si="29"/>
        <v/>
      </c>
      <c r="DR28" s="160" t="str">
        <f t="shared" si="30"/>
        <v/>
      </c>
      <c r="DS28" s="160" t="str">
        <f t="shared" si="31"/>
        <v/>
      </c>
      <c r="DT28" s="160" t="str">
        <f t="shared" si="32"/>
        <v/>
      </c>
      <c r="DU28" s="160" t="str">
        <f t="shared" si="33"/>
        <v/>
      </c>
      <c r="DV28" s="160" t="str">
        <f t="shared" si="34"/>
        <v/>
      </c>
      <c r="DW28" s="160" t="str">
        <f t="shared" si="35"/>
        <v/>
      </c>
      <c r="DX28" s="160" t="str">
        <f t="shared" si="36"/>
        <v/>
      </c>
      <c r="DY28" s="160" t="str">
        <f t="shared" si="37"/>
        <v/>
      </c>
      <c r="DZ28" s="160" t="str">
        <f t="shared" si="38"/>
        <v/>
      </c>
      <c r="EA28" s="160" t="str">
        <f t="shared" si="39"/>
        <v/>
      </c>
      <c r="EB28" s="160" t="str">
        <f t="shared" si="40"/>
        <v/>
      </c>
      <c r="EC28" s="160" t="str">
        <f t="shared" si="41"/>
        <v/>
      </c>
      <c r="ED28" s="160" t="str">
        <f t="shared" si="87"/>
        <v/>
      </c>
      <c r="EE28" s="160" t="str">
        <f t="shared" si="42"/>
        <v/>
      </c>
      <c r="EF28" s="160" t="str">
        <f t="shared" si="43"/>
        <v/>
      </c>
      <c r="EG28" s="160" t="str">
        <f t="shared" si="44"/>
        <v/>
      </c>
      <c r="EH28" s="160" t="str">
        <f t="shared" si="45"/>
        <v/>
      </c>
      <c r="EI28" s="160" t="str">
        <f t="shared" si="46"/>
        <v/>
      </c>
      <c r="EJ28" s="160" t="str">
        <f t="shared" si="47"/>
        <v/>
      </c>
      <c r="EK28" s="160" t="str">
        <f t="shared" si="48"/>
        <v/>
      </c>
      <c r="EL28" s="160" t="str">
        <f t="shared" si="49"/>
        <v/>
      </c>
      <c r="EM28" s="160" t="str">
        <f t="shared" si="50"/>
        <v/>
      </c>
      <c r="EN28" s="160" t="str">
        <f t="shared" si="51"/>
        <v/>
      </c>
      <c r="EO28" s="160" t="str">
        <f t="shared" si="52"/>
        <v/>
      </c>
      <c r="EP28" s="160" t="str">
        <f t="shared" si="53"/>
        <v/>
      </c>
      <c r="EQ28" s="160" t="str">
        <f t="shared" si="54"/>
        <v/>
      </c>
      <c r="ER28" s="160" t="str">
        <f t="shared" si="55"/>
        <v/>
      </c>
      <c r="ES28" s="160" t="str">
        <f t="shared" si="56"/>
        <v/>
      </c>
      <c r="ET28" s="160" t="str">
        <f t="shared" si="57"/>
        <v/>
      </c>
      <c r="EU28" s="160" t="str">
        <f t="shared" si="58"/>
        <v/>
      </c>
      <c r="EV28" s="160" t="str">
        <f t="shared" si="59"/>
        <v/>
      </c>
      <c r="EW28" s="160" t="str">
        <f t="shared" si="60"/>
        <v/>
      </c>
      <c r="EX28" s="160" t="str">
        <f t="shared" si="61"/>
        <v/>
      </c>
      <c r="EY28" s="160" t="str">
        <f t="shared" si="62"/>
        <v/>
      </c>
      <c r="EZ28" s="160" t="str">
        <f t="shared" si="88"/>
        <v/>
      </c>
      <c r="FA28" s="160" t="str">
        <f t="shared" si="89"/>
        <v/>
      </c>
      <c r="FB28" s="160" t="str">
        <f t="shared" si="90"/>
        <v/>
      </c>
      <c r="FC28" s="160" t="str">
        <f t="shared" si="91"/>
        <v/>
      </c>
      <c r="FD28" s="160" t="str">
        <f t="shared" si="92"/>
        <v/>
      </c>
      <c r="FE28" s="160" t="str">
        <f t="shared" si="93"/>
        <v/>
      </c>
      <c r="FF28" s="160" t="str">
        <f t="shared" si="94"/>
        <v/>
      </c>
      <c r="FG28" s="160" t="str">
        <f t="shared" si="95"/>
        <v/>
      </c>
      <c r="FH28" s="160" t="str">
        <f t="shared" si="96"/>
        <v/>
      </c>
      <c r="FI28" s="160" t="str">
        <f t="shared" si="97"/>
        <v/>
      </c>
      <c r="FJ28" s="160" t="str">
        <f t="shared" si="98"/>
        <v/>
      </c>
      <c r="FK28" s="160" t="str">
        <f t="shared" si="99"/>
        <v/>
      </c>
      <c r="FL28" s="160" t="str">
        <f t="shared" si="100"/>
        <v/>
      </c>
      <c r="FM28" s="160" t="str">
        <f t="shared" si="101"/>
        <v/>
      </c>
      <c r="FN28" s="160" t="str">
        <f t="shared" si="102"/>
        <v/>
      </c>
      <c r="FO28" s="160" t="str">
        <f t="shared" si="103"/>
        <v/>
      </c>
      <c r="FP28" s="160" t="str">
        <f t="shared" si="104"/>
        <v/>
      </c>
      <c r="FQ28" s="160" t="str">
        <f t="shared" si="105"/>
        <v/>
      </c>
      <c r="FR28" s="160" t="str">
        <f t="shared" si="106"/>
        <v/>
      </c>
      <c r="FS28" s="160" t="str">
        <f t="shared" si="107"/>
        <v/>
      </c>
      <c r="FT28" s="160" t="str">
        <f t="shared" si="108"/>
        <v/>
      </c>
      <c r="FU28" s="160" t="str">
        <f t="shared" si="109"/>
        <v/>
      </c>
      <c r="FV28" s="160" t="str">
        <f t="shared" si="110"/>
        <v/>
      </c>
      <c r="FW28" s="160" t="str">
        <f t="shared" si="64"/>
        <v/>
      </c>
      <c r="FX28" s="160" t="str">
        <f t="shared" si="65"/>
        <v/>
      </c>
      <c r="FY28" s="160" t="str">
        <f t="shared" si="66"/>
        <v/>
      </c>
      <c r="FZ28" s="160" t="str">
        <f t="shared" si="67"/>
        <v/>
      </c>
      <c r="GA28" s="160" t="str">
        <f t="shared" si="68"/>
        <v/>
      </c>
      <c r="GB28" s="160" t="str">
        <f t="shared" si="69"/>
        <v/>
      </c>
      <c r="GC28" s="160" t="str">
        <f t="shared" si="70"/>
        <v/>
      </c>
      <c r="GD28" s="160" t="str">
        <f t="shared" si="71"/>
        <v/>
      </c>
      <c r="GE28" s="160" t="str">
        <f t="shared" si="72"/>
        <v/>
      </c>
      <c r="GF28" s="160" t="str">
        <f t="shared" si="73"/>
        <v/>
      </c>
      <c r="GG28" s="160" t="str">
        <f t="shared" si="74"/>
        <v/>
      </c>
      <c r="GH28" s="160" t="str">
        <f t="shared" si="75"/>
        <v/>
      </c>
      <c r="GI28" s="160" t="str">
        <f t="shared" si="76"/>
        <v/>
      </c>
      <c r="GJ28" s="160" t="str">
        <f t="shared" si="77"/>
        <v/>
      </c>
      <c r="GK28" s="160" t="str">
        <f t="shared" si="78"/>
        <v/>
      </c>
      <c r="GL28" s="160" t="str">
        <f t="shared" si="79"/>
        <v/>
      </c>
      <c r="GM28" s="160" t="str">
        <f t="shared" si="80"/>
        <v/>
      </c>
      <c r="GN28" s="160" t="str">
        <f t="shared" si="81"/>
        <v/>
      </c>
      <c r="GO28" s="160" t="str">
        <f t="shared" si="82"/>
        <v/>
      </c>
      <c r="GP28" s="160" t="str">
        <f t="shared" si="83"/>
        <v/>
      </c>
      <c r="GQ28" s="160" t="str">
        <f t="shared" si="84"/>
        <v/>
      </c>
      <c r="GR28" s="58" t="b">
        <f t="array" ref="GR28">MAX(DH28:GQ28)=MIN(DH28:GQ28)</f>
        <v>1</v>
      </c>
    </row>
    <row r="29" spans="1:200" hidden="1" x14ac:dyDescent="0.25">
      <c r="A29" s="9" t="s">
        <v>9</v>
      </c>
      <c r="B29" s="160" t="str">
        <f t="shared" si="85"/>
        <v/>
      </c>
      <c r="C29" s="160" t="str">
        <f t="shared" si="0"/>
        <v/>
      </c>
      <c r="D29" s="160" t="str">
        <f t="shared" si="1"/>
        <v/>
      </c>
      <c r="E29" s="160" t="str">
        <f t="shared" si="2"/>
        <v/>
      </c>
      <c r="F29" s="160" t="str">
        <f t="shared" si="3"/>
        <v/>
      </c>
      <c r="G29" s="160" t="str">
        <f t="shared" si="4"/>
        <v/>
      </c>
      <c r="H29" s="160" t="str">
        <f t="shared" si="5"/>
        <v/>
      </c>
      <c r="I29" s="160" t="str">
        <f t="shared" si="6"/>
        <v/>
      </c>
      <c r="J29" s="160" t="str">
        <f t="shared" si="7"/>
        <v/>
      </c>
      <c r="K29" s="160" t="str">
        <f t="shared" si="8"/>
        <v/>
      </c>
      <c r="L29" s="160" t="str">
        <f t="shared" si="9"/>
        <v/>
      </c>
      <c r="M29" s="160" t="str">
        <f t="shared" si="10"/>
        <v/>
      </c>
      <c r="N29" s="160" t="str">
        <f t="shared" si="11"/>
        <v/>
      </c>
      <c r="O29" s="160" t="str">
        <f t="shared" si="12"/>
        <v/>
      </c>
      <c r="P29" s="160" t="str">
        <f t="shared" si="13"/>
        <v/>
      </c>
      <c r="Q29" s="160" t="str">
        <f t="shared" si="14"/>
        <v/>
      </c>
      <c r="R29" s="160" t="str">
        <f t="shared" si="15"/>
        <v/>
      </c>
      <c r="S29" s="160" t="str">
        <f t="shared" si="16"/>
        <v/>
      </c>
      <c r="T29" s="160" t="str">
        <f t="shared" si="17"/>
        <v/>
      </c>
      <c r="U29" s="160" t="str">
        <f t="shared" si="18"/>
        <v/>
      </c>
      <c r="V29" s="160" t="str">
        <f t="shared" si="19"/>
        <v/>
      </c>
      <c r="W29" s="160" t="str">
        <f t="shared" si="20"/>
        <v/>
      </c>
      <c r="X29" s="154" t="str">
        <f>IFERROR(INDEX('ES-Efficacy Acceptability'!H$12:H$52,MATCH($A29,'ES-Efficacy Acceptability'!$B$12:$B$52,0)),"")</f>
        <v/>
      </c>
      <c r="Y29" s="154" t="str">
        <f>IFERROR(INDEX('ES-Efficacy Acceptability'!I$12:I$52,MATCH($A29,'ES-Efficacy Acceptability'!$B$12:$B$52,0)),"")</f>
        <v/>
      </c>
      <c r="Z29" s="154" t="str">
        <f>IFERROR(INDEX('ES-Efficacy Acceptability'!J$12:J$52,MATCH($A29,'ES-Efficacy Acceptability'!$B$12:$B$52,0)),"")</f>
        <v/>
      </c>
      <c r="AA29" s="154" t="str">
        <f>IFERROR(INDEX('ES-Efficacy Acceptability'!K$12:K$52,MATCH($A29,'ES-Efficacy Acceptability'!$B$12:$B$52,0)),"")</f>
        <v/>
      </c>
      <c r="AB29" s="154" t="str">
        <f>IFERROR(INDEX('ES-Efficacy Acceptability'!L$12:L$52,MATCH($A29,'ES-Efficacy Acceptability'!$B$12:$B$52,0)),"")</f>
        <v/>
      </c>
      <c r="AC29" s="154" t="str">
        <f>IFERROR(INDEX('ES-Efficacy Acceptability'!M$12:M$52,MATCH($A29,'ES-Efficacy Acceptability'!$B$12:$B$52,0)),"")</f>
        <v/>
      </c>
      <c r="AD29" s="154" t="str">
        <f>IFERROR(INDEX('ES-Efficacy Acceptability'!N$12:N$52,MATCH($A29,'ES-Efficacy Acceptability'!$B$12:$B$52,0)),"")</f>
        <v/>
      </c>
      <c r="AE29" s="154" t="str">
        <f>IFERROR(INDEX('ES-Efficacy Acceptability'!O$12:O$52,MATCH($A29,'ES-Efficacy Acceptability'!$B$12:$B$52,0)),"")</f>
        <v/>
      </c>
      <c r="AF29" s="154" t="str">
        <f>IFERROR(INDEX('ES-Efficacy Acceptability'!P$12:P$52,MATCH($A29,'ES-Efficacy Acceptability'!$B$12:$B$52,0)),"")</f>
        <v/>
      </c>
      <c r="AG29" s="154" t="str">
        <f>IFERROR(INDEX('ES-Efficacy Acceptability'!Q$12:Q$52,MATCH($A29,'ES-Efficacy Acceptability'!$B$12:$B$52,0)),"")</f>
        <v/>
      </c>
      <c r="AH29" s="154" t="str">
        <f>IFERROR(INDEX('ES-Efficacy Acceptability'!R$12:R$52,MATCH($A29,'ES-Efficacy Acceptability'!$B$12:$B$52,0)),"")</f>
        <v/>
      </c>
      <c r="AI29" s="154" t="str">
        <f>IFERROR(INDEX('ES-Efficacy Acceptability'!S$12:S$52,MATCH($A29,'ES-Efficacy Acceptability'!$B$12:$B$52,0)),"")</f>
        <v/>
      </c>
      <c r="AJ29" s="154" t="str">
        <f>IFERROR(INDEX('ES-Efficacy Acceptability'!T$12:T$52,MATCH($A29,'ES-Efficacy Acceptability'!$B$12:$B$52,0)),"")</f>
        <v/>
      </c>
      <c r="AK29" s="154" t="str">
        <f>IFERROR(INDEX('ES-Efficacy Acceptability'!U$12:U$52,MATCH($A29,'ES-Efficacy Acceptability'!$B$12:$B$52,0)),"")</f>
        <v/>
      </c>
      <c r="AL29" s="154" t="str">
        <f>IFERROR(INDEX('ES-Efficacy Acceptability'!V$12:V$52,MATCH($A29,'ES-Efficacy Acceptability'!$B$12:$B$52,0)),"")</f>
        <v/>
      </c>
      <c r="AM29" s="154" t="str">
        <f>IFERROR(INDEX('ES-Efficacy Acceptability'!W$12:W$52,MATCH($A29,'ES-Efficacy Acceptability'!$B$12:$B$52,0)),"")</f>
        <v/>
      </c>
      <c r="AN29" s="154" t="str">
        <f>IFERROR(INDEX('ES-Efficacy Acceptability'!X$12:X$52,MATCH($A29,'ES-Efficacy Acceptability'!$B$12:$B$52,0)),"")</f>
        <v/>
      </c>
      <c r="AO29" s="154" t="str">
        <f>IFERROR(INDEX('ES-Efficacy Acceptability'!Y$12:Y$52,MATCH($A29,'ES-Efficacy Acceptability'!$B$12:$B$52,0)),"")</f>
        <v/>
      </c>
      <c r="AP29" s="154" t="str">
        <f>IFERROR(INDEX('ES-Efficacy Acceptability'!Z$12:Z$52,MATCH($A29,'ES-Efficacy Acceptability'!$B$12:$B$52,0)),"")</f>
        <v/>
      </c>
      <c r="AQ29" s="154" t="str">
        <f>IFERROR(INDEX('ES-Efficacy Acceptability'!AA$12:AA$52,MATCH($A29,'ES-Efficacy Acceptability'!$B$12:$B$52,0)),"")</f>
        <v/>
      </c>
      <c r="AR29" s="154" t="str">
        <f>IFERROR(INDEX('ES-Efficacy Acceptability'!AB$12:AB$52,MATCH($A29,'ES-Efficacy Acceptability'!$B$12:$B$52,0)),"")</f>
        <v/>
      </c>
      <c r="AS29" s="154" t="str">
        <f>IFERROR(INDEX('ES-Efficacy Acceptability'!AC$12:AC$52,MATCH($A29,'ES-Efficacy Acceptability'!$B$12:$B$52,0)),"")</f>
        <v/>
      </c>
      <c r="AT29" s="154" t="str">
        <f>IFERROR(INDEX('IT-Efficacy Acceptability'!H$12:H$52,MATCH($A29,'IT-Efficacy Acceptability'!$B$12:$B$52,0)),"")</f>
        <v/>
      </c>
      <c r="AU29" s="154" t="str">
        <f>IFERROR(INDEX('IT-Efficacy Acceptability'!I$12:I$52,MATCH($A29,'IT-Efficacy Acceptability'!$B$12:$B$52,0)),"")</f>
        <v/>
      </c>
      <c r="AV29" s="154" t="str">
        <f>IFERROR(INDEX('IT-Efficacy Acceptability'!J$12:J$52,MATCH($A29,'IT-Efficacy Acceptability'!$B$12:$B$52,0)),"")</f>
        <v/>
      </c>
      <c r="AW29" s="154" t="str">
        <f>IFERROR(INDEX('IT-Efficacy Acceptability'!K$12:K$52,MATCH($A29,'IT-Efficacy Acceptability'!$B$12:$B$52,0)),"")</f>
        <v/>
      </c>
      <c r="AX29" s="154" t="str">
        <f>IFERROR(INDEX('IT-Efficacy Acceptability'!L$12:L$52,MATCH($A29,'IT-Efficacy Acceptability'!$B$12:$B$52,0)),"")</f>
        <v/>
      </c>
      <c r="AY29" s="154" t="str">
        <f>IFERROR(INDEX('IT-Efficacy Acceptability'!M$12:M$52,MATCH($A29,'IT-Efficacy Acceptability'!$B$12:$B$52,0)),"")</f>
        <v/>
      </c>
      <c r="AZ29" s="154" t="str">
        <f>IFERROR(INDEX('IT-Efficacy Acceptability'!N$12:N$52,MATCH($A29,'IT-Efficacy Acceptability'!$B$12:$B$52,0)),"")</f>
        <v/>
      </c>
      <c r="BA29" s="154" t="str">
        <f>IFERROR(INDEX('IT-Efficacy Acceptability'!O$12:O$52,MATCH($A29,'IT-Efficacy Acceptability'!$B$12:$B$52,0)),"")</f>
        <v/>
      </c>
      <c r="BB29" s="154" t="str">
        <f>IFERROR(INDEX('IT-Efficacy Acceptability'!P$12:P$52,MATCH($A29,'IT-Efficacy Acceptability'!$B$12:$B$52,0)),"")</f>
        <v/>
      </c>
      <c r="BC29" s="154" t="str">
        <f>IFERROR(INDEX('IT-Efficacy Acceptability'!Q$12:Q$52,MATCH($A29,'IT-Efficacy Acceptability'!$B$12:$B$52,0)),"")</f>
        <v/>
      </c>
      <c r="BD29" s="154" t="str">
        <f>IFERROR(INDEX('IT-Efficacy Acceptability'!R$12:R$52,MATCH($A29,'IT-Efficacy Acceptability'!$B$12:$B$52,0)),"")</f>
        <v/>
      </c>
      <c r="BE29" s="154" t="str">
        <f>IFERROR(INDEX('IT-Efficacy Acceptability'!S$12:S$52,MATCH($A29,'IT-Efficacy Acceptability'!$B$12:$B$52,0)),"")</f>
        <v/>
      </c>
      <c r="BF29" s="154" t="str">
        <f>IFERROR(INDEX('IT-Efficacy Acceptability'!T$12:T$52,MATCH($A29,'IT-Efficacy Acceptability'!$B$12:$B$52,0)),"")</f>
        <v/>
      </c>
      <c r="BG29" s="154" t="str">
        <f>IFERROR(INDEX('IT-Efficacy Acceptability'!U$12:U$52,MATCH($A29,'IT-Efficacy Acceptability'!$B$12:$B$52,0)),"")</f>
        <v/>
      </c>
      <c r="BH29" s="154" t="str">
        <f>IFERROR(INDEX('IT-Efficacy Acceptability'!V$12:V$52,MATCH($A29,'IT-Efficacy Acceptability'!$B$12:$B$52,0)),"")</f>
        <v/>
      </c>
      <c r="BI29" s="154" t="str">
        <f>IFERROR(INDEX('IT-Efficacy Acceptability'!W$12:W$52,MATCH($A29,'IT-Efficacy Acceptability'!$B$12:$B$52,0)),"")</f>
        <v/>
      </c>
      <c r="BJ29" s="154" t="str">
        <f>IFERROR(INDEX('IT-Efficacy Acceptability'!X$12:X$52,MATCH($A29,'IT-Efficacy Acceptability'!$B$12:$B$52,0)),"")</f>
        <v/>
      </c>
      <c r="BK29" s="154" t="str">
        <f>IFERROR(INDEX('IT-Efficacy Acceptability'!Y$12:Y$52,MATCH($A29,'IT-Efficacy Acceptability'!$B$12:$B$52,0)),"")</f>
        <v/>
      </c>
      <c r="BL29" s="154" t="str">
        <f>IFERROR(INDEX('IT-Efficacy Acceptability'!Z$12:Z$52,MATCH($A29,'IT-Efficacy Acceptability'!$B$12:$B$52,0)),"")</f>
        <v/>
      </c>
      <c r="BM29" s="154" t="str">
        <f>IFERROR(INDEX('IT-Efficacy Acceptability'!AA$12:AA$52,MATCH($A29,'IT-Efficacy Acceptability'!$B$12:$B$52,0)),"")</f>
        <v/>
      </c>
      <c r="BN29" s="154" t="str">
        <f>IFERROR(INDEX('IT-Efficacy Acceptability'!AB$12:AB$52,MATCH($A29,'IT-Efficacy Acceptability'!$B$12:$B$52,0)),"")</f>
        <v/>
      </c>
      <c r="BO29" s="154" t="str">
        <f>IFERROR(INDEX('IT-Efficacy Acceptability'!AC$12:AC$52,MATCH($A29,'IT-Efficacy Acceptability'!$B$12:$B$52,0)),"")</f>
        <v/>
      </c>
      <c r="BP29" s="154" t="str">
        <f>IFERROR(INDEX('DE-Efficacy Acceptability'!H$12:H$52,MATCH($A29,'DE-Efficacy Acceptability'!$B$12:$B$52,0)),"")</f>
        <v/>
      </c>
      <c r="BQ29" s="154" t="str">
        <f>IFERROR(INDEX('DE-Efficacy Acceptability'!I$12:I$52,MATCH($A29,'DE-Efficacy Acceptability'!$B$12:$B$52,0)),"")</f>
        <v/>
      </c>
      <c r="BR29" s="154" t="str">
        <f>IFERROR(INDEX('DE-Efficacy Acceptability'!J$12:J$52,MATCH($A29,'DE-Efficacy Acceptability'!$B$12:$B$52,0)),"")</f>
        <v/>
      </c>
      <c r="BS29" s="154" t="str">
        <f>IFERROR(INDEX('DE-Efficacy Acceptability'!K$12:K$52,MATCH($A29,'DE-Efficacy Acceptability'!$B$12:$B$52,0)),"")</f>
        <v/>
      </c>
      <c r="BT29" s="154" t="str">
        <f>IFERROR(INDEX('DE-Efficacy Acceptability'!L$12:L$52,MATCH($A29,'DE-Efficacy Acceptability'!$B$12:$B$52,0)),"")</f>
        <v/>
      </c>
      <c r="BU29" s="154" t="str">
        <f>IFERROR(INDEX('DE-Efficacy Acceptability'!M$12:M$52,MATCH($A29,'DE-Efficacy Acceptability'!$B$12:$B$52,0)),"")</f>
        <v/>
      </c>
      <c r="BV29" s="154" t="str">
        <f>IFERROR(INDEX('DE-Efficacy Acceptability'!N$12:N$52,MATCH($A29,'DE-Efficacy Acceptability'!$B$12:$B$52,0)),"")</f>
        <v/>
      </c>
      <c r="BW29" s="154" t="str">
        <f>IFERROR(INDEX('DE-Efficacy Acceptability'!O$12:O$52,MATCH($A29,'DE-Efficacy Acceptability'!$B$12:$B$52,0)),"")</f>
        <v/>
      </c>
      <c r="BX29" s="154" t="str">
        <f>IFERROR(INDEX('DE-Efficacy Acceptability'!P$12:P$52,MATCH($A29,'DE-Efficacy Acceptability'!$B$12:$B$52,0)),"")</f>
        <v/>
      </c>
      <c r="BY29" s="154" t="str">
        <f>IFERROR(INDEX('DE-Efficacy Acceptability'!Q$12:Q$52,MATCH($A29,'DE-Efficacy Acceptability'!$B$12:$B$52,0)),"")</f>
        <v/>
      </c>
      <c r="BZ29" s="154" t="str">
        <f>IFERROR(INDEX('DE-Efficacy Acceptability'!R$12:R$52,MATCH($A29,'DE-Efficacy Acceptability'!$B$12:$B$52,0)),"")</f>
        <v/>
      </c>
      <c r="CA29" s="154" t="str">
        <f>IFERROR(INDEX('DE-Efficacy Acceptability'!S$12:S$52,MATCH($A29,'DE-Efficacy Acceptability'!$B$12:$B$52,0)),"")</f>
        <v/>
      </c>
      <c r="CB29" s="154" t="str">
        <f>IFERROR(INDEX('DE-Efficacy Acceptability'!T$12:T$52,MATCH($A29,'DE-Efficacy Acceptability'!$B$12:$B$52,0)),"")</f>
        <v/>
      </c>
      <c r="CC29" s="154" t="str">
        <f>IFERROR(INDEX('DE-Efficacy Acceptability'!U$12:U$52,MATCH($A29,'DE-Efficacy Acceptability'!$B$12:$B$52,0)),"")</f>
        <v/>
      </c>
      <c r="CD29" s="154" t="str">
        <f>IFERROR(INDEX('DE-Efficacy Acceptability'!V$12:V$52,MATCH($A29,'DE-Efficacy Acceptability'!$B$12:$B$52,0)),"")</f>
        <v/>
      </c>
      <c r="CE29" s="154" t="str">
        <f>IFERROR(INDEX('DE-Efficacy Acceptability'!W$12:W$52,MATCH($A29,'DE-Efficacy Acceptability'!$B$12:$B$52,0)),"")</f>
        <v/>
      </c>
      <c r="CF29" s="154" t="str">
        <f>IFERROR(INDEX('DE-Efficacy Acceptability'!X$12:X$52,MATCH($A29,'DE-Efficacy Acceptability'!$B$12:$B$52,0)),"")</f>
        <v/>
      </c>
      <c r="CG29" s="154" t="str">
        <f>IFERROR(INDEX('DE-Efficacy Acceptability'!Y$12:Y$52,MATCH($A29,'DE-Efficacy Acceptability'!$B$12:$B$52,0)),"")</f>
        <v/>
      </c>
      <c r="CH29" s="154" t="str">
        <f>IFERROR(INDEX('DE-Efficacy Acceptability'!Z$12:Z$52,MATCH($A29,'DE-Efficacy Acceptability'!$B$12:$B$52,0)),"")</f>
        <v/>
      </c>
      <c r="CI29" s="154" t="str">
        <f>IFERROR(INDEX('DE-Efficacy Acceptability'!AA$12:AA$52,MATCH($A29,'DE-Efficacy Acceptability'!$B$12:$B$52,0)),"")</f>
        <v/>
      </c>
      <c r="CJ29" s="154" t="str">
        <f>IFERROR(INDEX('DE-Efficacy Acceptability'!AB$12:AB$52,MATCH($A29,'DE-Efficacy Acceptability'!$B$12:$B$52,0)),"")</f>
        <v/>
      </c>
      <c r="CK29" s="154" t="str">
        <f>IFERROR(INDEX('DE-Efficacy Acceptability'!AC$12:AC$52,MATCH($A29,'DE-Efficacy Acceptability'!$B$12:$B$52,0)),"")</f>
        <v/>
      </c>
      <c r="CL29" s="154" t="str">
        <f>IFERROR(INDEX('FR-Efficacy Acceptability'!H$12:H$52,MATCH($A29,'FR-Efficacy Acceptability'!$B$12:$B$52,0)),"")</f>
        <v/>
      </c>
      <c r="CM29" s="154" t="str">
        <f>IFERROR(INDEX('FR-Efficacy Acceptability'!I$12:I$52,MATCH($A29,'FR-Efficacy Acceptability'!$B$12:$B$52,0)),"")</f>
        <v/>
      </c>
      <c r="CN29" s="154" t="str">
        <f>IFERROR(INDEX('FR-Efficacy Acceptability'!J$12:J$52,MATCH($A29,'FR-Efficacy Acceptability'!$B$12:$B$52,0)),"")</f>
        <v/>
      </c>
      <c r="CO29" s="154" t="str">
        <f>IFERROR(INDEX('FR-Efficacy Acceptability'!K$12:K$52,MATCH($A29,'FR-Efficacy Acceptability'!$B$12:$B$52,0)),"")</f>
        <v/>
      </c>
      <c r="CP29" s="154" t="str">
        <f>IFERROR(INDEX('FR-Efficacy Acceptability'!L$12:L$52,MATCH($A29,'FR-Efficacy Acceptability'!$B$12:$B$52,0)),"")</f>
        <v/>
      </c>
      <c r="CQ29" s="154" t="str">
        <f>IFERROR(INDEX('FR-Efficacy Acceptability'!M$12:M$52,MATCH($A29,'FR-Efficacy Acceptability'!$B$12:$B$52,0)),"")</f>
        <v/>
      </c>
      <c r="CR29" s="154" t="str">
        <f>IFERROR(INDEX('FR-Efficacy Acceptability'!N$12:N$52,MATCH($A29,'FR-Efficacy Acceptability'!$B$12:$B$52,0)),"")</f>
        <v/>
      </c>
      <c r="CS29" s="154" t="str">
        <f>IFERROR(INDEX('FR-Efficacy Acceptability'!O$12:O$52,MATCH($A29,'FR-Efficacy Acceptability'!$B$12:$B$52,0)),"")</f>
        <v/>
      </c>
      <c r="CT29" s="154" t="str">
        <f>IFERROR(INDEX('FR-Efficacy Acceptability'!P$12:P$52,MATCH($A29,'FR-Efficacy Acceptability'!$B$12:$B$52,0)),"")</f>
        <v/>
      </c>
      <c r="CU29" s="154" t="str">
        <f>IFERROR(INDEX('FR-Efficacy Acceptability'!Q$12:Q$52,MATCH($A29,'FR-Efficacy Acceptability'!$B$12:$B$52,0)),"")</f>
        <v/>
      </c>
      <c r="CV29" s="154" t="str">
        <f>IFERROR(INDEX('FR-Efficacy Acceptability'!R$12:R$52,MATCH($A29,'FR-Efficacy Acceptability'!$B$12:$B$52,0)),"")</f>
        <v/>
      </c>
      <c r="CW29" s="154" t="str">
        <f>IFERROR(INDEX('FR-Efficacy Acceptability'!S$12:S$52,MATCH($A29,'FR-Efficacy Acceptability'!$B$12:$B$52,0)),"")</f>
        <v/>
      </c>
      <c r="CX29" s="154" t="str">
        <f>IFERROR(INDEX('FR-Efficacy Acceptability'!T$12:T$52,MATCH($A29,'FR-Efficacy Acceptability'!$B$12:$B$52,0)),"")</f>
        <v/>
      </c>
      <c r="CY29" s="154" t="str">
        <f>IFERROR(INDEX('FR-Efficacy Acceptability'!U$12:U$52,MATCH($A29,'FR-Efficacy Acceptability'!$B$12:$B$52,0)),"")</f>
        <v/>
      </c>
      <c r="CZ29" s="154" t="str">
        <f>IFERROR(INDEX('FR-Efficacy Acceptability'!V$12:V$52,MATCH($A29,'FR-Efficacy Acceptability'!$B$12:$B$52,0)),"")</f>
        <v/>
      </c>
      <c r="DA29" s="154" t="str">
        <f>IFERROR(INDEX('FR-Efficacy Acceptability'!W$12:W$52,MATCH($A29,'FR-Efficacy Acceptability'!$B$12:$B$52,0)),"")</f>
        <v/>
      </c>
      <c r="DB29" s="154" t="str">
        <f>IFERROR(INDEX('FR-Efficacy Acceptability'!X$12:X$52,MATCH($A29,'FR-Efficacy Acceptability'!$B$12:$B$52,0)),"")</f>
        <v/>
      </c>
      <c r="DC29" s="154" t="str">
        <f>IFERROR(INDEX('FR-Efficacy Acceptability'!Y$12:Y$52,MATCH($A29,'FR-Efficacy Acceptability'!$B$12:$B$52,0)),"")</f>
        <v/>
      </c>
      <c r="DD29" s="154" t="str">
        <f>IFERROR(INDEX('FR-Efficacy Acceptability'!Z$12:Z$52,MATCH($A29,'FR-Efficacy Acceptability'!$B$12:$B$52,0)),"")</f>
        <v/>
      </c>
      <c r="DE29" s="154" t="str">
        <f>IFERROR(INDEX('FR-Efficacy Acceptability'!AA$12:AA$52,MATCH($A29,'FR-Efficacy Acceptability'!$B$12:$B$52,0)),"")</f>
        <v/>
      </c>
      <c r="DF29" s="154" t="str">
        <f>IFERROR(INDEX('FR-Efficacy Acceptability'!AB$12:AB$52,MATCH($A29,'FR-Efficacy Acceptability'!$B$12:$B$52,0)),"")</f>
        <v/>
      </c>
      <c r="DG29" s="154" t="str">
        <f>IFERROR(INDEX('FR-Efficacy Acceptability'!AC$12:AC$52,MATCH($A29,'FR-Efficacy Acceptability'!$B$12:$B$52,0)),"")</f>
        <v/>
      </c>
      <c r="DH29" s="160" t="str">
        <f t="shared" si="86"/>
        <v/>
      </c>
      <c r="DI29" s="160" t="str">
        <f t="shared" si="21"/>
        <v/>
      </c>
      <c r="DJ29" s="160" t="str">
        <f t="shared" si="22"/>
        <v/>
      </c>
      <c r="DK29" s="160" t="str">
        <f t="shared" si="23"/>
        <v/>
      </c>
      <c r="DL29" s="160" t="str">
        <f t="shared" si="24"/>
        <v/>
      </c>
      <c r="DM29" s="160" t="str">
        <f t="shared" si="25"/>
        <v/>
      </c>
      <c r="DN29" s="160" t="str">
        <f t="shared" si="26"/>
        <v/>
      </c>
      <c r="DO29" s="160" t="str">
        <f t="shared" si="27"/>
        <v/>
      </c>
      <c r="DP29" s="160" t="str">
        <f t="shared" si="28"/>
        <v/>
      </c>
      <c r="DQ29" s="160" t="str">
        <f t="shared" si="29"/>
        <v/>
      </c>
      <c r="DR29" s="160" t="str">
        <f t="shared" si="30"/>
        <v/>
      </c>
      <c r="DS29" s="160" t="str">
        <f t="shared" si="31"/>
        <v/>
      </c>
      <c r="DT29" s="160" t="str">
        <f t="shared" si="32"/>
        <v/>
      </c>
      <c r="DU29" s="160" t="str">
        <f t="shared" si="33"/>
        <v/>
      </c>
      <c r="DV29" s="160" t="str">
        <f t="shared" si="34"/>
        <v/>
      </c>
      <c r="DW29" s="160" t="str">
        <f t="shared" si="35"/>
        <v/>
      </c>
      <c r="DX29" s="160" t="str">
        <f t="shared" si="36"/>
        <v/>
      </c>
      <c r="DY29" s="160" t="str">
        <f t="shared" si="37"/>
        <v/>
      </c>
      <c r="DZ29" s="160" t="str">
        <f t="shared" si="38"/>
        <v/>
      </c>
      <c r="EA29" s="160" t="str">
        <f t="shared" si="39"/>
        <v/>
      </c>
      <c r="EB29" s="160" t="str">
        <f t="shared" si="40"/>
        <v/>
      </c>
      <c r="EC29" s="160" t="str">
        <f t="shared" si="41"/>
        <v/>
      </c>
      <c r="ED29" s="160" t="str">
        <f t="shared" si="87"/>
        <v/>
      </c>
      <c r="EE29" s="160" t="str">
        <f t="shared" si="42"/>
        <v/>
      </c>
      <c r="EF29" s="160" t="str">
        <f t="shared" si="43"/>
        <v/>
      </c>
      <c r="EG29" s="160" t="str">
        <f t="shared" si="44"/>
        <v/>
      </c>
      <c r="EH29" s="160" t="str">
        <f t="shared" si="45"/>
        <v/>
      </c>
      <c r="EI29" s="160" t="str">
        <f t="shared" si="46"/>
        <v/>
      </c>
      <c r="EJ29" s="160" t="str">
        <f t="shared" si="47"/>
        <v/>
      </c>
      <c r="EK29" s="160" t="str">
        <f t="shared" si="48"/>
        <v/>
      </c>
      <c r="EL29" s="160" t="str">
        <f t="shared" si="49"/>
        <v/>
      </c>
      <c r="EM29" s="160" t="str">
        <f t="shared" si="50"/>
        <v/>
      </c>
      <c r="EN29" s="160" t="str">
        <f t="shared" si="51"/>
        <v/>
      </c>
      <c r="EO29" s="160" t="str">
        <f t="shared" si="52"/>
        <v/>
      </c>
      <c r="EP29" s="160" t="str">
        <f t="shared" si="53"/>
        <v/>
      </c>
      <c r="EQ29" s="160" t="str">
        <f t="shared" si="54"/>
        <v/>
      </c>
      <c r="ER29" s="160" t="str">
        <f t="shared" si="55"/>
        <v/>
      </c>
      <c r="ES29" s="160" t="str">
        <f t="shared" si="56"/>
        <v/>
      </c>
      <c r="ET29" s="160" t="str">
        <f t="shared" si="57"/>
        <v/>
      </c>
      <c r="EU29" s="160" t="str">
        <f t="shared" si="58"/>
        <v/>
      </c>
      <c r="EV29" s="160" t="str">
        <f t="shared" si="59"/>
        <v/>
      </c>
      <c r="EW29" s="160" t="str">
        <f t="shared" si="60"/>
        <v/>
      </c>
      <c r="EX29" s="160" t="str">
        <f t="shared" si="61"/>
        <v/>
      </c>
      <c r="EY29" s="160" t="str">
        <f t="shared" si="62"/>
        <v/>
      </c>
      <c r="EZ29" s="160" t="str">
        <f t="shared" si="88"/>
        <v/>
      </c>
      <c r="FA29" s="160" t="str">
        <f t="shared" si="89"/>
        <v/>
      </c>
      <c r="FB29" s="160" t="str">
        <f t="shared" si="90"/>
        <v/>
      </c>
      <c r="FC29" s="160" t="str">
        <f t="shared" si="91"/>
        <v/>
      </c>
      <c r="FD29" s="160" t="str">
        <f t="shared" si="92"/>
        <v/>
      </c>
      <c r="FE29" s="160" t="str">
        <f t="shared" si="93"/>
        <v/>
      </c>
      <c r="FF29" s="160" t="str">
        <f t="shared" si="94"/>
        <v/>
      </c>
      <c r="FG29" s="160" t="str">
        <f t="shared" si="95"/>
        <v/>
      </c>
      <c r="FH29" s="160" t="str">
        <f t="shared" si="96"/>
        <v/>
      </c>
      <c r="FI29" s="160" t="str">
        <f t="shared" si="97"/>
        <v/>
      </c>
      <c r="FJ29" s="160" t="str">
        <f t="shared" si="98"/>
        <v/>
      </c>
      <c r="FK29" s="160" t="str">
        <f t="shared" si="99"/>
        <v/>
      </c>
      <c r="FL29" s="160" t="str">
        <f t="shared" si="100"/>
        <v/>
      </c>
      <c r="FM29" s="160" t="str">
        <f t="shared" si="101"/>
        <v/>
      </c>
      <c r="FN29" s="160" t="str">
        <f t="shared" si="102"/>
        <v/>
      </c>
      <c r="FO29" s="160" t="str">
        <f t="shared" si="103"/>
        <v/>
      </c>
      <c r="FP29" s="160" t="str">
        <f t="shared" si="104"/>
        <v/>
      </c>
      <c r="FQ29" s="160" t="str">
        <f t="shared" si="105"/>
        <v/>
      </c>
      <c r="FR29" s="160" t="str">
        <f t="shared" si="106"/>
        <v/>
      </c>
      <c r="FS29" s="160" t="str">
        <f t="shared" si="107"/>
        <v/>
      </c>
      <c r="FT29" s="160" t="str">
        <f t="shared" si="108"/>
        <v/>
      </c>
      <c r="FU29" s="160" t="str">
        <f t="shared" si="109"/>
        <v/>
      </c>
      <c r="FV29" s="160" t="str">
        <f t="shared" si="110"/>
        <v/>
      </c>
      <c r="FW29" s="160" t="str">
        <f t="shared" si="64"/>
        <v/>
      </c>
      <c r="FX29" s="160" t="str">
        <f t="shared" si="65"/>
        <v/>
      </c>
      <c r="FY29" s="160" t="str">
        <f t="shared" si="66"/>
        <v/>
      </c>
      <c r="FZ29" s="160" t="str">
        <f t="shared" si="67"/>
        <v/>
      </c>
      <c r="GA29" s="160" t="str">
        <f t="shared" si="68"/>
        <v/>
      </c>
      <c r="GB29" s="160" t="str">
        <f t="shared" si="69"/>
        <v/>
      </c>
      <c r="GC29" s="160" t="str">
        <f t="shared" si="70"/>
        <v/>
      </c>
      <c r="GD29" s="160" t="str">
        <f t="shared" si="71"/>
        <v/>
      </c>
      <c r="GE29" s="160" t="str">
        <f t="shared" si="72"/>
        <v/>
      </c>
      <c r="GF29" s="160" t="str">
        <f t="shared" si="73"/>
        <v/>
      </c>
      <c r="GG29" s="160" t="str">
        <f t="shared" si="74"/>
        <v/>
      </c>
      <c r="GH29" s="160" t="str">
        <f t="shared" si="75"/>
        <v/>
      </c>
      <c r="GI29" s="160" t="str">
        <f t="shared" si="76"/>
        <v/>
      </c>
      <c r="GJ29" s="160" t="str">
        <f t="shared" si="77"/>
        <v/>
      </c>
      <c r="GK29" s="160" t="str">
        <f t="shared" si="78"/>
        <v/>
      </c>
      <c r="GL29" s="160" t="str">
        <f t="shared" si="79"/>
        <v/>
      </c>
      <c r="GM29" s="160" t="str">
        <f t="shared" si="80"/>
        <v/>
      </c>
      <c r="GN29" s="160" t="str">
        <f t="shared" si="81"/>
        <v/>
      </c>
      <c r="GO29" s="160" t="str">
        <f t="shared" si="82"/>
        <v/>
      </c>
      <c r="GP29" s="160" t="str">
        <f t="shared" si="83"/>
        <v/>
      </c>
      <c r="GQ29" s="160" t="str">
        <f t="shared" si="84"/>
        <v/>
      </c>
      <c r="GR29" s="58" t="b">
        <f t="array" ref="GR29">MAX(DH29:GQ29)=MIN(DH29:GQ29)</f>
        <v>1</v>
      </c>
    </row>
    <row r="30" spans="1:200" hidden="1" x14ac:dyDescent="0.25">
      <c r="A30" s="9" t="s">
        <v>58</v>
      </c>
      <c r="B30" s="160">
        <f t="shared" si="85"/>
        <v>5</v>
      </c>
      <c r="C30" s="160">
        <f t="shared" si="0"/>
        <v>5</v>
      </c>
      <c r="D30" s="160">
        <f t="shared" si="1"/>
        <v>4</v>
      </c>
      <c r="E30" s="160">
        <f t="shared" si="2"/>
        <v>4</v>
      </c>
      <c r="F30" s="160">
        <f t="shared" si="3"/>
        <v>4</v>
      </c>
      <c r="G30" s="160">
        <f t="shared" si="4"/>
        <v>2</v>
      </c>
      <c r="H30" s="160">
        <f t="shared" si="5"/>
        <v>3</v>
      </c>
      <c r="I30" s="160">
        <f t="shared" si="6"/>
        <v>4</v>
      </c>
      <c r="J30" s="160">
        <f t="shared" si="7"/>
        <v>3</v>
      </c>
      <c r="K30" s="160">
        <f t="shared" si="8"/>
        <v>5</v>
      </c>
      <c r="L30" s="160">
        <f t="shared" si="9"/>
        <v>4</v>
      </c>
      <c r="M30" s="160">
        <f t="shared" si="10"/>
        <v>4</v>
      </c>
      <c r="N30" s="160">
        <f t="shared" si="11"/>
        <v>5</v>
      </c>
      <c r="O30" s="160">
        <f t="shared" si="12"/>
        <v>3</v>
      </c>
      <c r="P30" s="160">
        <f t="shared" si="13"/>
        <v>3</v>
      </c>
      <c r="Q30" s="160">
        <f t="shared" si="14"/>
        <v>3</v>
      </c>
      <c r="R30" s="160">
        <f t="shared" si="15"/>
        <v>3</v>
      </c>
      <c r="S30" s="160">
        <f t="shared" si="16"/>
        <v>3</v>
      </c>
      <c r="T30" s="160">
        <f t="shared" si="17"/>
        <v>3</v>
      </c>
      <c r="U30" s="160">
        <f t="shared" si="18"/>
        <v>3</v>
      </c>
      <c r="V30" s="160">
        <f t="shared" si="19"/>
        <v>3</v>
      </c>
      <c r="W30" s="160">
        <f t="shared" si="20"/>
        <v>3</v>
      </c>
      <c r="X30" s="154">
        <f>IFERROR(INDEX('ES-Efficacy Acceptability'!H$12:H$52,MATCH($A30,'ES-Efficacy Acceptability'!$B$12:$B$52,0)),"")</f>
        <v>5</v>
      </c>
      <c r="Y30" s="154">
        <f>IFERROR(INDEX('ES-Efficacy Acceptability'!I$12:I$52,MATCH($A30,'ES-Efficacy Acceptability'!$B$12:$B$52,0)),"")</f>
        <v>5</v>
      </c>
      <c r="Z30" s="154">
        <f>IFERROR(INDEX('ES-Efficacy Acceptability'!J$12:J$52,MATCH($A30,'ES-Efficacy Acceptability'!$B$12:$B$52,0)),"")</f>
        <v>4</v>
      </c>
      <c r="AA30" s="154">
        <f>IFERROR(INDEX('ES-Efficacy Acceptability'!K$12:K$52,MATCH($A30,'ES-Efficacy Acceptability'!$B$12:$B$52,0)),"")</f>
        <v>4</v>
      </c>
      <c r="AB30" s="154">
        <f>IFERROR(INDEX('ES-Efficacy Acceptability'!L$12:L$52,MATCH($A30,'ES-Efficacy Acceptability'!$B$12:$B$52,0)),"")</f>
        <v>4</v>
      </c>
      <c r="AC30" s="154">
        <f>IFERROR(INDEX('ES-Efficacy Acceptability'!M$12:M$52,MATCH($A30,'ES-Efficacy Acceptability'!$B$12:$B$52,0)),"")</f>
        <v>2</v>
      </c>
      <c r="AD30" s="154">
        <f>IFERROR(INDEX('ES-Efficacy Acceptability'!N$12:N$52,MATCH($A30,'ES-Efficacy Acceptability'!$B$12:$B$52,0)),"")</f>
        <v>3</v>
      </c>
      <c r="AE30" s="154">
        <f>IFERROR(INDEX('ES-Efficacy Acceptability'!O$12:O$52,MATCH($A30,'ES-Efficacy Acceptability'!$B$12:$B$52,0)),"")</f>
        <v>4</v>
      </c>
      <c r="AF30" s="154">
        <f>IFERROR(INDEX('ES-Efficacy Acceptability'!P$12:P$52,MATCH($A30,'ES-Efficacy Acceptability'!$B$12:$B$52,0)),"")</f>
        <v>3</v>
      </c>
      <c r="AG30" s="154">
        <f>IFERROR(INDEX('ES-Efficacy Acceptability'!Q$12:Q$52,MATCH($A30,'ES-Efficacy Acceptability'!$B$12:$B$52,0)),"")</f>
        <v>5</v>
      </c>
      <c r="AH30" s="154">
        <f>IFERROR(INDEX('ES-Efficacy Acceptability'!R$12:R$52,MATCH($A30,'ES-Efficacy Acceptability'!$B$12:$B$52,0)),"")</f>
        <v>4</v>
      </c>
      <c r="AI30" s="154">
        <f>IFERROR(INDEX('ES-Efficacy Acceptability'!S$12:S$52,MATCH($A30,'ES-Efficacy Acceptability'!$B$12:$B$52,0)),"")</f>
        <v>4</v>
      </c>
      <c r="AJ30" s="154">
        <f>IFERROR(INDEX('ES-Efficacy Acceptability'!T$12:T$52,MATCH($A30,'ES-Efficacy Acceptability'!$B$12:$B$52,0)),"")</f>
        <v>5</v>
      </c>
      <c r="AK30" s="154">
        <f>IFERROR(INDEX('ES-Efficacy Acceptability'!U$12:U$52,MATCH($A30,'ES-Efficacy Acceptability'!$B$12:$B$52,0)),"")</f>
        <v>3</v>
      </c>
      <c r="AL30" s="154">
        <f>IFERROR(INDEX('ES-Efficacy Acceptability'!V$12:V$52,MATCH($A30,'ES-Efficacy Acceptability'!$B$12:$B$52,0)),"")</f>
        <v>3</v>
      </c>
      <c r="AM30" s="154">
        <f>IFERROR(INDEX('ES-Efficacy Acceptability'!W$12:W$52,MATCH($A30,'ES-Efficacy Acceptability'!$B$12:$B$52,0)),"")</f>
        <v>3</v>
      </c>
      <c r="AN30" s="154">
        <f>IFERROR(INDEX('ES-Efficacy Acceptability'!X$12:X$52,MATCH($A30,'ES-Efficacy Acceptability'!$B$12:$B$52,0)),"")</f>
        <v>3</v>
      </c>
      <c r="AO30" s="154">
        <f>IFERROR(INDEX('ES-Efficacy Acceptability'!Y$12:Y$52,MATCH($A30,'ES-Efficacy Acceptability'!$B$12:$B$52,0)),"")</f>
        <v>3</v>
      </c>
      <c r="AP30" s="154">
        <f>IFERROR(INDEX('ES-Efficacy Acceptability'!Z$12:Z$52,MATCH($A30,'ES-Efficacy Acceptability'!$B$12:$B$52,0)),"")</f>
        <v>3</v>
      </c>
      <c r="AQ30" s="154">
        <f>IFERROR(INDEX('ES-Efficacy Acceptability'!AA$12:AA$52,MATCH($A30,'ES-Efficacy Acceptability'!$B$12:$B$52,0)),"")</f>
        <v>3</v>
      </c>
      <c r="AR30" s="154">
        <f>IFERROR(INDEX('ES-Efficacy Acceptability'!AB$12:AB$52,MATCH($A30,'ES-Efficacy Acceptability'!$B$12:$B$52,0)),"")</f>
        <v>3</v>
      </c>
      <c r="AS30" s="154">
        <f>IFERROR(INDEX('ES-Efficacy Acceptability'!AC$12:AC$52,MATCH($A30,'ES-Efficacy Acceptability'!$B$12:$B$52,0)),"")</f>
        <v>3</v>
      </c>
      <c r="AT30" s="154">
        <f>IFERROR(INDEX('IT-Efficacy Acceptability'!H$12:H$52,MATCH($A30,'IT-Efficacy Acceptability'!$B$12:$B$52,0)),"")</f>
        <v>5</v>
      </c>
      <c r="AU30" s="154">
        <f>IFERROR(INDEX('IT-Efficacy Acceptability'!I$12:I$52,MATCH($A30,'IT-Efficacy Acceptability'!$B$12:$B$52,0)),"")</f>
        <v>5</v>
      </c>
      <c r="AV30" s="154">
        <f>IFERROR(INDEX('IT-Efficacy Acceptability'!J$12:J$52,MATCH($A30,'IT-Efficacy Acceptability'!$B$12:$B$52,0)),"")</f>
        <v>4</v>
      </c>
      <c r="AW30" s="154">
        <f>IFERROR(INDEX('IT-Efficacy Acceptability'!K$12:K$52,MATCH($A30,'IT-Efficacy Acceptability'!$B$12:$B$52,0)),"")</f>
        <v>4</v>
      </c>
      <c r="AX30" s="154">
        <f>IFERROR(INDEX('IT-Efficacy Acceptability'!L$12:L$52,MATCH($A30,'IT-Efficacy Acceptability'!$B$12:$B$52,0)),"")</f>
        <v>4</v>
      </c>
      <c r="AY30" s="154">
        <f>IFERROR(INDEX('IT-Efficacy Acceptability'!M$12:M$52,MATCH($A30,'IT-Efficacy Acceptability'!$B$12:$B$52,0)),"")</f>
        <v>2</v>
      </c>
      <c r="AZ30" s="154">
        <f>IFERROR(INDEX('IT-Efficacy Acceptability'!N$12:N$52,MATCH($A30,'IT-Efficacy Acceptability'!$B$12:$B$52,0)),"")</f>
        <v>3</v>
      </c>
      <c r="BA30" s="154">
        <f>IFERROR(INDEX('IT-Efficacy Acceptability'!O$12:O$52,MATCH($A30,'IT-Efficacy Acceptability'!$B$12:$B$52,0)),"")</f>
        <v>4</v>
      </c>
      <c r="BB30" s="154">
        <f>IFERROR(INDEX('IT-Efficacy Acceptability'!P$12:P$52,MATCH($A30,'IT-Efficacy Acceptability'!$B$12:$B$52,0)),"")</f>
        <v>3</v>
      </c>
      <c r="BC30" s="154">
        <f>IFERROR(INDEX('IT-Efficacy Acceptability'!Q$12:Q$52,MATCH($A30,'IT-Efficacy Acceptability'!$B$12:$B$52,0)),"")</f>
        <v>5</v>
      </c>
      <c r="BD30" s="154">
        <f>IFERROR(INDEX('IT-Efficacy Acceptability'!R$12:R$52,MATCH($A30,'IT-Efficacy Acceptability'!$B$12:$B$52,0)),"")</f>
        <v>4</v>
      </c>
      <c r="BE30" s="154">
        <f>IFERROR(INDEX('IT-Efficacy Acceptability'!S$12:S$52,MATCH($A30,'IT-Efficacy Acceptability'!$B$12:$B$52,0)),"")</f>
        <v>4</v>
      </c>
      <c r="BF30" s="154">
        <f>IFERROR(INDEX('IT-Efficacy Acceptability'!T$12:T$52,MATCH($A30,'IT-Efficacy Acceptability'!$B$12:$B$52,0)),"")</f>
        <v>5</v>
      </c>
      <c r="BG30" s="154">
        <f>IFERROR(INDEX('IT-Efficacy Acceptability'!U$12:U$52,MATCH($A30,'IT-Efficacy Acceptability'!$B$12:$B$52,0)),"")</f>
        <v>3</v>
      </c>
      <c r="BH30" s="154">
        <f>IFERROR(INDEX('IT-Efficacy Acceptability'!V$12:V$52,MATCH($A30,'IT-Efficacy Acceptability'!$B$12:$B$52,0)),"")</f>
        <v>3</v>
      </c>
      <c r="BI30" s="154">
        <f>IFERROR(INDEX('IT-Efficacy Acceptability'!W$12:W$52,MATCH($A30,'IT-Efficacy Acceptability'!$B$12:$B$52,0)),"")</f>
        <v>3</v>
      </c>
      <c r="BJ30" s="154">
        <f>IFERROR(INDEX('IT-Efficacy Acceptability'!X$12:X$52,MATCH($A30,'IT-Efficacy Acceptability'!$B$12:$B$52,0)),"")</f>
        <v>3</v>
      </c>
      <c r="BK30" s="154">
        <f>IFERROR(INDEX('IT-Efficacy Acceptability'!Y$12:Y$52,MATCH($A30,'IT-Efficacy Acceptability'!$B$12:$B$52,0)),"")</f>
        <v>3</v>
      </c>
      <c r="BL30" s="154">
        <f>IFERROR(INDEX('IT-Efficacy Acceptability'!Z$12:Z$52,MATCH($A30,'IT-Efficacy Acceptability'!$B$12:$B$52,0)),"")</f>
        <v>3</v>
      </c>
      <c r="BM30" s="154">
        <f>IFERROR(INDEX('IT-Efficacy Acceptability'!AA$12:AA$52,MATCH($A30,'IT-Efficacy Acceptability'!$B$12:$B$52,0)),"")</f>
        <v>3</v>
      </c>
      <c r="BN30" s="154">
        <f>IFERROR(INDEX('IT-Efficacy Acceptability'!AB$12:AB$52,MATCH($A30,'IT-Efficacy Acceptability'!$B$12:$B$52,0)),"")</f>
        <v>3</v>
      </c>
      <c r="BO30" s="154">
        <f>IFERROR(INDEX('IT-Efficacy Acceptability'!AC$12:AC$52,MATCH($A30,'IT-Efficacy Acceptability'!$B$12:$B$52,0)),"")</f>
        <v>3</v>
      </c>
      <c r="BP30" s="154">
        <f>IFERROR(INDEX('DE-Efficacy Acceptability'!H$12:H$52,MATCH($A30,'DE-Efficacy Acceptability'!$B$12:$B$52,0)),"")</f>
        <v>5</v>
      </c>
      <c r="BQ30" s="154">
        <f>IFERROR(INDEX('DE-Efficacy Acceptability'!I$12:I$52,MATCH($A30,'DE-Efficacy Acceptability'!$B$12:$B$52,0)),"")</f>
        <v>5</v>
      </c>
      <c r="BR30" s="154">
        <f>IFERROR(INDEX('DE-Efficacy Acceptability'!J$12:J$52,MATCH($A30,'DE-Efficacy Acceptability'!$B$12:$B$52,0)),"")</f>
        <v>4</v>
      </c>
      <c r="BS30" s="154">
        <f>IFERROR(INDEX('DE-Efficacy Acceptability'!K$12:K$52,MATCH($A30,'DE-Efficacy Acceptability'!$B$12:$B$52,0)),"")</f>
        <v>4</v>
      </c>
      <c r="BT30" s="154">
        <f>IFERROR(INDEX('DE-Efficacy Acceptability'!L$12:L$52,MATCH($A30,'DE-Efficacy Acceptability'!$B$12:$B$52,0)),"")</f>
        <v>4</v>
      </c>
      <c r="BU30" s="154">
        <f>IFERROR(INDEX('DE-Efficacy Acceptability'!M$12:M$52,MATCH($A30,'DE-Efficacy Acceptability'!$B$12:$B$52,0)),"")</f>
        <v>2</v>
      </c>
      <c r="BV30" s="154">
        <f>IFERROR(INDEX('DE-Efficacy Acceptability'!N$12:N$52,MATCH($A30,'DE-Efficacy Acceptability'!$B$12:$B$52,0)),"")</f>
        <v>3</v>
      </c>
      <c r="BW30" s="154">
        <f>IFERROR(INDEX('DE-Efficacy Acceptability'!O$12:O$52,MATCH($A30,'DE-Efficacy Acceptability'!$B$12:$B$52,0)),"")</f>
        <v>4</v>
      </c>
      <c r="BX30" s="154">
        <f>IFERROR(INDEX('DE-Efficacy Acceptability'!P$12:P$52,MATCH($A30,'DE-Efficacy Acceptability'!$B$12:$B$52,0)),"")</f>
        <v>3</v>
      </c>
      <c r="BY30" s="154">
        <f>IFERROR(INDEX('DE-Efficacy Acceptability'!Q$12:Q$52,MATCH($A30,'DE-Efficacy Acceptability'!$B$12:$B$52,0)),"")</f>
        <v>5</v>
      </c>
      <c r="BZ30" s="154">
        <f>IFERROR(INDEX('DE-Efficacy Acceptability'!R$12:R$52,MATCH($A30,'DE-Efficacy Acceptability'!$B$12:$B$52,0)),"")</f>
        <v>4</v>
      </c>
      <c r="CA30" s="154">
        <f>IFERROR(INDEX('DE-Efficacy Acceptability'!S$12:S$52,MATCH($A30,'DE-Efficacy Acceptability'!$B$12:$B$52,0)),"")</f>
        <v>4</v>
      </c>
      <c r="CB30" s="154">
        <f>IFERROR(INDEX('DE-Efficacy Acceptability'!T$12:T$52,MATCH($A30,'DE-Efficacy Acceptability'!$B$12:$B$52,0)),"")</f>
        <v>5</v>
      </c>
      <c r="CC30" s="154">
        <f>IFERROR(INDEX('DE-Efficacy Acceptability'!U$12:U$52,MATCH($A30,'DE-Efficacy Acceptability'!$B$12:$B$52,0)),"")</f>
        <v>3</v>
      </c>
      <c r="CD30" s="154">
        <f>IFERROR(INDEX('DE-Efficacy Acceptability'!V$12:V$52,MATCH($A30,'DE-Efficacy Acceptability'!$B$12:$B$52,0)),"")</f>
        <v>3</v>
      </c>
      <c r="CE30" s="154">
        <f>IFERROR(INDEX('DE-Efficacy Acceptability'!W$12:W$52,MATCH($A30,'DE-Efficacy Acceptability'!$B$12:$B$52,0)),"")</f>
        <v>3</v>
      </c>
      <c r="CF30" s="154">
        <f>IFERROR(INDEX('DE-Efficacy Acceptability'!X$12:X$52,MATCH($A30,'DE-Efficacy Acceptability'!$B$12:$B$52,0)),"")</f>
        <v>3</v>
      </c>
      <c r="CG30" s="154">
        <f>IFERROR(INDEX('DE-Efficacy Acceptability'!Y$12:Y$52,MATCH($A30,'DE-Efficacy Acceptability'!$B$12:$B$52,0)),"")</f>
        <v>3</v>
      </c>
      <c r="CH30" s="154">
        <f>IFERROR(INDEX('DE-Efficacy Acceptability'!Z$12:Z$52,MATCH($A30,'DE-Efficacy Acceptability'!$B$12:$B$52,0)),"")</f>
        <v>3</v>
      </c>
      <c r="CI30" s="154">
        <f>IFERROR(INDEX('DE-Efficacy Acceptability'!AA$12:AA$52,MATCH($A30,'DE-Efficacy Acceptability'!$B$12:$B$52,0)),"")</f>
        <v>3</v>
      </c>
      <c r="CJ30" s="154">
        <f>IFERROR(INDEX('DE-Efficacy Acceptability'!AB$12:AB$52,MATCH($A30,'DE-Efficacy Acceptability'!$B$12:$B$52,0)),"")</f>
        <v>3</v>
      </c>
      <c r="CK30" s="154">
        <f>IFERROR(INDEX('DE-Efficacy Acceptability'!AC$12:AC$52,MATCH($A30,'DE-Efficacy Acceptability'!$B$12:$B$52,0)),"")</f>
        <v>3</v>
      </c>
      <c r="CL30" s="154">
        <f>IFERROR(INDEX('FR-Efficacy Acceptability'!H$12:H$52,MATCH($A30,'FR-Efficacy Acceptability'!$B$12:$B$52,0)),"")</f>
        <v>5</v>
      </c>
      <c r="CM30" s="154">
        <f>IFERROR(INDEX('FR-Efficacy Acceptability'!I$12:I$52,MATCH($A30,'FR-Efficacy Acceptability'!$B$12:$B$52,0)),"")</f>
        <v>5</v>
      </c>
      <c r="CN30" s="154">
        <f>IFERROR(INDEX('FR-Efficacy Acceptability'!J$12:J$52,MATCH($A30,'FR-Efficacy Acceptability'!$B$12:$B$52,0)),"")</f>
        <v>4</v>
      </c>
      <c r="CO30" s="154">
        <f>IFERROR(INDEX('FR-Efficacy Acceptability'!K$12:K$52,MATCH($A30,'FR-Efficacy Acceptability'!$B$12:$B$52,0)),"")</f>
        <v>4</v>
      </c>
      <c r="CP30" s="154">
        <f>IFERROR(INDEX('FR-Efficacy Acceptability'!L$12:L$52,MATCH($A30,'FR-Efficacy Acceptability'!$B$12:$B$52,0)),"")</f>
        <v>4</v>
      </c>
      <c r="CQ30" s="154">
        <f>IFERROR(INDEX('FR-Efficacy Acceptability'!M$12:M$52,MATCH($A30,'FR-Efficacy Acceptability'!$B$12:$B$52,0)),"")</f>
        <v>2</v>
      </c>
      <c r="CR30" s="154">
        <f>IFERROR(INDEX('FR-Efficacy Acceptability'!N$12:N$52,MATCH($A30,'FR-Efficacy Acceptability'!$B$12:$B$52,0)),"")</f>
        <v>3</v>
      </c>
      <c r="CS30" s="154">
        <f>IFERROR(INDEX('FR-Efficacy Acceptability'!O$12:O$52,MATCH($A30,'FR-Efficacy Acceptability'!$B$12:$B$52,0)),"")</f>
        <v>4</v>
      </c>
      <c r="CT30" s="154">
        <f>IFERROR(INDEX('FR-Efficacy Acceptability'!P$12:P$52,MATCH($A30,'FR-Efficacy Acceptability'!$B$12:$B$52,0)),"")</f>
        <v>3</v>
      </c>
      <c r="CU30" s="154">
        <f>IFERROR(INDEX('FR-Efficacy Acceptability'!Q$12:Q$52,MATCH($A30,'FR-Efficacy Acceptability'!$B$12:$B$52,0)),"")</f>
        <v>5</v>
      </c>
      <c r="CV30" s="154">
        <f>IFERROR(INDEX('FR-Efficacy Acceptability'!R$12:R$52,MATCH($A30,'FR-Efficacy Acceptability'!$B$12:$B$52,0)),"")</f>
        <v>3</v>
      </c>
      <c r="CW30" s="154">
        <f>IFERROR(INDEX('FR-Efficacy Acceptability'!S$12:S$52,MATCH($A30,'FR-Efficacy Acceptability'!$B$12:$B$52,0)),"")</f>
        <v>4</v>
      </c>
      <c r="CX30" s="154">
        <f>IFERROR(INDEX('FR-Efficacy Acceptability'!T$12:T$52,MATCH($A30,'FR-Efficacy Acceptability'!$B$12:$B$52,0)),"")</f>
        <v>5</v>
      </c>
      <c r="CY30" s="154">
        <f>IFERROR(INDEX('FR-Efficacy Acceptability'!U$12:U$52,MATCH($A30,'FR-Efficacy Acceptability'!$B$12:$B$52,0)),"")</f>
        <v>3</v>
      </c>
      <c r="CZ30" s="154">
        <f>IFERROR(INDEX('FR-Efficacy Acceptability'!V$12:V$52,MATCH($A30,'FR-Efficacy Acceptability'!$B$12:$B$52,0)),"")</f>
        <v>3</v>
      </c>
      <c r="DA30" s="154">
        <f>IFERROR(INDEX('FR-Efficacy Acceptability'!W$12:W$52,MATCH($A30,'FR-Efficacy Acceptability'!$B$12:$B$52,0)),"")</f>
        <v>3</v>
      </c>
      <c r="DB30" s="154">
        <f>IFERROR(INDEX('FR-Efficacy Acceptability'!X$12:X$52,MATCH($A30,'FR-Efficacy Acceptability'!$B$12:$B$52,0)),"")</f>
        <v>3</v>
      </c>
      <c r="DC30" s="154">
        <f>IFERROR(INDEX('FR-Efficacy Acceptability'!Y$12:Y$52,MATCH($A30,'FR-Efficacy Acceptability'!$B$12:$B$52,0)),"")</f>
        <v>3</v>
      </c>
      <c r="DD30" s="154">
        <f>IFERROR(INDEX('FR-Efficacy Acceptability'!Z$12:Z$52,MATCH($A30,'FR-Efficacy Acceptability'!$B$12:$B$52,0)),"")</f>
        <v>3</v>
      </c>
      <c r="DE30" s="154">
        <f>IFERROR(INDEX('FR-Efficacy Acceptability'!AA$12:AA$52,MATCH($A30,'FR-Efficacy Acceptability'!$B$12:$B$52,0)),"")</f>
        <v>3</v>
      </c>
      <c r="DF30" s="154">
        <f>IFERROR(INDEX('FR-Efficacy Acceptability'!AB$12:AB$52,MATCH($A30,'FR-Efficacy Acceptability'!$B$12:$B$52,0)),"")</f>
        <v>3</v>
      </c>
      <c r="DG30" s="154">
        <f>IFERROR(INDEX('FR-Efficacy Acceptability'!AC$12:AC$52,MATCH($A30,'FR-Efficacy Acceptability'!$B$12:$B$52,0)),"")</f>
        <v>3</v>
      </c>
      <c r="DH30" s="160">
        <f t="shared" si="86"/>
        <v>0</v>
      </c>
      <c r="DI30" s="160">
        <f t="shared" si="21"/>
        <v>0</v>
      </c>
      <c r="DJ30" s="160">
        <f t="shared" si="22"/>
        <v>0</v>
      </c>
      <c r="DK30" s="160">
        <f t="shared" si="23"/>
        <v>0</v>
      </c>
      <c r="DL30" s="160">
        <f t="shared" si="24"/>
        <v>0</v>
      </c>
      <c r="DM30" s="160">
        <f t="shared" si="25"/>
        <v>0</v>
      </c>
      <c r="DN30" s="160">
        <f t="shared" si="26"/>
        <v>0</v>
      </c>
      <c r="DO30" s="160">
        <f t="shared" si="27"/>
        <v>0</v>
      </c>
      <c r="DP30" s="160">
        <f t="shared" si="28"/>
        <v>0</v>
      </c>
      <c r="DQ30" s="160">
        <f t="shared" si="29"/>
        <v>0</v>
      </c>
      <c r="DR30" s="160">
        <f t="shared" si="30"/>
        <v>0</v>
      </c>
      <c r="DS30" s="160">
        <f t="shared" si="31"/>
        <v>0</v>
      </c>
      <c r="DT30" s="160">
        <f t="shared" si="32"/>
        <v>0</v>
      </c>
      <c r="DU30" s="160">
        <f t="shared" si="33"/>
        <v>0</v>
      </c>
      <c r="DV30" s="160">
        <f t="shared" si="34"/>
        <v>0</v>
      </c>
      <c r="DW30" s="160">
        <f t="shared" si="35"/>
        <v>0</v>
      </c>
      <c r="DX30" s="160">
        <f t="shared" si="36"/>
        <v>0</v>
      </c>
      <c r="DY30" s="160">
        <f t="shared" si="37"/>
        <v>0</v>
      </c>
      <c r="DZ30" s="160">
        <f t="shared" si="38"/>
        <v>0</v>
      </c>
      <c r="EA30" s="160">
        <f t="shared" si="39"/>
        <v>0</v>
      </c>
      <c r="EB30" s="160">
        <f t="shared" si="40"/>
        <v>0</v>
      </c>
      <c r="EC30" s="160">
        <f t="shared" si="41"/>
        <v>0</v>
      </c>
      <c r="ED30" s="160">
        <f t="shared" si="87"/>
        <v>0</v>
      </c>
      <c r="EE30" s="160">
        <f t="shared" si="42"/>
        <v>0</v>
      </c>
      <c r="EF30" s="160">
        <f t="shared" si="43"/>
        <v>0</v>
      </c>
      <c r="EG30" s="160">
        <f t="shared" si="44"/>
        <v>0</v>
      </c>
      <c r="EH30" s="160">
        <f t="shared" si="45"/>
        <v>0</v>
      </c>
      <c r="EI30" s="160">
        <f t="shared" si="46"/>
        <v>0</v>
      </c>
      <c r="EJ30" s="160">
        <f t="shared" si="47"/>
        <v>0</v>
      </c>
      <c r="EK30" s="160">
        <f t="shared" si="48"/>
        <v>0</v>
      </c>
      <c r="EL30" s="160">
        <f t="shared" si="49"/>
        <v>0</v>
      </c>
      <c r="EM30" s="160">
        <f t="shared" si="50"/>
        <v>0</v>
      </c>
      <c r="EN30" s="160">
        <f t="shared" si="51"/>
        <v>0</v>
      </c>
      <c r="EO30" s="160">
        <f t="shared" si="52"/>
        <v>0</v>
      </c>
      <c r="EP30" s="160">
        <f t="shared" si="53"/>
        <v>0</v>
      </c>
      <c r="EQ30" s="160">
        <f t="shared" si="54"/>
        <v>0</v>
      </c>
      <c r="ER30" s="160">
        <f t="shared" si="55"/>
        <v>0</v>
      </c>
      <c r="ES30" s="160">
        <f t="shared" si="56"/>
        <v>0</v>
      </c>
      <c r="ET30" s="160">
        <f t="shared" si="57"/>
        <v>0</v>
      </c>
      <c r="EU30" s="160">
        <f t="shared" si="58"/>
        <v>0</v>
      </c>
      <c r="EV30" s="160">
        <f t="shared" si="59"/>
        <v>0</v>
      </c>
      <c r="EW30" s="160">
        <f t="shared" si="60"/>
        <v>0</v>
      </c>
      <c r="EX30" s="160">
        <f t="shared" si="61"/>
        <v>0</v>
      </c>
      <c r="EY30" s="160">
        <f t="shared" si="62"/>
        <v>0</v>
      </c>
      <c r="EZ30" s="160">
        <f t="shared" si="88"/>
        <v>0</v>
      </c>
      <c r="FA30" s="160">
        <f t="shared" si="89"/>
        <v>0</v>
      </c>
      <c r="FB30" s="160">
        <f t="shared" si="90"/>
        <v>0</v>
      </c>
      <c r="FC30" s="160">
        <f t="shared" si="91"/>
        <v>0</v>
      </c>
      <c r="FD30" s="160">
        <f t="shared" si="92"/>
        <v>0</v>
      </c>
      <c r="FE30" s="160">
        <f t="shared" si="93"/>
        <v>0</v>
      </c>
      <c r="FF30" s="160">
        <f t="shared" si="94"/>
        <v>0</v>
      </c>
      <c r="FG30" s="160">
        <f t="shared" si="95"/>
        <v>0</v>
      </c>
      <c r="FH30" s="160">
        <f t="shared" si="96"/>
        <v>0</v>
      </c>
      <c r="FI30" s="160">
        <f t="shared" si="97"/>
        <v>0</v>
      </c>
      <c r="FJ30" s="160">
        <f t="shared" si="98"/>
        <v>0</v>
      </c>
      <c r="FK30" s="160">
        <f t="shared" si="99"/>
        <v>0</v>
      </c>
      <c r="FL30" s="160">
        <f t="shared" si="100"/>
        <v>0</v>
      </c>
      <c r="FM30" s="160">
        <f t="shared" si="101"/>
        <v>0</v>
      </c>
      <c r="FN30" s="160">
        <f t="shared" si="102"/>
        <v>0</v>
      </c>
      <c r="FO30" s="160">
        <f t="shared" si="103"/>
        <v>0</v>
      </c>
      <c r="FP30" s="160">
        <f t="shared" si="104"/>
        <v>0</v>
      </c>
      <c r="FQ30" s="160">
        <f t="shared" si="105"/>
        <v>0</v>
      </c>
      <c r="FR30" s="160">
        <f t="shared" si="106"/>
        <v>0</v>
      </c>
      <c r="FS30" s="160">
        <f t="shared" si="107"/>
        <v>0</v>
      </c>
      <c r="FT30" s="160">
        <f t="shared" si="108"/>
        <v>0</v>
      </c>
      <c r="FU30" s="160">
        <f t="shared" si="109"/>
        <v>0</v>
      </c>
      <c r="FV30" s="160">
        <f t="shared" si="110"/>
        <v>0</v>
      </c>
      <c r="FW30" s="160">
        <f t="shared" si="64"/>
        <v>0</v>
      </c>
      <c r="FX30" s="160">
        <f t="shared" si="65"/>
        <v>0</v>
      </c>
      <c r="FY30" s="160">
        <f t="shared" si="66"/>
        <v>0</v>
      </c>
      <c r="FZ30" s="160">
        <f t="shared" si="67"/>
        <v>0</v>
      </c>
      <c r="GA30" s="160">
        <f t="shared" si="68"/>
        <v>0</v>
      </c>
      <c r="GB30" s="160">
        <f t="shared" si="69"/>
        <v>0</v>
      </c>
      <c r="GC30" s="160">
        <f t="shared" si="70"/>
        <v>0</v>
      </c>
      <c r="GD30" s="160">
        <f t="shared" si="71"/>
        <v>0</v>
      </c>
      <c r="GE30" s="160">
        <f t="shared" si="72"/>
        <v>0</v>
      </c>
      <c r="GF30" s="160">
        <f t="shared" si="73"/>
        <v>-1</v>
      </c>
      <c r="GG30" s="160">
        <f t="shared" si="74"/>
        <v>0</v>
      </c>
      <c r="GH30" s="160">
        <f t="shared" si="75"/>
        <v>0</v>
      </c>
      <c r="GI30" s="160">
        <f t="shared" si="76"/>
        <v>0</v>
      </c>
      <c r="GJ30" s="160">
        <f t="shared" si="77"/>
        <v>0</v>
      </c>
      <c r="GK30" s="160">
        <f t="shared" si="78"/>
        <v>0</v>
      </c>
      <c r="GL30" s="160">
        <f t="shared" si="79"/>
        <v>0</v>
      </c>
      <c r="GM30" s="160">
        <f t="shared" si="80"/>
        <v>0</v>
      </c>
      <c r="GN30" s="160">
        <f t="shared" si="81"/>
        <v>0</v>
      </c>
      <c r="GO30" s="160">
        <f t="shared" si="82"/>
        <v>0</v>
      </c>
      <c r="GP30" s="160">
        <f t="shared" si="83"/>
        <v>0</v>
      </c>
      <c r="GQ30" s="160">
        <f t="shared" si="84"/>
        <v>0</v>
      </c>
      <c r="GR30" s="58" t="b">
        <f>MAX(DH30:GQ30)=MIN(DH30:GQ30)</f>
        <v>0</v>
      </c>
    </row>
    <row r="31" spans="1:200" hidden="1" x14ac:dyDescent="0.25">
      <c r="A31" s="196" t="s">
        <v>314</v>
      </c>
      <c r="B31" s="160">
        <f t="shared" si="85"/>
        <v>1</v>
      </c>
      <c r="C31" s="160">
        <f t="shared" si="0"/>
        <v>1</v>
      </c>
      <c r="D31" s="160">
        <f t="shared" si="1"/>
        <v>1</v>
      </c>
      <c r="E31" s="160">
        <f t="shared" si="2"/>
        <v>1</v>
      </c>
      <c r="F31" s="160">
        <f t="shared" si="3"/>
        <v>1</v>
      </c>
      <c r="G31" s="160">
        <f t="shared" si="4"/>
        <v>2</v>
      </c>
      <c r="H31" s="160">
        <f t="shared" si="5"/>
        <v>2</v>
      </c>
      <c r="I31" s="160">
        <f t="shared" si="6"/>
        <v>1</v>
      </c>
      <c r="J31" s="160">
        <f t="shared" si="7"/>
        <v>4</v>
      </c>
      <c r="K31" s="160">
        <f t="shared" si="8"/>
        <v>4</v>
      </c>
      <c r="L31" s="160">
        <f t="shared" si="9"/>
        <v>4</v>
      </c>
      <c r="M31" s="160">
        <f t="shared" si="10"/>
        <v>4</v>
      </c>
      <c r="N31" s="160">
        <f t="shared" si="11"/>
        <v>4</v>
      </c>
      <c r="O31" s="160">
        <f t="shared" si="12"/>
        <v>4</v>
      </c>
      <c r="P31" s="160">
        <f t="shared" si="13"/>
        <v>4</v>
      </c>
      <c r="Q31" s="160">
        <f t="shared" si="14"/>
        <v>2</v>
      </c>
      <c r="R31" s="160">
        <f t="shared" si="15"/>
        <v>2</v>
      </c>
      <c r="S31" s="160">
        <f t="shared" si="16"/>
        <v>3</v>
      </c>
      <c r="T31" s="160">
        <f t="shared" si="17"/>
        <v>3</v>
      </c>
      <c r="U31" s="160">
        <f t="shared" si="18"/>
        <v>3</v>
      </c>
      <c r="V31" s="160">
        <f t="shared" si="19"/>
        <v>3</v>
      </c>
      <c r="W31" s="160">
        <f t="shared" si="20"/>
        <v>3</v>
      </c>
      <c r="X31" s="154" t="str">
        <f>IFERROR(INDEX('ES-Efficacy Acceptability'!H$12:H$52,MATCH($A31,'ES-Efficacy Acceptability'!$B$12:$B$52,0)),"")</f>
        <v/>
      </c>
      <c r="Y31" s="154" t="str">
        <f>IFERROR(INDEX('ES-Efficacy Acceptability'!I$12:I$52,MATCH($A31,'ES-Efficacy Acceptability'!$B$12:$B$52,0)),"")</f>
        <v/>
      </c>
      <c r="Z31" s="154" t="str">
        <f>IFERROR(INDEX('ES-Efficacy Acceptability'!J$12:J$52,MATCH($A31,'ES-Efficacy Acceptability'!$B$12:$B$52,0)),"")</f>
        <v/>
      </c>
      <c r="AA31" s="154" t="str">
        <f>IFERROR(INDEX('ES-Efficacy Acceptability'!K$12:K$52,MATCH($A31,'ES-Efficacy Acceptability'!$B$12:$B$52,0)),"")</f>
        <v/>
      </c>
      <c r="AB31" s="154" t="str">
        <f>IFERROR(INDEX('ES-Efficacy Acceptability'!L$12:L$52,MATCH($A31,'ES-Efficacy Acceptability'!$B$12:$B$52,0)),"")</f>
        <v/>
      </c>
      <c r="AC31" s="154" t="str">
        <f>IFERROR(INDEX('ES-Efficacy Acceptability'!M$12:M$52,MATCH($A31,'ES-Efficacy Acceptability'!$B$12:$B$52,0)),"")</f>
        <v/>
      </c>
      <c r="AD31" s="154" t="str">
        <f>IFERROR(INDEX('ES-Efficacy Acceptability'!N$12:N$52,MATCH($A31,'ES-Efficacy Acceptability'!$B$12:$B$52,0)),"")</f>
        <v/>
      </c>
      <c r="AE31" s="154" t="str">
        <f>IFERROR(INDEX('ES-Efficacy Acceptability'!O$12:O$52,MATCH($A31,'ES-Efficacy Acceptability'!$B$12:$B$52,0)),"")</f>
        <v/>
      </c>
      <c r="AF31" s="154" t="str">
        <f>IFERROR(INDEX('ES-Efficacy Acceptability'!P$12:P$52,MATCH($A31,'ES-Efficacy Acceptability'!$B$12:$B$52,0)),"")</f>
        <v/>
      </c>
      <c r="AG31" s="154" t="str">
        <f>IFERROR(INDEX('ES-Efficacy Acceptability'!Q$12:Q$52,MATCH($A31,'ES-Efficacy Acceptability'!$B$12:$B$52,0)),"")</f>
        <v/>
      </c>
      <c r="AH31" s="154" t="str">
        <f>IFERROR(INDEX('ES-Efficacy Acceptability'!R$12:R$52,MATCH($A31,'ES-Efficacy Acceptability'!$B$12:$B$52,0)),"")</f>
        <v/>
      </c>
      <c r="AI31" s="154" t="str">
        <f>IFERROR(INDEX('ES-Efficacy Acceptability'!S$12:S$52,MATCH($A31,'ES-Efficacy Acceptability'!$B$12:$B$52,0)),"")</f>
        <v/>
      </c>
      <c r="AJ31" s="154" t="str">
        <f>IFERROR(INDEX('ES-Efficacy Acceptability'!T$12:T$52,MATCH($A31,'ES-Efficacy Acceptability'!$B$12:$B$52,0)),"")</f>
        <v/>
      </c>
      <c r="AK31" s="154" t="str">
        <f>IFERROR(INDEX('ES-Efficacy Acceptability'!U$12:U$52,MATCH($A31,'ES-Efficacy Acceptability'!$B$12:$B$52,0)),"")</f>
        <v/>
      </c>
      <c r="AL31" s="154" t="str">
        <f>IFERROR(INDEX('ES-Efficacy Acceptability'!V$12:V$52,MATCH($A31,'ES-Efficacy Acceptability'!$B$12:$B$52,0)),"")</f>
        <v/>
      </c>
      <c r="AM31" s="154" t="str">
        <f>IFERROR(INDEX('ES-Efficacy Acceptability'!W$12:W$52,MATCH($A31,'ES-Efficacy Acceptability'!$B$12:$B$52,0)),"")</f>
        <v/>
      </c>
      <c r="AN31" s="154" t="str">
        <f>IFERROR(INDEX('ES-Efficacy Acceptability'!X$12:X$52,MATCH($A31,'ES-Efficacy Acceptability'!$B$12:$B$52,0)),"")</f>
        <v/>
      </c>
      <c r="AO31" s="154" t="str">
        <f>IFERROR(INDEX('ES-Efficacy Acceptability'!Y$12:Y$52,MATCH($A31,'ES-Efficacy Acceptability'!$B$12:$B$52,0)),"")</f>
        <v/>
      </c>
      <c r="AP31" s="154" t="str">
        <f>IFERROR(INDEX('ES-Efficacy Acceptability'!Z$12:Z$52,MATCH($A31,'ES-Efficacy Acceptability'!$B$12:$B$52,0)),"")</f>
        <v/>
      </c>
      <c r="AQ31" s="154" t="str">
        <f>IFERROR(INDEX('ES-Efficacy Acceptability'!AA$12:AA$52,MATCH($A31,'ES-Efficacy Acceptability'!$B$12:$B$52,0)),"")</f>
        <v/>
      </c>
      <c r="AR31" s="154" t="str">
        <f>IFERROR(INDEX('ES-Efficacy Acceptability'!AB$12:AB$52,MATCH($A31,'ES-Efficacy Acceptability'!$B$12:$B$52,0)),"")</f>
        <v/>
      </c>
      <c r="AS31" s="154" t="str">
        <f>IFERROR(INDEX('ES-Efficacy Acceptability'!AC$12:AC$52,MATCH($A31,'ES-Efficacy Acceptability'!$B$12:$B$52,0)),"")</f>
        <v/>
      </c>
      <c r="AT31" s="154" t="str">
        <f>IFERROR(INDEX('IT-Efficacy Acceptability'!H$12:H$52,MATCH($A31,'IT-Efficacy Acceptability'!$B$12:$B$52,0)),"")</f>
        <v/>
      </c>
      <c r="AU31" s="154" t="str">
        <f>IFERROR(INDEX('IT-Efficacy Acceptability'!I$12:I$52,MATCH($A31,'IT-Efficacy Acceptability'!$B$12:$B$52,0)),"")</f>
        <v/>
      </c>
      <c r="AV31" s="154" t="str">
        <f>IFERROR(INDEX('IT-Efficacy Acceptability'!J$12:J$52,MATCH($A31,'IT-Efficacy Acceptability'!$B$12:$B$52,0)),"")</f>
        <v/>
      </c>
      <c r="AW31" s="154" t="str">
        <f>IFERROR(INDEX('IT-Efficacy Acceptability'!K$12:K$52,MATCH($A31,'IT-Efficacy Acceptability'!$B$12:$B$52,0)),"")</f>
        <v/>
      </c>
      <c r="AX31" s="154" t="str">
        <f>IFERROR(INDEX('IT-Efficacy Acceptability'!L$12:L$52,MATCH($A31,'IT-Efficacy Acceptability'!$B$12:$B$52,0)),"")</f>
        <v/>
      </c>
      <c r="AY31" s="154" t="str">
        <f>IFERROR(INDEX('IT-Efficacy Acceptability'!M$12:M$52,MATCH($A31,'IT-Efficacy Acceptability'!$B$12:$B$52,0)),"")</f>
        <v/>
      </c>
      <c r="AZ31" s="154" t="str">
        <f>IFERROR(INDEX('IT-Efficacy Acceptability'!N$12:N$52,MATCH($A31,'IT-Efficacy Acceptability'!$B$12:$B$52,0)),"")</f>
        <v/>
      </c>
      <c r="BA31" s="154" t="str">
        <f>IFERROR(INDEX('IT-Efficacy Acceptability'!O$12:O$52,MATCH($A31,'IT-Efficacy Acceptability'!$B$12:$B$52,0)),"")</f>
        <v/>
      </c>
      <c r="BB31" s="154" t="str">
        <f>IFERROR(INDEX('IT-Efficacy Acceptability'!P$12:P$52,MATCH($A31,'IT-Efficacy Acceptability'!$B$12:$B$52,0)),"")</f>
        <v/>
      </c>
      <c r="BC31" s="154" t="str">
        <f>IFERROR(INDEX('IT-Efficacy Acceptability'!Q$12:Q$52,MATCH($A31,'IT-Efficacy Acceptability'!$B$12:$B$52,0)),"")</f>
        <v/>
      </c>
      <c r="BD31" s="154" t="str">
        <f>IFERROR(INDEX('IT-Efficacy Acceptability'!R$12:R$52,MATCH($A31,'IT-Efficacy Acceptability'!$B$12:$B$52,0)),"")</f>
        <v/>
      </c>
      <c r="BE31" s="154" t="str">
        <f>IFERROR(INDEX('IT-Efficacy Acceptability'!S$12:S$52,MATCH($A31,'IT-Efficacy Acceptability'!$B$12:$B$52,0)),"")</f>
        <v/>
      </c>
      <c r="BF31" s="154" t="str">
        <f>IFERROR(INDEX('IT-Efficacy Acceptability'!T$12:T$52,MATCH($A31,'IT-Efficacy Acceptability'!$B$12:$B$52,0)),"")</f>
        <v/>
      </c>
      <c r="BG31" s="154" t="str">
        <f>IFERROR(INDEX('IT-Efficacy Acceptability'!U$12:U$52,MATCH($A31,'IT-Efficacy Acceptability'!$B$12:$B$52,0)),"")</f>
        <v/>
      </c>
      <c r="BH31" s="154" t="str">
        <f>IFERROR(INDEX('IT-Efficacy Acceptability'!V$12:V$52,MATCH($A31,'IT-Efficacy Acceptability'!$B$12:$B$52,0)),"")</f>
        <v/>
      </c>
      <c r="BI31" s="154" t="str">
        <f>IFERROR(INDEX('IT-Efficacy Acceptability'!W$12:W$52,MATCH($A31,'IT-Efficacy Acceptability'!$B$12:$B$52,0)),"")</f>
        <v/>
      </c>
      <c r="BJ31" s="154" t="str">
        <f>IFERROR(INDEX('IT-Efficacy Acceptability'!X$12:X$52,MATCH($A31,'IT-Efficacy Acceptability'!$B$12:$B$52,0)),"")</f>
        <v/>
      </c>
      <c r="BK31" s="154" t="str">
        <f>IFERROR(INDEX('IT-Efficacy Acceptability'!Y$12:Y$52,MATCH($A31,'IT-Efficacy Acceptability'!$B$12:$B$52,0)),"")</f>
        <v/>
      </c>
      <c r="BL31" s="154" t="str">
        <f>IFERROR(INDEX('IT-Efficacy Acceptability'!Z$12:Z$52,MATCH($A31,'IT-Efficacy Acceptability'!$B$12:$B$52,0)),"")</f>
        <v/>
      </c>
      <c r="BM31" s="154" t="str">
        <f>IFERROR(INDEX('IT-Efficacy Acceptability'!AA$12:AA$52,MATCH($A31,'IT-Efficacy Acceptability'!$B$12:$B$52,0)),"")</f>
        <v/>
      </c>
      <c r="BN31" s="154" t="str">
        <f>IFERROR(INDEX('IT-Efficacy Acceptability'!AB$12:AB$52,MATCH($A31,'IT-Efficacy Acceptability'!$B$12:$B$52,0)),"")</f>
        <v/>
      </c>
      <c r="BO31" s="154" t="str">
        <f>IFERROR(INDEX('IT-Efficacy Acceptability'!AC$12:AC$52,MATCH($A31,'IT-Efficacy Acceptability'!$B$12:$B$52,0)),"")</f>
        <v/>
      </c>
      <c r="BP31" s="154">
        <f>IFERROR(INDEX('DE-Efficacy Acceptability'!H$12:H$52,MATCH($A31,'DE-Efficacy Acceptability'!$B$12:$B$52,0)),"")</f>
        <v>1</v>
      </c>
      <c r="BQ31" s="154">
        <f>IFERROR(INDEX('DE-Efficacy Acceptability'!I$12:I$52,MATCH($A31,'DE-Efficacy Acceptability'!$B$12:$B$52,0)),"")</f>
        <v>1</v>
      </c>
      <c r="BR31" s="154">
        <f>IFERROR(INDEX('DE-Efficacy Acceptability'!J$12:J$52,MATCH($A31,'DE-Efficacy Acceptability'!$B$12:$B$52,0)),"")</f>
        <v>1</v>
      </c>
      <c r="BS31" s="154">
        <f>IFERROR(INDEX('DE-Efficacy Acceptability'!K$12:K$52,MATCH($A31,'DE-Efficacy Acceptability'!$B$12:$B$52,0)),"")</f>
        <v>1</v>
      </c>
      <c r="BT31" s="154">
        <f>IFERROR(INDEX('DE-Efficacy Acceptability'!L$12:L$52,MATCH($A31,'DE-Efficacy Acceptability'!$B$12:$B$52,0)),"")</f>
        <v>1</v>
      </c>
      <c r="BU31" s="154">
        <f>IFERROR(INDEX('DE-Efficacy Acceptability'!M$12:M$52,MATCH($A31,'DE-Efficacy Acceptability'!$B$12:$B$52,0)),"")</f>
        <v>2</v>
      </c>
      <c r="BV31" s="154">
        <f>IFERROR(INDEX('DE-Efficacy Acceptability'!N$12:N$52,MATCH($A31,'DE-Efficacy Acceptability'!$B$12:$B$52,0)),"")</f>
        <v>2</v>
      </c>
      <c r="BW31" s="154">
        <f>IFERROR(INDEX('DE-Efficacy Acceptability'!O$12:O$52,MATCH($A31,'DE-Efficacy Acceptability'!$B$12:$B$52,0)),"")</f>
        <v>1</v>
      </c>
      <c r="BX31" s="154">
        <f>IFERROR(INDEX('DE-Efficacy Acceptability'!P$12:P$52,MATCH($A31,'DE-Efficacy Acceptability'!$B$12:$B$52,0)),"")</f>
        <v>4</v>
      </c>
      <c r="BY31" s="154">
        <f>IFERROR(INDEX('DE-Efficacy Acceptability'!Q$12:Q$52,MATCH($A31,'DE-Efficacy Acceptability'!$B$12:$B$52,0)),"")</f>
        <v>4</v>
      </c>
      <c r="BZ31" s="154">
        <f>IFERROR(INDEX('DE-Efficacy Acceptability'!R$12:R$52,MATCH($A31,'DE-Efficacy Acceptability'!$B$12:$B$52,0)),"")</f>
        <v>4</v>
      </c>
      <c r="CA31" s="154">
        <f>IFERROR(INDEX('DE-Efficacy Acceptability'!S$12:S$52,MATCH($A31,'DE-Efficacy Acceptability'!$B$12:$B$52,0)),"")</f>
        <v>4</v>
      </c>
      <c r="CB31" s="154">
        <f>IFERROR(INDEX('DE-Efficacy Acceptability'!T$12:T$52,MATCH($A31,'DE-Efficacy Acceptability'!$B$12:$B$52,0)),"")</f>
        <v>4</v>
      </c>
      <c r="CC31" s="154">
        <f>IFERROR(INDEX('DE-Efficacy Acceptability'!U$12:U$52,MATCH($A31,'DE-Efficacy Acceptability'!$B$12:$B$52,0)),"")</f>
        <v>4</v>
      </c>
      <c r="CD31" s="154">
        <f>IFERROR(INDEX('DE-Efficacy Acceptability'!V$12:V$52,MATCH($A31,'DE-Efficacy Acceptability'!$B$12:$B$52,0)),"")</f>
        <v>4</v>
      </c>
      <c r="CE31" s="154">
        <f>IFERROR(INDEX('DE-Efficacy Acceptability'!W$12:W$52,MATCH($A31,'DE-Efficacy Acceptability'!$B$12:$B$52,0)),"")</f>
        <v>2</v>
      </c>
      <c r="CF31" s="154">
        <f>IFERROR(INDEX('DE-Efficacy Acceptability'!X$12:X$52,MATCH($A31,'DE-Efficacy Acceptability'!$B$12:$B$52,0)),"")</f>
        <v>2</v>
      </c>
      <c r="CG31" s="154">
        <f>IFERROR(INDEX('DE-Efficacy Acceptability'!Y$12:Y$52,MATCH($A31,'DE-Efficacy Acceptability'!$B$12:$B$52,0)),"")</f>
        <v>3</v>
      </c>
      <c r="CH31" s="154">
        <f>IFERROR(INDEX('DE-Efficacy Acceptability'!Z$12:Z$52,MATCH($A31,'DE-Efficacy Acceptability'!$B$12:$B$52,0)),"")</f>
        <v>3</v>
      </c>
      <c r="CI31" s="154">
        <f>IFERROR(INDEX('DE-Efficacy Acceptability'!AA$12:AA$52,MATCH($A31,'DE-Efficacy Acceptability'!$B$12:$B$52,0)),"")</f>
        <v>3</v>
      </c>
      <c r="CJ31" s="154">
        <f>IFERROR(INDEX('DE-Efficacy Acceptability'!AB$12:AB$52,MATCH($A31,'DE-Efficacy Acceptability'!$B$12:$B$52,0)),"")</f>
        <v>3</v>
      </c>
      <c r="CK31" s="154">
        <f>IFERROR(INDEX('DE-Efficacy Acceptability'!AC$12:AC$52,MATCH($A31,'DE-Efficacy Acceptability'!$B$12:$B$52,0)),"")</f>
        <v>3</v>
      </c>
      <c r="CL31" s="154" t="str">
        <f>IFERROR(INDEX('FR-Efficacy Acceptability'!H$12:H$52,MATCH($A31,'FR-Efficacy Acceptability'!$B$12:$B$52,0)),"")</f>
        <v/>
      </c>
      <c r="CM31" s="154" t="str">
        <f>IFERROR(INDEX('FR-Efficacy Acceptability'!I$12:I$52,MATCH($A31,'FR-Efficacy Acceptability'!$B$12:$B$52,0)),"")</f>
        <v/>
      </c>
      <c r="CN31" s="154" t="str">
        <f>IFERROR(INDEX('FR-Efficacy Acceptability'!J$12:J$52,MATCH($A31,'FR-Efficacy Acceptability'!$B$12:$B$52,0)),"")</f>
        <v/>
      </c>
      <c r="CO31" s="154" t="str">
        <f>IFERROR(INDEX('FR-Efficacy Acceptability'!K$12:K$52,MATCH($A31,'FR-Efficacy Acceptability'!$B$12:$B$52,0)),"")</f>
        <v/>
      </c>
      <c r="CP31" s="154" t="str">
        <f>IFERROR(INDEX('FR-Efficacy Acceptability'!L$12:L$52,MATCH($A31,'FR-Efficacy Acceptability'!$B$12:$B$52,0)),"")</f>
        <v/>
      </c>
      <c r="CQ31" s="154" t="str">
        <f>IFERROR(INDEX('FR-Efficacy Acceptability'!M$12:M$52,MATCH($A31,'FR-Efficacy Acceptability'!$B$12:$B$52,0)),"")</f>
        <v/>
      </c>
      <c r="CR31" s="154" t="str">
        <f>IFERROR(INDEX('FR-Efficacy Acceptability'!N$12:N$52,MATCH($A31,'FR-Efficacy Acceptability'!$B$12:$B$52,0)),"")</f>
        <v/>
      </c>
      <c r="CS31" s="154" t="str">
        <f>IFERROR(INDEX('FR-Efficacy Acceptability'!O$12:O$52,MATCH($A31,'FR-Efficacy Acceptability'!$B$12:$B$52,0)),"")</f>
        <v/>
      </c>
      <c r="CT31" s="154" t="str">
        <f>IFERROR(INDEX('FR-Efficacy Acceptability'!P$12:P$52,MATCH($A31,'FR-Efficacy Acceptability'!$B$12:$B$52,0)),"")</f>
        <v/>
      </c>
      <c r="CU31" s="154" t="str">
        <f>IFERROR(INDEX('FR-Efficacy Acceptability'!Q$12:Q$52,MATCH($A31,'FR-Efficacy Acceptability'!$B$12:$B$52,0)),"")</f>
        <v/>
      </c>
      <c r="CV31" s="154" t="str">
        <f>IFERROR(INDEX('FR-Efficacy Acceptability'!R$12:R$52,MATCH($A31,'FR-Efficacy Acceptability'!$B$12:$B$52,0)),"")</f>
        <v/>
      </c>
      <c r="CW31" s="154" t="str">
        <f>IFERROR(INDEX('FR-Efficacy Acceptability'!S$12:S$52,MATCH($A31,'FR-Efficacy Acceptability'!$B$12:$B$52,0)),"")</f>
        <v/>
      </c>
      <c r="CX31" s="154" t="str">
        <f>IFERROR(INDEX('FR-Efficacy Acceptability'!T$12:T$52,MATCH($A31,'FR-Efficacy Acceptability'!$B$12:$B$52,0)),"")</f>
        <v/>
      </c>
      <c r="CY31" s="154" t="str">
        <f>IFERROR(INDEX('FR-Efficacy Acceptability'!U$12:U$52,MATCH($A31,'FR-Efficacy Acceptability'!$B$12:$B$52,0)),"")</f>
        <v/>
      </c>
      <c r="CZ31" s="154" t="str">
        <f>IFERROR(INDEX('FR-Efficacy Acceptability'!V$12:V$52,MATCH($A31,'FR-Efficacy Acceptability'!$B$12:$B$52,0)),"")</f>
        <v/>
      </c>
      <c r="DA31" s="154" t="str">
        <f>IFERROR(INDEX('FR-Efficacy Acceptability'!W$12:W$52,MATCH($A31,'FR-Efficacy Acceptability'!$B$12:$B$52,0)),"")</f>
        <v/>
      </c>
      <c r="DB31" s="154" t="str">
        <f>IFERROR(INDEX('FR-Efficacy Acceptability'!X$12:X$52,MATCH($A31,'FR-Efficacy Acceptability'!$B$12:$B$52,0)),"")</f>
        <v/>
      </c>
      <c r="DC31" s="154" t="str">
        <f>IFERROR(INDEX('FR-Efficacy Acceptability'!Y$12:Y$52,MATCH($A31,'FR-Efficacy Acceptability'!$B$12:$B$52,0)),"")</f>
        <v/>
      </c>
      <c r="DD31" s="154" t="str">
        <f>IFERROR(INDEX('FR-Efficacy Acceptability'!Z$12:Z$52,MATCH($A31,'FR-Efficacy Acceptability'!$B$12:$B$52,0)),"")</f>
        <v/>
      </c>
      <c r="DE31" s="154" t="str">
        <f>IFERROR(INDEX('FR-Efficacy Acceptability'!AA$12:AA$52,MATCH($A31,'FR-Efficacy Acceptability'!$B$12:$B$52,0)),"")</f>
        <v/>
      </c>
      <c r="DF31" s="154" t="str">
        <f>IFERROR(INDEX('FR-Efficacy Acceptability'!AB$12:AB$52,MATCH($A31,'FR-Efficacy Acceptability'!$B$12:$B$52,0)),"")</f>
        <v/>
      </c>
      <c r="DG31" s="154" t="str">
        <f>IFERROR(INDEX('FR-Efficacy Acceptability'!AC$12:AC$52,MATCH($A31,'FR-Efficacy Acceptability'!$B$12:$B$52,0)),"")</f>
        <v/>
      </c>
      <c r="DH31" s="160" t="str">
        <f t="shared" si="86"/>
        <v/>
      </c>
      <c r="DI31" s="160" t="str">
        <f t="shared" si="21"/>
        <v/>
      </c>
      <c r="DJ31" s="160" t="str">
        <f t="shared" si="22"/>
        <v/>
      </c>
      <c r="DK31" s="160" t="str">
        <f t="shared" si="23"/>
        <v/>
      </c>
      <c r="DL31" s="160" t="str">
        <f t="shared" si="24"/>
        <v/>
      </c>
      <c r="DM31" s="160" t="str">
        <f t="shared" si="25"/>
        <v/>
      </c>
      <c r="DN31" s="160" t="str">
        <f t="shared" si="26"/>
        <v/>
      </c>
      <c r="DO31" s="160" t="str">
        <f t="shared" si="27"/>
        <v/>
      </c>
      <c r="DP31" s="160" t="str">
        <f t="shared" si="28"/>
        <v/>
      </c>
      <c r="DQ31" s="160" t="str">
        <f t="shared" si="29"/>
        <v/>
      </c>
      <c r="DR31" s="160" t="str">
        <f t="shared" si="30"/>
        <v/>
      </c>
      <c r="DS31" s="160" t="str">
        <f t="shared" si="31"/>
        <v/>
      </c>
      <c r="DT31" s="160" t="str">
        <f t="shared" si="32"/>
        <v/>
      </c>
      <c r="DU31" s="160" t="str">
        <f t="shared" si="33"/>
        <v/>
      </c>
      <c r="DV31" s="160" t="str">
        <f t="shared" si="34"/>
        <v/>
      </c>
      <c r="DW31" s="160" t="str">
        <f t="shared" si="35"/>
        <v/>
      </c>
      <c r="DX31" s="160" t="str">
        <f t="shared" si="36"/>
        <v/>
      </c>
      <c r="DY31" s="160" t="str">
        <f t="shared" si="37"/>
        <v/>
      </c>
      <c r="DZ31" s="160" t="str">
        <f t="shared" si="38"/>
        <v/>
      </c>
      <c r="EA31" s="160" t="str">
        <f t="shared" si="39"/>
        <v/>
      </c>
      <c r="EB31" s="160" t="str">
        <f t="shared" si="40"/>
        <v/>
      </c>
      <c r="EC31" s="160" t="str">
        <f t="shared" si="41"/>
        <v/>
      </c>
      <c r="ED31" s="160" t="str">
        <f t="shared" si="87"/>
        <v/>
      </c>
      <c r="EE31" s="160" t="str">
        <f t="shared" si="42"/>
        <v/>
      </c>
      <c r="EF31" s="160" t="str">
        <f t="shared" si="43"/>
        <v/>
      </c>
      <c r="EG31" s="160" t="str">
        <f t="shared" si="44"/>
        <v/>
      </c>
      <c r="EH31" s="160" t="str">
        <f t="shared" si="45"/>
        <v/>
      </c>
      <c r="EI31" s="160" t="str">
        <f t="shared" si="46"/>
        <v/>
      </c>
      <c r="EJ31" s="160" t="str">
        <f t="shared" si="47"/>
        <v/>
      </c>
      <c r="EK31" s="160" t="str">
        <f t="shared" si="48"/>
        <v/>
      </c>
      <c r="EL31" s="160" t="str">
        <f t="shared" si="49"/>
        <v/>
      </c>
      <c r="EM31" s="160" t="str">
        <f t="shared" si="50"/>
        <v/>
      </c>
      <c r="EN31" s="160" t="str">
        <f t="shared" si="51"/>
        <v/>
      </c>
      <c r="EO31" s="160" t="str">
        <f t="shared" si="52"/>
        <v/>
      </c>
      <c r="EP31" s="160" t="str">
        <f t="shared" si="53"/>
        <v/>
      </c>
      <c r="EQ31" s="160" t="str">
        <f t="shared" si="54"/>
        <v/>
      </c>
      <c r="ER31" s="160" t="str">
        <f t="shared" si="55"/>
        <v/>
      </c>
      <c r="ES31" s="160" t="str">
        <f t="shared" si="56"/>
        <v/>
      </c>
      <c r="ET31" s="160" t="str">
        <f t="shared" si="57"/>
        <v/>
      </c>
      <c r="EU31" s="160" t="str">
        <f t="shared" si="58"/>
        <v/>
      </c>
      <c r="EV31" s="160" t="str">
        <f t="shared" si="59"/>
        <v/>
      </c>
      <c r="EW31" s="160" t="str">
        <f t="shared" si="60"/>
        <v/>
      </c>
      <c r="EX31" s="160" t="str">
        <f t="shared" si="61"/>
        <v/>
      </c>
      <c r="EY31" s="160" t="str">
        <f t="shared" si="62"/>
        <v/>
      </c>
      <c r="EZ31" s="160">
        <f t="shared" si="88"/>
        <v>0</v>
      </c>
      <c r="FA31" s="160">
        <f t="shared" si="89"/>
        <v>0</v>
      </c>
      <c r="FB31" s="160">
        <f t="shared" si="90"/>
        <v>0</v>
      </c>
      <c r="FC31" s="160">
        <f t="shared" si="91"/>
        <v>0</v>
      </c>
      <c r="FD31" s="160">
        <f t="shared" si="92"/>
        <v>0</v>
      </c>
      <c r="FE31" s="160">
        <f t="shared" si="93"/>
        <v>0</v>
      </c>
      <c r="FF31" s="160">
        <f t="shared" si="94"/>
        <v>0</v>
      </c>
      <c r="FG31" s="160">
        <f t="shared" si="95"/>
        <v>0</v>
      </c>
      <c r="FH31" s="160">
        <f t="shared" si="96"/>
        <v>0</v>
      </c>
      <c r="FI31" s="160">
        <f t="shared" si="97"/>
        <v>0</v>
      </c>
      <c r="FJ31" s="160">
        <f t="shared" si="98"/>
        <v>0</v>
      </c>
      <c r="FK31" s="160">
        <f t="shared" si="99"/>
        <v>0</v>
      </c>
      <c r="FL31" s="160">
        <f t="shared" si="100"/>
        <v>0</v>
      </c>
      <c r="FM31" s="160">
        <f t="shared" si="101"/>
        <v>0</v>
      </c>
      <c r="FN31" s="160">
        <f t="shared" si="102"/>
        <v>0</v>
      </c>
      <c r="FO31" s="160">
        <f t="shared" si="103"/>
        <v>0</v>
      </c>
      <c r="FP31" s="160">
        <f t="shared" si="104"/>
        <v>0</v>
      </c>
      <c r="FQ31" s="160">
        <f t="shared" si="105"/>
        <v>0</v>
      </c>
      <c r="FR31" s="160">
        <f t="shared" si="106"/>
        <v>0</v>
      </c>
      <c r="FS31" s="160">
        <f t="shared" si="107"/>
        <v>0</v>
      </c>
      <c r="FT31" s="160">
        <f t="shared" si="108"/>
        <v>0</v>
      </c>
      <c r="FU31" s="160">
        <f t="shared" si="109"/>
        <v>0</v>
      </c>
      <c r="FV31" s="160" t="str">
        <f t="shared" si="110"/>
        <v/>
      </c>
      <c r="FW31" s="160" t="str">
        <f t="shared" si="64"/>
        <v/>
      </c>
      <c r="FX31" s="160" t="str">
        <f t="shared" si="65"/>
        <v/>
      </c>
      <c r="FY31" s="160" t="str">
        <f t="shared" si="66"/>
        <v/>
      </c>
      <c r="FZ31" s="160" t="str">
        <f t="shared" si="67"/>
        <v/>
      </c>
      <c r="GA31" s="160" t="str">
        <f t="shared" si="68"/>
        <v/>
      </c>
      <c r="GB31" s="160" t="str">
        <f t="shared" si="69"/>
        <v/>
      </c>
      <c r="GC31" s="160" t="str">
        <f t="shared" si="70"/>
        <v/>
      </c>
      <c r="GD31" s="160" t="str">
        <f t="shared" si="71"/>
        <v/>
      </c>
      <c r="GE31" s="160" t="str">
        <f t="shared" si="72"/>
        <v/>
      </c>
      <c r="GF31" s="160" t="str">
        <f t="shared" si="73"/>
        <v/>
      </c>
      <c r="GG31" s="160" t="str">
        <f t="shared" si="74"/>
        <v/>
      </c>
      <c r="GH31" s="160" t="str">
        <f t="shared" si="75"/>
        <v/>
      </c>
      <c r="GI31" s="160" t="str">
        <f t="shared" si="76"/>
        <v/>
      </c>
      <c r="GJ31" s="160" t="str">
        <f t="shared" si="77"/>
        <v/>
      </c>
      <c r="GK31" s="160" t="str">
        <f t="shared" si="78"/>
        <v/>
      </c>
      <c r="GL31" s="160" t="str">
        <f t="shared" si="79"/>
        <v/>
      </c>
      <c r="GM31" s="160" t="str">
        <f t="shared" si="80"/>
        <v/>
      </c>
      <c r="GN31" s="160" t="str">
        <f t="shared" si="81"/>
        <v/>
      </c>
      <c r="GO31" s="160" t="str">
        <f t="shared" si="82"/>
        <v/>
      </c>
      <c r="GP31" s="160" t="str">
        <f t="shared" si="83"/>
        <v/>
      </c>
      <c r="GQ31" s="160" t="str">
        <f t="shared" si="84"/>
        <v/>
      </c>
      <c r="GR31" s="58" t="b">
        <f t="array" ref="GR31">MAX(DH31:GQ31)=MIN(DH31:GQ31)</f>
        <v>1</v>
      </c>
    </row>
    <row r="32" spans="1:200" hidden="1" x14ac:dyDescent="0.25">
      <c r="A32" s="9" t="s">
        <v>33</v>
      </c>
      <c r="B32" s="160">
        <f t="shared" si="85"/>
        <v>4</v>
      </c>
      <c r="C32" s="160">
        <f t="shared" si="0"/>
        <v>4</v>
      </c>
      <c r="D32" s="160">
        <f t="shared" si="1"/>
        <v>4</v>
      </c>
      <c r="E32" s="160">
        <f t="shared" si="2"/>
        <v>4</v>
      </c>
      <c r="F32" s="160">
        <f t="shared" si="3"/>
        <v>4</v>
      </c>
      <c r="G32" s="160">
        <f t="shared" si="4"/>
        <v>3</v>
      </c>
      <c r="H32" s="160">
        <f t="shared" si="5"/>
        <v>3</v>
      </c>
      <c r="I32" s="160">
        <f t="shared" si="6"/>
        <v>4</v>
      </c>
      <c r="J32" s="160">
        <f t="shared" si="7"/>
        <v>4</v>
      </c>
      <c r="K32" s="160">
        <f t="shared" si="8"/>
        <v>5</v>
      </c>
      <c r="L32" s="160">
        <f t="shared" si="9"/>
        <v>4</v>
      </c>
      <c r="M32" s="160">
        <f t="shared" si="10"/>
        <v>4</v>
      </c>
      <c r="N32" s="160">
        <f t="shared" si="11"/>
        <v>5</v>
      </c>
      <c r="O32" s="160">
        <f t="shared" si="12"/>
        <v>3</v>
      </c>
      <c r="P32" s="160">
        <f t="shared" si="13"/>
        <v>3</v>
      </c>
      <c r="Q32" s="160">
        <f t="shared" si="14"/>
        <v>3</v>
      </c>
      <c r="R32" s="160">
        <f t="shared" si="15"/>
        <v>3</v>
      </c>
      <c r="S32" s="160">
        <f t="shared" si="16"/>
        <v>3</v>
      </c>
      <c r="T32" s="160">
        <f t="shared" si="17"/>
        <v>3</v>
      </c>
      <c r="U32" s="160">
        <f t="shared" si="18"/>
        <v>3</v>
      </c>
      <c r="V32" s="160">
        <f t="shared" si="19"/>
        <v>3</v>
      </c>
      <c r="W32" s="160">
        <f t="shared" si="20"/>
        <v>3</v>
      </c>
      <c r="X32" s="154">
        <f>IFERROR(INDEX('ES-Efficacy Acceptability'!H$12:H$52,MATCH($A32,'ES-Efficacy Acceptability'!$B$12:$B$52,0)),"")</f>
        <v>4</v>
      </c>
      <c r="Y32" s="154">
        <f>IFERROR(INDEX('ES-Efficacy Acceptability'!I$12:I$52,MATCH($A32,'ES-Efficacy Acceptability'!$B$12:$B$52,0)),"")</f>
        <v>4</v>
      </c>
      <c r="Z32" s="154">
        <f>IFERROR(INDEX('ES-Efficacy Acceptability'!J$12:J$52,MATCH($A32,'ES-Efficacy Acceptability'!$B$12:$B$52,0)),"")</f>
        <v>4</v>
      </c>
      <c r="AA32" s="154">
        <f>IFERROR(INDEX('ES-Efficacy Acceptability'!K$12:K$52,MATCH($A32,'ES-Efficacy Acceptability'!$B$12:$B$52,0)),"")</f>
        <v>4</v>
      </c>
      <c r="AB32" s="154">
        <f>IFERROR(INDEX('ES-Efficacy Acceptability'!L$12:L$52,MATCH($A32,'ES-Efficacy Acceptability'!$B$12:$B$52,0)),"")</f>
        <v>4</v>
      </c>
      <c r="AC32" s="154">
        <f>IFERROR(INDEX('ES-Efficacy Acceptability'!M$12:M$52,MATCH($A32,'ES-Efficacy Acceptability'!$B$12:$B$52,0)),"")</f>
        <v>3</v>
      </c>
      <c r="AD32" s="154">
        <f>IFERROR(INDEX('ES-Efficacy Acceptability'!N$12:N$52,MATCH($A32,'ES-Efficacy Acceptability'!$B$12:$B$52,0)),"")</f>
        <v>3</v>
      </c>
      <c r="AE32" s="154">
        <f>IFERROR(INDEX('ES-Efficacy Acceptability'!O$12:O$52,MATCH($A32,'ES-Efficacy Acceptability'!$B$12:$B$52,0)),"")</f>
        <v>4</v>
      </c>
      <c r="AF32" s="154">
        <f>IFERROR(INDEX('ES-Efficacy Acceptability'!P$12:P$52,MATCH($A32,'ES-Efficacy Acceptability'!$B$12:$B$52,0)),"")</f>
        <v>4</v>
      </c>
      <c r="AG32" s="154">
        <f>IFERROR(INDEX('ES-Efficacy Acceptability'!Q$12:Q$52,MATCH($A32,'ES-Efficacy Acceptability'!$B$12:$B$52,0)),"")</f>
        <v>5</v>
      </c>
      <c r="AH32" s="154">
        <f>IFERROR(INDEX('ES-Efficacy Acceptability'!R$12:R$52,MATCH($A32,'ES-Efficacy Acceptability'!$B$12:$B$52,0)),"")</f>
        <v>4</v>
      </c>
      <c r="AI32" s="154">
        <f>IFERROR(INDEX('ES-Efficacy Acceptability'!S$12:S$52,MATCH($A32,'ES-Efficacy Acceptability'!$B$12:$B$52,0)),"")</f>
        <v>4</v>
      </c>
      <c r="AJ32" s="154">
        <f>IFERROR(INDEX('ES-Efficacy Acceptability'!T$12:T$52,MATCH($A32,'ES-Efficacy Acceptability'!$B$12:$B$52,0)),"")</f>
        <v>5</v>
      </c>
      <c r="AK32" s="154">
        <f>IFERROR(INDEX('ES-Efficacy Acceptability'!U$12:U$52,MATCH($A32,'ES-Efficacy Acceptability'!$B$12:$B$52,0)),"")</f>
        <v>3</v>
      </c>
      <c r="AL32" s="154">
        <f>IFERROR(INDEX('ES-Efficacy Acceptability'!V$12:V$52,MATCH($A32,'ES-Efficacy Acceptability'!$B$12:$B$52,0)),"")</f>
        <v>3</v>
      </c>
      <c r="AM32" s="154">
        <f>IFERROR(INDEX('ES-Efficacy Acceptability'!W$12:W$52,MATCH($A32,'ES-Efficacy Acceptability'!$B$12:$B$52,0)),"")</f>
        <v>3</v>
      </c>
      <c r="AN32" s="154">
        <f>IFERROR(INDEX('ES-Efficacy Acceptability'!X$12:X$52,MATCH($A32,'ES-Efficacy Acceptability'!$B$12:$B$52,0)),"")</f>
        <v>3</v>
      </c>
      <c r="AO32" s="154">
        <f>IFERROR(INDEX('ES-Efficacy Acceptability'!Y$12:Y$52,MATCH($A32,'ES-Efficacy Acceptability'!$B$12:$B$52,0)),"")</f>
        <v>3</v>
      </c>
      <c r="AP32" s="154">
        <f>IFERROR(INDEX('ES-Efficacy Acceptability'!Z$12:Z$52,MATCH($A32,'ES-Efficacy Acceptability'!$B$12:$B$52,0)),"")</f>
        <v>3</v>
      </c>
      <c r="AQ32" s="154">
        <f>IFERROR(INDEX('ES-Efficacy Acceptability'!AA$12:AA$52,MATCH($A32,'ES-Efficacy Acceptability'!$B$12:$B$52,0)),"")</f>
        <v>3</v>
      </c>
      <c r="AR32" s="154">
        <f>IFERROR(INDEX('ES-Efficacy Acceptability'!AB$12:AB$52,MATCH($A32,'ES-Efficacy Acceptability'!$B$12:$B$52,0)),"")</f>
        <v>3</v>
      </c>
      <c r="AS32" s="154">
        <f>IFERROR(INDEX('ES-Efficacy Acceptability'!AC$12:AC$52,MATCH($A32,'ES-Efficacy Acceptability'!$B$12:$B$52,0)),"")</f>
        <v>3</v>
      </c>
      <c r="AT32" s="154">
        <f>IFERROR(INDEX('IT-Efficacy Acceptability'!H$12:H$52,MATCH($A32,'IT-Efficacy Acceptability'!$B$12:$B$52,0)),"")</f>
        <v>4</v>
      </c>
      <c r="AU32" s="154">
        <f>IFERROR(INDEX('IT-Efficacy Acceptability'!I$12:I$52,MATCH($A32,'IT-Efficacy Acceptability'!$B$12:$B$52,0)),"")</f>
        <v>4</v>
      </c>
      <c r="AV32" s="154">
        <f>IFERROR(INDEX('IT-Efficacy Acceptability'!J$12:J$52,MATCH($A32,'IT-Efficacy Acceptability'!$B$12:$B$52,0)),"")</f>
        <v>4</v>
      </c>
      <c r="AW32" s="154">
        <f>IFERROR(INDEX('IT-Efficacy Acceptability'!K$12:K$52,MATCH($A32,'IT-Efficacy Acceptability'!$B$12:$B$52,0)),"")</f>
        <v>4</v>
      </c>
      <c r="AX32" s="154">
        <f>IFERROR(INDEX('IT-Efficacy Acceptability'!L$12:L$52,MATCH($A32,'IT-Efficacy Acceptability'!$B$12:$B$52,0)),"")</f>
        <v>4</v>
      </c>
      <c r="AY32" s="154">
        <f>IFERROR(INDEX('IT-Efficacy Acceptability'!M$12:M$52,MATCH($A32,'IT-Efficacy Acceptability'!$B$12:$B$52,0)),"")</f>
        <v>3</v>
      </c>
      <c r="AZ32" s="154">
        <f>IFERROR(INDEX('IT-Efficacy Acceptability'!N$12:N$52,MATCH($A32,'IT-Efficacy Acceptability'!$B$12:$B$52,0)),"")</f>
        <v>3</v>
      </c>
      <c r="BA32" s="154">
        <f>IFERROR(INDEX('IT-Efficacy Acceptability'!O$12:O$52,MATCH($A32,'IT-Efficacy Acceptability'!$B$12:$B$52,0)),"")</f>
        <v>4</v>
      </c>
      <c r="BB32" s="154">
        <f>IFERROR(INDEX('IT-Efficacy Acceptability'!P$12:P$52,MATCH($A32,'IT-Efficacy Acceptability'!$B$12:$B$52,0)),"")</f>
        <v>4</v>
      </c>
      <c r="BC32" s="154">
        <f>IFERROR(INDEX('IT-Efficacy Acceptability'!Q$12:Q$52,MATCH($A32,'IT-Efficacy Acceptability'!$B$12:$B$52,0)),"")</f>
        <v>5</v>
      </c>
      <c r="BD32" s="154">
        <f>IFERROR(INDEX('IT-Efficacy Acceptability'!R$12:R$52,MATCH($A32,'IT-Efficacy Acceptability'!$B$12:$B$52,0)),"")</f>
        <v>4</v>
      </c>
      <c r="BE32" s="154">
        <f>IFERROR(INDEX('IT-Efficacy Acceptability'!S$12:S$52,MATCH($A32,'IT-Efficacy Acceptability'!$B$12:$B$52,0)),"")</f>
        <v>4</v>
      </c>
      <c r="BF32" s="154">
        <f>IFERROR(INDEX('IT-Efficacy Acceptability'!T$12:T$52,MATCH($A32,'IT-Efficacy Acceptability'!$B$12:$B$52,0)),"")</f>
        <v>5</v>
      </c>
      <c r="BG32" s="154">
        <f>IFERROR(INDEX('IT-Efficacy Acceptability'!U$12:U$52,MATCH($A32,'IT-Efficacy Acceptability'!$B$12:$B$52,0)),"")</f>
        <v>3</v>
      </c>
      <c r="BH32" s="154">
        <f>IFERROR(INDEX('IT-Efficacy Acceptability'!V$12:V$52,MATCH($A32,'IT-Efficacy Acceptability'!$B$12:$B$52,0)),"")</f>
        <v>3</v>
      </c>
      <c r="BI32" s="154">
        <f>IFERROR(INDEX('IT-Efficacy Acceptability'!W$12:W$52,MATCH($A32,'IT-Efficacy Acceptability'!$B$12:$B$52,0)),"")</f>
        <v>3</v>
      </c>
      <c r="BJ32" s="154">
        <f>IFERROR(INDEX('IT-Efficacy Acceptability'!X$12:X$52,MATCH($A32,'IT-Efficacy Acceptability'!$B$12:$B$52,0)),"")</f>
        <v>3</v>
      </c>
      <c r="BK32" s="154">
        <f>IFERROR(INDEX('IT-Efficacy Acceptability'!Y$12:Y$52,MATCH($A32,'IT-Efficacy Acceptability'!$B$12:$B$52,0)),"")</f>
        <v>3</v>
      </c>
      <c r="BL32" s="154">
        <f>IFERROR(INDEX('IT-Efficacy Acceptability'!Z$12:Z$52,MATCH($A32,'IT-Efficacy Acceptability'!$B$12:$B$52,0)),"")</f>
        <v>3</v>
      </c>
      <c r="BM32" s="154">
        <f>IFERROR(INDEX('IT-Efficacy Acceptability'!AA$12:AA$52,MATCH($A32,'IT-Efficacy Acceptability'!$B$12:$B$52,0)),"")</f>
        <v>3</v>
      </c>
      <c r="BN32" s="154">
        <f>IFERROR(INDEX('IT-Efficacy Acceptability'!AB$12:AB$52,MATCH($A32,'IT-Efficacy Acceptability'!$B$12:$B$52,0)),"")</f>
        <v>3</v>
      </c>
      <c r="BO32" s="154">
        <f>IFERROR(INDEX('IT-Efficacy Acceptability'!AC$12:AC$52,MATCH($A32,'IT-Efficacy Acceptability'!$B$12:$B$52,0)),"")</f>
        <v>3</v>
      </c>
      <c r="BP32" s="154">
        <f>IFERROR(INDEX('DE-Efficacy Acceptability'!H$12:H$52,MATCH($A32,'DE-Efficacy Acceptability'!$B$12:$B$52,0)),"")</f>
        <v>4</v>
      </c>
      <c r="BQ32" s="154">
        <f>IFERROR(INDEX('DE-Efficacy Acceptability'!I$12:I$52,MATCH($A32,'DE-Efficacy Acceptability'!$B$12:$B$52,0)),"")</f>
        <v>4</v>
      </c>
      <c r="BR32" s="154">
        <f>IFERROR(INDEX('DE-Efficacy Acceptability'!J$12:J$52,MATCH($A32,'DE-Efficacy Acceptability'!$B$12:$B$52,0)),"")</f>
        <v>4</v>
      </c>
      <c r="BS32" s="154">
        <f>IFERROR(INDEX('DE-Efficacy Acceptability'!K$12:K$52,MATCH($A32,'DE-Efficacy Acceptability'!$B$12:$B$52,0)),"")</f>
        <v>4</v>
      </c>
      <c r="BT32" s="154">
        <f>IFERROR(INDEX('DE-Efficacy Acceptability'!L$12:L$52,MATCH($A32,'DE-Efficacy Acceptability'!$B$12:$B$52,0)),"")</f>
        <v>4</v>
      </c>
      <c r="BU32" s="154">
        <f>IFERROR(INDEX('DE-Efficacy Acceptability'!M$12:M$52,MATCH($A32,'DE-Efficacy Acceptability'!$B$12:$B$52,0)),"")</f>
        <v>3</v>
      </c>
      <c r="BV32" s="154">
        <f>IFERROR(INDEX('DE-Efficacy Acceptability'!N$12:N$52,MATCH($A32,'DE-Efficacy Acceptability'!$B$12:$B$52,0)),"")</f>
        <v>3</v>
      </c>
      <c r="BW32" s="154">
        <f>IFERROR(INDEX('DE-Efficacy Acceptability'!O$12:O$52,MATCH($A32,'DE-Efficacy Acceptability'!$B$12:$B$52,0)),"")</f>
        <v>4</v>
      </c>
      <c r="BX32" s="154">
        <f>IFERROR(INDEX('DE-Efficacy Acceptability'!P$12:P$52,MATCH($A32,'DE-Efficacy Acceptability'!$B$12:$B$52,0)),"")</f>
        <v>4</v>
      </c>
      <c r="BY32" s="154">
        <f>IFERROR(INDEX('DE-Efficacy Acceptability'!Q$12:Q$52,MATCH($A32,'DE-Efficacy Acceptability'!$B$12:$B$52,0)),"")</f>
        <v>5</v>
      </c>
      <c r="BZ32" s="154">
        <f>IFERROR(INDEX('DE-Efficacy Acceptability'!R$12:R$52,MATCH($A32,'DE-Efficacy Acceptability'!$B$12:$B$52,0)),"")</f>
        <v>4</v>
      </c>
      <c r="CA32" s="154">
        <f>IFERROR(INDEX('DE-Efficacy Acceptability'!S$12:S$52,MATCH($A32,'DE-Efficacy Acceptability'!$B$12:$B$52,0)),"")</f>
        <v>4</v>
      </c>
      <c r="CB32" s="154">
        <f>IFERROR(INDEX('DE-Efficacy Acceptability'!T$12:T$52,MATCH($A32,'DE-Efficacy Acceptability'!$B$12:$B$52,0)),"")</f>
        <v>5</v>
      </c>
      <c r="CC32" s="154">
        <f>IFERROR(INDEX('DE-Efficacy Acceptability'!U$12:U$52,MATCH($A32,'DE-Efficacy Acceptability'!$B$12:$B$52,0)),"")</f>
        <v>3</v>
      </c>
      <c r="CD32" s="154">
        <f>IFERROR(INDEX('DE-Efficacy Acceptability'!V$12:V$52,MATCH($A32,'DE-Efficacy Acceptability'!$B$12:$B$52,0)),"")</f>
        <v>3</v>
      </c>
      <c r="CE32" s="154">
        <f>IFERROR(INDEX('DE-Efficacy Acceptability'!W$12:W$52,MATCH($A32,'DE-Efficacy Acceptability'!$B$12:$B$52,0)),"")</f>
        <v>3</v>
      </c>
      <c r="CF32" s="154">
        <f>IFERROR(INDEX('DE-Efficacy Acceptability'!X$12:X$52,MATCH($A32,'DE-Efficacy Acceptability'!$B$12:$B$52,0)),"")</f>
        <v>3</v>
      </c>
      <c r="CG32" s="154">
        <f>IFERROR(INDEX('DE-Efficacy Acceptability'!Y$12:Y$52,MATCH($A32,'DE-Efficacy Acceptability'!$B$12:$B$52,0)),"")</f>
        <v>3</v>
      </c>
      <c r="CH32" s="154">
        <f>IFERROR(INDEX('DE-Efficacy Acceptability'!Z$12:Z$52,MATCH($A32,'DE-Efficacy Acceptability'!$B$12:$B$52,0)),"")</f>
        <v>3</v>
      </c>
      <c r="CI32" s="154">
        <f>IFERROR(INDEX('DE-Efficacy Acceptability'!AA$12:AA$52,MATCH($A32,'DE-Efficacy Acceptability'!$B$12:$B$52,0)),"")</f>
        <v>3</v>
      </c>
      <c r="CJ32" s="154">
        <f>IFERROR(INDEX('DE-Efficacy Acceptability'!AB$12:AB$52,MATCH($A32,'DE-Efficacy Acceptability'!$B$12:$B$52,0)),"")</f>
        <v>3</v>
      </c>
      <c r="CK32" s="154">
        <f>IFERROR(INDEX('DE-Efficacy Acceptability'!AC$12:AC$52,MATCH($A32,'DE-Efficacy Acceptability'!$B$12:$B$52,0)),"")</f>
        <v>3</v>
      </c>
      <c r="CL32" s="154">
        <f>IFERROR(INDEX('FR-Efficacy Acceptability'!H$12:H$52,MATCH($A32,'FR-Efficacy Acceptability'!$B$12:$B$52,0)),"")</f>
        <v>4</v>
      </c>
      <c r="CM32" s="154">
        <f>IFERROR(INDEX('FR-Efficacy Acceptability'!I$12:I$52,MATCH($A32,'FR-Efficacy Acceptability'!$B$12:$B$52,0)),"")</f>
        <v>4</v>
      </c>
      <c r="CN32" s="154">
        <f>IFERROR(INDEX('FR-Efficacy Acceptability'!J$12:J$52,MATCH($A32,'FR-Efficacy Acceptability'!$B$12:$B$52,0)),"")</f>
        <v>4</v>
      </c>
      <c r="CO32" s="154">
        <f>IFERROR(INDEX('FR-Efficacy Acceptability'!K$12:K$52,MATCH($A32,'FR-Efficacy Acceptability'!$B$12:$B$52,0)),"")</f>
        <v>4</v>
      </c>
      <c r="CP32" s="154">
        <f>IFERROR(INDEX('FR-Efficacy Acceptability'!L$12:L$52,MATCH($A32,'FR-Efficacy Acceptability'!$B$12:$B$52,0)),"")</f>
        <v>4</v>
      </c>
      <c r="CQ32" s="154">
        <f>IFERROR(INDEX('FR-Efficacy Acceptability'!M$12:M$52,MATCH($A32,'FR-Efficacy Acceptability'!$B$12:$B$52,0)),"")</f>
        <v>3</v>
      </c>
      <c r="CR32" s="154">
        <f>IFERROR(INDEX('FR-Efficacy Acceptability'!N$12:N$52,MATCH($A32,'FR-Efficacy Acceptability'!$B$12:$B$52,0)),"")</f>
        <v>3</v>
      </c>
      <c r="CS32" s="154">
        <f>IFERROR(INDEX('FR-Efficacy Acceptability'!O$12:O$52,MATCH($A32,'FR-Efficacy Acceptability'!$B$12:$B$52,0)),"")</f>
        <v>4</v>
      </c>
      <c r="CT32" s="154">
        <f>IFERROR(INDEX('FR-Efficacy Acceptability'!P$12:P$52,MATCH($A32,'FR-Efficacy Acceptability'!$B$12:$B$52,0)),"")</f>
        <v>4</v>
      </c>
      <c r="CU32" s="154">
        <f>IFERROR(INDEX('FR-Efficacy Acceptability'!Q$12:Q$52,MATCH($A32,'FR-Efficacy Acceptability'!$B$12:$B$52,0)),"")</f>
        <v>5</v>
      </c>
      <c r="CV32" s="154">
        <f>IFERROR(INDEX('FR-Efficacy Acceptability'!R$12:R$52,MATCH($A32,'FR-Efficacy Acceptability'!$B$12:$B$52,0)),"")</f>
        <v>3</v>
      </c>
      <c r="CW32" s="154">
        <f>IFERROR(INDEX('FR-Efficacy Acceptability'!S$12:S$52,MATCH($A32,'FR-Efficacy Acceptability'!$B$12:$B$52,0)),"")</f>
        <v>4</v>
      </c>
      <c r="CX32" s="154">
        <f>IFERROR(INDEX('FR-Efficacy Acceptability'!T$12:T$52,MATCH($A32,'FR-Efficacy Acceptability'!$B$12:$B$52,0)),"")</f>
        <v>5</v>
      </c>
      <c r="CY32" s="154">
        <f>IFERROR(INDEX('FR-Efficacy Acceptability'!U$12:U$52,MATCH($A32,'FR-Efficacy Acceptability'!$B$12:$B$52,0)),"")</f>
        <v>3</v>
      </c>
      <c r="CZ32" s="154">
        <f>IFERROR(INDEX('FR-Efficacy Acceptability'!V$12:V$52,MATCH($A32,'FR-Efficacy Acceptability'!$B$12:$B$52,0)),"")</f>
        <v>3</v>
      </c>
      <c r="DA32" s="154">
        <f>IFERROR(INDEX('FR-Efficacy Acceptability'!W$12:W$52,MATCH($A32,'FR-Efficacy Acceptability'!$B$12:$B$52,0)),"")</f>
        <v>3</v>
      </c>
      <c r="DB32" s="154">
        <f>IFERROR(INDEX('FR-Efficacy Acceptability'!X$12:X$52,MATCH($A32,'FR-Efficacy Acceptability'!$B$12:$B$52,0)),"")</f>
        <v>3</v>
      </c>
      <c r="DC32" s="154">
        <f>IFERROR(INDEX('FR-Efficacy Acceptability'!Y$12:Y$52,MATCH($A32,'FR-Efficacy Acceptability'!$B$12:$B$52,0)),"")</f>
        <v>3</v>
      </c>
      <c r="DD32" s="154">
        <f>IFERROR(INDEX('FR-Efficacy Acceptability'!Z$12:Z$52,MATCH($A32,'FR-Efficacy Acceptability'!$B$12:$B$52,0)),"")</f>
        <v>3</v>
      </c>
      <c r="DE32" s="154">
        <f>IFERROR(INDEX('FR-Efficacy Acceptability'!AA$12:AA$52,MATCH($A32,'FR-Efficacy Acceptability'!$B$12:$B$52,0)),"")</f>
        <v>3</v>
      </c>
      <c r="DF32" s="154">
        <f>IFERROR(INDEX('FR-Efficacy Acceptability'!AB$12:AB$52,MATCH($A32,'FR-Efficacy Acceptability'!$B$12:$B$52,0)),"")</f>
        <v>3</v>
      </c>
      <c r="DG32" s="154">
        <f>IFERROR(INDEX('FR-Efficacy Acceptability'!AC$12:AC$52,MATCH($A32,'FR-Efficacy Acceptability'!$B$12:$B$52,0)),"")</f>
        <v>3</v>
      </c>
      <c r="DH32" s="160">
        <f t="shared" si="86"/>
        <v>0</v>
      </c>
      <c r="DI32" s="160">
        <f t="shared" si="21"/>
        <v>0</v>
      </c>
      <c r="DJ32" s="160">
        <f t="shared" si="22"/>
        <v>0</v>
      </c>
      <c r="DK32" s="160">
        <f t="shared" si="23"/>
        <v>0</v>
      </c>
      <c r="DL32" s="160">
        <f t="shared" si="24"/>
        <v>0</v>
      </c>
      <c r="DM32" s="160">
        <f t="shared" si="25"/>
        <v>0</v>
      </c>
      <c r="DN32" s="160">
        <f t="shared" si="26"/>
        <v>0</v>
      </c>
      <c r="DO32" s="160">
        <f t="shared" si="27"/>
        <v>0</v>
      </c>
      <c r="DP32" s="160">
        <f t="shared" si="28"/>
        <v>0</v>
      </c>
      <c r="DQ32" s="160">
        <f t="shared" si="29"/>
        <v>0</v>
      </c>
      <c r="DR32" s="160">
        <f t="shared" si="30"/>
        <v>0</v>
      </c>
      <c r="DS32" s="160">
        <f t="shared" si="31"/>
        <v>0</v>
      </c>
      <c r="DT32" s="160">
        <f t="shared" si="32"/>
        <v>0</v>
      </c>
      <c r="DU32" s="160">
        <f t="shared" si="33"/>
        <v>0</v>
      </c>
      <c r="DV32" s="160">
        <f t="shared" si="34"/>
        <v>0</v>
      </c>
      <c r="DW32" s="160">
        <f t="shared" si="35"/>
        <v>0</v>
      </c>
      <c r="DX32" s="160">
        <f t="shared" si="36"/>
        <v>0</v>
      </c>
      <c r="DY32" s="160">
        <f t="shared" si="37"/>
        <v>0</v>
      </c>
      <c r="DZ32" s="160">
        <f t="shared" si="38"/>
        <v>0</v>
      </c>
      <c r="EA32" s="160">
        <f t="shared" si="39"/>
        <v>0</v>
      </c>
      <c r="EB32" s="160">
        <f t="shared" si="40"/>
        <v>0</v>
      </c>
      <c r="EC32" s="160">
        <f t="shared" si="41"/>
        <v>0</v>
      </c>
      <c r="ED32" s="160">
        <f t="shared" si="87"/>
        <v>0</v>
      </c>
      <c r="EE32" s="160">
        <f t="shared" si="42"/>
        <v>0</v>
      </c>
      <c r="EF32" s="160">
        <f t="shared" si="43"/>
        <v>0</v>
      </c>
      <c r="EG32" s="160">
        <f t="shared" si="44"/>
        <v>0</v>
      </c>
      <c r="EH32" s="160">
        <f t="shared" si="45"/>
        <v>0</v>
      </c>
      <c r="EI32" s="160">
        <f t="shared" si="46"/>
        <v>0</v>
      </c>
      <c r="EJ32" s="160">
        <f t="shared" si="47"/>
        <v>0</v>
      </c>
      <c r="EK32" s="160">
        <f t="shared" si="48"/>
        <v>0</v>
      </c>
      <c r="EL32" s="160">
        <f t="shared" si="49"/>
        <v>0</v>
      </c>
      <c r="EM32" s="160">
        <f t="shared" si="50"/>
        <v>0</v>
      </c>
      <c r="EN32" s="160">
        <f t="shared" si="51"/>
        <v>0</v>
      </c>
      <c r="EO32" s="160">
        <f t="shared" si="52"/>
        <v>0</v>
      </c>
      <c r="EP32" s="160">
        <f t="shared" si="53"/>
        <v>0</v>
      </c>
      <c r="EQ32" s="160">
        <f t="shared" si="54"/>
        <v>0</v>
      </c>
      <c r="ER32" s="160">
        <f t="shared" si="55"/>
        <v>0</v>
      </c>
      <c r="ES32" s="160">
        <f t="shared" si="56"/>
        <v>0</v>
      </c>
      <c r="ET32" s="160">
        <f t="shared" si="57"/>
        <v>0</v>
      </c>
      <c r="EU32" s="160">
        <f t="shared" si="58"/>
        <v>0</v>
      </c>
      <c r="EV32" s="160">
        <f t="shared" si="59"/>
        <v>0</v>
      </c>
      <c r="EW32" s="160">
        <f t="shared" si="60"/>
        <v>0</v>
      </c>
      <c r="EX32" s="160">
        <f t="shared" si="61"/>
        <v>0</v>
      </c>
      <c r="EY32" s="160">
        <f t="shared" si="62"/>
        <v>0</v>
      </c>
      <c r="EZ32" s="160">
        <f t="shared" si="88"/>
        <v>0</v>
      </c>
      <c r="FA32" s="160">
        <f t="shared" si="89"/>
        <v>0</v>
      </c>
      <c r="FB32" s="160">
        <f t="shared" si="90"/>
        <v>0</v>
      </c>
      <c r="FC32" s="160">
        <f t="shared" si="91"/>
        <v>0</v>
      </c>
      <c r="FD32" s="160">
        <f t="shared" si="92"/>
        <v>0</v>
      </c>
      <c r="FE32" s="160">
        <f t="shared" si="93"/>
        <v>0</v>
      </c>
      <c r="FF32" s="160">
        <f t="shared" si="94"/>
        <v>0</v>
      </c>
      <c r="FG32" s="160">
        <f t="shared" si="95"/>
        <v>0</v>
      </c>
      <c r="FH32" s="160">
        <f t="shared" si="96"/>
        <v>0</v>
      </c>
      <c r="FI32" s="160">
        <f t="shared" si="97"/>
        <v>0</v>
      </c>
      <c r="FJ32" s="160">
        <f t="shared" si="98"/>
        <v>0</v>
      </c>
      <c r="FK32" s="160">
        <f t="shared" si="99"/>
        <v>0</v>
      </c>
      <c r="FL32" s="160">
        <f t="shared" si="100"/>
        <v>0</v>
      </c>
      <c r="FM32" s="160">
        <f t="shared" si="101"/>
        <v>0</v>
      </c>
      <c r="FN32" s="160">
        <f t="shared" si="102"/>
        <v>0</v>
      </c>
      <c r="FO32" s="160">
        <f t="shared" si="103"/>
        <v>0</v>
      </c>
      <c r="FP32" s="160">
        <f t="shared" si="104"/>
        <v>0</v>
      </c>
      <c r="FQ32" s="160">
        <f t="shared" si="105"/>
        <v>0</v>
      </c>
      <c r="FR32" s="160">
        <f t="shared" si="106"/>
        <v>0</v>
      </c>
      <c r="FS32" s="160">
        <f t="shared" si="107"/>
        <v>0</v>
      </c>
      <c r="FT32" s="160">
        <f t="shared" si="108"/>
        <v>0</v>
      </c>
      <c r="FU32" s="160">
        <f t="shared" si="109"/>
        <v>0</v>
      </c>
      <c r="FV32" s="160">
        <f t="shared" si="110"/>
        <v>0</v>
      </c>
      <c r="FW32" s="160">
        <f t="shared" si="64"/>
        <v>0</v>
      </c>
      <c r="FX32" s="160">
        <f t="shared" si="65"/>
        <v>0</v>
      </c>
      <c r="FY32" s="160">
        <f t="shared" si="66"/>
        <v>0</v>
      </c>
      <c r="FZ32" s="160">
        <f t="shared" si="67"/>
        <v>0</v>
      </c>
      <c r="GA32" s="160">
        <f t="shared" si="68"/>
        <v>0</v>
      </c>
      <c r="GB32" s="160">
        <f t="shared" si="69"/>
        <v>0</v>
      </c>
      <c r="GC32" s="160">
        <f t="shared" si="70"/>
        <v>0</v>
      </c>
      <c r="GD32" s="160">
        <f t="shared" si="71"/>
        <v>0</v>
      </c>
      <c r="GE32" s="160">
        <f t="shared" si="72"/>
        <v>0</v>
      </c>
      <c r="GF32" s="160">
        <f t="shared" si="73"/>
        <v>-1</v>
      </c>
      <c r="GG32" s="160">
        <f t="shared" si="74"/>
        <v>0</v>
      </c>
      <c r="GH32" s="160">
        <f t="shared" si="75"/>
        <v>0</v>
      </c>
      <c r="GI32" s="160">
        <f t="shared" si="76"/>
        <v>0</v>
      </c>
      <c r="GJ32" s="160">
        <f t="shared" si="77"/>
        <v>0</v>
      </c>
      <c r="GK32" s="160">
        <f t="shared" si="78"/>
        <v>0</v>
      </c>
      <c r="GL32" s="160">
        <f t="shared" si="79"/>
        <v>0</v>
      </c>
      <c r="GM32" s="160">
        <f t="shared" si="80"/>
        <v>0</v>
      </c>
      <c r="GN32" s="160">
        <f t="shared" si="81"/>
        <v>0</v>
      </c>
      <c r="GO32" s="160">
        <f t="shared" si="82"/>
        <v>0</v>
      </c>
      <c r="GP32" s="160">
        <f t="shared" si="83"/>
        <v>0</v>
      </c>
      <c r="GQ32" s="160">
        <f t="shared" si="84"/>
        <v>0</v>
      </c>
      <c r="GR32" s="58" t="b">
        <f t="array" ref="GR32">MAX(DH32:GQ32)=MIN(DH32:GQ32)</f>
        <v>0</v>
      </c>
    </row>
    <row r="33" spans="1:200" hidden="1" x14ac:dyDescent="0.25">
      <c r="A33" s="9" t="s">
        <v>28</v>
      </c>
      <c r="B33" s="160" t="str">
        <f t="shared" si="85"/>
        <v/>
      </c>
      <c r="C33" s="160" t="str">
        <f t="shared" si="0"/>
        <v/>
      </c>
      <c r="D33" s="160" t="str">
        <f t="shared" si="1"/>
        <v/>
      </c>
      <c r="E33" s="160" t="str">
        <f t="shared" si="2"/>
        <v/>
      </c>
      <c r="F33" s="160" t="str">
        <f t="shared" si="3"/>
        <v/>
      </c>
      <c r="G33" s="160" t="str">
        <f t="shared" si="4"/>
        <v/>
      </c>
      <c r="H33" s="160" t="str">
        <f t="shared" si="5"/>
        <v/>
      </c>
      <c r="I33" s="160" t="str">
        <f t="shared" si="6"/>
        <v/>
      </c>
      <c r="J33" s="160" t="str">
        <f t="shared" si="7"/>
        <v/>
      </c>
      <c r="K33" s="160" t="str">
        <f t="shared" si="8"/>
        <v/>
      </c>
      <c r="L33" s="160" t="str">
        <f t="shared" si="9"/>
        <v/>
      </c>
      <c r="M33" s="160" t="str">
        <f t="shared" si="10"/>
        <v/>
      </c>
      <c r="N33" s="160" t="str">
        <f t="shared" si="11"/>
        <v/>
      </c>
      <c r="O33" s="160" t="str">
        <f t="shared" si="12"/>
        <v/>
      </c>
      <c r="P33" s="160" t="str">
        <f t="shared" si="13"/>
        <v/>
      </c>
      <c r="Q33" s="160" t="str">
        <f t="shared" si="14"/>
        <v/>
      </c>
      <c r="R33" s="160" t="str">
        <f t="shared" si="15"/>
        <v/>
      </c>
      <c r="S33" s="160" t="str">
        <f t="shared" si="16"/>
        <v/>
      </c>
      <c r="T33" s="160" t="str">
        <f t="shared" si="17"/>
        <v/>
      </c>
      <c r="U33" s="160" t="str">
        <f t="shared" si="18"/>
        <v/>
      </c>
      <c r="V33" s="160" t="str">
        <f t="shared" si="19"/>
        <v/>
      </c>
      <c r="W33" s="160" t="str">
        <f t="shared" si="20"/>
        <v/>
      </c>
      <c r="X33" s="154" t="str">
        <f>IFERROR(INDEX('ES-Efficacy Acceptability'!H$12:H$52,MATCH($A33,'ES-Efficacy Acceptability'!$B$12:$B$52,0)),"")</f>
        <v/>
      </c>
      <c r="Y33" s="154" t="str">
        <f>IFERROR(INDEX('ES-Efficacy Acceptability'!I$12:I$52,MATCH($A33,'ES-Efficacy Acceptability'!$B$12:$B$52,0)),"")</f>
        <v/>
      </c>
      <c r="Z33" s="154" t="str">
        <f>IFERROR(INDEX('ES-Efficacy Acceptability'!J$12:J$52,MATCH($A33,'ES-Efficacy Acceptability'!$B$12:$B$52,0)),"")</f>
        <v/>
      </c>
      <c r="AA33" s="154" t="str">
        <f>IFERROR(INDEX('ES-Efficacy Acceptability'!K$12:K$52,MATCH($A33,'ES-Efficacy Acceptability'!$B$12:$B$52,0)),"")</f>
        <v/>
      </c>
      <c r="AB33" s="154" t="str">
        <f>IFERROR(INDEX('ES-Efficacy Acceptability'!L$12:L$52,MATCH($A33,'ES-Efficacy Acceptability'!$B$12:$B$52,0)),"")</f>
        <v/>
      </c>
      <c r="AC33" s="154" t="str">
        <f>IFERROR(INDEX('ES-Efficacy Acceptability'!M$12:M$52,MATCH($A33,'ES-Efficacy Acceptability'!$B$12:$B$52,0)),"")</f>
        <v/>
      </c>
      <c r="AD33" s="154" t="str">
        <f>IFERROR(INDEX('ES-Efficacy Acceptability'!N$12:N$52,MATCH($A33,'ES-Efficacy Acceptability'!$B$12:$B$52,0)),"")</f>
        <v/>
      </c>
      <c r="AE33" s="154" t="str">
        <f>IFERROR(INDEX('ES-Efficacy Acceptability'!O$12:O$52,MATCH($A33,'ES-Efficacy Acceptability'!$B$12:$B$52,0)),"")</f>
        <v/>
      </c>
      <c r="AF33" s="154" t="str">
        <f>IFERROR(INDEX('ES-Efficacy Acceptability'!P$12:P$52,MATCH($A33,'ES-Efficacy Acceptability'!$B$12:$B$52,0)),"")</f>
        <v/>
      </c>
      <c r="AG33" s="154" t="str">
        <f>IFERROR(INDEX('ES-Efficacy Acceptability'!Q$12:Q$52,MATCH($A33,'ES-Efficacy Acceptability'!$B$12:$B$52,0)),"")</f>
        <v/>
      </c>
      <c r="AH33" s="154" t="str">
        <f>IFERROR(INDEX('ES-Efficacy Acceptability'!R$12:R$52,MATCH($A33,'ES-Efficacy Acceptability'!$B$12:$B$52,0)),"")</f>
        <v/>
      </c>
      <c r="AI33" s="154" t="str">
        <f>IFERROR(INDEX('ES-Efficacy Acceptability'!S$12:S$52,MATCH($A33,'ES-Efficacy Acceptability'!$B$12:$B$52,0)),"")</f>
        <v/>
      </c>
      <c r="AJ33" s="154" t="str">
        <f>IFERROR(INDEX('ES-Efficacy Acceptability'!T$12:T$52,MATCH($A33,'ES-Efficacy Acceptability'!$B$12:$B$52,0)),"")</f>
        <v/>
      </c>
      <c r="AK33" s="154" t="str">
        <f>IFERROR(INDEX('ES-Efficacy Acceptability'!U$12:U$52,MATCH($A33,'ES-Efficacy Acceptability'!$B$12:$B$52,0)),"")</f>
        <v/>
      </c>
      <c r="AL33" s="154" t="str">
        <f>IFERROR(INDEX('ES-Efficacy Acceptability'!V$12:V$52,MATCH($A33,'ES-Efficacy Acceptability'!$B$12:$B$52,0)),"")</f>
        <v/>
      </c>
      <c r="AM33" s="154" t="str">
        <f>IFERROR(INDEX('ES-Efficacy Acceptability'!W$12:W$52,MATCH($A33,'ES-Efficacy Acceptability'!$B$12:$B$52,0)),"")</f>
        <v/>
      </c>
      <c r="AN33" s="154" t="str">
        <f>IFERROR(INDEX('ES-Efficacy Acceptability'!X$12:X$52,MATCH($A33,'ES-Efficacy Acceptability'!$B$12:$B$52,0)),"")</f>
        <v/>
      </c>
      <c r="AO33" s="154" t="str">
        <f>IFERROR(INDEX('ES-Efficacy Acceptability'!Y$12:Y$52,MATCH($A33,'ES-Efficacy Acceptability'!$B$12:$B$52,0)),"")</f>
        <v/>
      </c>
      <c r="AP33" s="154" t="str">
        <f>IFERROR(INDEX('ES-Efficacy Acceptability'!Z$12:Z$52,MATCH($A33,'ES-Efficacy Acceptability'!$B$12:$B$52,0)),"")</f>
        <v/>
      </c>
      <c r="AQ33" s="154" t="str">
        <f>IFERROR(INDEX('ES-Efficacy Acceptability'!AA$12:AA$52,MATCH($A33,'ES-Efficacy Acceptability'!$B$12:$B$52,0)),"")</f>
        <v/>
      </c>
      <c r="AR33" s="154" t="str">
        <f>IFERROR(INDEX('ES-Efficacy Acceptability'!AB$12:AB$52,MATCH($A33,'ES-Efficacy Acceptability'!$B$12:$B$52,0)),"")</f>
        <v/>
      </c>
      <c r="AS33" s="154" t="str">
        <f>IFERROR(INDEX('ES-Efficacy Acceptability'!AC$12:AC$52,MATCH($A33,'ES-Efficacy Acceptability'!$B$12:$B$52,0)),"")</f>
        <v/>
      </c>
      <c r="AT33" s="154" t="str">
        <f>IFERROR(INDEX('IT-Efficacy Acceptability'!H$12:H$52,MATCH($A33,'IT-Efficacy Acceptability'!$B$12:$B$52,0)),"")</f>
        <v/>
      </c>
      <c r="AU33" s="154" t="str">
        <f>IFERROR(INDEX('IT-Efficacy Acceptability'!I$12:I$52,MATCH($A33,'IT-Efficacy Acceptability'!$B$12:$B$52,0)),"")</f>
        <v/>
      </c>
      <c r="AV33" s="154" t="str">
        <f>IFERROR(INDEX('IT-Efficacy Acceptability'!J$12:J$52,MATCH($A33,'IT-Efficacy Acceptability'!$B$12:$B$52,0)),"")</f>
        <v/>
      </c>
      <c r="AW33" s="154" t="str">
        <f>IFERROR(INDEX('IT-Efficacy Acceptability'!K$12:K$52,MATCH($A33,'IT-Efficacy Acceptability'!$B$12:$B$52,0)),"")</f>
        <v/>
      </c>
      <c r="AX33" s="154" t="str">
        <f>IFERROR(INDEX('IT-Efficacy Acceptability'!L$12:L$52,MATCH($A33,'IT-Efficacy Acceptability'!$B$12:$B$52,0)),"")</f>
        <v/>
      </c>
      <c r="AY33" s="154" t="str">
        <f>IFERROR(INDEX('IT-Efficacy Acceptability'!M$12:M$52,MATCH($A33,'IT-Efficacy Acceptability'!$B$12:$B$52,0)),"")</f>
        <v/>
      </c>
      <c r="AZ33" s="154" t="str">
        <f>IFERROR(INDEX('IT-Efficacy Acceptability'!N$12:N$52,MATCH($A33,'IT-Efficacy Acceptability'!$B$12:$B$52,0)),"")</f>
        <v/>
      </c>
      <c r="BA33" s="154" t="str">
        <f>IFERROR(INDEX('IT-Efficacy Acceptability'!O$12:O$52,MATCH($A33,'IT-Efficacy Acceptability'!$B$12:$B$52,0)),"")</f>
        <v/>
      </c>
      <c r="BB33" s="154" t="str">
        <f>IFERROR(INDEX('IT-Efficacy Acceptability'!P$12:P$52,MATCH($A33,'IT-Efficacy Acceptability'!$B$12:$B$52,0)),"")</f>
        <v/>
      </c>
      <c r="BC33" s="154" t="str">
        <f>IFERROR(INDEX('IT-Efficacy Acceptability'!Q$12:Q$52,MATCH($A33,'IT-Efficacy Acceptability'!$B$12:$B$52,0)),"")</f>
        <v/>
      </c>
      <c r="BD33" s="154" t="str">
        <f>IFERROR(INDEX('IT-Efficacy Acceptability'!R$12:R$52,MATCH($A33,'IT-Efficacy Acceptability'!$B$12:$B$52,0)),"")</f>
        <v/>
      </c>
      <c r="BE33" s="154" t="str">
        <f>IFERROR(INDEX('IT-Efficacy Acceptability'!S$12:S$52,MATCH($A33,'IT-Efficacy Acceptability'!$B$12:$B$52,0)),"")</f>
        <v/>
      </c>
      <c r="BF33" s="154" t="str">
        <f>IFERROR(INDEX('IT-Efficacy Acceptability'!T$12:T$52,MATCH($A33,'IT-Efficacy Acceptability'!$B$12:$B$52,0)),"")</f>
        <v/>
      </c>
      <c r="BG33" s="154" t="str">
        <f>IFERROR(INDEX('IT-Efficacy Acceptability'!U$12:U$52,MATCH($A33,'IT-Efficacy Acceptability'!$B$12:$B$52,0)),"")</f>
        <v/>
      </c>
      <c r="BH33" s="154" t="str">
        <f>IFERROR(INDEX('IT-Efficacy Acceptability'!V$12:V$52,MATCH($A33,'IT-Efficacy Acceptability'!$B$12:$B$52,0)),"")</f>
        <v/>
      </c>
      <c r="BI33" s="154" t="str">
        <f>IFERROR(INDEX('IT-Efficacy Acceptability'!W$12:W$52,MATCH($A33,'IT-Efficacy Acceptability'!$B$12:$B$52,0)),"")</f>
        <v/>
      </c>
      <c r="BJ33" s="154" t="str">
        <f>IFERROR(INDEX('IT-Efficacy Acceptability'!X$12:X$52,MATCH($A33,'IT-Efficacy Acceptability'!$B$12:$B$52,0)),"")</f>
        <v/>
      </c>
      <c r="BK33" s="154" t="str">
        <f>IFERROR(INDEX('IT-Efficacy Acceptability'!Y$12:Y$52,MATCH($A33,'IT-Efficacy Acceptability'!$B$12:$B$52,0)),"")</f>
        <v/>
      </c>
      <c r="BL33" s="154" t="str">
        <f>IFERROR(INDEX('IT-Efficacy Acceptability'!Z$12:Z$52,MATCH($A33,'IT-Efficacy Acceptability'!$B$12:$B$52,0)),"")</f>
        <v/>
      </c>
      <c r="BM33" s="154" t="str">
        <f>IFERROR(INDEX('IT-Efficacy Acceptability'!AA$12:AA$52,MATCH($A33,'IT-Efficacy Acceptability'!$B$12:$B$52,0)),"")</f>
        <v/>
      </c>
      <c r="BN33" s="154" t="str">
        <f>IFERROR(INDEX('IT-Efficacy Acceptability'!AB$12:AB$52,MATCH($A33,'IT-Efficacy Acceptability'!$B$12:$B$52,0)),"")</f>
        <v/>
      </c>
      <c r="BO33" s="154" t="str">
        <f>IFERROR(INDEX('IT-Efficacy Acceptability'!AC$12:AC$52,MATCH($A33,'IT-Efficacy Acceptability'!$B$12:$B$52,0)),"")</f>
        <v/>
      </c>
      <c r="BP33" s="154" t="str">
        <f>IFERROR(INDEX('DE-Efficacy Acceptability'!H$12:H$52,MATCH($A33,'DE-Efficacy Acceptability'!$B$12:$B$52,0)),"")</f>
        <v/>
      </c>
      <c r="BQ33" s="154" t="str">
        <f>IFERROR(INDEX('DE-Efficacy Acceptability'!I$12:I$52,MATCH($A33,'DE-Efficacy Acceptability'!$B$12:$B$52,0)),"")</f>
        <v/>
      </c>
      <c r="BR33" s="154" t="str">
        <f>IFERROR(INDEX('DE-Efficacy Acceptability'!J$12:J$52,MATCH($A33,'DE-Efficacy Acceptability'!$B$12:$B$52,0)),"")</f>
        <v/>
      </c>
      <c r="BS33" s="154" t="str">
        <f>IFERROR(INDEX('DE-Efficacy Acceptability'!K$12:K$52,MATCH($A33,'DE-Efficacy Acceptability'!$B$12:$B$52,0)),"")</f>
        <v/>
      </c>
      <c r="BT33" s="154" t="str">
        <f>IFERROR(INDEX('DE-Efficacy Acceptability'!L$12:L$52,MATCH($A33,'DE-Efficacy Acceptability'!$B$12:$B$52,0)),"")</f>
        <v/>
      </c>
      <c r="BU33" s="154" t="str">
        <f>IFERROR(INDEX('DE-Efficacy Acceptability'!M$12:M$52,MATCH($A33,'DE-Efficacy Acceptability'!$B$12:$B$52,0)),"")</f>
        <v/>
      </c>
      <c r="BV33" s="154" t="str">
        <f>IFERROR(INDEX('DE-Efficacy Acceptability'!N$12:N$52,MATCH($A33,'DE-Efficacy Acceptability'!$B$12:$B$52,0)),"")</f>
        <v/>
      </c>
      <c r="BW33" s="154" t="str">
        <f>IFERROR(INDEX('DE-Efficacy Acceptability'!O$12:O$52,MATCH($A33,'DE-Efficacy Acceptability'!$B$12:$B$52,0)),"")</f>
        <v/>
      </c>
      <c r="BX33" s="154" t="str">
        <f>IFERROR(INDEX('DE-Efficacy Acceptability'!P$12:P$52,MATCH($A33,'DE-Efficacy Acceptability'!$B$12:$B$52,0)),"")</f>
        <v/>
      </c>
      <c r="BY33" s="154" t="str">
        <f>IFERROR(INDEX('DE-Efficacy Acceptability'!Q$12:Q$52,MATCH($A33,'DE-Efficacy Acceptability'!$B$12:$B$52,0)),"")</f>
        <v/>
      </c>
      <c r="BZ33" s="154" t="str">
        <f>IFERROR(INDEX('DE-Efficacy Acceptability'!R$12:R$52,MATCH($A33,'DE-Efficacy Acceptability'!$B$12:$B$52,0)),"")</f>
        <v/>
      </c>
      <c r="CA33" s="154" t="str">
        <f>IFERROR(INDEX('DE-Efficacy Acceptability'!S$12:S$52,MATCH($A33,'DE-Efficacy Acceptability'!$B$12:$B$52,0)),"")</f>
        <v/>
      </c>
      <c r="CB33" s="154" t="str">
        <f>IFERROR(INDEX('DE-Efficacy Acceptability'!T$12:T$52,MATCH($A33,'DE-Efficacy Acceptability'!$B$12:$B$52,0)),"")</f>
        <v/>
      </c>
      <c r="CC33" s="154" t="str">
        <f>IFERROR(INDEX('DE-Efficacy Acceptability'!U$12:U$52,MATCH($A33,'DE-Efficacy Acceptability'!$B$12:$B$52,0)),"")</f>
        <v/>
      </c>
      <c r="CD33" s="154" t="str">
        <f>IFERROR(INDEX('DE-Efficacy Acceptability'!V$12:V$52,MATCH($A33,'DE-Efficacy Acceptability'!$B$12:$B$52,0)),"")</f>
        <v/>
      </c>
      <c r="CE33" s="154" t="str">
        <f>IFERROR(INDEX('DE-Efficacy Acceptability'!W$12:W$52,MATCH($A33,'DE-Efficacy Acceptability'!$B$12:$B$52,0)),"")</f>
        <v/>
      </c>
      <c r="CF33" s="154" t="str">
        <f>IFERROR(INDEX('DE-Efficacy Acceptability'!X$12:X$52,MATCH($A33,'DE-Efficacy Acceptability'!$B$12:$B$52,0)),"")</f>
        <v/>
      </c>
      <c r="CG33" s="154" t="str">
        <f>IFERROR(INDEX('DE-Efficacy Acceptability'!Y$12:Y$52,MATCH($A33,'DE-Efficacy Acceptability'!$B$12:$B$52,0)),"")</f>
        <v/>
      </c>
      <c r="CH33" s="154" t="str">
        <f>IFERROR(INDEX('DE-Efficacy Acceptability'!Z$12:Z$52,MATCH($A33,'DE-Efficacy Acceptability'!$B$12:$B$52,0)),"")</f>
        <v/>
      </c>
      <c r="CI33" s="154" t="str">
        <f>IFERROR(INDEX('DE-Efficacy Acceptability'!AA$12:AA$52,MATCH($A33,'DE-Efficacy Acceptability'!$B$12:$B$52,0)),"")</f>
        <v/>
      </c>
      <c r="CJ33" s="154" t="str">
        <f>IFERROR(INDEX('DE-Efficacy Acceptability'!AB$12:AB$52,MATCH($A33,'DE-Efficacy Acceptability'!$B$12:$B$52,0)),"")</f>
        <v/>
      </c>
      <c r="CK33" s="154" t="str">
        <f>IFERROR(INDEX('DE-Efficacy Acceptability'!AC$12:AC$52,MATCH($A33,'DE-Efficacy Acceptability'!$B$12:$B$52,0)),"")</f>
        <v/>
      </c>
      <c r="CL33" s="154" t="str">
        <f>IFERROR(INDEX('FR-Efficacy Acceptability'!H$12:H$52,MATCH($A33,'FR-Efficacy Acceptability'!$B$12:$B$52,0)),"")</f>
        <v/>
      </c>
      <c r="CM33" s="154" t="str">
        <f>IFERROR(INDEX('FR-Efficacy Acceptability'!I$12:I$52,MATCH($A33,'FR-Efficacy Acceptability'!$B$12:$B$52,0)),"")</f>
        <v/>
      </c>
      <c r="CN33" s="154" t="str">
        <f>IFERROR(INDEX('FR-Efficacy Acceptability'!J$12:J$52,MATCH($A33,'FR-Efficacy Acceptability'!$B$12:$B$52,0)),"")</f>
        <v/>
      </c>
      <c r="CO33" s="154" t="str">
        <f>IFERROR(INDEX('FR-Efficacy Acceptability'!K$12:K$52,MATCH($A33,'FR-Efficacy Acceptability'!$B$12:$B$52,0)),"")</f>
        <v/>
      </c>
      <c r="CP33" s="154" t="str">
        <f>IFERROR(INDEX('FR-Efficacy Acceptability'!L$12:L$52,MATCH($A33,'FR-Efficacy Acceptability'!$B$12:$B$52,0)),"")</f>
        <v/>
      </c>
      <c r="CQ33" s="154" t="str">
        <f>IFERROR(INDEX('FR-Efficacy Acceptability'!M$12:M$52,MATCH($A33,'FR-Efficacy Acceptability'!$B$12:$B$52,0)),"")</f>
        <v/>
      </c>
      <c r="CR33" s="154" t="str">
        <f>IFERROR(INDEX('FR-Efficacy Acceptability'!N$12:N$52,MATCH($A33,'FR-Efficacy Acceptability'!$B$12:$B$52,0)),"")</f>
        <v/>
      </c>
      <c r="CS33" s="154" t="str">
        <f>IFERROR(INDEX('FR-Efficacy Acceptability'!O$12:O$52,MATCH($A33,'FR-Efficacy Acceptability'!$B$12:$B$52,0)),"")</f>
        <v/>
      </c>
      <c r="CT33" s="154" t="str">
        <f>IFERROR(INDEX('FR-Efficacy Acceptability'!P$12:P$52,MATCH($A33,'FR-Efficacy Acceptability'!$B$12:$B$52,0)),"")</f>
        <v/>
      </c>
      <c r="CU33" s="154" t="str">
        <f>IFERROR(INDEX('FR-Efficacy Acceptability'!Q$12:Q$52,MATCH($A33,'FR-Efficacy Acceptability'!$B$12:$B$52,0)),"")</f>
        <v/>
      </c>
      <c r="CV33" s="154" t="str">
        <f>IFERROR(INDEX('FR-Efficacy Acceptability'!R$12:R$52,MATCH($A33,'FR-Efficacy Acceptability'!$B$12:$B$52,0)),"")</f>
        <v/>
      </c>
      <c r="CW33" s="154" t="str">
        <f>IFERROR(INDEX('FR-Efficacy Acceptability'!S$12:S$52,MATCH($A33,'FR-Efficacy Acceptability'!$B$12:$B$52,0)),"")</f>
        <v/>
      </c>
      <c r="CX33" s="154" t="str">
        <f>IFERROR(INDEX('FR-Efficacy Acceptability'!T$12:T$52,MATCH($A33,'FR-Efficacy Acceptability'!$B$12:$B$52,0)),"")</f>
        <v/>
      </c>
      <c r="CY33" s="154" t="str">
        <f>IFERROR(INDEX('FR-Efficacy Acceptability'!U$12:U$52,MATCH($A33,'FR-Efficacy Acceptability'!$B$12:$B$52,0)),"")</f>
        <v/>
      </c>
      <c r="CZ33" s="154" t="str">
        <f>IFERROR(INDEX('FR-Efficacy Acceptability'!V$12:V$52,MATCH($A33,'FR-Efficacy Acceptability'!$B$12:$B$52,0)),"")</f>
        <v/>
      </c>
      <c r="DA33" s="154" t="str">
        <f>IFERROR(INDEX('FR-Efficacy Acceptability'!W$12:W$52,MATCH($A33,'FR-Efficacy Acceptability'!$B$12:$B$52,0)),"")</f>
        <v/>
      </c>
      <c r="DB33" s="154" t="str">
        <f>IFERROR(INDEX('FR-Efficacy Acceptability'!X$12:X$52,MATCH($A33,'FR-Efficacy Acceptability'!$B$12:$B$52,0)),"")</f>
        <v/>
      </c>
      <c r="DC33" s="154" t="str">
        <f>IFERROR(INDEX('FR-Efficacy Acceptability'!Y$12:Y$52,MATCH($A33,'FR-Efficacy Acceptability'!$B$12:$B$52,0)),"")</f>
        <v/>
      </c>
      <c r="DD33" s="154" t="str">
        <f>IFERROR(INDEX('FR-Efficacy Acceptability'!Z$12:Z$52,MATCH($A33,'FR-Efficacy Acceptability'!$B$12:$B$52,0)),"")</f>
        <v/>
      </c>
      <c r="DE33" s="154" t="str">
        <f>IFERROR(INDEX('FR-Efficacy Acceptability'!AA$12:AA$52,MATCH($A33,'FR-Efficacy Acceptability'!$B$12:$B$52,0)),"")</f>
        <v/>
      </c>
      <c r="DF33" s="154" t="str">
        <f>IFERROR(INDEX('FR-Efficacy Acceptability'!AB$12:AB$52,MATCH($A33,'FR-Efficacy Acceptability'!$B$12:$B$52,0)),"")</f>
        <v/>
      </c>
      <c r="DG33" s="154" t="str">
        <f>IFERROR(INDEX('FR-Efficacy Acceptability'!AC$12:AC$52,MATCH($A33,'FR-Efficacy Acceptability'!$B$12:$B$52,0)),"")</f>
        <v/>
      </c>
      <c r="DH33" s="160" t="str">
        <f t="shared" si="86"/>
        <v/>
      </c>
      <c r="DI33" s="160" t="str">
        <f t="shared" si="21"/>
        <v/>
      </c>
      <c r="DJ33" s="160" t="str">
        <f t="shared" si="22"/>
        <v/>
      </c>
      <c r="DK33" s="160" t="str">
        <f t="shared" si="23"/>
        <v/>
      </c>
      <c r="DL33" s="160" t="str">
        <f t="shared" si="24"/>
        <v/>
      </c>
      <c r="DM33" s="160" t="str">
        <f t="shared" si="25"/>
        <v/>
      </c>
      <c r="DN33" s="160" t="str">
        <f t="shared" si="26"/>
        <v/>
      </c>
      <c r="DO33" s="160" t="str">
        <f t="shared" si="27"/>
        <v/>
      </c>
      <c r="DP33" s="160" t="str">
        <f t="shared" si="28"/>
        <v/>
      </c>
      <c r="DQ33" s="160" t="str">
        <f t="shared" si="29"/>
        <v/>
      </c>
      <c r="DR33" s="160" t="str">
        <f t="shared" si="30"/>
        <v/>
      </c>
      <c r="DS33" s="160" t="str">
        <f t="shared" si="31"/>
        <v/>
      </c>
      <c r="DT33" s="160" t="str">
        <f t="shared" si="32"/>
        <v/>
      </c>
      <c r="DU33" s="160" t="str">
        <f t="shared" si="33"/>
        <v/>
      </c>
      <c r="DV33" s="160" t="str">
        <f t="shared" si="34"/>
        <v/>
      </c>
      <c r="DW33" s="160" t="str">
        <f t="shared" si="35"/>
        <v/>
      </c>
      <c r="DX33" s="160" t="str">
        <f t="shared" si="36"/>
        <v/>
      </c>
      <c r="DY33" s="160" t="str">
        <f t="shared" si="37"/>
        <v/>
      </c>
      <c r="DZ33" s="160" t="str">
        <f t="shared" si="38"/>
        <v/>
      </c>
      <c r="EA33" s="160" t="str">
        <f t="shared" si="39"/>
        <v/>
      </c>
      <c r="EB33" s="160" t="str">
        <f t="shared" si="40"/>
        <v/>
      </c>
      <c r="EC33" s="160" t="str">
        <f t="shared" si="41"/>
        <v/>
      </c>
      <c r="ED33" s="160" t="str">
        <f t="shared" si="87"/>
        <v/>
      </c>
      <c r="EE33" s="160" t="str">
        <f t="shared" si="42"/>
        <v/>
      </c>
      <c r="EF33" s="160" t="str">
        <f t="shared" si="43"/>
        <v/>
      </c>
      <c r="EG33" s="160" t="str">
        <f t="shared" si="44"/>
        <v/>
      </c>
      <c r="EH33" s="160" t="str">
        <f t="shared" si="45"/>
        <v/>
      </c>
      <c r="EI33" s="160" t="str">
        <f t="shared" si="46"/>
        <v/>
      </c>
      <c r="EJ33" s="160" t="str">
        <f t="shared" si="47"/>
        <v/>
      </c>
      <c r="EK33" s="160" t="str">
        <f t="shared" si="48"/>
        <v/>
      </c>
      <c r="EL33" s="160" t="str">
        <f t="shared" si="49"/>
        <v/>
      </c>
      <c r="EM33" s="160" t="str">
        <f t="shared" si="50"/>
        <v/>
      </c>
      <c r="EN33" s="160" t="str">
        <f t="shared" si="51"/>
        <v/>
      </c>
      <c r="EO33" s="160" t="str">
        <f t="shared" si="52"/>
        <v/>
      </c>
      <c r="EP33" s="160" t="str">
        <f t="shared" si="53"/>
        <v/>
      </c>
      <c r="EQ33" s="160" t="str">
        <f t="shared" si="54"/>
        <v/>
      </c>
      <c r="ER33" s="160" t="str">
        <f t="shared" si="55"/>
        <v/>
      </c>
      <c r="ES33" s="160" t="str">
        <f t="shared" si="56"/>
        <v/>
      </c>
      <c r="ET33" s="160" t="str">
        <f t="shared" si="57"/>
        <v/>
      </c>
      <c r="EU33" s="160" t="str">
        <f t="shared" si="58"/>
        <v/>
      </c>
      <c r="EV33" s="160" t="str">
        <f t="shared" si="59"/>
        <v/>
      </c>
      <c r="EW33" s="160" t="str">
        <f t="shared" si="60"/>
        <v/>
      </c>
      <c r="EX33" s="160" t="str">
        <f t="shared" si="61"/>
        <v/>
      </c>
      <c r="EY33" s="160" t="str">
        <f t="shared" si="62"/>
        <v/>
      </c>
      <c r="EZ33" s="160" t="str">
        <f t="shared" si="88"/>
        <v/>
      </c>
      <c r="FA33" s="160" t="str">
        <f t="shared" si="89"/>
        <v/>
      </c>
      <c r="FB33" s="160" t="str">
        <f t="shared" si="90"/>
        <v/>
      </c>
      <c r="FC33" s="160" t="str">
        <f t="shared" si="91"/>
        <v/>
      </c>
      <c r="FD33" s="160" t="str">
        <f t="shared" si="92"/>
        <v/>
      </c>
      <c r="FE33" s="160" t="str">
        <f t="shared" si="93"/>
        <v/>
      </c>
      <c r="FF33" s="160" t="str">
        <f t="shared" si="94"/>
        <v/>
      </c>
      <c r="FG33" s="160" t="str">
        <f t="shared" si="95"/>
        <v/>
      </c>
      <c r="FH33" s="160" t="str">
        <f t="shared" si="96"/>
        <v/>
      </c>
      <c r="FI33" s="160" t="str">
        <f t="shared" si="97"/>
        <v/>
      </c>
      <c r="FJ33" s="160" t="str">
        <f t="shared" si="98"/>
        <v/>
      </c>
      <c r="FK33" s="160" t="str">
        <f t="shared" si="99"/>
        <v/>
      </c>
      <c r="FL33" s="160" t="str">
        <f t="shared" si="100"/>
        <v/>
      </c>
      <c r="FM33" s="160" t="str">
        <f t="shared" si="101"/>
        <v/>
      </c>
      <c r="FN33" s="160" t="str">
        <f t="shared" si="102"/>
        <v/>
      </c>
      <c r="FO33" s="160" t="str">
        <f t="shared" si="103"/>
        <v/>
      </c>
      <c r="FP33" s="160" t="str">
        <f t="shared" si="104"/>
        <v/>
      </c>
      <c r="FQ33" s="160" t="str">
        <f t="shared" si="105"/>
        <v/>
      </c>
      <c r="FR33" s="160" t="str">
        <f t="shared" si="106"/>
        <v/>
      </c>
      <c r="FS33" s="160" t="str">
        <f t="shared" si="107"/>
        <v/>
      </c>
      <c r="FT33" s="160" t="str">
        <f t="shared" si="108"/>
        <v/>
      </c>
      <c r="FU33" s="160" t="str">
        <f t="shared" si="109"/>
        <v/>
      </c>
      <c r="FV33" s="160" t="str">
        <f t="shared" si="110"/>
        <v/>
      </c>
      <c r="FW33" s="160" t="str">
        <f t="shared" si="64"/>
        <v/>
      </c>
      <c r="FX33" s="160" t="str">
        <f t="shared" si="65"/>
        <v/>
      </c>
      <c r="FY33" s="160" t="str">
        <f t="shared" si="66"/>
        <v/>
      </c>
      <c r="FZ33" s="160" t="str">
        <f t="shared" si="67"/>
        <v/>
      </c>
      <c r="GA33" s="160" t="str">
        <f t="shared" si="68"/>
        <v/>
      </c>
      <c r="GB33" s="160" t="str">
        <f t="shared" si="69"/>
        <v/>
      </c>
      <c r="GC33" s="160" t="str">
        <f t="shared" si="70"/>
        <v/>
      </c>
      <c r="GD33" s="160" t="str">
        <f t="shared" si="71"/>
        <v/>
      </c>
      <c r="GE33" s="160" t="str">
        <f t="shared" si="72"/>
        <v/>
      </c>
      <c r="GF33" s="160" t="str">
        <f t="shared" si="73"/>
        <v/>
      </c>
      <c r="GG33" s="160" t="str">
        <f t="shared" si="74"/>
        <v/>
      </c>
      <c r="GH33" s="160" t="str">
        <f t="shared" si="75"/>
        <v/>
      </c>
      <c r="GI33" s="160" t="str">
        <f t="shared" si="76"/>
        <v/>
      </c>
      <c r="GJ33" s="160" t="str">
        <f t="shared" si="77"/>
        <v/>
      </c>
      <c r="GK33" s="160" t="str">
        <f t="shared" si="78"/>
        <v/>
      </c>
      <c r="GL33" s="160" t="str">
        <f t="shared" si="79"/>
        <v/>
      </c>
      <c r="GM33" s="160" t="str">
        <f t="shared" si="80"/>
        <v/>
      </c>
      <c r="GN33" s="160" t="str">
        <f t="shared" si="81"/>
        <v/>
      </c>
      <c r="GO33" s="160" t="str">
        <f t="shared" si="82"/>
        <v/>
      </c>
      <c r="GP33" s="160" t="str">
        <f t="shared" si="83"/>
        <v/>
      </c>
      <c r="GQ33" s="160" t="str">
        <f t="shared" si="84"/>
        <v/>
      </c>
      <c r="GR33" s="58" t="b">
        <f t="array" ref="GR33">MAX(DH33:GQ33)=MIN(DH33:GQ33)</f>
        <v>1</v>
      </c>
    </row>
    <row r="34" spans="1:200" hidden="1" x14ac:dyDescent="0.25">
      <c r="A34" s="9" t="s">
        <v>22</v>
      </c>
      <c r="B34" s="160" t="str">
        <f t="shared" si="85"/>
        <v/>
      </c>
      <c r="C34" s="160" t="str">
        <f t="shared" si="0"/>
        <v/>
      </c>
      <c r="D34" s="160" t="str">
        <f t="shared" si="1"/>
        <v/>
      </c>
      <c r="E34" s="160" t="str">
        <f t="shared" si="2"/>
        <v/>
      </c>
      <c r="F34" s="160" t="str">
        <f t="shared" si="3"/>
        <v/>
      </c>
      <c r="G34" s="160" t="str">
        <f t="shared" si="4"/>
        <v/>
      </c>
      <c r="H34" s="160" t="str">
        <f t="shared" si="5"/>
        <v/>
      </c>
      <c r="I34" s="160" t="str">
        <f t="shared" si="6"/>
        <v/>
      </c>
      <c r="J34" s="160" t="str">
        <f t="shared" si="7"/>
        <v/>
      </c>
      <c r="K34" s="160" t="str">
        <f t="shared" si="8"/>
        <v/>
      </c>
      <c r="L34" s="160" t="str">
        <f t="shared" si="9"/>
        <v/>
      </c>
      <c r="M34" s="160" t="str">
        <f t="shared" si="10"/>
        <v/>
      </c>
      <c r="N34" s="160" t="str">
        <f t="shared" si="11"/>
        <v/>
      </c>
      <c r="O34" s="160" t="str">
        <f t="shared" si="12"/>
        <v/>
      </c>
      <c r="P34" s="160" t="str">
        <f t="shared" si="13"/>
        <v/>
      </c>
      <c r="Q34" s="160" t="str">
        <f t="shared" si="14"/>
        <v/>
      </c>
      <c r="R34" s="160" t="str">
        <f t="shared" si="15"/>
        <v/>
      </c>
      <c r="S34" s="160" t="str">
        <f t="shared" si="16"/>
        <v/>
      </c>
      <c r="T34" s="160" t="str">
        <f t="shared" si="17"/>
        <v/>
      </c>
      <c r="U34" s="160" t="str">
        <f t="shared" si="18"/>
        <v/>
      </c>
      <c r="V34" s="160" t="str">
        <f t="shared" si="19"/>
        <v/>
      </c>
      <c r="W34" s="160" t="str">
        <f t="shared" si="20"/>
        <v/>
      </c>
      <c r="X34" s="154" t="str">
        <f>IFERROR(INDEX('ES-Efficacy Acceptability'!H$12:H$52,MATCH($A34,'ES-Efficacy Acceptability'!$B$12:$B$52,0)),"")</f>
        <v/>
      </c>
      <c r="Y34" s="154" t="str">
        <f>IFERROR(INDEX('ES-Efficacy Acceptability'!I$12:I$52,MATCH($A34,'ES-Efficacy Acceptability'!$B$12:$B$52,0)),"")</f>
        <v/>
      </c>
      <c r="Z34" s="154" t="str">
        <f>IFERROR(INDEX('ES-Efficacy Acceptability'!J$12:J$52,MATCH($A34,'ES-Efficacy Acceptability'!$B$12:$B$52,0)),"")</f>
        <v/>
      </c>
      <c r="AA34" s="154" t="str">
        <f>IFERROR(INDEX('ES-Efficacy Acceptability'!K$12:K$52,MATCH($A34,'ES-Efficacy Acceptability'!$B$12:$B$52,0)),"")</f>
        <v/>
      </c>
      <c r="AB34" s="154" t="str">
        <f>IFERROR(INDEX('ES-Efficacy Acceptability'!L$12:L$52,MATCH($A34,'ES-Efficacy Acceptability'!$B$12:$B$52,0)),"")</f>
        <v/>
      </c>
      <c r="AC34" s="154" t="str">
        <f>IFERROR(INDEX('ES-Efficacy Acceptability'!M$12:M$52,MATCH($A34,'ES-Efficacy Acceptability'!$B$12:$B$52,0)),"")</f>
        <v/>
      </c>
      <c r="AD34" s="154" t="str">
        <f>IFERROR(INDEX('ES-Efficacy Acceptability'!N$12:N$52,MATCH($A34,'ES-Efficacy Acceptability'!$B$12:$B$52,0)),"")</f>
        <v/>
      </c>
      <c r="AE34" s="154" t="str">
        <f>IFERROR(INDEX('ES-Efficacy Acceptability'!O$12:O$52,MATCH($A34,'ES-Efficacy Acceptability'!$B$12:$B$52,0)),"")</f>
        <v/>
      </c>
      <c r="AF34" s="154" t="str">
        <f>IFERROR(INDEX('ES-Efficacy Acceptability'!P$12:P$52,MATCH($A34,'ES-Efficacy Acceptability'!$B$12:$B$52,0)),"")</f>
        <v/>
      </c>
      <c r="AG34" s="154" t="str">
        <f>IFERROR(INDEX('ES-Efficacy Acceptability'!Q$12:Q$52,MATCH($A34,'ES-Efficacy Acceptability'!$B$12:$B$52,0)),"")</f>
        <v/>
      </c>
      <c r="AH34" s="154" t="str">
        <f>IFERROR(INDEX('ES-Efficacy Acceptability'!R$12:R$52,MATCH($A34,'ES-Efficacy Acceptability'!$B$12:$B$52,0)),"")</f>
        <v/>
      </c>
      <c r="AI34" s="154" t="str">
        <f>IFERROR(INDEX('ES-Efficacy Acceptability'!S$12:S$52,MATCH($A34,'ES-Efficacy Acceptability'!$B$12:$B$52,0)),"")</f>
        <v/>
      </c>
      <c r="AJ34" s="154" t="str">
        <f>IFERROR(INDEX('ES-Efficacy Acceptability'!T$12:T$52,MATCH($A34,'ES-Efficacy Acceptability'!$B$12:$B$52,0)),"")</f>
        <v/>
      </c>
      <c r="AK34" s="154" t="str">
        <f>IFERROR(INDEX('ES-Efficacy Acceptability'!U$12:U$52,MATCH($A34,'ES-Efficacy Acceptability'!$B$12:$B$52,0)),"")</f>
        <v/>
      </c>
      <c r="AL34" s="154" t="str">
        <f>IFERROR(INDEX('ES-Efficacy Acceptability'!V$12:V$52,MATCH($A34,'ES-Efficacy Acceptability'!$B$12:$B$52,0)),"")</f>
        <v/>
      </c>
      <c r="AM34" s="154" t="str">
        <f>IFERROR(INDEX('ES-Efficacy Acceptability'!W$12:W$52,MATCH($A34,'ES-Efficacy Acceptability'!$B$12:$B$52,0)),"")</f>
        <v/>
      </c>
      <c r="AN34" s="154" t="str">
        <f>IFERROR(INDEX('ES-Efficacy Acceptability'!X$12:X$52,MATCH($A34,'ES-Efficacy Acceptability'!$B$12:$B$52,0)),"")</f>
        <v/>
      </c>
      <c r="AO34" s="154" t="str">
        <f>IFERROR(INDEX('ES-Efficacy Acceptability'!Y$12:Y$52,MATCH($A34,'ES-Efficacy Acceptability'!$B$12:$B$52,0)),"")</f>
        <v/>
      </c>
      <c r="AP34" s="154" t="str">
        <f>IFERROR(INDEX('ES-Efficacy Acceptability'!Z$12:Z$52,MATCH($A34,'ES-Efficacy Acceptability'!$B$12:$B$52,0)),"")</f>
        <v/>
      </c>
      <c r="AQ34" s="154" t="str">
        <f>IFERROR(INDEX('ES-Efficacy Acceptability'!AA$12:AA$52,MATCH($A34,'ES-Efficacy Acceptability'!$B$12:$B$52,0)),"")</f>
        <v/>
      </c>
      <c r="AR34" s="154" t="str">
        <f>IFERROR(INDEX('ES-Efficacy Acceptability'!AB$12:AB$52,MATCH($A34,'ES-Efficacy Acceptability'!$B$12:$B$52,0)),"")</f>
        <v/>
      </c>
      <c r="AS34" s="154" t="str">
        <f>IFERROR(INDEX('ES-Efficacy Acceptability'!AC$12:AC$52,MATCH($A34,'ES-Efficacy Acceptability'!$B$12:$B$52,0)),"")</f>
        <v/>
      </c>
      <c r="AT34" s="154" t="str">
        <f>IFERROR(INDEX('IT-Efficacy Acceptability'!H$12:H$52,MATCH($A34,'IT-Efficacy Acceptability'!$B$12:$B$52,0)),"")</f>
        <v/>
      </c>
      <c r="AU34" s="154" t="str">
        <f>IFERROR(INDEX('IT-Efficacy Acceptability'!I$12:I$52,MATCH($A34,'IT-Efficacy Acceptability'!$B$12:$B$52,0)),"")</f>
        <v/>
      </c>
      <c r="AV34" s="154" t="str">
        <f>IFERROR(INDEX('IT-Efficacy Acceptability'!J$12:J$52,MATCH($A34,'IT-Efficacy Acceptability'!$B$12:$B$52,0)),"")</f>
        <v/>
      </c>
      <c r="AW34" s="154" t="str">
        <f>IFERROR(INDEX('IT-Efficacy Acceptability'!K$12:K$52,MATCH($A34,'IT-Efficacy Acceptability'!$B$12:$B$52,0)),"")</f>
        <v/>
      </c>
      <c r="AX34" s="154" t="str">
        <f>IFERROR(INDEX('IT-Efficacy Acceptability'!L$12:L$52,MATCH($A34,'IT-Efficacy Acceptability'!$B$12:$B$52,0)),"")</f>
        <v/>
      </c>
      <c r="AY34" s="154" t="str">
        <f>IFERROR(INDEX('IT-Efficacy Acceptability'!M$12:M$52,MATCH($A34,'IT-Efficacy Acceptability'!$B$12:$B$52,0)),"")</f>
        <v/>
      </c>
      <c r="AZ34" s="154" t="str">
        <f>IFERROR(INDEX('IT-Efficacy Acceptability'!N$12:N$52,MATCH($A34,'IT-Efficacy Acceptability'!$B$12:$B$52,0)),"")</f>
        <v/>
      </c>
      <c r="BA34" s="154" t="str">
        <f>IFERROR(INDEX('IT-Efficacy Acceptability'!O$12:O$52,MATCH($A34,'IT-Efficacy Acceptability'!$B$12:$B$52,0)),"")</f>
        <v/>
      </c>
      <c r="BB34" s="154" t="str">
        <f>IFERROR(INDEX('IT-Efficacy Acceptability'!P$12:P$52,MATCH($A34,'IT-Efficacy Acceptability'!$B$12:$B$52,0)),"")</f>
        <v/>
      </c>
      <c r="BC34" s="154" t="str">
        <f>IFERROR(INDEX('IT-Efficacy Acceptability'!Q$12:Q$52,MATCH($A34,'IT-Efficacy Acceptability'!$B$12:$B$52,0)),"")</f>
        <v/>
      </c>
      <c r="BD34" s="154" t="str">
        <f>IFERROR(INDEX('IT-Efficacy Acceptability'!R$12:R$52,MATCH($A34,'IT-Efficacy Acceptability'!$B$12:$B$52,0)),"")</f>
        <v/>
      </c>
      <c r="BE34" s="154" t="str">
        <f>IFERROR(INDEX('IT-Efficacy Acceptability'!S$12:S$52,MATCH($A34,'IT-Efficacy Acceptability'!$B$12:$B$52,0)),"")</f>
        <v/>
      </c>
      <c r="BF34" s="154" t="str">
        <f>IFERROR(INDEX('IT-Efficacy Acceptability'!T$12:T$52,MATCH($A34,'IT-Efficacy Acceptability'!$B$12:$B$52,0)),"")</f>
        <v/>
      </c>
      <c r="BG34" s="154" t="str">
        <f>IFERROR(INDEX('IT-Efficacy Acceptability'!U$12:U$52,MATCH($A34,'IT-Efficacy Acceptability'!$B$12:$B$52,0)),"")</f>
        <v/>
      </c>
      <c r="BH34" s="154" t="str">
        <f>IFERROR(INDEX('IT-Efficacy Acceptability'!V$12:V$52,MATCH($A34,'IT-Efficacy Acceptability'!$B$12:$B$52,0)),"")</f>
        <v/>
      </c>
      <c r="BI34" s="154" t="str">
        <f>IFERROR(INDEX('IT-Efficacy Acceptability'!W$12:W$52,MATCH($A34,'IT-Efficacy Acceptability'!$B$12:$B$52,0)),"")</f>
        <v/>
      </c>
      <c r="BJ34" s="154" t="str">
        <f>IFERROR(INDEX('IT-Efficacy Acceptability'!X$12:X$52,MATCH($A34,'IT-Efficacy Acceptability'!$B$12:$B$52,0)),"")</f>
        <v/>
      </c>
      <c r="BK34" s="154" t="str">
        <f>IFERROR(INDEX('IT-Efficacy Acceptability'!Y$12:Y$52,MATCH($A34,'IT-Efficacy Acceptability'!$B$12:$B$52,0)),"")</f>
        <v/>
      </c>
      <c r="BL34" s="154" t="str">
        <f>IFERROR(INDEX('IT-Efficacy Acceptability'!Z$12:Z$52,MATCH($A34,'IT-Efficacy Acceptability'!$B$12:$B$52,0)),"")</f>
        <v/>
      </c>
      <c r="BM34" s="154" t="str">
        <f>IFERROR(INDEX('IT-Efficacy Acceptability'!AA$12:AA$52,MATCH($A34,'IT-Efficacy Acceptability'!$B$12:$B$52,0)),"")</f>
        <v/>
      </c>
      <c r="BN34" s="154" t="str">
        <f>IFERROR(INDEX('IT-Efficacy Acceptability'!AB$12:AB$52,MATCH($A34,'IT-Efficacy Acceptability'!$B$12:$B$52,0)),"")</f>
        <v/>
      </c>
      <c r="BO34" s="154" t="str">
        <f>IFERROR(INDEX('IT-Efficacy Acceptability'!AC$12:AC$52,MATCH($A34,'IT-Efficacy Acceptability'!$B$12:$B$52,0)),"")</f>
        <v/>
      </c>
      <c r="BP34" s="154" t="str">
        <f>IFERROR(INDEX('DE-Efficacy Acceptability'!H$12:H$52,MATCH($A34,'DE-Efficacy Acceptability'!$B$12:$B$52,0)),"")</f>
        <v/>
      </c>
      <c r="BQ34" s="154" t="str">
        <f>IFERROR(INDEX('DE-Efficacy Acceptability'!I$12:I$52,MATCH($A34,'DE-Efficacy Acceptability'!$B$12:$B$52,0)),"")</f>
        <v/>
      </c>
      <c r="BR34" s="154" t="str">
        <f>IFERROR(INDEX('DE-Efficacy Acceptability'!J$12:J$52,MATCH($A34,'DE-Efficacy Acceptability'!$B$12:$B$52,0)),"")</f>
        <v/>
      </c>
      <c r="BS34" s="154" t="str">
        <f>IFERROR(INDEX('DE-Efficacy Acceptability'!K$12:K$52,MATCH($A34,'DE-Efficacy Acceptability'!$B$12:$B$52,0)),"")</f>
        <v/>
      </c>
      <c r="BT34" s="154" t="str">
        <f>IFERROR(INDEX('DE-Efficacy Acceptability'!L$12:L$52,MATCH($A34,'DE-Efficacy Acceptability'!$B$12:$B$52,0)),"")</f>
        <v/>
      </c>
      <c r="BU34" s="154" t="str">
        <f>IFERROR(INDEX('DE-Efficacy Acceptability'!M$12:M$52,MATCH($A34,'DE-Efficacy Acceptability'!$B$12:$B$52,0)),"")</f>
        <v/>
      </c>
      <c r="BV34" s="154" t="str">
        <f>IFERROR(INDEX('DE-Efficacy Acceptability'!N$12:N$52,MATCH($A34,'DE-Efficacy Acceptability'!$B$12:$B$52,0)),"")</f>
        <v/>
      </c>
      <c r="BW34" s="154" t="str">
        <f>IFERROR(INDEX('DE-Efficacy Acceptability'!O$12:O$52,MATCH($A34,'DE-Efficacy Acceptability'!$B$12:$B$52,0)),"")</f>
        <v/>
      </c>
      <c r="BX34" s="154" t="str">
        <f>IFERROR(INDEX('DE-Efficacy Acceptability'!P$12:P$52,MATCH($A34,'DE-Efficacy Acceptability'!$B$12:$B$52,0)),"")</f>
        <v/>
      </c>
      <c r="BY34" s="154" t="str">
        <f>IFERROR(INDEX('DE-Efficacy Acceptability'!Q$12:Q$52,MATCH($A34,'DE-Efficacy Acceptability'!$B$12:$B$52,0)),"")</f>
        <v/>
      </c>
      <c r="BZ34" s="154" t="str">
        <f>IFERROR(INDEX('DE-Efficacy Acceptability'!R$12:R$52,MATCH($A34,'DE-Efficacy Acceptability'!$B$12:$B$52,0)),"")</f>
        <v/>
      </c>
      <c r="CA34" s="154" t="str">
        <f>IFERROR(INDEX('DE-Efficacy Acceptability'!S$12:S$52,MATCH($A34,'DE-Efficacy Acceptability'!$B$12:$B$52,0)),"")</f>
        <v/>
      </c>
      <c r="CB34" s="154" t="str">
        <f>IFERROR(INDEX('DE-Efficacy Acceptability'!T$12:T$52,MATCH($A34,'DE-Efficacy Acceptability'!$B$12:$B$52,0)),"")</f>
        <v/>
      </c>
      <c r="CC34" s="154" t="str">
        <f>IFERROR(INDEX('DE-Efficacy Acceptability'!U$12:U$52,MATCH($A34,'DE-Efficacy Acceptability'!$B$12:$B$52,0)),"")</f>
        <v/>
      </c>
      <c r="CD34" s="154" t="str">
        <f>IFERROR(INDEX('DE-Efficacy Acceptability'!V$12:V$52,MATCH($A34,'DE-Efficacy Acceptability'!$B$12:$B$52,0)),"")</f>
        <v/>
      </c>
      <c r="CE34" s="154" t="str">
        <f>IFERROR(INDEX('DE-Efficacy Acceptability'!W$12:W$52,MATCH($A34,'DE-Efficacy Acceptability'!$B$12:$B$52,0)),"")</f>
        <v/>
      </c>
      <c r="CF34" s="154" t="str">
        <f>IFERROR(INDEX('DE-Efficacy Acceptability'!X$12:X$52,MATCH($A34,'DE-Efficacy Acceptability'!$B$12:$B$52,0)),"")</f>
        <v/>
      </c>
      <c r="CG34" s="154" t="str">
        <f>IFERROR(INDEX('DE-Efficacy Acceptability'!Y$12:Y$52,MATCH($A34,'DE-Efficacy Acceptability'!$B$12:$B$52,0)),"")</f>
        <v/>
      </c>
      <c r="CH34" s="154" t="str">
        <f>IFERROR(INDEX('DE-Efficacy Acceptability'!Z$12:Z$52,MATCH($A34,'DE-Efficacy Acceptability'!$B$12:$B$52,0)),"")</f>
        <v/>
      </c>
      <c r="CI34" s="154" t="str">
        <f>IFERROR(INDEX('DE-Efficacy Acceptability'!AA$12:AA$52,MATCH($A34,'DE-Efficacy Acceptability'!$B$12:$B$52,0)),"")</f>
        <v/>
      </c>
      <c r="CJ34" s="154" t="str">
        <f>IFERROR(INDEX('DE-Efficacy Acceptability'!AB$12:AB$52,MATCH($A34,'DE-Efficacy Acceptability'!$B$12:$B$52,0)),"")</f>
        <v/>
      </c>
      <c r="CK34" s="154" t="str">
        <f>IFERROR(INDEX('DE-Efficacy Acceptability'!AC$12:AC$52,MATCH($A34,'DE-Efficacy Acceptability'!$B$12:$B$52,0)),"")</f>
        <v/>
      </c>
      <c r="CL34" s="154" t="str">
        <f>IFERROR(INDEX('FR-Efficacy Acceptability'!H$12:H$52,MATCH($A34,'FR-Efficacy Acceptability'!$B$12:$B$52,0)),"")</f>
        <v/>
      </c>
      <c r="CM34" s="154" t="str">
        <f>IFERROR(INDEX('FR-Efficacy Acceptability'!I$12:I$52,MATCH($A34,'FR-Efficacy Acceptability'!$B$12:$B$52,0)),"")</f>
        <v/>
      </c>
      <c r="CN34" s="154" t="str">
        <f>IFERROR(INDEX('FR-Efficacy Acceptability'!J$12:J$52,MATCH($A34,'FR-Efficacy Acceptability'!$B$12:$B$52,0)),"")</f>
        <v/>
      </c>
      <c r="CO34" s="154" t="str">
        <f>IFERROR(INDEX('FR-Efficacy Acceptability'!K$12:K$52,MATCH($A34,'FR-Efficacy Acceptability'!$B$12:$B$52,0)),"")</f>
        <v/>
      </c>
      <c r="CP34" s="154" t="str">
        <f>IFERROR(INDEX('FR-Efficacy Acceptability'!L$12:L$52,MATCH($A34,'FR-Efficacy Acceptability'!$B$12:$B$52,0)),"")</f>
        <v/>
      </c>
      <c r="CQ34" s="154" t="str">
        <f>IFERROR(INDEX('FR-Efficacy Acceptability'!M$12:M$52,MATCH($A34,'FR-Efficacy Acceptability'!$B$12:$B$52,0)),"")</f>
        <v/>
      </c>
      <c r="CR34" s="154" t="str">
        <f>IFERROR(INDEX('FR-Efficacy Acceptability'!N$12:N$52,MATCH($A34,'FR-Efficacy Acceptability'!$B$12:$B$52,0)),"")</f>
        <v/>
      </c>
      <c r="CS34" s="154" t="str">
        <f>IFERROR(INDEX('FR-Efficacy Acceptability'!O$12:O$52,MATCH($A34,'FR-Efficacy Acceptability'!$B$12:$B$52,0)),"")</f>
        <v/>
      </c>
      <c r="CT34" s="154" t="str">
        <f>IFERROR(INDEX('FR-Efficacy Acceptability'!P$12:P$52,MATCH($A34,'FR-Efficacy Acceptability'!$B$12:$B$52,0)),"")</f>
        <v/>
      </c>
      <c r="CU34" s="154" t="str">
        <f>IFERROR(INDEX('FR-Efficacy Acceptability'!Q$12:Q$52,MATCH($A34,'FR-Efficacy Acceptability'!$B$12:$B$52,0)),"")</f>
        <v/>
      </c>
      <c r="CV34" s="154" t="str">
        <f>IFERROR(INDEX('FR-Efficacy Acceptability'!R$12:R$52,MATCH($A34,'FR-Efficacy Acceptability'!$B$12:$B$52,0)),"")</f>
        <v/>
      </c>
      <c r="CW34" s="154" t="str">
        <f>IFERROR(INDEX('FR-Efficacy Acceptability'!S$12:S$52,MATCH($A34,'FR-Efficacy Acceptability'!$B$12:$B$52,0)),"")</f>
        <v/>
      </c>
      <c r="CX34" s="154" t="str">
        <f>IFERROR(INDEX('FR-Efficacy Acceptability'!T$12:T$52,MATCH($A34,'FR-Efficacy Acceptability'!$B$12:$B$52,0)),"")</f>
        <v/>
      </c>
      <c r="CY34" s="154" t="str">
        <f>IFERROR(INDEX('FR-Efficacy Acceptability'!U$12:U$52,MATCH($A34,'FR-Efficacy Acceptability'!$B$12:$B$52,0)),"")</f>
        <v/>
      </c>
      <c r="CZ34" s="154" t="str">
        <f>IFERROR(INDEX('FR-Efficacy Acceptability'!V$12:V$52,MATCH($A34,'FR-Efficacy Acceptability'!$B$12:$B$52,0)),"")</f>
        <v/>
      </c>
      <c r="DA34" s="154" t="str">
        <f>IFERROR(INDEX('FR-Efficacy Acceptability'!W$12:W$52,MATCH($A34,'FR-Efficacy Acceptability'!$B$12:$B$52,0)),"")</f>
        <v/>
      </c>
      <c r="DB34" s="154" t="str">
        <f>IFERROR(INDEX('FR-Efficacy Acceptability'!X$12:X$52,MATCH($A34,'FR-Efficacy Acceptability'!$B$12:$B$52,0)),"")</f>
        <v/>
      </c>
      <c r="DC34" s="154" t="str">
        <f>IFERROR(INDEX('FR-Efficacy Acceptability'!Y$12:Y$52,MATCH($A34,'FR-Efficacy Acceptability'!$B$12:$B$52,0)),"")</f>
        <v/>
      </c>
      <c r="DD34" s="154" t="str">
        <f>IFERROR(INDEX('FR-Efficacy Acceptability'!Z$12:Z$52,MATCH($A34,'FR-Efficacy Acceptability'!$B$12:$B$52,0)),"")</f>
        <v/>
      </c>
      <c r="DE34" s="154" t="str">
        <f>IFERROR(INDEX('FR-Efficacy Acceptability'!AA$12:AA$52,MATCH($A34,'FR-Efficacy Acceptability'!$B$12:$B$52,0)),"")</f>
        <v/>
      </c>
      <c r="DF34" s="154" t="str">
        <f>IFERROR(INDEX('FR-Efficacy Acceptability'!AB$12:AB$52,MATCH($A34,'FR-Efficacy Acceptability'!$B$12:$B$52,0)),"")</f>
        <v/>
      </c>
      <c r="DG34" s="154" t="str">
        <f>IFERROR(INDEX('FR-Efficacy Acceptability'!AC$12:AC$52,MATCH($A34,'FR-Efficacy Acceptability'!$B$12:$B$52,0)),"")</f>
        <v/>
      </c>
      <c r="DH34" s="160" t="str">
        <f t="shared" si="86"/>
        <v/>
      </c>
      <c r="DI34" s="160" t="str">
        <f t="shared" si="21"/>
        <v/>
      </c>
      <c r="DJ34" s="160" t="str">
        <f t="shared" si="22"/>
        <v/>
      </c>
      <c r="DK34" s="160" t="str">
        <f t="shared" si="23"/>
        <v/>
      </c>
      <c r="DL34" s="160" t="str">
        <f t="shared" si="24"/>
        <v/>
      </c>
      <c r="DM34" s="160" t="str">
        <f t="shared" si="25"/>
        <v/>
      </c>
      <c r="DN34" s="160" t="str">
        <f t="shared" si="26"/>
        <v/>
      </c>
      <c r="DO34" s="160" t="str">
        <f t="shared" si="27"/>
        <v/>
      </c>
      <c r="DP34" s="160" t="str">
        <f t="shared" si="28"/>
        <v/>
      </c>
      <c r="DQ34" s="160" t="str">
        <f t="shared" si="29"/>
        <v/>
      </c>
      <c r="DR34" s="160" t="str">
        <f t="shared" si="30"/>
        <v/>
      </c>
      <c r="DS34" s="160" t="str">
        <f t="shared" si="31"/>
        <v/>
      </c>
      <c r="DT34" s="160" t="str">
        <f t="shared" si="32"/>
        <v/>
      </c>
      <c r="DU34" s="160" t="str">
        <f t="shared" si="33"/>
        <v/>
      </c>
      <c r="DV34" s="160" t="str">
        <f t="shared" si="34"/>
        <v/>
      </c>
      <c r="DW34" s="160" t="str">
        <f t="shared" si="35"/>
        <v/>
      </c>
      <c r="DX34" s="160" t="str">
        <f t="shared" si="36"/>
        <v/>
      </c>
      <c r="DY34" s="160" t="str">
        <f t="shared" si="37"/>
        <v/>
      </c>
      <c r="DZ34" s="160" t="str">
        <f t="shared" si="38"/>
        <v/>
      </c>
      <c r="EA34" s="160" t="str">
        <f t="shared" si="39"/>
        <v/>
      </c>
      <c r="EB34" s="160" t="str">
        <f t="shared" si="40"/>
        <v/>
      </c>
      <c r="EC34" s="160" t="str">
        <f t="shared" si="41"/>
        <v/>
      </c>
      <c r="ED34" s="160" t="str">
        <f t="shared" si="87"/>
        <v/>
      </c>
      <c r="EE34" s="160" t="str">
        <f t="shared" si="42"/>
        <v/>
      </c>
      <c r="EF34" s="160" t="str">
        <f t="shared" si="43"/>
        <v/>
      </c>
      <c r="EG34" s="160" t="str">
        <f t="shared" si="44"/>
        <v/>
      </c>
      <c r="EH34" s="160" t="str">
        <f t="shared" si="45"/>
        <v/>
      </c>
      <c r="EI34" s="160" t="str">
        <f t="shared" si="46"/>
        <v/>
      </c>
      <c r="EJ34" s="160" t="str">
        <f t="shared" si="47"/>
        <v/>
      </c>
      <c r="EK34" s="160" t="str">
        <f t="shared" si="48"/>
        <v/>
      </c>
      <c r="EL34" s="160" t="str">
        <f t="shared" si="49"/>
        <v/>
      </c>
      <c r="EM34" s="160" t="str">
        <f t="shared" si="50"/>
        <v/>
      </c>
      <c r="EN34" s="160" t="str">
        <f t="shared" si="51"/>
        <v/>
      </c>
      <c r="EO34" s="160" t="str">
        <f t="shared" si="52"/>
        <v/>
      </c>
      <c r="EP34" s="160" t="str">
        <f t="shared" si="53"/>
        <v/>
      </c>
      <c r="EQ34" s="160" t="str">
        <f t="shared" si="54"/>
        <v/>
      </c>
      <c r="ER34" s="160" t="str">
        <f t="shared" si="55"/>
        <v/>
      </c>
      <c r="ES34" s="160" t="str">
        <f t="shared" si="56"/>
        <v/>
      </c>
      <c r="ET34" s="160" t="str">
        <f t="shared" si="57"/>
        <v/>
      </c>
      <c r="EU34" s="160" t="str">
        <f t="shared" si="58"/>
        <v/>
      </c>
      <c r="EV34" s="160" t="str">
        <f t="shared" si="59"/>
        <v/>
      </c>
      <c r="EW34" s="160" t="str">
        <f t="shared" si="60"/>
        <v/>
      </c>
      <c r="EX34" s="160" t="str">
        <f t="shared" si="61"/>
        <v/>
      </c>
      <c r="EY34" s="160" t="str">
        <f t="shared" si="62"/>
        <v/>
      </c>
      <c r="EZ34" s="160" t="str">
        <f t="shared" si="88"/>
        <v/>
      </c>
      <c r="FA34" s="160" t="str">
        <f t="shared" si="89"/>
        <v/>
      </c>
      <c r="FB34" s="160" t="str">
        <f t="shared" si="90"/>
        <v/>
      </c>
      <c r="FC34" s="160" t="str">
        <f t="shared" si="91"/>
        <v/>
      </c>
      <c r="FD34" s="160" t="str">
        <f t="shared" si="92"/>
        <v/>
      </c>
      <c r="FE34" s="160" t="str">
        <f t="shared" si="93"/>
        <v/>
      </c>
      <c r="FF34" s="160" t="str">
        <f t="shared" si="94"/>
        <v/>
      </c>
      <c r="FG34" s="160" t="str">
        <f t="shared" si="95"/>
        <v/>
      </c>
      <c r="FH34" s="160" t="str">
        <f t="shared" si="96"/>
        <v/>
      </c>
      <c r="FI34" s="160" t="str">
        <f t="shared" si="97"/>
        <v/>
      </c>
      <c r="FJ34" s="160" t="str">
        <f t="shared" si="98"/>
        <v/>
      </c>
      <c r="FK34" s="160" t="str">
        <f t="shared" si="99"/>
        <v/>
      </c>
      <c r="FL34" s="160" t="str">
        <f t="shared" si="100"/>
        <v/>
      </c>
      <c r="FM34" s="160" t="str">
        <f t="shared" si="101"/>
        <v/>
      </c>
      <c r="FN34" s="160" t="str">
        <f t="shared" si="102"/>
        <v/>
      </c>
      <c r="FO34" s="160" t="str">
        <f t="shared" si="103"/>
        <v/>
      </c>
      <c r="FP34" s="160" t="str">
        <f t="shared" si="104"/>
        <v/>
      </c>
      <c r="FQ34" s="160" t="str">
        <f t="shared" si="105"/>
        <v/>
      </c>
      <c r="FR34" s="160" t="str">
        <f t="shared" si="106"/>
        <v/>
      </c>
      <c r="FS34" s="160" t="str">
        <f t="shared" si="107"/>
        <v/>
      </c>
      <c r="FT34" s="160" t="str">
        <f t="shared" si="108"/>
        <v/>
      </c>
      <c r="FU34" s="160" t="str">
        <f t="shared" si="109"/>
        <v/>
      </c>
      <c r="FV34" s="160" t="str">
        <f t="shared" si="110"/>
        <v/>
      </c>
      <c r="FW34" s="160" t="str">
        <f t="shared" si="64"/>
        <v/>
      </c>
      <c r="FX34" s="160" t="str">
        <f t="shared" si="65"/>
        <v/>
      </c>
      <c r="FY34" s="160" t="str">
        <f t="shared" si="66"/>
        <v/>
      </c>
      <c r="FZ34" s="160" t="str">
        <f t="shared" si="67"/>
        <v/>
      </c>
      <c r="GA34" s="160" t="str">
        <f t="shared" si="68"/>
        <v/>
      </c>
      <c r="GB34" s="160" t="str">
        <f t="shared" si="69"/>
        <v/>
      </c>
      <c r="GC34" s="160" t="str">
        <f t="shared" si="70"/>
        <v/>
      </c>
      <c r="GD34" s="160" t="str">
        <f t="shared" si="71"/>
        <v/>
      </c>
      <c r="GE34" s="160" t="str">
        <f t="shared" si="72"/>
        <v/>
      </c>
      <c r="GF34" s="160" t="str">
        <f t="shared" si="73"/>
        <v/>
      </c>
      <c r="GG34" s="160" t="str">
        <f t="shared" si="74"/>
        <v/>
      </c>
      <c r="GH34" s="160" t="str">
        <f t="shared" si="75"/>
        <v/>
      </c>
      <c r="GI34" s="160" t="str">
        <f t="shared" si="76"/>
        <v/>
      </c>
      <c r="GJ34" s="160" t="str">
        <f t="shared" si="77"/>
        <v/>
      </c>
      <c r="GK34" s="160" t="str">
        <f t="shared" si="78"/>
        <v/>
      </c>
      <c r="GL34" s="160" t="str">
        <f t="shared" si="79"/>
        <v/>
      </c>
      <c r="GM34" s="160" t="str">
        <f t="shared" si="80"/>
        <v/>
      </c>
      <c r="GN34" s="160" t="str">
        <f t="shared" si="81"/>
        <v/>
      </c>
      <c r="GO34" s="160" t="str">
        <f t="shared" si="82"/>
        <v/>
      </c>
      <c r="GP34" s="160" t="str">
        <f t="shared" si="83"/>
        <v/>
      </c>
      <c r="GQ34" s="160" t="str">
        <f t="shared" si="84"/>
        <v/>
      </c>
      <c r="GR34" s="58" t="b">
        <f t="array" ref="GR34">MAX(DH34:GQ34)=MIN(DH34:GQ34)</f>
        <v>1</v>
      </c>
    </row>
    <row r="35" spans="1:200" hidden="1" x14ac:dyDescent="0.25">
      <c r="A35" s="9" t="s">
        <v>19</v>
      </c>
      <c r="B35" s="160" t="str">
        <f t="shared" si="85"/>
        <v/>
      </c>
      <c r="C35" s="160" t="str">
        <f t="shared" si="0"/>
        <v/>
      </c>
      <c r="D35" s="160" t="str">
        <f t="shared" si="1"/>
        <v/>
      </c>
      <c r="E35" s="160" t="str">
        <f t="shared" si="2"/>
        <v/>
      </c>
      <c r="F35" s="160" t="str">
        <f t="shared" si="3"/>
        <v/>
      </c>
      <c r="G35" s="160" t="str">
        <f t="shared" si="4"/>
        <v/>
      </c>
      <c r="H35" s="160" t="str">
        <f t="shared" si="5"/>
        <v/>
      </c>
      <c r="I35" s="160" t="str">
        <f t="shared" si="6"/>
        <v/>
      </c>
      <c r="J35" s="160" t="str">
        <f t="shared" si="7"/>
        <v/>
      </c>
      <c r="K35" s="160" t="str">
        <f t="shared" si="8"/>
        <v/>
      </c>
      <c r="L35" s="160" t="str">
        <f t="shared" si="9"/>
        <v/>
      </c>
      <c r="M35" s="160" t="str">
        <f t="shared" si="10"/>
        <v/>
      </c>
      <c r="N35" s="160" t="str">
        <f t="shared" si="11"/>
        <v/>
      </c>
      <c r="O35" s="160" t="str">
        <f t="shared" si="12"/>
        <v/>
      </c>
      <c r="P35" s="160" t="str">
        <f t="shared" si="13"/>
        <v/>
      </c>
      <c r="Q35" s="160" t="str">
        <f t="shared" si="14"/>
        <v/>
      </c>
      <c r="R35" s="160" t="str">
        <f t="shared" si="15"/>
        <v/>
      </c>
      <c r="S35" s="160" t="str">
        <f t="shared" si="16"/>
        <v/>
      </c>
      <c r="T35" s="160" t="str">
        <f t="shared" si="17"/>
        <v/>
      </c>
      <c r="U35" s="160" t="str">
        <f t="shared" si="18"/>
        <v/>
      </c>
      <c r="V35" s="160" t="str">
        <f t="shared" si="19"/>
        <v/>
      </c>
      <c r="W35" s="160" t="str">
        <f t="shared" si="20"/>
        <v/>
      </c>
      <c r="X35" s="154" t="str">
        <f>IFERROR(INDEX('ES-Efficacy Acceptability'!H$12:H$52,MATCH($A35,'ES-Efficacy Acceptability'!$B$12:$B$52,0)),"")</f>
        <v/>
      </c>
      <c r="Y35" s="154" t="str">
        <f>IFERROR(INDEX('ES-Efficacy Acceptability'!I$12:I$52,MATCH($A35,'ES-Efficacy Acceptability'!$B$12:$B$52,0)),"")</f>
        <v/>
      </c>
      <c r="Z35" s="154" t="str">
        <f>IFERROR(INDEX('ES-Efficacy Acceptability'!J$12:J$52,MATCH($A35,'ES-Efficacy Acceptability'!$B$12:$B$52,0)),"")</f>
        <v/>
      </c>
      <c r="AA35" s="154" t="str">
        <f>IFERROR(INDEX('ES-Efficacy Acceptability'!K$12:K$52,MATCH($A35,'ES-Efficacy Acceptability'!$B$12:$B$52,0)),"")</f>
        <v/>
      </c>
      <c r="AB35" s="154" t="str">
        <f>IFERROR(INDEX('ES-Efficacy Acceptability'!L$12:L$52,MATCH($A35,'ES-Efficacy Acceptability'!$B$12:$B$52,0)),"")</f>
        <v/>
      </c>
      <c r="AC35" s="154" t="str">
        <f>IFERROR(INDEX('ES-Efficacy Acceptability'!M$12:M$52,MATCH($A35,'ES-Efficacy Acceptability'!$B$12:$B$52,0)),"")</f>
        <v/>
      </c>
      <c r="AD35" s="154" t="str">
        <f>IFERROR(INDEX('ES-Efficacy Acceptability'!N$12:N$52,MATCH($A35,'ES-Efficacy Acceptability'!$B$12:$B$52,0)),"")</f>
        <v/>
      </c>
      <c r="AE35" s="154" t="str">
        <f>IFERROR(INDEX('ES-Efficacy Acceptability'!O$12:O$52,MATCH($A35,'ES-Efficacy Acceptability'!$B$12:$B$52,0)),"")</f>
        <v/>
      </c>
      <c r="AF35" s="154" t="str">
        <f>IFERROR(INDEX('ES-Efficacy Acceptability'!P$12:P$52,MATCH($A35,'ES-Efficacy Acceptability'!$B$12:$B$52,0)),"")</f>
        <v/>
      </c>
      <c r="AG35" s="154" t="str">
        <f>IFERROR(INDEX('ES-Efficacy Acceptability'!Q$12:Q$52,MATCH($A35,'ES-Efficacy Acceptability'!$B$12:$B$52,0)),"")</f>
        <v/>
      </c>
      <c r="AH35" s="154" t="str">
        <f>IFERROR(INDEX('ES-Efficacy Acceptability'!R$12:R$52,MATCH($A35,'ES-Efficacy Acceptability'!$B$12:$B$52,0)),"")</f>
        <v/>
      </c>
      <c r="AI35" s="154" t="str">
        <f>IFERROR(INDEX('ES-Efficacy Acceptability'!S$12:S$52,MATCH($A35,'ES-Efficacy Acceptability'!$B$12:$B$52,0)),"")</f>
        <v/>
      </c>
      <c r="AJ35" s="154" t="str">
        <f>IFERROR(INDEX('ES-Efficacy Acceptability'!T$12:T$52,MATCH($A35,'ES-Efficacy Acceptability'!$B$12:$B$52,0)),"")</f>
        <v/>
      </c>
      <c r="AK35" s="154" t="str">
        <f>IFERROR(INDEX('ES-Efficacy Acceptability'!U$12:U$52,MATCH($A35,'ES-Efficacy Acceptability'!$B$12:$B$52,0)),"")</f>
        <v/>
      </c>
      <c r="AL35" s="154" t="str">
        <f>IFERROR(INDEX('ES-Efficacy Acceptability'!V$12:V$52,MATCH($A35,'ES-Efficacy Acceptability'!$B$12:$B$52,0)),"")</f>
        <v/>
      </c>
      <c r="AM35" s="154" t="str">
        <f>IFERROR(INDEX('ES-Efficacy Acceptability'!W$12:W$52,MATCH($A35,'ES-Efficacy Acceptability'!$B$12:$B$52,0)),"")</f>
        <v/>
      </c>
      <c r="AN35" s="154" t="str">
        <f>IFERROR(INDEX('ES-Efficacy Acceptability'!X$12:X$52,MATCH($A35,'ES-Efficacy Acceptability'!$B$12:$B$52,0)),"")</f>
        <v/>
      </c>
      <c r="AO35" s="154" t="str">
        <f>IFERROR(INDEX('ES-Efficacy Acceptability'!Y$12:Y$52,MATCH($A35,'ES-Efficacy Acceptability'!$B$12:$B$52,0)),"")</f>
        <v/>
      </c>
      <c r="AP35" s="154" t="str">
        <f>IFERROR(INDEX('ES-Efficacy Acceptability'!Z$12:Z$52,MATCH($A35,'ES-Efficacy Acceptability'!$B$12:$B$52,0)),"")</f>
        <v/>
      </c>
      <c r="AQ35" s="154" t="str">
        <f>IFERROR(INDEX('ES-Efficacy Acceptability'!AA$12:AA$52,MATCH($A35,'ES-Efficacy Acceptability'!$B$12:$B$52,0)),"")</f>
        <v/>
      </c>
      <c r="AR35" s="154" t="str">
        <f>IFERROR(INDEX('ES-Efficacy Acceptability'!AB$12:AB$52,MATCH($A35,'ES-Efficacy Acceptability'!$B$12:$B$52,0)),"")</f>
        <v/>
      </c>
      <c r="AS35" s="154" t="str">
        <f>IFERROR(INDEX('ES-Efficacy Acceptability'!AC$12:AC$52,MATCH($A35,'ES-Efficacy Acceptability'!$B$12:$B$52,0)),"")</f>
        <v/>
      </c>
      <c r="AT35" s="154" t="str">
        <f>IFERROR(INDEX('IT-Efficacy Acceptability'!H$12:H$52,MATCH($A35,'IT-Efficacy Acceptability'!$B$12:$B$52,0)),"")</f>
        <v/>
      </c>
      <c r="AU35" s="154" t="str">
        <f>IFERROR(INDEX('IT-Efficacy Acceptability'!I$12:I$52,MATCH($A35,'IT-Efficacy Acceptability'!$B$12:$B$52,0)),"")</f>
        <v/>
      </c>
      <c r="AV35" s="154" t="str">
        <f>IFERROR(INDEX('IT-Efficacy Acceptability'!J$12:J$52,MATCH($A35,'IT-Efficacy Acceptability'!$B$12:$B$52,0)),"")</f>
        <v/>
      </c>
      <c r="AW35" s="154" t="str">
        <f>IFERROR(INDEX('IT-Efficacy Acceptability'!K$12:K$52,MATCH($A35,'IT-Efficacy Acceptability'!$B$12:$B$52,0)),"")</f>
        <v/>
      </c>
      <c r="AX35" s="154" t="str">
        <f>IFERROR(INDEX('IT-Efficacy Acceptability'!L$12:L$52,MATCH($A35,'IT-Efficacy Acceptability'!$B$12:$B$52,0)),"")</f>
        <v/>
      </c>
      <c r="AY35" s="154" t="str">
        <f>IFERROR(INDEX('IT-Efficacy Acceptability'!M$12:M$52,MATCH($A35,'IT-Efficacy Acceptability'!$B$12:$B$52,0)),"")</f>
        <v/>
      </c>
      <c r="AZ35" s="154" t="str">
        <f>IFERROR(INDEX('IT-Efficacy Acceptability'!N$12:N$52,MATCH($A35,'IT-Efficacy Acceptability'!$B$12:$B$52,0)),"")</f>
        <v/>
      </c>
      <c r="BA35" s="154" t="str">
        <f>IFERROR(INDEX('IT-Efficacy Acceptability'!O$12:O$52,MATCH($A35,'IT-Efficacy Acceptability'!$B$12:$B$52,0)),"")</f>
        <v/>
      </c>
      <c r="BB35" s="154" t="str">
        <f>IFERROR(INDEX('IT-Efficacy Acceptability'!P$12:P$52,MATCH($A35,'IT-Efficacy Acceptability'!$B$12:$B$52,0)),"")</f>
        <v/>
      </c>
      <c r="BC35" s="154" t="str">
        <f>IFERROR(INDEX('IT-Efficacy Acceptability'!Q$12:Q$52,MATCH($A35,'IT-Efficacy Acceptability'!$B$12:$B$52,0)),"")</f>
        <v/>
      </c>
      <c r="BD35" s="154" t="str">
        <f>IFERROR(INDEX('IT-Efficacy Acceptability'!R$12:R$52,MATCH($A35,'IT-Efficacy Acceptability'!$B$12:$B$52,0)),"")</f>
        <v/>
      </c>
      <c r="BE35" s="154" t="str">
        <f>IFERROR(INDEX('IT-Efficacy Acceptability'!S$12:S$52,MATCH($A35,'IT-Efficacy Acceptability'!$B$12:$B$52,0)),"")</f>
        <v/>
      </c>
      <c r="BF35" s="154" t="str">
        <f>IFERROR(INDEX('IT-Efficacy Acceptability'!T$12:T$52,MATCH($A35,'IT-Efficacy Acceptability'!$B$12:$B$52,0)),"")</f>
        <v/>
      </c>
      <c r="BG35" s="154" t="str">
        <f>IFERROR(INDEX('IT-Efficacy Acceptability'!U$12:U$52,MATCH($A35,'IT-Efficacy Acceptability'!$B$12:$B$52,0)),"")</f>
        <v/>
      </c>
      <c r="BH35" s="154" t="str">
        <f>IFERROR(INDEX('IT-Efficacy Acceptability'!V$12:V$52,MATCH($A35,'IT-Efficacy Acceptability'!$B$12:$B$52,0)),"")</f>
        <v/>
      </c>
      <c r="BI35" s="154" t="str">
        <f>IFERROR(INDEX('IT-Efficacy Acceptability'!W$12:W$52,MATCH($A35,'IT-Efficacy Acceptability'!$B$12:$B$52,0)),"")</f>
        <v/>
      </c>
      <c r="BJ35" s="154" t="str">
        <f>IFERROR(INDEX('IT-Efficacy Acceptability'!X$12:X$52,MATCH($A35,'IT-Efficacy Acceptability'!$B$12:$B$52,0)),"")</f>
        <v/>
      </c>
      <c r="BK35" s="154" t="str">
        <f>IFERROR(INDEX('IT-Efficacy Acceptability'!Y$12:Y$52,MATCH($A35,'IT-Efficacy Acceptability'!$B$12:$B$52,0)),"")</f>
        <v/>
      </c>
      <c r="BL35" s="154" t="str">
        <f>IFERROR(INDEX('IT-Efficacy Acceptability'!Z$12:Z$52,MATCH($A35,'IT-Efficacy Acceptability'!$B$12:$B$52,0)),"")</f>
        <v/>
      </c>
      <c r="BM35" s="154" t="str">
        <f>IFERROR(INDEX('IT-Efficacy Acceptability'!AA$12:AA$52,MATCH($A35,'IT-Efficacy Acceptability'!$B$12:$B$52,0)),"")</f>
        <v/>
      </c>
      <c r="BN35" s="154" t="str">
        <f>IFERROR(INDEX('IT-Efficacy Acceptability'!AB$12:AB$52,MATCH($A35,'IT-Efficacy Acceptability'!$B$12:$B$52,0)),"")</f>
        <v/>
      </c>
      <c r="BO35" s="154" t="str">
        <f>IFERROR(INDEX('IT-Efficacy Acceptability'!AC$12:AC$52,MATCH($A35,'IT-Efficacy Acceptability'!$B$12:$B$52,0)),"")</f>
        <v/>
      </c>
      <c r="BP35" s="154" t="str">
        <f>IFERROR(INDEX('DE-Efficacy Acceptability'!H$12:H$52,MATCH($A35,'DE-Efficacy Acceptability'!$B$12:$B$52,0)),"")</f>
        <v/>
      </c>
      <c r="BQ35" s="154" t="str">
        <f>IFERROR(INDEX('DE-Efficacy Acceptability'!I$12:I$52,MATCH($A35,'DE-Efficacy Acceptability'!$B$12:$B$52,0)),"")</f>
        <v/>
      </c>
      <c r="BR35" s="154" t="str">
        <f>IFERROR(INDEX('DE-Efficacy Acceptability'!J$12:J$52,MATCH($A35,'DE-Efficacy Acceptability'!$B$12:$B$52,0)),"")</f>
        <v/>
      </c>
      <c r="BS35" s="154" t="str">
        <f>IFERROR(INDEX('DE-Efficacy Acceptability'!K$12:K$52,MATCH($A35,'DE-Efficacy Acceptability'!$B$12:$B$52,0)),"")</f>
        <v/>
      </c>
      <c r="BT35" s="154" t="str">
        <f>IFERROR(INDEX('DE-Efficacy Acceptability'!L$12:L$52,MATCH($A35,'DE-Efficacy Acceptability'!$B$12:$B$52,0)),"")</f>
        <v/>
      </c>
      <c r="BU35" s="154" t="str">
        <f>IFERROR(INDEX('DE-Efficacy Acceptability'!M$12:M$52,MATCH($A35,'DE-Efficacy Acceptability'!$B$12:$B$52,0)),"")</f>
        <v/>
      </c>
      <c r="BV35" s="154" t="str">
        <f>IFERROR(INDEX('DE-Efficacy Acceptability'!N$12:N$52,MATCH($A35,'DE-Efficacy Acceptability'!$B$12:$B$52,0)),"")</f>
        <v/>
      </c>
      <c r="BW35" s="154" t="str">
        <f>IFERROR(INDEX('DE-Efficacy Acceptability'!O$12:O$52,MATCH($A35,'DE-Efficacy Acceptability'!$B$12:$B$52,0)),"")</f>
        <v/>
      </c>
      <c r="BX35" s="154" t="str">
        <f>IFERROR(INDEX('DE-Efficacy Acceptability'!P$12:P$52,MATCH($A35,'DE-Efficacy Acceptability'!$B$12:$B$52,0)),"")</f>
        <v/>
      </c>
      <c r="BY35" s="154" t="str">
        <f>IFERROR(INDEX('DE-Efficacy Acceptability'!Q$12:Q$52,MATCH($A35,'DE-Efficacy Acceptability'!$B$12:$B$52,0)),"")</f>
        <v/>
      </c>
      <c r="BZ35" s="154" t="str">
        <f>IFERROR(INDEX('DE-Efficacy Acceptability'!R$12:R$52,MATCH($A35,'DE-Efficacy Acceptability'!$B$12:$B$52,0)),"")</f>
        <v/>
      </c>
      <c r="CA35" s="154" t="str">
        <f>IFERROR(INDEX('DE-Efficacy Acceptability'!S$12:S$52,MATCH($A35,'DE-Efficacy Acceptability'!$B$12:$B$52,0)),"")</f>
        <v/>
      </c>
      <c r="CB35" s="154" t="str">
        <f>IFERROR(INDEX('DE-Efficacy Acceptability'!T$12:T$52,MATCH($A35,'DE-Efficacy Acceptability'!$B$12:$B$52,0)),"")</f>
        <v/>
      </c>
      <c r="CC35" s="154" t="str">
        <f>IFERROR(INDEX('DE-Efficacy Acceptability'!U$12:U$52,MATCH($A35,'DE-Efficacy Acceptability'!$B$12:$B$52,0)),"")</f>
        <v/>
      </c>
      <c r="CD35" s="154" t="str">
        <f>IFERROR(INDEX('DE-Efficacy Acceptability'!V$12:V$52,MATCH($A35,'DE-Efficacy Acceptability'!$B$12:$B$52,0)),"")</f>
        <v/>
      </c>
      <c r="CE35" s="154" t="str">
        <f>IFERROR(INDEX('DE-Efficacy Acceptability'!W$12:W$52,MATCH($A35,'DE-Efficacy Acceptability'!$B$12:$B$52,0)),"")</f>
        <v/>
      </c>
      <c r="CF35" s="154" t="str">
        <f>IFERROR(INDEX('DE-Efficacy Acceptability'!X$12:X$52,MATCH($A35,'DE-Efficacy Acceptability'!$B$12:$B$52,0)),"")</f>
        <v/>
      </c>
      <c r="CG35" s="154" t="str">
        <f>IFERROR(INDEX('DE-Efficacy Acceptability'!Y$12:Y$52,MATCH($A35,'DE-Efficacy Acceptability'!$B$12:$B$52,0)),"")</f>
        <v/>
      </c>
      <c r="CH35" s="154" t="str">
        <f>IFERROR(INDEX('DE-Efficacy Acceptability'!Z$12:Z$52,MATCH($A35,'DE-Efficacy Acceptability'!$B$12:$B$52,0)),"")</f>
        <v/>
      </c>
      <c r="CI35" s="154" t="str">
        <f>IFERROR(INDEX('DE-Efficacy Acceptability'!AA$12:AA$52,MATCH($A35,'DE-Efficacy Acceptability'!$B$12:$B$52,0)),"")</f>
        <v/>
      </c>
      <c r="CJ35" s="154" t="str">
        <f>IFERROR(INDEX('DE-Efficacy Acceptability'!AB$12:AB$52,MATCH($A35,'DE-Efficacy Acceptability'!$B$12:$B$52,0)),"")</f>
        <v/>
      </c>
      <c r="CK35" s="154" t="str">
        <f>IFERROR(INDEX('DE-Efficacy Acceptability'!AC$12:AC$52,MATCH($A35,'DE-Efficacy Acceptability'!$B$12:$B$52,0)),"")</f>
        <v/>
      </c>
      <c r="CL35" s="154" t="str">
        <f>IFERROR(INDEX('FR-Efficacy Acceptability'!H$12:H$52,MATCH($A35,'FR-Efficacy Acceptability'!$B$12:$B$52,0)),"")</f>
        <v/>
      </c>
      <c r="CM35" s="154" t="str">
        <f>IFERROR(INDEX('FR-Efficacy Acceptability'!I$12:I$52,MATCH($A35,'FR-Efficacy Acceptability'!$B$12:$B$52,0)),"")</f>
        <v/>
      </c>
      <c r="CN35" s="154" t="str">
        <f>IFERROR(INDEX('FR-Efficacy Acceptability'!J$12:J$52,MATCH($A35,'FR-Efficacy Acceptability'!$B$12:$B$52,0)),"")</f>
        <v/>
      </c>
      <c r="CO35" s="154" t="str">
        <f>IFERROR(INDEX('FR-Efficacy Acceptability'!K$12:K$52,MATCH($A35,'FR-Efficacy Acceptability'!$B$12:$B$52,0)),"")</f>
        <v/>
      </c>
      <c r="CP35" s="154" t="str">
        <f>IFERROR(INDEX('FR-Efficacy Acceptability'!L$12:L$52,MATCH($A35,'FR-Efficacy Acceptability'!$B$12:$B$52,0)),"")</f>
        <v/>
      </c>
      <c r="CQ35" s="154" t="str">
        <f>IFERROR(INDEX('FR-Efficacy Acceptability'!M$12:M$52,MATCH($A35,'FR-Efficacy Acceptability'!$B$12:$B$52,0)),"")</f>
        <v/>
      </c>
      <c r="CR35" s="154" t="str">
        <f>IFERROR(INDEX('FR-Efficacy Acceptability'!N$12:N$52,MATCH($A35,'FR-Efficacy Acceptability'!$B$12:$B$52,0)),"")</f>
        <v/>
      </c>
      <c r="CS35" s="154" t="str">
        <f>IFERROR(INDEX('FR-Efficacy Acceptability'!O$12:O$52,MATCH($A35,'FR-Efficacy Acceptability'!$B$12:$B$52,0)),"")</f>
        <v/>
      </c>
      <c r="CT35" s="154" t="str">
        <f>IFERROR(INDEX('FR-Efficacy Acceptability'!P$12:P$52,MATCH($A35,'FR-Efficacy Acceptability'!$B$12:$B$52,0)),"")</f>
        <v/>
      </c>
      <c r="CU35" s="154" t="str">
        <f>IFERROR(INDEX('FR-Efficacy Acceptability'!Q$12:Q$52,MATCH($A35,'FR-Efficacy Acceptability'!$B$12:$B$52,0)),"")</f>
        <v/>
      </c>
      <c r="CV35" s="154" t="str">
        <f>IFERROR(INDEX('FR-Efficacy Acceptability'!R$12:R$52,MATCH($A35,'FR-Efficacy Acceptability'!$B$12:$B$52,0)),"")</f>
        <v/>
      </c>
      <c r="CW35" s="154" t="str">
        <f>IFERROR(INDEX('FR-Efficacy Acceptability'!S$12:S$52,MATCH($A35,'FR-Efficacy Acceptability'!$B$12:$B$52,0)),"")</f>
        <v/>
      </c>
      <c r="CX35" s="154" t="str">
        <f>IFERROR(INDEX('FR-Efficacy Acceptability'!T$12:T$52,MATCH($A35,'FR-Efficacy Acceptability'!$B$12:$B$52,0)),"")</f>
        <v/>
      </c>
      <c r="CY35" s="154" t="str">
        <f>IFERROR(INDEX('FR-Efficacy Acceptability'!U$12:U$52,MATCH($A35,'FR-Efficacy Acceptability'!$B$12:$B$52,0)),"")</f>
        <v/>
      </c>
      <c r="CZ35" s="154" t="str">
        <f>IFERROR(INDEX('FR-Efficacy Acceptability'!V$12:V$52,MATCH($A35,'FR-Efficacy Acceptability'!$B$12:$B$52,0)),"")</f>
        <v/>
      </c>
      <c r="DA35" s="154" t="str">
        <f>IFERROR(INDEX('FR-Efficacy Acceptability'!W$12:W$52,MATCH($A35,'FR-Efficacy Acceptability'!$B$12:$B$52,0)),"")</f>
        <v/>
      </c>
      <c r="DB35" s="154" t="str">
        <f>IFERROR(INDEX('FR-Efficacy Acceptability'!X$12:X$52,MATCH($A35,'FR-Efficacy Acceptability'!$B$12:$B$52,0)),"")</f>
        <v/>
      </c>
      <c r="DC35" s="154" t="str">
        <f>IFERROR(INDEX('FR-Efficacy Acceptability'!Y$12:Y$52,MATCH($A35,'FR-Efficacy Acceptability'!$B$12:$B$52,0)),"")</f>
        <v/>
      </c>
      <c r="DD35" s="154" t="str">
        <f>IFERROR(INDEX('FR-Efficacy Acceptability'!Z$12:Z$52,MATCH($A35,'FR-Efficacy Acceptability'!$B$12:$B$52,0)),"")</f>
        <v/>
      </c>
      <c r="DE35" s="154" t="str">
        <f>IFERROR(INDEX('FR-Efficacy Acceptability'!AA$12:AA$52,MATCH($A35,'FR-Efficacy Acceptability'!$B$12:$B$52,0)),"")</f>
        <v/>
      </c>
      <c r="DF35" s="154" t="str">
        <f>IFERROR(INDEX('FR-Efficacy Acceptability'!AB$12:AB$52,MATCH($A35,'FR-Efficacy Acceptability'!$B$12:$B$52,0)),"")</f>
        <v/>
      </c>
      <c r="DG35" s="154" t="str">
        <f>IFERROR(INDEX('FR-Efficacy Acceptability'!AC$12:AC$52,MATCH($A35,'FR-Efficacy Acceptability'!$B$12:$B$52,0)),"")</f>
        <v/>
      </c>
      <c r="DH35" s="160" t="str">
        <f t="shared" si="86"/>
        <v/>
      </c>
      <c r="DI35" s="160" t="str">
        <f t="shared" si="21"/>
        <v/>
      </c>
      <c r="DJ35" s="160" t="str">
        <f t="shared" si="22"/>
        <v/>
      </c>
      <c r="DK35" s="160" t="str">
        <f t="shared" si="23"/>
        <v/>
      </c>
      <c r="DL35" s="160" t="str">
        <f t="shared" si="24"/>
        <v/>
      </c>
      <c r="DM35" s="160" t="str">
        <f t="shared" si="25"/>
        <v/>
      </c>
      <c r="DN35" s="160" t="str">
        <f t="shared" si="26"/>
        <v/>
      </c>
      <c r="DO35" s="160" t="str">
        <f t="shared" si="27"/>
        <v/>
      </c>
      <c r="DP35" s="160" t="str">
        <f t="shared" si="28"/>
        <v/>
      </c>
      <c r="DQ35" s="160" t="str">
        <f t="shared" si="29"/>
        <v/>
      </c>
      <c r="DR35" s="160" t="str">
        <f t="shared" si="30"/>
        <v/>
      </c>
      <c r="DS35" s="160" t="str">
        <f t="shared" si="31"/>
        <v/>
      </c>
      <c r="DT35" s="160" t="str">
        <f t="shared" si="32"/>
        <v/>
      </c>
      <c r="DU35" s="160" t="str">
        <f t="shared" si="33"/>
        <v/>
      </c>
      <c r="DV35" s="160" t="str">
        <f t="shared" si="34"/>
        <v/>
      </c>
      <c r="DW35" s="160" t="str">
        <f t="shared" si="35"/>
        <v/>
      </c>
      <c r="DX35" s="160" t="str">
        <f t="shared" si="36"/>
        <v/>
      </c>
      <c r="DY35" s="160" t="str">
        <f t="shared" si="37"/>
        <v/>
      </c>
      <c r="DZ35" s="160" t="str">
        <f t="shared" si="38"/>
        <v/>
      </c>
      <c r="EA35" s="160" t="str">
        <f t="shared" si="39"/>
        <v/>
      </c>
      <c r="EB35" s="160" t="str">
        <f t="shared" si="40"/>
        <v/>
      </c>
      <c r="EC35" s="160" t="str">
        <f t="shared" si="41"/>
        <v/>
      </c>
      <c r="ED35" s="160" t="str">
        <f t="shared" si="87"/>
        <v/>
      </c>
      <c r="EE35" s="160" t="str">
        <f t="shared" si="42"/>
        <v/>
      </c>
      <c r="EF35" s="160" t="str">
        <f t="shared" si="43"/>
        <v/>
      </c>
      <c r="EG35" s="160" t="str">
        <f t="shared" si="44"/>
        <v/>
      </c>
      <c r="EH35" s="160" t="str">
        <f t="shared" si="45"/>
        <v/>
      </c>
      <c r="EI35" s="160" t="str">
        <f t="shared" si="46"/>
        <v/>
      </c>
      <c r="EJ35" s="160" t="str">
        <f t="shared" si="47"/>
        <v/>
      </c>
      <c r="EK35" s="160" t="str">
        <f t="shared" si="48"/>
        <v/>
      </c>
      <c r="EL35" s="160" t="str">
        <f t="shared" si="49"/>
        <v/>
      </c>
      <c r="EM35" s="160" t="str">
        <f t="shared" si="50"/>
        <v/>
      </c>
      <c r="EN35" s="160" t="str">
        <f t="shared" si="51"/>
        <v/>
      </c>
      <c r="EO35" s="160" t="str">
        <f t="shared" si="52"/>
        <v/>
      </c>
      <c r="EP35" s="160" t="str">
        <f t="shared" si="53"/>
        <v/>
      </c>
      <c r="EQ35" s="160" t="str">
        <f t="shared" si="54"/>
        <v/>
      </c>
      <c r="ER35" s="160" t="str">
        <f t="shared" si="55"/>
        <v/>
      </c>
      <c r="ES35" s="160" t="str">
        <f t="shared" si="56"/>
        <v/>
      </c>
      <c r="ET35" s="160" t="str">
        <f t="shared" si="57"/>
        <v/>
      </c>
      <c r="EU35" s="160" t="str">
        <f t="shared" si="58"/>
        <v/>
      </c>
      <c r="EV35" s="160" t="str">
        <f t="shared" si="59"/>
        <v/>
      </c>
      <c r="EW35" s="160" t="str">
        <f t="shared" si="60"/>
        <v/>
      </c>
      <c r="EX35" s="160" t="str">
        <f t="shared" si="61"/>
        <v/>
      </c>
      <c r="EY35" s="160" t="str">
        <f t="shared" si="62"/>
        <v/>
      </c>
      <c r="EZ35" s="160" t="str">
        <f t="shared" si="88"/>
        <v/>
      </c>
      <c r="FA35" s="160" t="str">
        <f t="shared" si="89"/>
        <v/>
      </c>
      <c r="FB35" s="160" t="str">
        <f t="shared" si="90"/>
        <v/>
      </c>
      <c r="FC35" s="160" t="str">
        <f t="shared" si="91"/>
        <v/>
      </c>
      <c r="FD35" s="160" t="str">
        <f t="shared" si="92"/>
        <v/>
      </c>
      <c r="FE35" s="160" t="str">
        <f t="shared" si="93"/>
        <v/>
      </c>
      <c r="FF35" s="160" t="str">
        <f t="shared" si="94"/>
        <v/>
      </c>
      <c r="FG35" s="160" t="str">
        <f t="shared" si="95"/>
        <v/>
      </c>
      <c r="FH35" s="160" t="str">
        <f t="shared" si="96"/>
        <v/>
      </c>
      <c r="FI35" s="160" t="str">
        <f t="shared" si="97"/>
        <v/>
      </c>
      <c r="FJ35" s="160" t="str">
        <f t="shared" si="98"/>
        <v/>
      </c>
      <c r="FK35" s="160" t="str">
        <f t="shared" si="99"/>
        <v/>
      </c>
      <c r="FL35" s="160" t="str">
        <f t="shared" si="100"/>
        <v/>
      </c>
      <c r="FM35" s="160" t="str">
        <f t="shared" si="101"/>
        <v/>
      </c>
      <c r="FN35" s="160" t="str">
        <f t="shared" si="102"/>
        <v/>
      </c>
      <c r="FO35" s="160" t="str">
        <f t="shared" si="103"/>
        <v/>
      </c>
      <c r="FP35" s="160" t="str">
        <f t="shared" si="104"/>
        <v/>
      </c>
      <c r="FQ35" s="160" t="str">
        <f t="shared" si="105"/>
        <v/>
      </c>
      <c r="FR35" s="160" t="str">
        <f t="shared" si="106"/>
        <v/>
      </c>
      <c r="FS35" s="160" t="str">
        <f t="shared" si="107"/>
        <v/>
      </c>
      <c r="FT35" s="160" t="str">
        <f t="shared" si="108"/>
        <v/>
      </c>
      <c r="FU35" s="160" t="str">
        <f t="shared" si="109"/>
        <v/>
      </c>
      <c r="FV35" s="160" t="str">
        <f t="shared" si="110"/>
        <v/>
      </c>
      <c r="FW35" s="160" t="str">
        <f t="shared" si="64"/>
        <v/>
      </c>
      <c r="FX35" s="160" t="str">
        <f t="shared" si="65"/>
        <v/>
      </c>
      <c r="FY35" s="160" t="str">
        <f t="shared" si="66"/>
        <v/>
      </c>
      <c r="FZ35" s="160" t="str">
        <f t="shared" si="67"/>
        <v/>
      </c>
      <c r="GA35" s="160" t="str">
        <f t="shared" si="68"/>
        <v/>
      </c>
      <c r="GB35" s="160" t="str">
        <f t="shared" si="69"/>
        <v/>
      </c>
      <c r="GC35" s="160" t="str">
        <f t="shared" si="70"/>
        <v/>
      </c>
      <c r="GD35" s="160" t="str">
        <f t="shared" si="71"/>
        <v/>
      </c>
      <c r="GE35" s="160" t="str">
        <f t="shared" si="72"/>
        <v/>
      </c>
      <c r="GF35" s="160" t="str">
        <f t="shared" si="73"/>
        <v/>
      </c>
      <c r="GG35" s="160" t="str">
        <f t="shared" si="74"/>
        <v/>
      </c>
      <c r="GH35" s="160" t="str">
        <f t="shared" si="75"/>
        <v/>
      </c>
      <c r="GI35" s="160" t="str">
        <f t="shared" si="76"/>
        <v/>
      </c>
      <c r="GJ35" s="160" t="str">
        <f t="shared" si="77"/>
        <v/>
      </c>
      <c r="GK35" s="160" t="str">
        <f t="shared" si="78"/>
        <v/>
      </c>
      <c r="GL35" s="160" t="str">
        <f t="shared" si="79"/>
        <v/>
      </c>
      <c r="GM35" s="160" t="str">
        <f t="shared" si="80"/>
        <v/>
      </c>
      <c r="GN35" s="160" t="str">
        <f t="shared" si="81"/>
        <v/>
      </c>
      <c r="GO35" s="160" t="str">
        <f t="shared" si="82"/>
        <v/>
      </c>
      <c r="GP35" s="160" t="str">
        <f t="shared" si="83"/>
        <v/>
      </c>
      <c r="GQ35" s="160" t="str">
        <f t="shared" si="84"/>
        <v/>
      </c>
      <c r="GR35" s="58" t="b">
        <f t="array" ref="GR35">MAX(DH35:GQ35)=MIN(DH35:GQ35)</f>
        <v>1</v>
      </c>
    </row>
    <row r="36" spans="1:200" hidden="1" x14ac:dyDescent="0.25">
      <c r="A36" s="9" t="s">
        <v>35</v>
      </c>
      <c r="B36" s="160" t="str">
        <f t="shared" si="85"/>
        <v/>
      </c>
      <c r="C36" s="160" t="str">
        <f t="shared" si="0"/>
        <v/>
      </c>
      <c r="D36" s="160" t="str">
        <f t="shared" si="1"/>
        <v/>
      </c>
      <c r="E36" s="160" t="str">
        <f t="shared" si="2"/>
        <v/>
      </c>
      <c r="F36" s="160" t="str">
        <f t="shared" si="3"/>
        <v/>
      </c>
      <c r="G36" s="160" t="str">
        <f t="shared" si="4"/>
        <v/>
      </c>
      <c r="H36" s="160" t="str">
        <f t="shared" si="5"/>
        <v/>
      </c>
      <c r="I36" s="160" t="str">
        <f t="shared" si="6"/>
        <v/>
      </c>
      <c r="J36" s="160" t="str">
        <f t="shared" si="7"/>
        <v/>
      </c>
      <c r="K36" s="160" t="str">
        <f t="shared" si="8"/>
        <v/>
      </c>
      <c r="L36" s="160" t="str">
        <f t="shared" si="9"/>
        <v/>
      </c>
      <c r="M36" s="160" t="str">
        <f t="shared" si="10"/>
        <v/>
      </c>
      <c r="N36" s="160" t="str">
        <f t="shared" si="11"/>
        <v/>
      </c>
      <c r="O36" s="160" t="str">
        <f t="shared" si="12"/>
        <v/>
      </c>
      <c r="P36" s="160" t="str">
        <f t="shared" si="13"/>
        <v/>
      </c>
      <c r="Q36" s="160" t="str">
        <f t="shared" si="14"/>
        <v/>
      </c>
      <c r="R36" s="160" t="str">
        <f t="shared" si="15"/>
        <v/>
      </c>
      <c r="S36" s="160" t="str">
        <f t="shared" si="16"/>
        <v/>
      </c>
      <c r="T36" s="160" t="str">
        <f t="shared" si="17"/>
        <v/>
      </c>
      <c r="U36" s="160" t="str">
        <f t="shared" si="18"/>
        <v/>
      </c>
      <c r="V36" s="160" t="str">
        <f t="shared" si="19"/>
        <v/>
      </c>
      <c r="W36" s="160" t="str">
        <f t="shared" si="20"/>
        <v/>
      </c>
      <c r="X36" s="154" t="str">
        <f>IFERROR(INDEX('ES-Efficacy Acceptability'!H$12:H$52,MATCH($A36,'ES-Efficacy Acceptability'!$B$12:$B$52,0)),"")</f>
        <v/>
      </c>
      <c r="Y36" s="154" t="str">
        <f>IFERROR(INDEX('ES-Efficacy Acceptability'!I$12:I$52,MATCH($A36,'ES-Efficacy Acceptability'!$B$12:$B$52,0)),"")</f>
        <v/>
      </c>
      <c r="Z36" s="154" t="str">
        <f>IFERROR(INDEX('ES-Efficacy Acceptability'!J$12:J$52,MATCH($A36,'ES-Efficacy Acceptability'!$B$12:$B$52,0)),"")</f>
        <v/>
      </c>
      <c r="AA36" s="154" t="str">
        <f>IFERROR(INDEX('ES-Efficacy Acceptability'!K$12:K$52,MATCH($A36,'ES-Efficacy Acceptability'!$B$12:$B$52,0)),"")</f>
        <v/>
      </c>
      <c r="AB36" s="154" t="str">
        <f>IFERROR(INDEX('ES-Efficacy Acceptability'!L$12:L$52,MATCH($A36,'ES-Efficacy Acceptability'!$B$12:$B$52,0)),"")</f>
        <v/>
      </c>
      <c r="AC36" s="154" t="str">
        <f>IFERROR(INDEX('ES-Efficacy Acceptability'!M$12:M$52,MATCH($A36,'ES-Efficacy Acceptability'!$B$12:$B$52,0)),"")</f>
        <v/>
      </c>
      <c r="AD36" s="154" t="str">
        <f>IFERROR(INDEX('ES-Efficacy Acceptability'!N$12:N$52,MATCH($A36,'ES-Efficacy Acceptability'!$B$12:$B$52,0)),"")</f>
        <v/>
      </c>
      <c r="AE36" s="154" t="str">
        <f>IFERROR(INDEX('ES-Efficacy Acceptability'!O$12:O$52,MATCH($A36,'ES-Efficacy Acceptability'!$B$12:$B$52,0)),"")</f>
        <v/>
      </c>
      <c r="AF36" s="154" t="str">
        <f>IFERROR(INDEX('ES-Efficacy Acceptability'!P$12:P$52,MATCH($A36,'ES-Efficacy Acceptability'!$B$12:$B$52,0)),"")</f>
        <v/>
      </c>
      <c r="AG36" s="154" t="str">
        <f>IFERROR(INDEX('ES-Efficacy Acceptability'!Q$12:Q$52,MATCH($A36,'ES-Efficacy Acceptability'!$B$12:$B$52,0)),"")</f>
        <v/>
      </c>
      <c r="AH36" s="154" t="str">
        <f>IFERROR(INDEX('ES-Efficacy Acceptability'!R$12:R$52,MATCH($A36,'ES-Efficacy Acceptability'!$B$12:$B$52,0)),"")</f>
        <v/>
      </c>
      <c r="AI36" s="154" t="str">
        <f>IFERROR(INDEX('ES-Efficacy Acceptability'!S$12:S$52,MATCH($A36,'ES-Efficacy Acceptability'!$B$12:$B$52,0)),"")</f>
        <v/>
      </c>
      <c r="AJ36" s="154" t="str">
        <f>IFERROR(INDEX('ES-Efficacy Acceptability'!T$12:T$52,MATCH($A36,'ES-Efficacy Acceptability'!$B$12:$B$52,0)),"")</f>
        <v/>
      </c>
      <c r="AK36" s="154" t="str">
        <f>IFERROR(INDEX('ES-Efficacy Acceptability'!U$12:U$52,MATCH($A36,'ES-Efficacy Acceptability'!$B$12:$B$52,0)),"")</f>
        <v/>
      </c>
      <c r="AL36" s="154" t="str">
        <f>IFERROR(INDEX('ES-Efficacy Acceptability'!V$12:V$52,MATCH($A36,'ES-Efficacy Acceptability'!$B$12:$B$52,0)),"")</f>
        <v/>
      </c>
      <c r="AM36" s="154" t="str">
        <f>IFERROR(INDEX('ES-Efficacy Acceptability'!W$12:W$52,MATCH($A36,'ES-Efficacy Acceptability'!$B$12:$B$52,0)),"")</f>
        <v/>
      </c>
      <c r="AN36" s="154" t="str">
        <f>IFERROR(INDEX('ES-Efficacy Acceptability'!X$12:X$52,MATCH($A36,'ES-Efficacy Acceptability'!$B$12:$B$52,0)),"")</f>
        <v/>
      </c>
      <c r="AO36" s="154" t="str">
        <f>IFERROR(INDEX('ES-Efficacy Acceptability'!Y$12:Y$52,MATCH($A36,'ES-Efficacy Acceptability'!$B$12:$B$52,0)),"")</f>
        <v/>
      </c>
      <c r="AP36" s="154" t="str">
        <f>IFERROR(INDEX('ES-Efficacy Acceptability'!Z$12:Z$52,MATCH($A36,'ES-Efficacy Acceptability'!$B$12:$B$52,0)),"")</f>
        <v/>
      </c>
      <c r="AQ36" s="154" t="str">
        <f>IFERROR(INDEX('ES-Efficacy Acceptability'!AA$12:AA$52,MATCH($A36,'ES-Efficacy Acceptability'!$B$12:$B$52,0)),"")</f>
        <v/>
      </c>
      <c r="AR36" s="154" t="str">
        <f>IFERROR(INDEX('ES-Efficacy Acceptability'!AB$12:AB$52,MATCH($A36,'ES-Efficacy Acceptability'!$B$12:$B$52,0)),"")</f>
        <v/>
      </c>
      <c r="AS36" s="154" t="str">
        <f>IFERROR(INDEX('ES-Efficacy Acceptability'!AC$12:AC$52,MATCH($A36,'ES-Efficacy Acceptability'!$B$12:$B$52,0)),"")</f>
        <v/>
      </c>
      <c r="AT36" s="154" t="str">
        <f>IFERROR(INDEX('IT-Efficacy Acceptability'!H$12:H$52,MATCH($A36,'IT-Efficacy Acceptability'!$B$12:$B$52,0)),"")</f>
        <v/>
      </c>
      <c r="AU36" s="154" t="str">
        <f>IFERROR(INDEX('IT-Efficacy Acceptability'!I$12:I$52,MATCH($A36,'IT-Efficacy Acceptability'!$B$12:$B$52,0)),"")</f>
        <v/>
      </c>
      <c r="AV36" s="154" t="str">
        <f>IFERROR(INDEX('IT-Efficacy Acceptability'!J$12:J$52,MATCH($A36,'IT-Efficacy Acceptability'!$B$12:$B$52,0)),"")</f>
        <v/>
      </c>
      <c r="AW36" s="154" t="str">
        <f>IFERROR(INDEX('IT-Efficacy Acceptability'!K$12:K$52,MATCH($A36,'IT-Efficacy Acceptability'!$B$12:$B$52,0)),"")</f>
        <v/>
      </c>
      <c r="AX36" s="154" t="str">
        <f>IFERROR(INDEX('IT-Efficacy Acceptability'!L$12:L$52,MATCH($A36,'IT-Efficacy Acceptability'!$B$12:$B$52,0)),"")</f>
        <v/>
      </c>
      <c r="AY36" s="154" t="str">
        <f>IFERROR(INDEX('IT-Efficacy Acceptability'!M$12:M$52,MATCH($A36,'IT-Efficacy Acceptability'!$B$12:$B$52,0)),"")</f>
        <v/>
      </c>
      <c r="AZ36" s="154" t="str">
        <f>IFERROR(INDEX('IT-Efficacy Acceptability'!N$12:N$52,MATCH($A36,'IT-Efficacy Acceptability'!$B$12:$B$52,0)),"")</f>
        <v/>
      </c>
      <c r="BA36" s="154" t="str">
        <f>IFERROR(INDEX('IT-Efficacy Acceptability'!O$12:O$52,MATCH($A36,'IT-Efficacy Acceptability'!$B$12:$B$52,0)),"")</f>
        <v/>
      </c>
      <c r="BB36" s="154" t="str">
        <f>IFERROR(INDEX('IT-Efficacy Acceptability'!P$12:P$52,MATCH($A36,'IT-Efficacy Acceptability'!$B$12:$B$52,0)),"")</f>
        <v/>
      </c>
      <c r="BC36" s="154" t="str">
        <f>IFERROR(INDEX('IT-Efficacy Acceptability'!Q$12:Q$52,MATCH($A36,'IT-Efficacy Acceptability'!$B$12:$B$52,0)),"")</f>
        <v/>
      </c>
      <c r="BD36" s="154" t="str">
        <f>IFERROR(INDEX('IT-Efficacy Acceptability'!R$12:R$52,MATCH($A36,'IT-Efficacy Acceptability'!$B$12:$B$52,0)),"")</f>
        <v/>
      </c>
      <c r="BE36" s="154" t="str">
        <f>IFERROR(INDEX('IT-Efficacy Acceptability'!S$12:S$52,MATCH($A36,'IT-Efficacy Acceptability'!$B$12:$B$52,0)),"")</f>
        <v/>
      </c>
      <c r="BF36" s="154" t="str">
        <f>IFERROR(INDEX('IT-Efficacy Acceptability'!T$12:T$52,MATCH($A36,'IT-Efficacy Acceptability'!$B$12:$B$52,0)),"")</f>
        <v/>
      </c>
      <c r="BG36" s="154" t="str">
        <f>IFERROR(INDEX('IT-Efficacy Acceptability'!U$12:U$52,MATCH($A36,'IT-Efficacy Acceptability'!$B$12:$B$52,0)),"")</f>
        <v/>
      </c>
      <c r="BH36" s="154" t="str">
        <f>IFERROR(INDEX('IT-Efficacy Acceptability'!V$12:V$52,MATCH($A36,'IT-Efficacy Acceptability'!$B$12:$B$52,0)),"")</f>
        <v/>
      </c>
      <c r="BI36" s="154" t="str">
        <f>IFERROR(INDEX('IT-Efficacy Acceptability'!W$12:W$52,MATCH($A36,'IT-Efficacy Acceptability'!$B$12:$B$52,0)),"")</f>
        <v/>
      </c>
      <c r="BJ36" s="154" t="str">
        <f>IFERROR(INDEX('IT-Efficacy Acceptability'!X$12:X$52,MATCH($A36,'IT-Efficacy Acceptability'!$B$12:$B$52,0)),"")</f>
        <v/>
      </c>
      <c r="BK36" s="154" t="str">
        <f>IFERROR(INDEX('IT-Efficacy Acceptability'!Y$12:Y$52,MATCH($A36,'IT-Efficacy Acceptability'!$B$12:$B$52,0)),"")</f>
        <v/>
      </c>
      <c r="BL36" s="154" t="str">
        <f>IFERROR(INDEX('IT-Efficacy Acceptability'!Z$12:Z$52,MATCH($A36,'IT-Efficacy Acceptability'!$B$12:$B$52,0)),"")</f>
        <v/>
      </c>
      <c r="BM36" s="154" t="str">
        <f>IFERROR(INDEX('IT-Efficacy Acceptability'!AA$12:AA$52,MATCH($A36,'IT-Efficacy Acceptability'!$B$12:$B$52,0)),"")</f>
        <v/>
      </c>
      <c r="BN36" s="154" t="str">
        <f>IFERROR(INDEX('IT-Efficacy Acceptability'!AB$12:AB$52,MATCH($A36,'IT-Efficacy Acceptability'!$B$12:$B$52,0)),"")</f>
        <v/>
      </c>
      <c r="BO36" s="154" t="str">
        <f>IFERROR(INDEX('IT-Efficacy Acceptability'!AC$12:AC$52,MATCH($A36,'IT-Efficacy Acceptability'!$B$12:$B$52,0)),"")</f>
        <v/>
      </c>
      <c r="BP36" s="154" t="str">
        <f>IFERROR(INDEX('DE-Efficacy Acceptability'!H$12:H$52,MATCH($A36,'DE-Efficacy Acceptability'!$B$12:$B$52,0)),"")</f>
        <v/>
      </c>
      <c r="BQ36" s="154" t="str">
        <f>IFERROR(INDEX('DE-Efficacy Acceptability'!I$12:I$52,MATCH($A36,'DE-Efficacy Acceptability'!$B$12:$B$52,0)),"")</f>
        <v/>
      </c>
      <c r="BR36" s="154" t="str">
        <f>IFERROR(INDEX('DE-Efficacy Acceptability'!J$12:J$52,MATCH($A36,'DE-Efficacy Acceptability'!$B$12:$B$52,0)),"")</f>
        <v/>
      </c>
      <c r="BS36" s="154" t="str">
        <f>IFERROR(INDEX('DE-Efficacy Acceptability'!K$12:K$52,MATCH($A36,'DE-Efficacy Acceptability'!$B$12:$B$52,0)),"")</f>
        <v/>
      </c>
      <c r="BT36" s="154" t="str">
        <f>IFERROR(INDEX('DE-Efficacy Acceptability'!L$12:L$52,MATCH($A36,'DE-Efficacy Acceptability'!$B$12:$B$52,0)),"")</f>
        <v/>
      </c>
      <c r="BU36" s="154" t="str">
        <f>IFERROR(INDEX('DE-Efficacy Acceptability'!M$12:M$52,MATCH($A36,'DE-Efficacy Acceptability'!$B$12:$B$52,0)),"")</f>
        <v/>
      </c>
      <c r="BV36" s="154" t="str">
        <f>IFERROR(INDEX('DE-Efficacy Acceptability'!N$12:N$52,MATCH($A36,'DE-Efficacy Acceptability'!$B$12:$B$52,0)),"")</f>
        <v/>
      </c>
      <c r="BW36" s="154" t="str">
        <f>IFERROR(INDEX('DE-Efficacy Acceptability'!O$12:O$52,MATCH($A36,'DE-Efficacy Acceptability'!$B$12:$B$52,0)),"")</f>
        <v/>
      </c>
      <c r="BX36" s="154" t="str">
        <f>IFERROR(INDEX('DE-Efficacy Acceptability'!P$12:P$52,MATCH($A36,'DE-Efficacy Acceptability'!$B$12:$B$52,0)),"")</f>
        <v/>
      </c>
      <c r="BY36" s="154" t="str">
        <f>IFERROR(INDEX('DE-Efficacy Acceptability'!Q$12:Q$52,MATCH($A36,'DE-Efficacy Acceptability'!$B$12:$B$52,0)),"")</f>
        <v/>
      </c>
      <c r="BZ36" s="154" t="str">
        <f>IFERROR(INDEX('DE-Efficacy Acceptability'!R$12:R$52,MATCH($A36,'DE-Efficacy Acceptability'!$B$12:$B$52,0)),"")</f>
        <v/>
      </c>
      <c r="CA36" s="154" t="str">
        <f>IFERROR(INDEX('DE-Efficacy Acceptability'!S$12:S$52,MATCH($A36,'DE-Efficacy Acceptability'!$B$12:$B$52,0)),"")</f>
        <v/>
      </c>
      <c r="CB36" s="154" t="str">
        <f>IFERROR(INDEX('DE-Efficacy Acceptability'!T$12:T$52,MATCH($A36,'DE-Efficacy Acceptability'!$B$12:$B$52,0)),"")</f>
        <v/>
      </c>
      <c r="CC36" s="154" t="str">
        <f>IFERROR(INDEX('DE-Efficacy Acceptability'!U$12:U$52,MATCH($A36,'DE-Efficacy Acceptability'!$B$12:$B$52,0)),"")</f>
        <v/>
      </c>
      <c r="CD36" s="154" t="str">
        <f>IFERROR(INDEX('DE-Efficacy Acceptability'!V$12:V$52,MATCH($A36,'DE-Efficacy Acceptability'!$B$12:$B$52,0)),"")</f>
        <v/>
      </c>
      <c r="CE36" s="154" t="str">
        <f>IFERROR(INDEX('DE-Efficacy Acceptability'!W$12:W$52,MATCH($A36,'DE-Efficacy Acceptability'!$B$12:$B$52,0)),"")</f>
        <v/>
      </c>
      <c r="CF36" s="154" t="str">
        <f>IFERROR(INDEX('DE-Efficacy Acceptability'!X$12:X$52,MATCH($A36,'DE-Efficacy Acceptability'!$B$12:$B$52,0)),"")</f>
        <v/>
      </c>
      <c r="CG36" s="154" t="str">
        <f>IFERROR(INDEX('DE-Efficacy Acceptability'!Y$12:Y$52,MATCH($A36,'DE-Efficacy Acceptability'!$B$12:$B$52,0)),"")</f>
        <v/>
      </c>
      <c r="CH36" s="154" t="str">
        <f>IFERROR(INDEX('DE-Efficacy Acceptability'!Z$12:Z$52,MATCH($A36,'DE-Efficacy Acceptability'!$B$12:$B$52,0)),"")</f>
        <v/>
      </c>
      <c r="CI36" s="154" t="str">
        <f>IFERROR(INDEX('DE-Efficacy Acceptability'!AA$12:AA$52,MATCH($A36,'DE-Efficacy Acceptability'!$B$12:$B$52,0)),"")</f>
        <v/>
      </c>
      <c r="CJ36" s="154" t="str">
        <f>IFERROR(INDEX('DE-Efficacy Acceptability'!AB$12:AB$52,MATCH($A36,'DE-Efficacy Acceptability'!$B$12:$B$52,0)),"")</f>
        <v/>
      </c>
      <c r="CK36" s="154" t="str">
        <f>IFERROR(INDEX('DE-Efficacy Acceptability'!AC$12:AC$52,MATCH($A36,'DE-Efficacy Acceptability'!$B$12:$B$52,0)),"")</f>
        <v/>
      </c>
      <c r="CL36" s="154" t="str">
        <f>IFERROR(INDEX('FR-Efficacy Acceptability'!H$12:H$52,MATCH($A36,'FR-Efficacy Acceptability'!$B$12:$B$52,0)),"")</f>
        <v/>
      </c>
      <c r="CM36" s="154" t="str">
        <f>IFERROR(INDEX('FR-Efficacy Acceptability'!I$12:I$52,MATCH($A36,'FR-Efficacy Acceptability'!$B$12:$B$52,0)),"")</f>
        <v/>
      </c>
      <c r="CN36" s="154" t="str">
        <f>IFERROR(INDEX('FR-Efficacy Acceptability'!J$12:J$52,MATCH($A36,'FR-Efficacy Acceptability'!$B$12:$B$52,0)),"")</f>
        <v/>
      </c>
      <c r="CO36" s="154" t="str">
        <f>IFERROR(INDEX('FR-Efficacy Acceptability'!K$12:K$52,MATCH($A36,'FR-Efficacy Acceptability'!$B$12:$B$52,0)),"")</f>
        <v/>
      </c>
      <c r="CP36" s="154" t="str">
        <f>IFERROR(INDEX('FR-Efficacy Acceptability'!L$12:L$52,MATCH($A36,'FR-Efficacy Acceptability'!$B$12:$B$52,0)),"")</f>
        <v/>
      </c>
      <c r="CQ36" s="154" t="str">
        <f>IFERROR(INDEX('FR-Efficacy Acceptability'!M$12:M$52,MATCH($A36,'FR-Efficacy Acceptability'!$B$12:$B$52,0)),"")</f>
        <v/>
      </c>
      <c r="CR36" s="154" t="str">
        <f>IFERROR(INDEX('FR-Efficacy Acceptability'!N$12:N$52,MATCH($A36,'FR-Efficacy Acceptability'!$B$12:$B$52,0)),"")</f>
        <v/>
      </c>
      <c r="CS36" s="154" t="str">
        <f>IFERROR(INDEX('FR-Efficacy Acceptability'!O$12:O$52,MATCH($A36,'FR-Efficacy Acceptability'!$B$12:$B$52,0)),"")</f>
        <v/>
      </c>
      <c r="CT36" s="154" t="str">
        <f>IFERROR(INDEX('FR-Efficacy Acceptability'!P$12:P$52,MATCH($A36,'FR-Efficacy Acceptability'!$B$12:$B$52,0)),"")</f>
        <v/>
      </c>
      <c r="CU36" s="154" t="str">
        <f>IFERROR(INDEX('FR-Efficacy Acceptability'!Q$12:Q$52,MATCH($A36,'FR-Efficacy Acceptability'!$B$12:$B$52,0)),"")</f>
        <v/>
      </c>
      <c r="CV36" s="154" t="str">
        <f>IFERROR(INDEX('FR-Efficacy Acceptability'!R$12:R$52,MATCH($A36,'FR-Efficacy Acceptability'!$B$12:$B$52,0)),"")</f>
        <v/>
      </c>
      <c r="CW36" s="154" t="str">
        <f>IFERROR(INDEX('FR-Efficacy Acceptability'!S$12:S$52,MATCH($A36,'FR-Efficacy Acceptability'!$B$12:$B$52,0)),"")</f>
        <v/>
      </c>
      <c r="CX36" s="154" t="str">
        <f>IFERROR(INDEX('FR-Efficacy Acceptability'!T$12:T$52,MATCH($A36,'FR-Efficacy Acceptability'!$B$12:$B$52,0)),"")</f>
        <v/>
      </c>
      <c r="CY36" s="154" t="str">
        <f>IFERROR(INDEX('FR-Efficacy Acceptability'!U$12:U$52,MATCH($A36,'FR-Efficacy Acceptability'!$B$12:$B$52,0)),"")</f>
        <v/>
      </c>
      <c r="CZ36" s="154" t="str">
        <f>IFERROR(INDEX('FR-Efficacy Acceptability'!V$12:V$52,MATCH($A36,'FR-Efficacy Acceptability'!$B$12:$B$52,0)),"")</f>
        <v/>
      </c>
      <c r="DA36" s="154" t="str">
        <f>IFERROR(INDEX('FR-Efficacy Acceptability'!W$12:W$52,MATCH($A36,'FR-Efficacy Acceptability'!$B$12:$B$52,0)),"")</f>
        <v/>
      </c>
      <c r="DB36" s="154" t="str">
        <f>IFERROR(INDEX('FR-Efficacy Acceptability'!X$12:X$52,MATCH($A36,'FR-Efficacy Acceptability'!$B$12:$B$52,0)),"")</f>
        <v/>
      </c>
      <c r="DC36" s="154" t="str">
        <f>IFERROR(INDEX('FR-Efficacy Acceptability'!Y$12:Y$52,MATCH($A36,'FR-Efficacy Acceptability'!$B$12:$B$52,0)),"")</f>
        <v/>
      </c>
      <c r="DD36" s="154" t="str">
        <f>IFERROR(INDEX('FR-Efficacy Acceptability'!Z$12:Z$52,MATCH($A36,'FR-Efficacy Acceptability'!$B$12:$B$52,0)),"")</f>
        <v/>
      </c>
      <c r="DE36" s="154" t="str">
        <f>IFERROR(INDEX('FR-Efficacy Acceptability'!AA$12:AA$52,MATCH($A36,'FR-Efficacy Acceptability'!$B$12:$B$52,0)),"")</f>
        <v/>
      </c>
      <c r="DF36" s="154" t="str">
        <f>IFERROR(INDEX('FR-Efficacy Acceptability'!AB$12:AB$52,MATCH($A36,'FR-Efficacy Acceptability'!$B$12:$B$52,0)),"")</f>
        <v/>
      </c>
      <c r="DG36" s="154" t="str">
        <f>IFERROR(INDEX('FR-Efficacy Acceptability'!AC$12:AC$52,MATCH($A36,'FR-Efficacy Acceptability'!$B$12:$B$52,0)),"")</f>
        <v/>
      </c>
      <c r="DH36" s="160" t="str">
        <f t="shared" si="86"/>
        <v/>
      </c>
      <c r="DI36" s="160" t="str">
        <f t="shared" si="21"/>
        <v/>
      </c>
      <c r="DJ36" s="160" t="str">
        <f t="shared" si="22"/>
        <v/>
      </c>
      <c r="DK36" s="160" t="str">
        <f t="shared" si="23"/>
        <v/>
      </c>
      <c r="DL36" s="160" t="str">
        <f t="shared" si="24"/>
        <v/>
      </c>
      <c r="DM36" s="160" t="str">
        <f t="shared" si="25"/>
        <v/>
      </c>
      <c r="DN36" s="160" t="str">
        <f t="shared" si="26"/>
        <v/>
      </c>
      <c r="DO36" s="160" t="str">
        <f t="shared" si="27"/>
        <v/>
      </c>
      <c r="DP36" s="160" t="str">
        <f t="shared" si="28"/>
        <v/>
      </c>
      <c r="DQ36" s="160" t="str">
        <f t="shared" si="29"/>
        <v/>
      </c>
      <c r="DR36" s="160" t="str">
        <f t="shared" si="30"/>
        <v/>
      </c>
      <c r="DS36" s="160" t="str">
        <f t="shared" si="31"/>
        <v/>
      </c>
      <c r="DT36" s="160" t="str">
        <f t="shared" si="32"/>
        <v/>
      </c>
      <c r="DU36" s="160" t="str">
        <f t="shared" si="33"/>
        <v/>
      </c>
      <c r="DV36" s="160" t="str">
        <f t="shared" si="34"/>
        <v/>
      </c>
      <c r="DW36" s="160" t="str">
        <f t="shared" si="35"/>
        <v/>
      </c>
      <c r="DX36" s="160" t="str">
        <f t="shared" si="36"/>
        <v/>
      </c>
      <c r="DY36" s="160" t="str">
        <f t="shared" si="37"/>
        <v/>
      </c>
      <c r="DZ36" s="160" t="str">
        <f t="shared" si="38"/>
        <v/>
      </c>
      <c r="EA36" s="160" t="str">
        <f t="shared" si="39"/>
        <v/>
      </c>
      <c r="EB36" s="160" t="str">
        <f t="shared" si="40"/>
        <v/>
      </c>
      <c r="EC36" s="160" t="str">
        <f t="shared" si="41"/>
        <v/>
      </c>
      <c r="ED36" s="160" t="str">
        <f t="shared" si="87"/>
        <v/>
      </c>
      <c r="EE36" s="160" t="str">
        <f t="shared" si="42"/>
        <v/>
      </c>
      <c r="EF36" s="160" t="str">
        <f t="shared" si="43"/>
        <v/>
      </c>
      <c r="EG36" s="160" t="str">
        <f t="shared" si="44"/>
        <v/>
      </c>
      <c r="EH36" s="160" t="str">
        <f t="shared" si="45"/>
        <v/>
      </c>
      <c r="EI36" s="160" t="str">
        <f t="shared" si="46"/>
        <v/>
      </c>
      <c r="EJ36" s="160" t="str">
        <f t="shared" si="47"/>
        <v/>
      </c>
      <c r="EK36" s="160" t="str">
        <f t="shared" si="48"/>
        <v/>
      </c>
      <c r="EL36" s="160" t="str">
        <f t="shared" si="49"/>
        <v/>
      </c>
      <c r="EM36" s="160" t="str">
        <f t="shared" si="50"/>
        <v/>
      </c>
      <c r="EN36" s="160" t="str">
        <f t="shared" si="51"/>
        <v/>
      </c>
      <c r="EO36" s="160" t="str">
        <f t="shared" si="52"/>
        <v/>
      </c>
      <c r="EP36" s="160" t="str">
        <f t="shared" si="53"/>
        <v/>
      </c>
      <c r="EQ36" s="160" t="str">
        <f t="shared" si="54"/>
        <v/>
      </c>
      <c r="ER36" s="160" t="str">
        <f t="shared" si="55"/>
        <v/>
      </c>
      <c r="ES36" s="160" t="str">
        <f t="shared" si="56"/>
        <v/>
      </c>
      <c r="ET36" s="160" t="str">
        <f t="shared" si="57"/>
        <v/>
      </c>
      <c r="EU36" s="160" t="str">
        <f t="shared" si="58"/>
        <v/>
      </c>
      <c r="EV36" s="160" t="str">
        <f t="shared" si="59"/>
        <v/>
      </c>
      <c r="EW36" s="160" t="str">
        <f t="shared" si="60"/>
        <v/>
      </c>
      <c r="EX36" s="160" t="str">
        <f t="shared" si="61"/>
        <v/>
      </c>
      <c r="EY36" s="160" t="str">
        <f t="shared" si="62"/>
        <v/>
      </c>
      <c r="EZ36" s="160" t="str">
        <f t="shared" si="88"/>
        <v/>
      </c>
      <c r="FA36" s="160" t="str">
        <f t="shared" si="89"/>
        <v/>
      </c>
      <c r="FB36" s="160" t="str">
        <f t="shared" si="90"/>
        <v/>
      </c>
      <c r="FC36" s="160" t="str">
        <f t="shared" si="91"/>
        <v/>
      </c>
      <c r="FD36" s="160" t="str">
        <f t="shared" si="92"/>
        <v/>
      </c>
      <c r="FE36" s="160" t="str">
        <f t="shared" si="93"/>
        <v/>
      </c>
      <c r="FF36" s="160" t="str">
        <f t="shared" si="94"/>
        <v/>
      </c>
      <c r="FG36" s="160" t="str">
        <f t="shared" si="95"/>
        <v/>
      </c>
      <c r="FH36" s="160" t="str">
        <f t="shared" si="96"/>
        <v/>
      </c>
      <c r="FI36" s="160" t="str">
        <f t="shared" si="97"/>
        <v/>
      </c>
      <c r="FJ36" s="160" t="str">
        <f t="shared" si="98"/>
        <v/>
      </c>
      <c r="FK36" s="160" t="str">
        <f t="shared" si="99"/>
        <v/>
      </c>
      <c r="FL36" s="160" t="str">
        <f t="shared" si="100"/>
        <v/>
      </c>
      <c r="FM36" s="160" t="str">
        <f t="shared" si="101"/>
        <v/>
      </c>
      <c r="FN36" s="160" t="str">
        <f t="shared" si="102"/>
        <v/>
      </c>
      <c r="FO36" s="160" t="str">
        <f t="shared" si="103"/>
        <v/>
      </c>
      <c r="FP36" s="160" t="str">
        <f t="shared" si="104"/>
        <v/>
      </c>
      <c r="FQ36" s="160" t="str">
        <f t="shared" si="105"/>
        <v/>
      </c>
      <c r="FR36" s="160" t="str">
        <f t="shared" si="106"/>
        <v/>
      </c>
      <c r="FS36" s="160" t="str">
        <f t="shared" si="107"/>
        <v/>
      </c>
      <c r="FT36" s="160" t="str">
        <f t="shared" si="108"/>
        <v/>
      </c>
      <c r="FU36" s="160" t="str">
        <f t="shared" si="109"/>
        <v/>
      </c>
      <c r="FV36" s="160" t="str">
        <f t="shared" si="110"/>
        <v/>
      </c>
      <c r="FW36" s="160" t="str">
        <f t="shared" si="64"/>
        <v/>
      </c>
      <c r="FX36" s="160" t="str">
        <f t="shared" si="65"/>
        <v/>
      </c>
      <c r="FY36" s="160" t="str">
        <f t="shared" si="66"/>
        <v/>
      </c>
      <c r="FZ36" s="160" t="str">
        <f t="shared" si="67"/>
        <v/>
      </c>
      <c r="GA36" s="160" t="str">
        <f t="shared" si="68"/>
        <v/>
      </c>
      <c r="GB36" s="160" t="str">
        <f t="shared" si="69"/>
        <v/>
      </c>
      <c r="GC36" s="160" t="str">
        <f t="shared" si="70"/>
        <v/>
      </c>
      <c r="GD36" s="160" t="str">
        <f t="shared" si="71"/>
        <v/>
      </c>
      <c r="GE36" s="160" t="str">
        <f t="shared" si="72"/>
        <v/>
      </c>
      <c r="GF36" s="160" t="str">
        <f t="shared" si="73"/>
        <v/>
      </c>
      <c r="GG36" s="160" t="str">
        <f t="shared" si="74"/>
        <v/>
      </c>
      <c r="GH36" s="160" t="str">
        <f t="shared" si="75"/>
        <v/>
      </c>
      <c r="GI36" s="160" t="str">
        <f t="shared" si="76"/>
        <v/>
      </c>
      <c r="GJ36" s="160" t="str">
        <f t="shared" si="77"/>
        <v/>
      </c>
      <c r="GK36" s="160" t="str">
        <f t="shared" si="78"/>
        <v/>
      </c>
      <c r="GL36" s="160" t="str">
        <f t="shared" si="79"/>
        <v/>
      </c>
      <c r="GM36" s="160" t="str">
        <f t="shared" si="80"/>
        <v/>
      </c>
      <c r="GN36" s="160" t="str">
        <f t="shared" si="81"/>
        <v/>
      </c>
      <c r="GO36" s="160" t="str">
        <f t="shared" si="82"/>
        <v/>
      </c>
      <c r="GP36" s="160" t="str">
        <f t="shared" si="83"/>
        <v/>
      </c>
      <c r="GQ36" s="160" t="str">
        <f t="shared" si="84"/>
        <v/>
      </c>
      <c r="GR36" s="58" t="b">
        <f t="array" ref="GR36">MAX(DH36:GQ36)=MIN(DH36:GQ36)</f>
        <v>1</v>
      </c>
    </row>
    <row r="37" spans="1:200" hidden="1" x14ac:dyDescent="0.25">
      <c r="A37" s="9" t="s">
        <v>39</v>
      </c>
      <c r="B37" s="160" t="str">
        <f t="shared" si="85"/>
        <v/>
      </c>
      <c r="C37" s="160" t="str">
        <f t="shared" si="0"/>
        <v/>
      </c>
      <c r="D37" s="160" t="str">
        <f t="shared" si="1"/>
        <v/>
      </c>
      <c r="E37" s="160" t="str">
        <f t="shared" si="2"/>
        <v/>
      </c>
      <c r="F37" s="160" t="str">
        <f t="shared" si="3"/>
        <v/>
      </c>
      <c r="G37" s="160" t="str">
        <f t="shared" si="4"/>
        <v/>
      </c>
      <c r="H37" s="160" t="str">
        <f t="shared" si="5"/>
        <v/>
      </c>
      <c r="I37" s="160" t="str">
        <f t="shared" si="6"/>
        <v/>
      </c>
      <c r="J37" s="160" t="str">
        <f t="shared" si="7"/>
        <v/>
      </c>
      <c r="K37" s="160" t="str">
        <f t="shared" si="8"/>
        <v/>
      </c>
      <c r="L37" s="160" t="str">
        <f t="shared" si="9"/>
        <v/>
      </c>
      <c r="M37" s="160" t="str">
        <f t="shared" si="10"/>
        <v/>
      </c>
      <c r="N37" s="160" t="str">
        <f t="shared" si="11"/>
        <v/>
      </c>
      <c r="O37" s="160" t="str">
        <f t="shared" si="12"/>
        <v/>
      </c>
      <c r="P37" s="160" t="str">
        <f t="shared" si="13"/>
        <v/>
      </c>
      <c r="Q37" s="160" t="str">
        <f t="shared" si="14"/>
        <v/>
      </c>
      <c r="R37" s="160" t="str">
        <f t="shared" si="15"/>
        <v/>
      </c>
      <c r="S37" s="160" t="str">
        <f t="shared" si="16"/>
        <v/>
      </c>
      <c r="T37" s="160" t="str">
        <f t="shared" si="17"/>
        <v/>
      </c>
      <c r="U37" s="160" t="str">
        <f t="shared" si="18"/>
        <v/>
      </c>
      <c r="V37" s="160" t="str">
        <f t="shared" si="19"/>
        <v/>
      </c>
      <c r="W37" s="160" t="str">
        <f t="shared" si="20"/>
        <v/>
      </c>
      <c r="X37" s="154" t="str">
        <f>IFERROR(INDEX('ES-Efficacy Acceptability'!H$12:H$52,MATCH($A37,'ES-Efficacy Acceptability'!$B$12:$B$52,0)),"")</f>
        <v/>
      </c>
      <c r="Y37" s="154" t="str">
        <f>IFERROR(INDEX('ES-Efficacy Acceptability'!I$12:I$52,MATCH($A37,'ES-Efficacy Acceptability'!$B$12:$B$52,0)),"")</f>
        <v/>
      </c>
      <c r="Z37" s="154" t="str">
        <f>IFERROR(INDEX('ES-Efficacy Acceptability'!J$12:J$52,MATCH($A37,'ES-Efficacy Acceptability'!$B$12:$B$52,0)),"")</f>
        <v/>
      </c>
      <c r="AA37" s="154" t="str">
        <f>IFERROR(INDEX('ES-Efficacy Acceptability'!K$12:K$52,MATCH($A37,'ES-Efficacy Acceptability'!$B$12:$B$52,0)),"")</f>
        <v/>
      </c>
      <c r="AB37" s="154" t="str">
        <f>IFERROR(INDEX('ES-Efficacy Acceptability'!L$12:L$52,MATCH($A37,'ES-Efficacy Acceptability'!$B$12:$B$52,0)),"")</f>
        <v/>
      </c>
      <c r="AC37" s="154" t="str">
        <f>IFERROR(INDEX('ES-Efficacy Acceptability'!M$12:M$52,MATCH($A37,'ES-Efficacy Acceptability'!$B$12:$B$52,0)),"")</f>
        <v/>
      </c>
      <c r="AD37" s="154" t="str">
        <f>IFERROR(INDEX('ES-Efficacy Acceptability'!N$12:N$52,MATCH($A37,'ES-Efficacy Acceptability'!$B$12:$B$52,0)),"")</f>
        <v/>
      </c>
      <c r="AE37" s="154" t="str">
        <f>IFERROR(INDEX('ES-Efficacy Acceptability'!O$12:O$52,MATCH($A37,'ES-Efficacy Acceptability'!$B$12:$B$52,0)),"")</f>
        <v/>
      </c>
      <c r="AF37" s="154" t="str">
        <f>IFERROR(INDEX('ES-Efficacy Acceptability'!P$12:P$52,MATCH($A37,'ES-Efficacy Acceptability'!$B$12:$B$52,0)),"")</f>
        <v/>
      </c>
      <c r="AG37" s="154" t="str">
        <f>IFERROR(INDEX('ES-Efficacy Acceptability'!Q$12:Q$52,MATCH($A37,'ES-Efficacy Acceptability'!$B$12:$B$52,0)),"")</f>
        <v/>
      </c>
      <c r="AH37" s="154" t="str">
        <f>IFERROR(INDEX('ES-Efficacy Acceptability'!R$12:R$52,MATCH($A37,'ES-Efficacy Acceptability'!$B$12:$B$52,0)),"")</f>
        <v/>
      </c>
      <c r="AI37" s="154" t="str">
        <f>IFERROR(INDEX('ES-Efficacy Acceptability'!S$12:S$52,MATCH($A37,'ES-Efficacy Acceptability'!$B$12:$B$52,0)),"")</f>
        <v/>
      </c>
      <c r="AJ37" s="154" t="str">
        <f>IFERROR(INDEX('ES-Efficacy Acceptability'!T$12:T$52,MATCH($A37,'ES-Efficacy Acceptability'!$B$12:$B$52,0)),"")</f>
        <v/>
      </c>
      <c r="AK37" s="154" t="str">
        <f>IFERROR(INDEX('ES-Efficacy Acceptability'!U$12:U$52,MATCH($A37,'ES-Efficacy Acceptability'!$B$12:$B$52,0)),"")</f>
        <v/>
      </c>
      <c r="AL37" s="154" t="str">
        <f>IFERROR(INDEX('ES-Efficacy Acceptability'!V$12:V$52,MATCH($A37,'ES-Efficacy Acceptability'!$B$12:$B$52,0)),"")</f>
        <v/>
      </c>
      <c r="AM37" s="154" t="str">
        <f>IFERROR(INDEX('ES-Efficacy Acceptability'!W$12:W$52,MATCH($A37,'ES-Efficacy Acceptability'!$B$12:$B$52,0)),"")</f>
        <v/>
      </c>
      <c r="AN37" s="154" t="str">
        <f>IFERROR(INDEX('ES-Efficacy Acceptability'!X$12:X$52,MATCH($A37,'ES-Efficacy Acceptability'!$B$12:$B$52,0)),"")</f>
        <v/>
      </c>
      <c r="AO37" s="154" t="str">
        <f>IFERROR(INDEX('ES-Efficacy Acceptability'!Y$12:Y$52,MATCH($A37,'ES-Efficacy Acceptability'!$B$12:$B$52,0)),"")</f>
        <v/>
      </c>
      <c r="AP37" s="154" t="str">
        <f>IFERROR(INDEX('ES-Efficacy Acceptability'!Z$12:Z$52,MATCH($A37,'ES-Efficacy Acceptability'!$B$12:$B$52,0)),"")</f>
        <v/>
      </c>
      <c r="AQ37" s="154" t="str">
        <f>IFERROR(INDEX('ES-Efficacy Acceptability'!AA$12:AA$52,MATCH($A37,'ES-Efficacy Acceptability'!$B$12:$B$52,0)),"")</f>
        <v/>
      </c>
      <c r="AR37" s="154" t="str">
        <f>IFERROR(INDEX('ES-Efficacy Acceptability'!AB$12:AB$52,MATCH($A37,'ES-Efficacy Acceptability'!$B$12:$B$52,0)),"")</f>
        <v/>
      </c>
      <c r="AS37" s="154" t="str">
        <f>IFERROR(INDEX('ES-Efficacy Acceptability'!AC$12:AC$52,MATCH($A37,'ES-Efficacy Acceptability'!$B$12:$B$52,0)),"")</f>
        <v/>
      </c>
      <c r="AT37" s="154" t="str">
        <f>IFERROR(INDEX('IT-Efficacy Acceptability'!H$12:H$52,MATCH($A37,'IT-Efficacy Acceptability'!$B$12:$B$52,0)),"")</f>
        <v/>
      </c>
      <c r="AU37" s="154" t="str">
        <f>IFERROR(INDEX('IT-Efficacy Acceptability'!I$12:I$52,MATCH($A37,'IT-Efficacy Acceptability'!$B$12:$B$52,0)),"")</f>
        <v/>
      </c>
      <c r="AV37" s="154" t="str">
        <f>IFERROR(INDEX('IT-Efficacy Acceptability'!J$12:J$52,MATCH($A37,'IT-Efficacy Acceptability'!$B$12:$B$52,0)),"")</f>
        <v/>
      </c>
      <c r="AW37" s="154" t="str">
        <f>IFERROR(INDEX('IT-Efficacy Acceptability'!K$12:K$52,MATCH($A37,'IT-Efficacy Acceptability'!$B$12:$B$52,0)),"")</f>
        <v/>
      </c>
      <c r="AX37" s="154" t="str">
        <f>IFERROR(INDEX('IT-Efficacy Acceptability'!L$12:L$52,MATCH($A37,'IT-Efficacy Acceptability'!$B$12:$B$52,0)),"")</f>
        <v/>
      </c>
      <c r="AY37" s="154" t="str">
        <f>IFERROR(INDEX('IT-Efficacy Acceptability'!M$12:M$52,MATCH($A37,'IT-Efficacy Acceptability'!$B$12:$B$52,0)),"")</f>
        <v/>
      </c>
      <c r="AZ37" s="154" t="str">
        <f>IFERROR(INDEX('IT-Efficacy Acceptability'!N$12:N$52,MATCH($A37,'IT-Efficacy Acceptability'!$B$12:$B$52,0)),"")</f>
        <v/>
      </c>
      <c r="BA37" s="154" t="str">
        <f>IFERROR(INDEX('IT-Efficacy Acceptability'!O$12:O$52,MATCH($A37,'IT-Efficacy Acceptability'!$B$12:$B$52,0)),"")</f>
        <v/>
      </c>
      <c r="BB37" s="154" t="str">
        <f>IFERROR(INDEX('IT-Efficacy Acceptability'!P$12:P$52,MATCH($A37,'IT-Efficacy Acceptability'!$B$12:$B$52,0)),"")</f>
        <v/>
      </c>
      <c r="BC37" s="154" t="str">
        <f>IFERROR(INDEX('IT-Efficacy Acceptability'!Q$12:Q$52,MATCH($A37,'IT-Efficacy Acceptability'!$B$12:$B$52,0)),"")</f>
        <v/>
      </c>
      <c r="BD37" s="154" t="str">
        <f>IFERROR(INDEX('IT-Efficacy Acceptability'!R$12:R$52,MATCH($A37,'IT-Efficacy Acceptability'!$B$12:$B$52,0)),"")</f>
        <v/>
      </c>
      <c r="BE37" s="154" t="str">
        <f>IFERROR(INDEX('IT-Efficacy Acceptability'!S$12:S$52,MATCH($A37,'IT-Efficacy Acceptability'!$B$12:$B$52,0)),"")</f>
        <v/>
      </c>
      <c r="BF37" s="154" t="str">
        <f>IFERROR(INDEX('IT-Efficacy Acceptability'!T$12:T$52,MATCH($A37,'IT-Efficacy Acceptability'!$B$12:$B$52,0)),"")</f>
        <v/>
      </c>
      <c r="BG37" s="154" t="str">
        <f>IFERROR(INDEX('IT-Efficacy Acceptability'!U$12:U$52,MATCH($A37,'IT-Efficacy Acceptability'!$B$12:$B$52,0)),"")</f>
        <v/>
      </c>
      <c r="BH37" s="154" t="str">
        <f>IFERROR(INDEX('IT-Efficacy Acceptability'!V$12:V$52,MATCH($A37,'IT-Efficacy Acceptability'!$B$12:$B$52,0)),"")</f>
        <v/>
      </c>
      <c r="BI37" s="154" t="str">
        <f>IFERROR(INDEX('IT-Efficacy Acceptability'!W$12:W$52,MATCH($A37,'IT-Efficacy Acceptability'!$B$12:$B$52,0)),"")</f>
        <v/>
      </c>
      <c r="BJ37" s="154" t="str">
        <f>IFERROR(INDEX('IT-Efficacy Acceptability'!X$12:X$52,MATCH($A37,'IT-Efficacy Acceptability'!$B$12:$B$52,0)),"")</f>
        <v/>
      </c>
      <c r="BK37" s="154" t="str">
        <f>IFERROR(INDEX('IT-Efficacy Acceptability'!Y$12:Y$52,MATCH($A37,'IT-Efficacy Acceptability'!$B$12:$B$52,0)),"")</f>
        <v/>
      </c>
      <c r="BL37" s="154" t="str">
        <f>IFERROR(INDEX('IT-Efficacy Acceptability'!Z$12:Z$52,MATCH($A37,'IT-Efficacy Acceptability'!$B$12:$B$52,0)),"")</f>
        <v/>
      </c>
      <c r="BM37" s="154" t="str">
        <f>IFERROR(INDEX('IT-Efficacy Acceptability'!AA$12:AA$52,MATCH($A37,'IT-Efficacy Acceptability'!$B$12:$B$52,0)),"")</f>
        <v/>
      </c>
      <c r="BN37" s="154" t="str">
        <f>IFERROR(INDEX('IT-Efficacy Acceptability'!AB$12:AB$52,MATCH($A37,'IT-Efficacy Acceptability'!$B$12:$B$52,0)),"")</f>
        <v/>
      </c>
      <c r="BO37" s="154" t="str">
        <f>IFERROR(INDEX('IT-Efficacy Acceptability'!AC$12:AC$52,MATCH($A37,'IT-Efficacy Acceptability'!$B$12:$B$52,0)),"")</f>
        <v/>
      </c>
      <c r="BP37" s="154" t="str">
        <f>IFERROR(INDEX('DE-Efficacy Acceptability'!H$12:H$52,MATCH($A37,'DE-Efficacy Acceptability'!$B$12:$B$52,0)),"")</f>
        <v/>
      </c>
      <c r="BQ37" s="154" t="str">
        <f>IFERROR(INDEX('DE-Efficacy Acceptability'!I$12:I$52,MATCH($A37,'DE-Efficacy Acceptability'!$B$12:$B$52,0)),"")</f>
        <v/>
      </c>
      <c r="BR37" s="154" t="str">
        <f>IFERROR(INDEX('DE-Efficacy Acceptability'!J$12:J$52,MATCH($A37,'DE-Efficacy Acceptability'!$B$12:$B$52,0)),"")</f>
        <v/>
      </c>
      <c r="BS37" s="154" t="str">
        <f>IFERROR(INDEX('DE-Efficacy Acceptability'!K$12:K$52,MATCH($A37,'DE-Efficacy Acceptability'!$B$12:$B$52,0)),"")</f>
        <v/>
      </c>
      <c r="BT37" s="154" t="str">
        <f>IFERROR(INDEX('DE-Efficacy Acceptability'!L$12:L$52,MATCH($A37,'DE-Efficacy Acceptability'!$B$12:$B$52,0)),"")</f>
        <v/>
      </c>
      <c r="BU37" s="154" t="str">
        <f>IFERROR(INDEX('DE-Efficacy Acceptability'!M$12:M$52,MATCH($A37,'DE-Efficacy Acceptability'!$B$12:$B$52,0)),"")</f>
        <v/>
      </c>
      <c r="BV37" s="154" t="str">
        <f>IFERROR(INDEX('DE-Efficacy Acceptability'!N$12:N$52,MATCH($A37,'DE-Efficacy Acceptability'!$B$12:$B$52,0)),"")</f>
        <v/>
      </c>
      <c r="BW37" s="154" t="str">
        <f>IFERROR(INDEX('DE-Efficacy Acceptability'!O$12:O$52,MATCH($A37,'DE-Efficacy Acceptability'!$B$12:$B$52,0)),"")</f>
        <v/>
      </c>
      <c r="BX37" s="154" t="str">
        <f>IFERROR(INDEX('DE-Efficacy Acceptability'!P$12:P$52,MATCH($A37,'DE-Efficacy Acceptability'!$B$12:$B$52,0)),"")</f>
        <v/>
      </c>
      <c r="BY37" s="154" t="str">
        <f>IFERROR(INDEX('DE-Efficacy Acceptability'!Q$12:Q$52,MATCH($A37,'DE-Efficacy Acceptability'!$B$12:$B$52,0)),"")</f>
        <v/>
      </c>
      <c r="BZ37" s="154" t="str">
        <f>IFERROR(INDEX('DE-Efficacy Acceptability'!R$12:R$52,MATCH($A37,'DE-Efficacy Acceptability'!$B$12:$B$52,0)),"")</f>
        <v/>
      </c>
      <c r="CA37" s="154" t="str">
        <f>IFERROR(INDEX('DE-Efficacy Acceptability'!S$12:S$52,MATCH($A37,'DE-Efficacy Acceptability'!$B$12:$B$52,0)),"")</f>
        <v/>
      </c>
      <c r="CB37" s="154" t="str">
        <f>IFERROR(INDEX('DE-Efficacy Acceptability'!T$12:T$52,MATCH($A37,'DE-Efficacy Acceptability'!$B$12:$B$52,0)),"")</f>
        <v/>
      </c>
      <c r="CC37" s="154" t="str">
        <f>IFERROR(INDEX('DE-Efficacy Acceptability'!U$12:U$52,MATCH($A37,'DE-Efficacy Acceptability'!$B$12:$B$52,0)),"")</f>
        <v/>
      </c>
      <c r="CD37" s="154" t="str">
        <f>IFERROR(INDEX('DE-Efficacy Acceptability'!V$12:V$52,MATCH($A37,'DE-Efficacy Acceptability'!$B$12:$B$52,0)),"")</f>
        <v/>
      </c>
      <c r="CE37" s="154" t="str">
        <f>IFERROR(INDEX('DE-Efficacy Acceptability'!W$12:W$52,MATCH($A37,'DE-Efficacy Acceptability'!$B$12:$B$52,0)),"")</f>
        <v/>
      </c>
      <c r="CF37" s="154" t="str">
        <f>IFERROR(INDEX('DE-Efficacy Acceptability'!X$12:X$52,MATCH($A37,'DE-Efficacy Acceptability'!$B$12:$B$52,0)),"")</f>
        <v/>
      </c>
      <c r="CG37" s="154" t="str">
        <f>IFERROR(INDEX('DE-Efficacy Acceptability'!Y$12:Y$52,MATCH($A37,'DE-Efficacy Acceptability'!$B$12:$B$52,0)),"")</f>
        <v/>
      </c>
      <c r="CH37" s="154" t="str">
        <f>IFERROR(INDEX('DE-Efficacy Acceptability'!Z$12:Z$52,MATCH($A37,'DE-Efficacy Acceptability'!$B$12:$B$52,0)),"")</f>
        <v/>
      </c>
      <c r="CI37" s="154" t="str">
        <f>IFERROR(INDEX('DE-Efficacy Acceptability'!AA$12:AA$52,MATCH($A37,'DE-Efficacy Acceptability'!$B$12:$B$52,0)),"")</f>
        <v/>
      </c>
      <c r="CJ37" s="154" t="str">
        <f>IFERROR(INDEX('DE-Efficacy Acceptability'!AB$12:AB$52,MATCH($A37,'DE-Efficacy Acceptability'!$B$12:$B$52,0)),"")</f>
        <v/>
      </c>
      <c r="CK37" s="154" t="str">
        <f>IFERROR(INDEX('DE-Efficacy Acceptability'!AC$12:AC$52,MATCH($A37,'DE-Efficacy Acceptability'!$B$12:$B$52,0)),"")</f>
        <v/>
      </c>
      <c r="CL37" s="154" t="str">
        <f>IFERROR(INDEX('FR-Efficacy Acceptability'!H$12:H$52,MATCH($A37,'FR-Efficacy Acceptability'!$B$12:$B$52,0)),"")</f>
        <v/>
      </c>
      <c r="CM37" s="154" t="str">
        <f>IFERROR(INDEX('FR-Efficacy Acceptability'!I$12:I$52,MATCH($A37,'FR-Efficacy Acceptability'!$B$12:$B$52,0)),"")</f>
        <v/>
      </c>
      <c r="CN37" s="154" t="str">
        <f>IFERROR(INDEX('FR-Efficacy Acceptability'!J$12:J$52,MATCH($A37,'FR-Efficacy Acceptability'!$B$12:$B$52,0)),"")</f>
        <v/>
      </c>
      <c r="CO37" s="154" t="str">
        <f>IFERROR(INDEX('FR-Efficacy Acceptability'!K$12:K$52,MATCH($A37,'FR-Efficacy Acceptability'!$B$12:$B$52,0)),"")</f>
        <v/>
      </c>
      <c r="CP37" s="154" t="str">
        <f>IFERROR(INDEX('FR-Efficacy Acceptability'!L$12:L$52,MATCH($A37,'FR-Efficacy Acceptability'!$B$12:$B$52,0)),"")</f>
        <v/>
      </c>
      <c r="CQ37" s="154" t="str">
        <f>IFERROR(INDEX('FR-Efficacy Acceptability'!M$12:M$52,MATCH($A37,'FR-Efficacy Acceptability'!$B$12:$B$52,0)),"")</f>
        <v/>
      </c>
      <c r="CR37" s="154" t="str">
        <f>IFERROR(INDEX('FR-Efficacy Acceptability'!N$12:N$52,MATCH($A37,'FR-Efficacy Acceptability'!$B$12:$B$52,0)),"")</f>
        <v/>
      </c>
      <c r="CS37" s="154" t="str">
        <f>IFERROR(INDEX('FR-Efficacy Acceptability'!O$12:O$52,MATCH($A37,'FR-Efficacy Acceptability'!$B$12:$B$52,0)),"")</f>
        <v/>
      </c>
      <c r="CT37" s="154" t="str">
        <f>IFERROR(INDEX('FR-Efficacy Acceptability'!P$12:P$52,MATCH($A37,'FR-Efficacy Acceptability'!$B$12:$B$52,0)),"")</f>
        <v/>
      </c>
      <c r="CU37" s="154" t="str">
        <f>IFERROR(INDEX('FR-Efficacy Acceptability'!Q$12:Q$52,MATCH($A37,'FR-Efficacy Acceptability'!$B$12:$B$52,0)),"")</f>
        <v/>
      </c>
      <c r="CV37" s="154" t="str">
        <f>IFERROR(INDEX('FR-Efficacy Acceptability'!R$12:R$52,MATCH($A37,'FR-Efficacy Acceptability'!$B$12:$B$52,0)),"")</f>
        <v/>
      </c>
      <c r="CW37" s="154" t="str">
        <f>IFERROR(INDEX('FR-Efficacy Acceptability'!S$12:S$52,MATCH($A37,'FR-Efficacy Acceptability'!$B$12:$B$52,0)),"")</f>
        <v/>
      </c>
      <c r="CX37" s="154" t="str">
        <f>IFERROR(INDEX('FR-Efficacy Acceptability'!T$12:T$52,MATCH($A37,'FR-Efficacy Acceptability'!$B$12:$B$52,0)),"")</f>
        <v/>
      </c>
      <c r="CY37" s="154" t="str">
        <f>IFERROR(INDEX('FR-Efficacy Acceptability'!U$12:U$52,MATCH($A37,'FR-Efficacy Acceptability'!$B$12:$B$52,0)),"")</f>
        <v/>
      </c>
      <c r="CZ37" s="154" t="str">
        <f>IFERROR(INDEX('FR-Efficacy Acceptability'!V$12:V$52,MATCH($A37,'FR-Efficacy Acceptability'!$B$12:$B$52,0)),"")</f>
        <v/>
      </c>
      <c r="DA37" s="154" t="str">
        <f>IFERROR(INDEX('FR-Efficacy Acceptability'!W$12:W$52,MATCH($A37,'FR-Efficacy Acceptability'!$B$12:$B$52,0)),"")</f>
        <v/>
      </c>
      <c r="DB37" s="154" t="str">
        <f>IFERROR(INDEX('FR-Efficacy Acceptability'!X$12:X$52,MATCH($A37,'FR-Efficacy Acceptability'!$B$12:$B$52,0)),"")</f>
        <v/>
      </c>
      <c r="DC37" s="154" t="str">
        <f>IFERROR(INDEX('FR-Efficacy Acceptability'!Y$12:Y$52,MATCH($A37,'FR-Efficacy Acceptability'!$B$12:$B$52,0)),"")</f>
        <v/>
      </c>
      <c r="DD37" s="154" t="str">
        <f>IFERROR(INDEX('FR-Efficacy Acceptability'!Z$12:Z$52,MATCH($A37,'FR-Efficacy Acceptability'!$B$12:$B$52,0)),"")</f>
        <v/>
      </c>
      <c r="DE37" s="154" t="str">
        <f>IFERROR(INDEX('FR-Efficacy Acceptability'!AA$12:AA$52,MATCH($A37,'FR-Efficacy Acceptability'!$B$12:$B$52,0)),"")</f>
        <v/>
      </c>
      <c r="DF37" s="154" t="str">
        <f>IFERROR(INDEX('FR-Efficacy Acceptability'!AB$12:AB$52,MATCH($A37,'FR-Efficacy Acceptability'!$B$12:$B$52,0)),"")</f>
        <v/>
      </c>
      <c r="DG37" s="154" t="str">
        <f>IFERROR(INDEX('FR-Efficacy Acceptability'!AC$12:AC$52,MATCH($A37,'FR-Efficacy Acceptability'!$B$12:$B$52,0)),"")</f>
        <v/>
      </c>
      <c r="DH37" s="160" t="str">
        <f t="shared" si="86"/>
        <v/>
      </c>
      <c r="DI37" s="160" t="str">
        <f t="shared" si="21"/>
        <v/>
      </c>
      <c r="DJ37" s="160" t="str">
        <f t="shared" si="22"/>
        <v/>
      </c>
      <c r="DK37" s="160" t="str">
        <f t="shared" si="23"/>
        <v/>
      </c>
      <c r="DL37" s="160" t="str">
        <f t="shared" si="24"/>
        <v/>
      </c>
      <c r="DM37" s="160" t="str">
        <f t="shared" si="25"/>
        <v/>
      </c>
      <c r="DN37" s="160" t="str">
        <f t="shared" si="26"/>
        <v/>
      </c>
      <c r="DO37" s="160" t="str">
        <f t="shared" si="27"/>
        <v/>
      </c>
      <c r="DP37" s="160" t="str">
        <f t="shared" si="28"/>
        <v/>
      </c>
      <c r="DQ37" s="160" t="str">
        <f t="shared" si="29"/>
        <v/>
      </c>
      <c r="DR37" s="160" t="str">
        <f t="shared" si="30"/>
        <v/>
      </c>
      <c r="DS37" s="160" t="str">
        <f t="shared" si="31"/>
        <v/>
      </c>
      <c r="DT37" s="160" t="str">
        <f t="shared" si="32"/>
        <v/>
      </c>
      <c r="DU37" s="160" t="str">
        <f t="shared" si="33"/>
        <v/>
      </c>
      <c r="DV37" s="160" t="str">
        <f t="shared" si="34"/>
        <v/>
      </c>
      <c r="DW37" s="160" t="str">
        <f t="shared" si="35"/>
        <v/>
      </c>
      <c r="DX37" s="160" t="str">
        <f t="shared" si="36"/>
        <v/>
      </c>
      <c r="DY37" s="160" t="str">
        <f t="shared" si="37"/>
        <v/>
      </c>
      <c r="DZ37" s="160" t="str">
        <f t="shared" si="38"/>
        <v/>
      </c>
      <c r="EA37" s="160" t="str">
        <f t="shared" si="39"/>
        <v/>
      </c>
      <c r="EB37" s="160" t="str">
        <f t="shared" si="40"/>
        <v/>
      </c>
      <c r="EC37" s="160" t="str">
        <f t="shared" si="41"/>
        <v/>
      </c>
      <c r="ED37" s="160" t="str">
        <f t="shared" si="87"/>
        <v/>
      </c>
      <c r="EE37" s="160" t="str">
        <f t="shared" si="42"/>
        <v/>
      </c>
      <c r="EF37" s="160" t="str">
        <f t="shared" si="43"/>
        <v/>
      </c>
      <c r="EG37" s="160" t="str">
        <f t="shared" si="44"/>
        <v/>
      </c>
      <c r="EH37" s="160" t="str">
        <f t="shared" si="45"/>
        <v/>
      </c>
      <c r="EI37" s="160" t="str">
        <f t="shared" si="46"/>
        <v/>
      </c>
      <c r="EJ37" s="160" t="str">
        <f t="shared" si="47"/>
        <v/>
      </c>
      <c r="EK37" s="160" t="str">
        <f t="shared" si="48"/>
        <v/>
      </c>
      <c r="EL37" s="160" t="str">
        <f t="shared" si="49"/>
        <v/>
      </c>
      <c r="EM37" s="160" t="str">
        <f t="shared" si="50"/>
        <v/>
      </c>
      <c r="EN37" s="160" t="str">
        <f t="shared" si="51"/>
        <v/>
      </c>
      <c r="EO37" s="160" t="str">
        <f t="shared" si="52"/>
        <v/>
      </c>
      <c r="EP37" s="160" t="str">
        <f t="shared" si="53"/>
        <v/>
      </c>
      <c r="EQ37" s="160" t="str">
        <f t="shared" si="54"/>
        <v/>
      </c>
      <c r="ER37" s="160" t="str">
        <f t="shared" si="55"/>
        <v/>
      </c>
      <c r="ES37" s="160" t="str">
        <f t="shared" si="56"/>
        <v/>
      </c>
      <c r="ET37" s="160" t="str">
        <f t="shared" si="57"/>
        <v/>
      </c>
      <c r="EU37" s="160" t="str">
        <f t="shared" si="58"/>
        <v/>
      </c>
      <c r="EV37" s="160" t="str">
        <f t="shared" si="59"/>
        <v/>
      </c>
      <c r="EW37" s="160" t="str">
        <f t="shared" si="60"/>
        <v/>
      </c>
      <c r="EX37" s="160" t="str">
        <f t="shared" si="61"/>
        <v/>
      </c>
      <c r="EY37" s="160" t="str">
        <f t="shared" si="62"/>
        <v/>
      </c>
      <c r="EZ37" s="160" t="str">
        <f t="shared" si="88"/>
        <v/>
      </c>
      <c r="FA37" s="160" t="str">
        <f t="shared" si="89"/>
        <v/>
      </c>
      <c r="FB37" s="160" t="str">
        <f t="shared" si="90"/>
        <v/>
      </c>
      <c r="FC37" s="160" t="str">
        <f t="shared" si="91"/>
        <v/>
      </c>
      <c r="FD37" s="160" t="str">
        <f t="shared" si="92"/>
        <v/>
      </c>
      <c r="FE37" s="160" t="str">
        <f t="shared" si="93"/>
        <v/>
      </c>
      <c r="FF37" s="160" t="str">
        <f t="shared" si="94"/>
        <v/>
      </c>
      <c r="FG37" s="160" t="str">
        <f t="shared" si="95"/>
        <v/>
      </c>
      <c r="FH37" s="160" t="str">
        <f t="shared" si="96"/>
        <v/>
      </c>
      <c r="FI37" s="160" t="str">
        <f t="shared" si="97"/>
        <v/>
      </c>
      <c r="FJ37" s="160" t="str">
        <f t="shared" si="98"/>
        <v/>
      </c>
      <c r="FK37" s="160" t="str">
        <f t="shared" si="99"/>
        <v/>
      </c>
      <c r="FL37" s="160" t="str">
        <f t="shared" si="100"/>
        <v/>
      </c>
      <c r="FM37" s="160" t="str">
        <f t="shared" si="101"/>
        <v/>
      </c>
      <c r="FN37" s="160" t="str">
        <f t="shared" si="102"/>
        <v/>
      </c>
      <c r="FO37" s="160" t="str">
        <f t="shared" si="103"/>
        <v/>
      </c>
      <c r="FP37" s="160" t="str">
        <f t="shared" si="104"/>
        <v/>
      </c>
      <c r="FQ37" s="160" t="str">
        <f t="shared" si="105"/>
        <v/>
      </c>
      <c r="FR37" s="160" t="str">
        <f t="shared" si="106"/>
        <v/>
      </c>
      <c r="FS37" s="160" t="str">
        <f t="shared" si="107"/>
        <v/>
      </c>
      <c r="FT37" s="160" t="str">
        <f t="shared" si="108"/>
        <v/>
      </c>
      <c r="FU37" s="160" t="str">
        <f t="shared" si="109"/>
        <v/>
      </c>
      <c r="FV37" s="160" t="str">
        <f t="shared" si="110"/>
        <v/>
      </c>
      <c r="FW37" s="160" t="str">
        <f t="shared" si="64"/>
        <v/>
      </c>
      <c r="FX37" s="160" t="str">
        <f t="shared" si="65"/>
        <v/>
      </c>
      <c r="FY37" s="160" t="str">
        <f t="shared" si="66"/>
        <v/>
      </c>
      <c r="FZ37" s="160" t="str">
        <f t="shared" si="67"/>
        <v/>
      </c>
      <c r="GA37" s="160" t="str">
        <f t="shared" si="68"/>
        <v/>
      </c>
      <c r="GB37" s="160" t="str">
        <f t="shared" si="69"/>
        <v/>
      </c>
      <c r="GC37" s="160" t="str">
        <f t="shared" si="70"/>
        <v/>
      </c>
      <c r="GD37" s="160" t="str">
        <f t="shared" si="71"/>
        <v/>
      </c>
      <c r="GE37" s="160" t="str">
        <f t="shared" si="72"/>
        <v/>
      </c>
      <c r="GF37" s="160" t="str">
        <f t="shared" si="73"/>
        <v/>
      </c>
      <c r="GG37" s="160" t="str">
        <f t="shared" si="74"/>
        <v/>
      </c>
      <c r="GH37" s="160" t="str">
        <f t="shared" si="75"/>
        <v/>
      </c>
      <c r="GI37" s="160" t="str">
        <f t="shared" si="76"/>
        <v/>
      </c>
      <c r="GJ37" s="160" t="str">
        <f t="shared" si="77"/>
        <v/>
      </c>
      <c r="GK37" s="160" t="str">
        <f t="shared" si="78"/>
        <v/>
      </c>
      <c r="GL37" s="160" t="str">
        <f t="shared" si="79"/>
        <v/>
      </c>
      <c r="GM37" s="160" t="str">
        <f t="shared" si="80"/>
        <v/>
      </c>
      <c r="GN37" s="160" t="str">
        <f t="shared" si="81"/>
        <v/>
      </c>
      <c r="GO37" s="160" t="str">
        <f t="shared" si="82"/>
        <v/>
      </c>
      <c r="GP37" s="160" t="str">
        <f t="shared" si="83"/>
        <v/>
      </c>
      <c r="GQ37" s="160" t="str">
        <f t="shared" si="84"/>
        <v/>
      </c>
      <c r="GR37" s="58" t="b">
        <f t="array" ref="GR37">MAX(DH37:GQ37)=MIN(DH37:GQ37)</f>
        <v>1</v>
      </c>
    </row>
    <row r="38" spans="1:200" hidden="1" x14ac:dyDescent="0.25">
      <c r="A38" s="9" t="s">
        <v>31</v>
      </c>
      <c r="B38" s="160" t="str">
        <f t="shared" si="85"/>
        <v/>
      </c>
      <c r="C38" s="160" t="str">
        <f t="shared" si="0"/>
        <v/>
      </c>
      <c r="D38" s="160" t="str">
        <f t="shared" si="1"/>
        <v/>
      </c>
      <c r="E38" s="160" t="str">
        <f t="shared" si="2"/>
        <v/>
      </c>
      <c r="F38" s="160" t="str">
        <f t="shared" si="3"/>
        <v/>
      </c>
      <c r="G38" s="160" t="str">
        <f t="shared" si="4"/>
        <v/>
      </c>
      <c r="H38" s="160" t="str">
        <f t="shared" si="5"/>
        <v/>
      </c>
      <c r="I38" s="160" t="str">
        <f t="shared" si="6"/>
        <v/>
      </c>
      <c r="J38" s="160" t="str">
        <f t="shared" si="7"/>
        <v/>
      </c>
      <c r="K38" s="160" t="str">
        <f t="shared" si="8"/>
        <v/>
      </c>
      <c r="L38" s="160" t="str">
        <f t="shared" si="9"/>
        <v/>
      </c>
      <c r="M38" s="160" t="str">
        <f t="shared" si="10"/>
        <v/>
      </c>
      <c r="N38" s="160" t="str">
        <f t="shared" si="11"/>
        <v/>
      </c>
      <c r="O38" s="160" t="str">
        <f t="shared" si="12"/>
        <v/>
      </c>
      <c r="P38" s="160" t="str">
        <f t="shared" si="13"/>
        <v/>
      </c>
      <c r="Q38" s="160" t="str">
        <f t="shared" si="14"/>
        <v/>
      </c>
      <c r="R38" s="160" t="str">
        <f t="shared" si="15"/>
        <v/>
      </c>
      <c r="S38" s="160" t="str">
        <f t="shared" si="16"/>
        <v/>
      </c>
      <c r="T38" s="160" t="str">
        <f t="shared" si="17"/>
        <v/>
      </c>
      <c r="U38" s="160" t="str">
        <f t="shared" si="18"/>
        <v/>
      </c>
      <c r="V38" s="160" t="str">
        <f t="shared" si="19"/>
        <v/>
      </c>
      <c r="W38" s="160" t="str">
        <f t="shared" si="20"/>
        <v/>
      </c>
      <c r="X38" s="154" t="str">
        <f>IFERROR(INDEX('ES-Efficacy Acceptability'!H$12:H$52,MATCH($A38,'ES-Efficacy Acceptability'!$B$12:$B$52,0)),"")</f>
        <v/>
      </c>
      <c r="Y38" s="154" t="str">
        <f>IFERROR(INDEX('ES-Efficacy Acceptability'!I$12:I$52,MATCH($A38,'ES-Efficacy Acceptability'!$B$12:$B$52,0)),"")</f>
        <v/>
      </c>
      <c r="Z38" s="154" t="str">
        <f>IFERROR(INDEX('ES-Efficacy Acceptability'!J$12:J$52,MATCH($A38,'ES-Efficacy Acceptability'!$B$12:$B$52,0)),"")</f>
        <v/>
      </c>
      <c r="AA38" s="154" t="str">
        <f>IFERROR(INDEX('ES-Efficacy Acceptability'!K$12:K$52,MATCH($A38,'ES-Efficacy Acceptability'!$B$12:$B$52,0)),"")</f>
        <v/>
      </c>
      <c r="AB38" s="154" t="str">
        <f>IFERROR(INDEX('ES-Efficacy Acceptability'!L$12:L$52,MATCH($A38,'ES-Efficacy Acceptability'!$B$12:$B$52,0)),"")</f>
        <v/>
      </c>
      <c r="AC38" s="154" t="str">
        <f>IFERROR(INDEX('ES-Efficacy Acceptability'!M$12:M$52,MATCH($A38,'ES-Efficacy Acceptability'!$B$12:$B$52,0)),"")</f>
        <v/>
      </c>
      <c r="AD38" s="154" t="str">
        <f>IFERROR(INDEX('ES-Efficacy Acceptability'!N$12:N$52,MATCH($A38,'ES-Efficacy Acceptability'!$B$12:$B$52,0)),"")</f>
        <v/>
      </c>
      <c r="AE38" s="154" t="str">
        <f>IFERROR(INDEX('ES-Efficacy Acceptability'!O$12:O$52,MATCH($A38,'ES-Efficacy Acceptability'!$B$12:$B$52,0)),"")</f>
        <v/>
      </c>
      <c r="AF38" s="154" t="str">
        <f>IFERROR(INDEX('ES-Efficacy Acceptability'!P$12:P$52,MATCH($A38,'ES-Efficacy Acceptability'!$B$12:$B$52,0)),"")</f>
        <v/>
      </c>
      <c r="AG38" s="154" t="str">
        <f>IFERROR(INDEX('ES-Efficacy Acceptability'!Q$12:Q$52,MATCH($A38,'ES-Efficacy Acceptability'!$B$12:$B$52,0)),"")</f>
        <v/>
      </c>
      <c r="AH38" s="154" t="str">
        <f>IFERROR(INDEX('ES-Efficacy Acceptability'!R$12:R$52,MATCH($A38,'ES-Efficacy Acceptability'!$B$12:$B$52,0)),"")</f>
        <v/>
      </c>
      <c r="AI38" s="154" t="str">
        <f>IFERROR(INDEX('ES-Efficacy Acceptability'!S$12:S$52,MATCH($A38,'ES-Efficacy Acceptability'!$B$12:$B$52,0)),"")</f>
        <v/>
      </c>
      <c r="AJ38" s="154" t="str">
        <f>IFERROR(INDEX('ES-Efficacy Acceptability'!T$12:T$52,MATCH($A38,'ES-Efficacy Acceptability'!$B$12:$B$52,0)),"")</f>
        <v/>
      </c>
      <c r="AK38" s="154" t="str">
        <f>IFERROR(INDEX('ES-Efficacy Acceptability'!U$12:U$52,MATCH($A38,'ES-Efficacy Acceptability'!$B$12:$B$52,0)),"")</f>
        <v/>
      </c>
      <c r="AL38" s="154" t="str">
        <f>IFERROR(INDEX('ES-Efficacy Acceptability'!V$12:V$52,MATCH($A38,'ES-Efficacy Acceptability'!$B$12:$B$52,0)),"")</f>
        <v/>
      </c>
      <c r="AM38" s="154" t="str">
        <f>IFERROR(INDEX('ES-Efficacy Acceptability'!W$12:W$52,MATCH($A38,'ES-Efficacy Acceptability'!$B$12:$B$52,0)),"")</f>
        <v/>
      </c>
      <c r="AN38" s="154" t="str">
        <f>IFERROR(INDEX('ES-Efficacy Acceptability'!X$12:X$52,MATCH($A38,'ES-Efficacy Acceptability'!$B$12:$B$52,0)),"")</f>
        <v/>
      </c>
      <c r="AO38" s="154" t="str">
        <f>IFERROR(INDEX('ES-Efficacy Acceptability'!Y$12:Y$52,MATCH($A38,'ES-Efficacy Acceptability'!$B$12:$B$52,0)),"")</f>
        <v/>
      </c>
      <c r="AP38" s="154" t="str">
        <f>IFERROR(INDEX('ES-Efficacy Acceptability'!Z$12:Z$52,MATCH($A38,'ES-Efficacy Acceptability'!$B$12:$B$52,0)),"")</f>
        <v/>
      </c>
      <c r="AQ38" s="154" t="str">
        <f>IFERROR(INDEX('ES-Efficacy Acceptability'!AA$12:AA$52,MATCH($A38,'ES-Efficacy Acceptability'!$B$12:$B$52,0)),"")</f>
        <v/>
      </c>
      <c r="AR38" s="154" t="str">
        <f>IFERROR(INDEX('ES-Efficacy Acceptability'!AB$12:AB$52,MATCH($A38,'ES-Efficacy Acceptability'!$B$12:$B$52,0)),"")</f>
        <v/>
      </c>
      <c r="AS38" s="154" t="str">
        <f>IFERROR(INDEX('ES-Efficacy Acceptability'!AC$12:AC$52,MATCH($A38,'ES-Efficacy Acceptability'!$B$12:$B$52,0)),"")</f>
        <v/>
      </c>
      <c r="AT38" s="154" t="str">
        <f>IFERROR(INDEX('IT-Efficacy Acceptability'!H$12:H$52,MATCH($A38,'IT-Efficacy Acceptability'!$B$12:$B$52,0)),"")</f>
        <v/>
      </c>
      <c r="AU38" s="154" t="str">
        <f>IFERROR(INDEX('IT-Efficacy Acceptability'!I$12:I$52,MATCH($A38,'IT-Efficacy Acceptability'!$B$12:$B$52,0)),"")</f>
        <v/>
      </c>
      <c r="AV38" s="154" t="str">
        <f>IFERROR(INDEX('IT-Efficacy Acceptability'!J$12:J$52,MATCH($A38,'IT-Efficacy Acceptability'!$B$12:$B$52,0)),"")</f>
        <v/>
      </c>
      <c r="AW38" s="154" t="str">
        <f>IFERROR(INDEX('IT-Efficacy Acceptability'!K$12:K$52,MATCH($A38,'IT-Efficacy Acceptability'!$B$12:$B$52,0)),"")</f>
        <v/>
      </c>
      <c r="AX38" s="154" t="str">
        <f>IFERROR(INDEX('IT-Efficacy Acceptability'!L$12:L$52,MATCH($A38,'IT-Efficacy Acceptability'!$B$12:$B$52,0)),"")</f>
        <v/>
      </c>
      <c r="AY38" s="154" t="str">
        <f>IFERROR(INDEX('IT-Efficacy Acceptability'!M$12:M$52,MATCH($A38,'IT-Efficacy Acceptability'!$B$12:$B$52,0)),"")</f>
        <v/>
      </c>
      <c r="AZ38" s="154" t="str">
        <f>IFERROR(INDEX('IT-Efficacy Acceptability'!N$12:N$52,MATCH($A38,'IT-Efficacy Acceptability'!$B$12:$B$52,0)),"")</f>
        <v/>
      </c>
      <c r="BA38" s="154" t="str">
        <f>IFERROR(INDEX('IT-Efficacy Acceptability'!O$12:O$52,MATCH($A38,'IT-Efficacy Acceptability'!$B$12:$B$52,0)),"")</f>
        <v/>
      </c>
      <c r="BB38" s="154" t="str">
        <f>IFERROR(INDEX('IT-Efficacy Acceptability'!P$12:P$52,MATCH($A38,'IT-Efficacy Acceptability'!$B$12:$B$52,0)),"")</f>
        <v/>
      </c>
      <c r="BC38" s="154" t="str">
        <f>IFERROR(INDEX('IT-Efficacy Acceptability'!Q$12:Q$52,MATCH($A38,'IT-Efficacy Acceptability'!$B$12:$B$52,0)),"")</f>
        <v/>
      </c>
      <c r="BD38" s="154" t="str">
        <f>IFERROR(INDEX('IT-Efficacy Acceptability'!R$12:R$52,MATCH($A38,'IT-Efficacy Acceptability'!$B$12:$B$52,0)),"")</f>
        <v/>
      </c>
      <c r="BE38" s="154" t="str">
        <f>IFERROR(INDEX('IT-Efficacy Acceptability'!S$12:S$52,MATCH($A38,'IT-Efficacy Acceptability'!$B$12:$B$52,0)),"")</f>
        <v/>
      </c>
      <c r="BF38" s="154" t="str">
        <f>IFERROR(INDEX('IT-Efficacy Acceptability'!T$12:T$52,MATCH($A38,'IT-Efficacy Acceptability'!$B$12:$B$52,0)),"")</f>
        <v/>
      </c>
      <c r="BG38" s="154" t="str">
        <f>IFERROR(INDEX('IT-Efficacy Acceptability'!U$12:U$52,MATCH($A38,'IT-Efficacy Acceptability'!$B$12:$B$52,0)),"")</f>
        <v/>
      </c>
      <c r="BH38" s="154" t="str">
        <f>IFERROR(INDEX('IT-Efficacy Acceptability'!V$12:V$52,MATCH($A38,'IT-Efficacy Acceptability'!$B$12:$B$52,0)),"")</f>
        <v/>
      </c>
      <c r="BI38" s="154" t="str">
        <f>IFERROR(INDEX('IT-Efficacy Acceptability'!W$12:W$52,MATCH($A38,'IT-Efficacy Acceptability'!$B$12:$B$52,0)),"")</f>
        <v/>
      </c>
      <c r="BJ38" s="154" t="str">
        <f>IFERROR(INDEX('IT-Efficacy Acceptability'!X$12:X$52,MATCH($A38,'IT-Efficacy Acceptability'!$B$12:$B$52,0)),"")</f>
        <v/>
      </c>
      <c r="BK38" s="154" t="str">
        <f>IFERROR(INDEX('IT-Efficacy Acceptability'!Y$12:Y$52,MATCH($A38,'IT-Efficacy Acceptability'!$B$12:$B$52,0)),"")</f>
        <v/>
      </c>
      <c r="BL38" s="154" t="str">
        <f>IFERROR(INDEX('IT-Efficacy Acceptability'!Z$12:Z$52,MATCH($A38,'IT-Efficacy Acceptability'!$B$12:$B$52,0)),"")</f>
        <v/>
      </c>
      <c r="BM38" s="154" t="str">
        <f>IFERROR(INDEX('IT-Efficacy Acceptability'!AA$12:AA$52,MATCH($A38,'IT-Efficacy Acceptability'!$B$12:$B$52,0)),"")</f>
        <v/>
      </c>
      <c r="BN38" s="154" t="str">
        <f>IFERROR(INDEX('IT-Efficacy Acceptability'!AB$12:AB$52,MATCH($A38,'IT-Efficacy Acceptability'!$B$12:$B$52,0)),"")</f>
        <v/>
      </c>
      <c r="BO38" s="154" t="str">
        <f>IFERROR(INDEX('IT-Efficacy Acceptability'!AC$12:AC$52,MATCH($A38,'IT-Efficacy Acceptability'!$B$12:$B$52,0)),"")</f>
        <v/>
      </c>
      <c r="BP38" s="154" t="str">
        <f>IFERROR(INDEX('DE-Efficacy Acceptability'!H$12:H$52,MATCH($A38,'DE-Efficacy Acceptability'!$B$12:$B$52,0)),"")</f>
        <v/>
      </c>
      <c r="BQ38" s="154" t="str">
        <f>IFERROR(INDEX('DE-Efficacy Acceptability'!I$12:I$52,MATCH($A38,'DE-Efficacy Acceptability'!$B$12:$B$52,0)),"")</f>
        <v/>
      </c>
      <c r="BR38" s="154" t="str">
        <f>IFERROR(INDEX('DE-Efficacy Acceptability'!J$12:J$52,MATCH($A38,'DE-Efficacy Acceptability'!$B$12:$B$52,0)),"")</f>
        <v/>
      </c>
      <c r="BS38" s="154" t="str">
        <f>IFERROR(INDEX('DE-Efficacy Acceptability'!K$12:K$52,MATCH($A38,'DE-Efficacy Acceptability'!$B$12:$B$52,0)),"")</f>
        <v/>
      </c>
      <c r="BT38" s="154" t="str">
        <f>IFERROR(INDEX('DE-Efficacy Acceptability'!L$12:L$52,MATCH($A38,'DE-Efficacy Acceptability'!$B$12:$B$52,0)),"")</f>
        <v/>
      </c>
      <c r="BU38" s="154" t="str">
        <f>IFERROR(INDEX('DE-Efficacy Acceptability'!M$12:M$52,MATCH($A38,'DE-Efficacy Acceptability'!$B$12:$B$52,0)),"")</f>
        <v/>
      </c>
      <c r="BV38" s="154" t="str">
        <f>IFERROR(INDEX('DE-Efficacy Acceptability'!N$12:N$52,MATCH($A38,'DE-Efficacy Acceptability'!$B$12:$B$52,0)),"")</f>
        <v/>
      </c>
      <c r="BW38" s="154" t="str">
        <f>IFERROR(INDEX('DE-Efficacy Acceptability'!O$12:O$52,MATCH($A38,'DE-Efficacy Acceptability'!$B$12:$B$52,0)),"")</f>
        <v/>
      </c>
      <c r="BX38" s="154" t="str">
        <f>IFERROR(INDEX('DE-Efficacy Acceptability'!P$12:P$52,MATCH($A38,'DE-Efficacy Acceptability'!$B$12:$B$52,0)),"")</f>
        <v/>
      </c>
      <c r="BY38" s="154" t="str">
        <f>IFERROR(INDEX('DE-Efficacy Acceptability'!Q$12:Q$52,MATCH($A38,'DE-Efficacy Acceptability'!$B$12:$B$52,0)),"")</f>
        <v/>
      </c>
      <c r="BZ38" s="154" t="str">
        <f>IFERROR(INDEX('DE-Efficacy Acceptability'!R$12:R$52,MATCH($A38,'DE-Efficacy Acceptability'!$B$12:$B$52,0)),"")</f>
        <v/>
      </c>
      <c r="CA38" s="154" t="str">
        <f>IFERROR(INDEX('DE-Efficacy Acceptability'!S$12:S$52,MATCH($A38,'DE-Efficacy Acceptability'!$B$12:$B$52,0)),"")</f>
        <v/>
      </c>
      <c r="CB38" s="154" t="str">
        <f>IFERROR(INDEX('DE-Efficacy Acceptability'!T$12:T$52,MATCH($A38,'DE-Efficacy Acceptability'!$B$12:$B$52,0)),"")</f>
        <v/>
      </c>
      <c r="CC38" s="154" t="str">
        <f>IFERROR(INDEX('DE-Efficacy Acceptability'!U$12:U$52,MATCH($A38,'DE-Efficacy Acceptability'!$B$12:$B$52,0)),"")</f>
        <v/>
      </c>
      <c r="CD38" s="154" t="str">
        <f>IFERROR(INDEX('DE-Efficacy Acceptability'!V$12:V$52,MATCH($A38,'DE-Efficacy Acceptability'!$B$12:$B$52,0)),"")</f>
        <v/>
      </c>
      <c r="CE38" s="154" t="str">
        <f>IFERROR(INDEX('DE-Efficacy Acceptability'!W$12:W$52,MATCH($A38,'DE-Efficacy Acceptability'!$B$12:$B$52,0)),"")</f>
        <v/>
      </c>
      <c r="CF38" s="154" t="str">
        <f>IFERROR(INDEX('DE-Efficacy Acceptability'!X$12:X$52,MATCH($A38,'DE-Efficacy Acceptability'!$B$12:$B$52,0)),"")</f>
        <v/>
      </c>
      <c r="CG38" s="154" t="str">
        <f>IFERROR(INDEX('DE-Efficacy Acceptability'!Y$12:Y$52,MATCH($A38,'DE-Efficacy Acceptability'!$B$12:$B$52,0)),"")</f>
        <v/>
      </c>
      <c r="CH38" s="154" t="str">
        <f>IFERROR(INDEX('DE-Efficacy Acceptability'!Z$12:Z$52,MATCH($A38,'DE-Efficacy Acceptability'!$B$12:$B$52,0)),"")</f>
        <v/>
      </c>
      <c r="CI38" s="154" t="str">
        <f>IFERROR(INDEX('DE-Efficacy Acceptability'!AA$12:AA$52,MATCH($A38,'DE-Efficacy Acceptability'!$B$12:$B$52,0)),"")</f>
        <v/>
      </c>
      <c r="CJ38" s="154" t="str">
        <f>IFERROR(INDEX('DE-Efficacy Acceptability'!AB$12:AB$52,MATCH($A38,'DE-Efficacy Acceptability'!$B$12:$B$52,0)),"")</f>
        <v/>
      </c>
      <c r="CK38" s="154" t="str">
        <f>IFERROR(INDEX('DE-Efficacy Acceptability'!AC$12:AC$52,MATCH($A38,'DE-Efficacy Acceptability'!$B$12:$B$52,0)),"")</f>
        <v/>
      </c>
      <c r="CL38" s="154" t="str">
        <f>IFERROR(INDEX('FR-Efficacy Acceptability'!H$12:H$52,MATCH($A38,'FR-Efficacy Acceptability'!$B$12:$B$52,0)),"")</f>
        <v/>
      </c>
      <c r="CM38" s="154" t="str">
        <f>IFERROR(INDEX('FR-Efficacy Acceptability'!I$12:I$52,MATCH($A38,'FR-Efficacy Acceptability'!$B$12:$B$52,0)),"")</f>
        <v/>
      </c>
      <c r="CN38" s="154" t="str">
        <f>IFERROR(INDEX('FR-Efficacy Acceptability'!J$12:J$52,MATCH($A38,'FR-Efficacy Acceptability'!$B$12:$B$52,0)),"")</f>
        <v/>
      </c>
      <c r="CO38" s="154" t="str">
        <f>IFERROR(INDEX('FR-Efficacy Acceptability'!K$12:K$52,MATCH($A38,'FR-Efficacy Acceptability'!$B$12:$B$52,0)),"")</f>
        <v/>
      </c>
      <c r="CP38" s="154" t="str">
        <f>IFERROR(INDEX('FR-Efficacy Acceptability'!L$12:L$52,MATCH($A38,'FR-Efficacy Acceptability'!$B$12:$B$52,0)),"")</f>
        <v/>
      </c>
      <c r="CQ38" s="154" t="str">
        <f>IFERROR(INDEX('FR-Efficacy Acceptability'!M$12:M$52,MATCH($A38,'FR-Efficacy Acceptability'!$B$12:$B$52,0)),"")</f>
        <v/>
      </c>
      <c r="CR38" s="154" t="str">
        <f>IFERROR(INDEX('FR-Efficacy Acceptability'!N$12:N$52,MATCH($A38,'FR-Efficacy Acceptability'!$B$12:$B$52,0)),"")</f>
        <v/>
      </c>
      <c r="CS38" s="154" t="str">
        <f>IFERROR(INDEX('FR-Efficacy Acceptability'!O$12:O$52,MATCH($A38,'FR-Efficacy Acceptability'!$B$12:$B$52,0)),"")</f>
        <v/>
      </c>
      <c r="CT38" s="154" t="str">
        <f>IFERROR(INDEX('FR-Efficacy Acceptability'!P$12:P$52,MATCH($A38,'FR-Efficacy Acceptability'!$B$12:$B$52,0)),"")</f>
        <v/>
      </c>
      <c r="CU38" s="154" t="str">
        <f>IFERROR(INDEX('FR-Efficacy Acceptability'!Q$12:Q$52,MATCH($A38,'FR-Efficacy Acceptability'!$B$12:$B$52,0)),"")</f>
        <v/>
      </c>
      <c r="CV38" s="154" t="str">
        <f>IFERROR(INDEX('FR-Efficacy Acceptability'!R$12:R$52,MATCH($A38,'FR-Efficacy Acceptability'!$B$12:$B$52,0)),"")</f>
        <v/>
      </c>
      <c r="CW38" s="154" t="str">
        <f>IFERROR(INDEX('FR-Efficacy Acceptability'!S$12:S$52,MATCH($A38,'FR-Efficacy Acceptability'!$B$12:$B$52,0)),"")</f>
        <v/>
      </c>
      <c r="CX38" s="154" t="str">
        <f>IFERROR(INDEX('FR-Efficacy Acceptability'!T$12:T$52,MATCH($A38,'FR-Efficacy Acceptability'!$B$12:$B$52,0)),"")</f>
        <v/>
      </c>
      <c r="CY38" s="154" t="str">
        <f>IFERROR(INDEX('FR-Efficacy Acceptability'!U$12:U$52,MATCH($A38,'FR-Efficacy Acceptability'!$B$12:$B$52,0)),"")</f>
        <v/>
      </c>
      <c r="CZ38" s="154" t="str">
        <f>IFERROR(INDEX('FR-Efficacy Acceptability'!V$12:V$52,MATCH($A38,'FR-Efficacy Acceptability'!$B$12:$B$52,0)),"")</f>
        <v/>
      </c>
      <c r="DA38" s="154" t="str">
        <f>IFERROR(INDEX('FR-Efficacy Acceptability'!W$12:W$52,MATCH($A38,'FR-Efficacy Acceptability'!$B$12:$B$52,0)),"")</f>
        <v/>
      </c>
      <c r="DB38" s="154" t="str">
        <f>IFERROR(INDEX('FR-Efficacy Acceptability'!X$12:X$52,MATCH($A38,'FR-Efficacy Acceptability'!$B$12:$B$52,0)),"")</f>
        <v/>
      </c>
      <c r="DC38" s="154" t="str">
        <f>IFERROR(INDEX('FR-Efficacy Acceptability'!Y$12:Y$52,MATCH($A38,'FR-Efficacy Acceptability'!$B$12:$B$52,0)),"")</f>
        <v/>
      </c>
      <c r="DD38" s="154" t="str">
        <f>IFERROR(INDEX('FR-Efficacy Acceptability'!Z$12:Z$52,MATCH($A38,'FR-Efficacy Acceptability'!$B$12:$B$52,0)),"")</f>
        <v/>
      </c>
      <c r="DE38" s="154" t="str">
        <f>IFERROR(INDEX('FR-Efficacy Acceptability'!AA$12:AA$52,MATCH($A38,'FR-Efficacy Acceptability'!$B$12:$B$52,0)),"")</f>
        <v/>
      </c>
      <c r="DF38" s="154" t="str">
        <f>IFERROR(INDEX('FR-Efficacy Acceptability'!AB$12:AB$52,MATCH($A38,'FR-Efficacy Acceptability'!$B$12:$B$52,0)),"")</f>
        <v/>
      </c>
      <c r="DG38" s="154" t="str">
        <f>IFERROR(INDEX('FR-Efficacy Acceptability'!AC$12:AC$52,MATCH($A38,'FR-Efficacy Acceptability'!$B$12:$B$52,0)),"")</f>
        <v/>
      </c>
      <c r="DH38" s="160" t="str">
        <f t="shared" si="86"/>
        <v/>
      </c>
      <c r="DI38" s="160" t="str">
        <f t="shared" si="21"/>
        <v/>
      </c>
      <c r="DJ38" s="160" t="str">
        <f t="shared" si="22"/>
        <v/>
      </c>
      <c r="DK38" s="160" t="str">
        <f t="shared" si="23"/>
        <v/>
      </c>
      <c r="DL38" s="160" t="str">
        <f t="shared" si="24"/>
        <v/>
      </c>
      <c r="DM38" s="160" t="str">
        <f t="shared" si="25"/>
        <v/>
      </c>
      <c r="DN38" s="160" t="str">
        <f t="shared" si="26"/>
        <v/>
      </c>
      <c r="DO38" s="160" t="str">
        <f t="shared" si="27"/>
        <v/>
      </c>
      <c r="DP38" s="160" t="str">
        <f t="shared" si="28"/>
        <v/>
      </c>
      <c r="DQ38" s="160" t="str">
        <f t="shared" si="29"/>
        <v/>
      </c>
      <c r="DR38" s="160" t="str">
        <f t="shared" si="30"/>
        <v/>
      </c>
      <c r="DS38" s="160" t="str">
        <f t="shared" si="31"/>
        <v/>
      </c>
      <c r="DT38" s="160" t="str">
        <f t="shared" si="32"/>
        <v/>
      </c>
      <c r="DU38" s="160" t="str">
        <f t="shared" si="33"/>
        <v/>
      </c>
      <c r="DV38" s="160" t="str">
        <f t="shared" si="34"/>
        <v/>
      </c>
      <c r="DW38" s="160" t="str">
        <f t="shared" si="35"/>
        <v/>
      </c>
      <c r="DX38" s="160" t="str">
        <f t="shared" si="36"/>
        <v/>
      </c>
      <c r="DY38" s="160" t="str">
        <f t="shared" si="37"/>
        <v/>
      </c>
      <c r="DZ38" s="160" t="str">
        <f t="shared" si="38"/>
        <v/>
      </c>
      <c r="EA38" s="160" t="str">
        <f t="shared" si="39"/>
        <v/>
      </c>
      <c r="EB38" s="160" t="str">
        <f t="shared" si="40"/>
        <v/>
      </c>
      <c r="EC38" s="160" t="str">
        <f t="shared" si="41"/>
        <v/>
      </c>
      <c r="ED38" s="160" t="str">
        <f t="shared" si="87"/>
        <v/>
      </c>
      <c r="EE38" s="160" t="str">
        <f t="shared" si="42"/>
        <v/>
      </c>
      <c r="EF38" s="160" t="str">
        <f t="shared" si="43"/>
        <v/>
      </c>
      <c r="EG38" s="160" t="str">
        <f t="shared" si="44"/>
        <v/>
      </c>
      <c r="EH38" s="160" t="str">
        <f t="shared" si="45"/>
        <v/>
      </c>
      <c r="EI38" s="160" t="str">
        <f t="shared" si="46"/>
        <v/>
      </c>
      <c r="EJ38" s="160" t="str">
        <f t="shared" si="47"/>
        <v/>
      </c>
      <c r="EK38" s="160" t="str">
        <f t="shared" si="48"/>
        <v/>
      </c>
      <c r="EL38" s="160" t="str">
        <f t="shared" si="49"/>
        <v/>
      </c>
      <c r="EM38" s="160" t="str">
        <f t="shared" si="50"/>
        <v/>
      </c>
      <c r="EN38" s="160" t="str">
        <f t="shared" si="51"/>
        <v/>
      </c>
      <c r="EO38" s="160" t="str">
        <f t="shared" si="52"/>
        <v/>
      </c>
      <c r="EP38" s="160" t="str">
        <f t="shared" si="53"/>
        <v/>
      </c>
      <c r="EQ38" s="160" t="str">
        <f t="shared" si="54"/>
        <v/>
      </c>
      <c r="ER38" s="160" t="str">
        <f t="shared" si="55"/>
        <v/>
      </c>
      <c r="ES38" s="160" t="str">
        <f t="shared" si="56"/>
        <v/>
      </c>
      <c r="ET38" s="160" t="str">
        <f t="shared" si="57"/>
        <v/>
      </c>
      <c r="EU38" s="160" t="str">
        <f t="shared" si="58"/>
        <v/>
      </c>
      <c r="EV38" s="160" t="str">
        <f t="shared" si="59"/>
        <v/>
      </c>
      <c r="EW38" s="160" t="str">
        <f t="shared" si="60"/>
        <v/>
      </c>
      <c r="EX38" s="160" t="str">
        <f t="shared" si="61"/>
        <v/>
      </c>
      <c r="EY38" s="160" t="str">
        <f t="shared" si="62"/>
        <v/>
      </c>
      <c r="EZ38" s="160" t="str">
        <f t="shared" si="88"/>
        <v/>
      </c>
      <c r="FA38" s="160" t="str">
        <f t="shared" si="89"/>
        <v/>
      </c>
      <c r="FB38" s="160" t="str">
        <f t="shared" si="90"/>
        <v/>
      </c>
      <c r="FC38" s="160" t="str">
        <f t="shared" si="91"/>
        <v/>
      </c>
      <c r="FD38" s="160" t="str">
        <f t="shared" si="92"/>
        <v/>
      </c>
      <c r="FE38" s="160" t="str">
        <f t="shared" si="93"/>
        <v/>
      </c>
      <c r="FF38" s="160" t="str">
        <f t="shared" si="94"/>
        <v/>
      </c>
      <c r="FG38" s="160" t="str">
        <f t="shared" si="95"/>
        <v/>
      </c>
      <c r="FH38" s="160" t="str">
        <f t="shared" si="96"/>
        <v/>
      </c>
      <c r="FI38" s="160" t="str">
        <f t="shared" si="97"/>
        <v/>
      </c>
      <c r="FJ38" s="160" t="str">
        <f t="shared" si="98"/>
        <v/>
      </c>
      <c r="FK38" s="160" t="str">
        <f t="shared" si="99"/>
        <v/>
      </c>
      <c r="FL38" s="160" t="str">
        <f t="shared" si="100"/>
        <v/>
      </c>
      <c r="FM38" s="160" t="str">
        <f t="shared" si="101"/>
        <v/>
      </c>
      <c r="FN38" s="160" t="str">
        <f t="shared" si="102"/>
        <v/>
      </c>
      <c r="FO38" s="160" t="str">
        <f t="shared" si="103"/>
        <v/>
      </c>
      <c r="FP38" s="160" t="str">
        <f t="shared" si="104"/>
        <v/>
      </c>
      <c r="FQ38" s="160" t="str">
        <f t="shared" si="105"/>
        <v/>
      </c>
      <c r="FR38" s="160" t="str">
        <f t="shared" si="106"/>
        <v/>
      </c>
      <c r="FS38" s="160" t="str">
        <f t="shared" si="107"/>
        <v/>
      </c>
      <c r="FT38" s="160" t="str">
        <f t="shared" si="108"/>
        <v/>
      </c>
      <c r="FU38" s="160" t="str">
        <f t="shared" si="109"/>
        <v/>
      </c>
      <c r="FV38" s="160" t="str">
        <f t="shared" si="110"/>
        <v/>
      </c>
      <c r="FW38" s="160" t="str">
        <f t="shared" si="64"/>
        <v/>
      </c>
      <c r="FX38" s="160" t="str">
        <f t="shared" si="65"/>
        <v/>
      </c>
      <c r="FY38" s="160" t="str">
        <f t="shared" si="66"/>
        <v/>
      </c>
      <c r="FZ38" s="160" t="str">
        <f t="shared" si="67"/>
        <v/>
      </c>
      <c r="GA38" s="160" t="str">
        <f t="shared" si="68"/>
        <v/>
      </c>
      <c r="GB38" s="160" t="str">
        <f t="shared" si="69"/>
        <v/>
      </c>
      <c r="GC38" s="160" t="str">
        <f t="shared" si="70"/>
        <v/>
      </c>
      <c r="GD38" s="160" t="str">
        <f t="shared" si="71"/>
        <v/>
      </c>
      <c r="GE38" s="160" t="str">
        <f t="shared" si="72"/>
        <v/>
      </c>
      <c r="GF38" s="160" t="str">
        <f t="shared" si="73"/>
        <v/>
      </c>
      <c r="GG38" s="160" t="str">
        <f t="shared" si="74"/>
        <v/>
      </c>
      <c r="GH38" s="160" t="str">
        <f t="shared" si="75"/>
        <v/>
      </c>
      <c r="GI38" s="160" t="str">
        <f t="shared" si="76"/>
        <v/>
      </c>
      <c r="GJ38" s="160" t="str">
        <f t="shared" si="77"/>
        <v/>
      </c>
      <c r="GK38" s="160" t="str">
        <f t="shared" si="78"/>
        <v/>
      </c>
      <c r="GL38" s="160" t="str">
        <f t="shared" si="79"/>
        <v/>
      </c>
      <c r="GM38" s="160" t="str">
        <f t="shared" si="80"/>
        <v/>
      </c>
      <c r="GN38" s="160" t="str">
        <f t="shared" si="81"/>
        <v/>
      </c>
      <c r="GO38" s="160" t="str">
        <f t="shared" si="82"/>
        <v/>
      </c>
      <c r="GP38" s="160" t="str">
        <f t="shared" si="83"/>
        <v/>
      </c>
      <c r="GQ38" s="160" t="str">
        <f t="shared" si="84"/>
        <v/>
      </c>
      <c r="GR38" s="58" t="b">
        <f t="array" ref="GR38">MAX(DH38:GQ38)=MIN(DH38:GQ38)</f>
        <v>1</v>
      </c>
    </row>
    <row r="39" spans="1:200" hidden="1" x14ac:dyDescent="0.25">
      <c r="A39" s="196" t="s">
        <v>322</v>
      </c>
      <c r="B39" s="160">
        <f t="shared" si="85"/>
        <v>1</v>
      </c>
      <c r="C39" s="160">
        <f t="shared" si="0"/>
        <v>1</v>
      </c>
      <c r="D39" s="160">
        <f t="shared" si="1"/>
        <v>1</v>
      </c>
      <c r="E39" s="160">
        <f t="shared" si="2"/>
        <v>1</v>
      </c>
      <c r="F39" s="160">
        <f t="shared" si="3"/>
        <v>1</v>
      </c>
      <c r="G39" s="160">
        <f t="shared" si="4"/>
        <v>3</v>
      </c>
      <c r="H39" s="160">
        <f t="shared" si="5"/>
        <v>1</v>
      </c>
      <c r="I39" s="160">
        <f t="shared" si="6"/>
        <v>5</v>
      </c>
      <c r="J39" s="160">
        <f t="shared" si="7"/>
        <v>5</v>
      </c>
      <c r="K39" s="160">
        <f t="shared" si="8"/>
        <v>3</v>
      </c>
      <c r="L39" s="160">
        <f t="shared" si="9"/>
        <v>5</v>
      </c>
      <c r="M39" s="160">
        <f t="shared" si="10"/>
        <v>4</v>
      </c>
      <c r="N39" s="160">
        <f t="shared" si="11"/>
        <v>5</v>
      </c>
      <c r="O39" s="160">
        <f t="shared" si="12"/>
        <v>5</v>
      </c>
      <c r="P39" s="160">
        <f t="shared" si="13"/>
        <v>4</v>
      </c>
      <c r="Q39" s="160">
        <f t="shared" si="14"/>
        <v>1</v>
      </c>
      <c r="R39" s="160">
        <f t="shared" si="15"/>
        <v>3</v>
      </c>
      <c r="S39" s="160">
        <f t="shared" si="16"/>
        <v>3</v>
      </c>
      <c r="T39" s="160">
        <f t="shared" si="17"/>
        <v>3</v>
      </c>
      <c r="U39" s="160">
        <f t="shared" si="18"/>
        <v>3</v>
      </c>
      <c r="V39" s="160">
        <f t="shared" si="19"/>
        <v>3</v>
      </c>
      <c r="W39" s="160">
        <f t="shared" si="20"/>
        <v>3</v>
      </c>
      <c r="X39" s="154" t="str">
        <f>IFERROR(INDEX('ES-Efficacy Acceptability'!H$12:H$52,MATCH($A39,'ES-Efficacy Acceptability'!$B$12:$B$52,0)),"")</f>
        <v/>
      </c>
      <c r="Y39" s="154" t="str">
        <f>IFERROR(INDEX('ES-Efficacy Acceptability'!I$12:I$52,MATCH($A39,'ES-Efficacy Acceptability'!$B$12:$B$52,0)),"")</f>
        <v/>
      </c>
      <c r="Z39" s="154" t="str">
        <f>IFERROR(INDEX('ES-Efficacy Acceptability'!J$12:J$52,MATCH($A39,'ES-Efficacy Acceptability'!$B$12:$B$52,0)),"")</f>
        <v/>
      </c>
      <c r="AA39" s="154" t="str">
        <f>IFERROR(INDEX('ES-Efficacy Acceptability'!K$12:K$52,MATCH($A39,'ES-Efficacy Acceptability'!$B$12:$B$52,0)),"")</f>
        <v/>
      </c>
      <c r="AB39" s="154" t="str">
        <f>IFERROR(INDEX('ES-Efficacy Acceptability'!L$12:L$52,MATCH($A39,'ES-Efficacy Acceptability'!$B$12:$B$52,0)),"")</f>
        <v/>
      </c>
      <c r="AC39" s="154" t="str">
        <f>IFERROR(INDEX('ES-Efficacy Acceptability'!M$12:M$52,MATCH($A39,'ES-Efficacy Acceptability'!$B$12:$B$52,0)),"")</f>
        <v/>
      </c>
      <c r="AD39" s="154" t="str">
        <f>IFERROR(INDEX('ES-Efficacy Acceptability'!N$12:N$52,MATCH($A39,'ES-Efficacy Acceptability'!$B$12:$B$52,0)),"")</f>
        <v/>
      </c>
      <c r="AE39" s="154" t="str">
        <f>IFERROR(INDEX('ES-Efficacy Acceptability'!O$12:O$52,MATCH($A39,'ES-Efficacy Acceptability'!$B$12:$B$52,0)),"")</f>
        <v/>
      </c>
      <c r="AF39" s="154" t="str">
        <f>IFERROR(INDEX('ES-Efficacy Acceptability'!P$12:P$52,MATCH($A39,'ES-Efficacy Acceptability'!$B$12:$B$52,0)),"")</f>
        <v/>
      </c>
      <c r="AG39" s="154" t="str">
        <f>IFERROR(INDEX('ES-Efficacy Acceptability'!Q$12:Q$52,MATCH($A39,'ES-Efficacy Acceptability'!$B$12:$B$52,0)),"")</f>
        <v/>
      </c>
      <c r="AH39" s="154" t="str">
        <f>IFERROR(INDEX('ES-Efficacy Acceptability'!R$12:R$52,MATCH($A39,'ES-Efficacy Acceptability'!$B$12:$B$52,0)),"")</f>
        <v/>
      </c>
      <c r="AI39" s="154" t="str">
        <f>IFERROR(INDEX('ES-Efficacy Acceptability'!S$12:S$52,MATCH($A39,'ES-Efficacy Acceptability'!$B$12:$B$52,0)),"")</f>
        <v/>
      </c>
      <c r="AJ39" s="154" t="str">
        <f>IFERROR(INDEX('ES-Efficacy Acceptability'!T$12:T$52,MATCH($A39,'ES-Efficacy Acceptability'!$B$12:$B$52,0)),"")</f>
        <v/>
      </c>
      <c r="AK39" s="154" t="str">
        <f>IFERROR(INDEX('ES-Efficacy Acceptability'!U$12:U$52,MATCH($A39,'ES-Efficacy Acceptability'!$B$12:$B$52,0)),"")</f>
        <v/>
      </c>
      <c r="AL39" s="154" t="str">
        <f>IFERROR(INDEX('ES-Efficacy Acceptability'!V$12:V$52,MATCH($A39,'ES-Efficacy Acceptability'!$B$12:$B$52,0)),"")</f>
        <v/>
      </c>
      <c r="AM39" s="154" t="str">
        <f>IFERROR(INDEX('ES-Efficacy Acceptability'!W$12:W$52,MATCH($A39,'ES-Efficacy Acceptability'!$B$12:$B$52,0)),"")</f>
        <v/>
      </c>
      <c r="AN39" s="154" t="str">
        <f>IFERROR(INDEX('ES-Efficacy Acceptability'!X$12:X$52,MATCH($A39,'ES-Efficacy Acceptability'!$B$12:$B$52,0)),"")</f>
        <v/>
      </c>
      <c r="AO39" s="154" t="str">
        <f>IFERROR(INDEX('ES-Efficacy Acceptability'!Y$12:Y$52,MATCH($A39,'ES-Efficacy Acceptability'!$B$12:$B$52,0)),"")</f>
        <v/>
      </c>
      <c r="AP39" s="154" t="str">
        <f>IFERROR(INDEX('ES-Efficacy Acceptability'!Z$12:Z$52,MATCH($A39,'ES-Efficacy Acceptability'!$B$12:$B$52,0)),"")</f>
        <v/>
      </c>
      <c r="AQ39" s="154" t="str">
        <f>IFERROR(INDEX('ES-Efficacy Acceptability'!AA$12:AA$52,MATCH($A39,'ES-Efficacy Acceptability'!$B$12:$B$52,0)),"")</f>
        <v/>
      </c>
      <c r="AR39" s="154" t="str">
        <f>IFERROR(INDEX('ES-Efficacy Acceptability'!AB$12:AB$52,MATCH($A39,'ES-Efficacy Acceptability'!$B$12:$B$52,0)),"")</f>
        <v/>
      </c>
      <c r="AS39" s="154" t="str">
        <f>IFERROR(INDEX('ES-Efficacy Acceptability'!AC$12:AC$52,MATCH($A39,'ES-Efficacy Acceptability'!$B$12:$B$52,0)),"")</f>
        <v/>
      </c>
      <c r="AT39" s="154" t="str">
        <f>IFERROR(INDEX('IT-Efficacy Acceptability'!H$12:H$52,MATCH($A39,'IT-Efficacy Acceptability'!$B$12:$B$52,0)),"")</f>
        <v/>
      </c>
      <c r="AU39" s="154" t="str">
        <f>IFERROR(INDEX('IT-Efficacy Acceptability'!I$12:I$52,MATCH($A39,'IT-Efficacy Acceptability'!$B$12:$B$52,0)),"")</f>
        <v/>
      </c>
      <c r="AV39" s="154" t="str">
        <f>IFERROR(INDEX('IT-Efficacy Acceptability'!J$12:J$52,MATCH($A39,'IT-Efficacy Acceptability'!$B$12:$B$52,0)),"")</f>
        <v/>
      </c>
      <c r="AW39" s="154" t="str">
        <f>IFERROR(INDEX('IT-Efficacy Acceptability'!K$12:K$52,MATCH($A39,'IT-Efficacy Acceptability'!$B$12:$B$52,0)),"")</f>
        <v/>
      </c>
      <c r="AX39" s="154" t="str">
        <f>IFERROR(INDEX('IT-Efficacy Acceptability'!L$12:L$52,MATCH($A39,'IT-Efficacy Acceptability'!$B$12:$B$52,0)),"")</f>
        <v/>
      </c>
      <c r="AY39" s="154" t="str">
        <f>IFERROR(INDEX('IT-Efficacy Acceptability'!M$12:M$52,MATCH($A39,'IT-Efficacy Acceptability'!$B$12:$B$52,0)),"")</f>
        <v/>
      </c>
      <c r="AZ39" s="154" t="str">
        <f>IFERROR(INDEX('IT-Efficacy Acceptability'!N$12:N$52,MATCH($A39,'IT-Efficacy Acceptability'!$B$12:$B$52,0)),"")</f>
        <v/>
      </c>
      <c r="BA39" s="154" t="str">
        <f>IFERROR(INDEX('IT-Efficacy Acceptability'!O$12:O$52,MATCH($A39,'IT-Efficacy Acceptability'!$B$12:$B$52,0)),"")</f>
        <v/>
      </c>
      <c r="BB39" s="154" t="str">
        <f>IFERROR(INDEX('IT-Efficacy Acceptability'!P$12:P$52,MATCH($A39,'IT-Efficacy Acceptability'!$B$12:$B$52,0)),"")</f>
        <v/>
      </c>
      <c r="BC39" s="154" t="str">
        <f>IFERROR(INDEX('IT-Efficacy Acceptability'!Q$12:Q$52,MATCH($A39,'IT-Efficacy Acceptability'!$B$12:$B$52,0)),"")</f>
        <v/>
      </c>
      <c r="BD39" s="154" t="str">
        <f>IFERROR(INDEX('IT-Efficacy Acceptability'!R$12:R$52,MATCH($A39,'IT-Efficacy Acceptability'!$B$12:$B$52,0)),"")</f>
        <v/>
      </c>
      <c r="BE39" s="154" t="str">
        <f>IFERROR(INDEX('IT-Efficacy Acceptability'!S$12:S$52,MATCH($A39,'IT-Efficacy Acceptability'!$B$12:$B$52,0)),"")</f>
        <v/>
      </c>
      <c r="BF39" s="154" t="str">
        <f>IFERROR(INDEX('IT-Efficacy Acceptability'!T$12:T$52,MATCH($A39,'IT-Efficacy Acceptability'!$B$12:$B$52,0)),"")</f>
        <v/>
      </c>
      <c r="BG39" s="154" t="str">
        <f>IFERROR(INDEX('IT-Efficacy Acceptability'!U$12:U$52,MATCH($A39,'IT-Efficacy Acceptability'!$B$12:$B$52,0)),"")</f>
        <v/>
      </c>
      <c r="BH39" s="154" t="str">
        <f>IFERROR(INDEX('IT-Efficacy Acceptability'!V$12:V$52,MATCH($A39,'IT-Efficacy Acceptability'!$B$12:$B$52,0)),"")</f>
        <v/>
      </c>
      <c r="BI39" s="154" t="str">
        <f>IFERROR(INDEX('IT-Efficacy Acceptability'!W$12:W$52,MATCH($A39,'IT-Efficacy Acceptability'!$B$12:$B$52,0)),"")</f>
        <v/>
      </c>
      <c r="BJ39" s="154" t="str">
        <f>IFERROR(INDEX('IT-Efficacy Acceptability'!X$12:X$52,MATCH($A39,'IT-Efficacy Acceptability'!$B$12:$B$52,0)),"")</f>
        <v/>
      </c>
      <c r="BK39" s="154" t="str">
        <f>IFERROR(INDEX('IT-Efficacy Acceptability'!Y$12:Y$52,MATCH($A39,'IT-Efficacy Acceptability'!$B$12:$B$52,0)),"")</f>
        <v/>
      </c>
      <c r="BL39" s="154" t="str">
        <f>IFERROR(INDEX('IT-Efficacy Acceptability'!Z$12:Z$52,MATCH($A39,'IT-Efficacy Acceptability'!$B$12:$B$52,0)),"")</f>
        <v/>
      </c>
      <c r="BM39" s="154" t="str">
        <f>IFERROR(INDEX('IT-Efficacy Acceptability'!AA$12:AA$52,MATCH($A39,'IT-Efficacy Acceptability'!$B$12:$B$52,0)),"")</f>
        <v/>
      </c>
      <c r="BN39" s="154" t="str">
        <f>IFERROR(INDEX('IT-Efficacy Acceptability'!AB$12:AB$52,MATCH($A39,'IT-Efficacy Acceptability'!$B$12:$B$52,0)),"")</f>
        <v/>
      </c>
      <c r="BO39" s="154" t="str">
        <f>IFERROR(INDEX('IT-Efficacy Acceptability'!AC$12:AC$52,MATCH($A39,'IT-Efficacy Acceptability'!$B$12:$B$52,0)),"")</f>
        <v/>
      </c>
      <c r="BP39" s="154" t="str">
        <f>IFERROR(INDEX('DE-Efficacy Acceptability'!H$12:H$52,MATCH($A39,'DE-Efficacy Acceptability'!$B$12:$B$52,0)),"")</f>
        <v/>
      </c>
      <c r="BQ39" s="154" t="str">
        <f>IFERROR(INDEX('DE-Efficacy Acceptability'!I$12:I$52,MATCH($A39,'DE-Efficacy Acceptability'!$B$12:$B$52,0)),"")</f>
        <v/>
      </c>
      <c r="BR39" s="154" t="str">
        <f>IFERROR(INDEX('DE-Efficacy Acceptability'!J$12:J$52,MATCH($A39,'DE-Efficacy Acceptability'!$B$12:$B$52,0)),"")</f>
        <v/>
      </c>
      <c r="BS39" s="154" t="str">
        <f>IFERROR(INDEX('DE-Efficacy Acceptability'!K$12:K$52,MATCH($A39,'DE-Efficacy Acceptability'!$B$12:$B$52,0)),"")</f>
        <v/>
      </c>
      <c r="BT39" s="154" t="str">
        <f>IFERROR(INDEX('DE-Efficacy Acceptability'!L$12:L$52,MATCH($A39,'DE-Efficacy Acceptability'!$B$12:$B$52,0)),"")</f>
        <v/>
      </c>
      <c r="BU39" s="154" t="str">
        <f>IFERROR(INDEX('DE-Efficacy Acceptability'!M$12:M$52,MATCH($A39,'DE-Efficacy Acceptability'!$B$12:$B$52,0)),"")</f>
        <v/>
      </c>
      <c r="BV39" s="154" t="str">
        <f>IFERROR(INDEX('DE-Efficacy Acceptability'!N$12:N$52,MATCH($A39,'DE-Efficacy Acceptability'!$B$12:$B$52,0)),"")</f>
        <v/>
      </c>
      <c r="BW39" s="154" t="str">
        <f>IFERROR(INDEX('DE-Efficacy Acceptability'!O$12:O$52,MATCH($A39,'DE-Efficacy Acceptability'!$B$12:$B$52,0)),"")</f>
        <v/>
      </c>
      <c r="BX39" s="154" t="str">
        <f>IFERROR(INDEX('DE-Efficacy Acceptability'!P$12:P$52,MATCH($A39,'DE-Efficacy Acceptability'!$B$12:$B$52,0)),"")</f>
        <v/>
      </c>
      <c r="BY39" s="154" t="str">
        <f>IFERROR(INDEX('DE-Efficacy Acceptability'!Q$12:Q$52,MATCH($A39,'DE-Efficacy Acceptability'!$B$12:$B$52,0)),"")</f>
        <v/>
      </c>
      <c r="BZ39" s="154" t="str">
        <f>IFERROR(INDEX('DE-Efficacy Acceptability'!R$12:R$52,MATCH($A39,'DE-Efficacy Acceptability'!$B$12:$B$52,0)),"")</f>
        <v/>
      </c>
      <c r="CA39" s="154" t="str">
        <f>IFERROR(INDEX('DE-Efficacy Acceptability'!S$12:S$52,MATCH($A39,'DE-Efficacy Acceptability'!$B$12:$B$52,0)),"")</f>
        <v/>
      </c>
      <c r="CB39" s="154" t="str">
        <f>IFERROR(INDEX('DE-Efficacy Acceptability'!T$12:T$52,MATCH($A39,'DE-Efficacy Acceptability'!$B$12:$B$52,0)),"")</f>
        <v/>
      </c>
      <c r="CC39" s="154" t="str">
        <f>IFERROR(INDEX('DE-Efficacy Acceptability'!U$12:U$52,MATCH($A39,'DE-Efficacy Acceptability'!$B$12:$B$52,0)),"")</f>
        <v/>
      </c>
      <c r="CD39" s="154" t="str">
        <f>IFERROR(INDEX('DE-Efficacy Acceptability'!V$12:V$52,MATCH($A39,'DE-Efficacy Acceptability'!$B$12:$B$52,0)),"")</f>
        <v/>
      </c>
      <c r="CE39" s="154" t="str">
        <f>IFERROR(INDEX('DE-Efficacy Acceptability'!W$12:W$52,MATCH($A39,'DE-Efficacy Acceptability'!$B$12:$B$52,0)),"")</f>
        <v/>
      </c>
      <c r="CF39" s="154" t="str">
        <f>IFERROR(INDEX('DE-Efficacy Acceptability'!X$12:X$52,MATCH($A39,'DE-Efficacy Acceptability'!$B$12:$B$52,0)),"")</f>
        <v/>
      </c>
      <c r="CG39" s="154" t="str">
        <f>IFERROR(INDEX('DE-Efficacy Acceptability'!Y$12:Y$52,MATCH($A39,'DE-Efficacy Acceptability'!$B$12:$B$52,0)),"")</f>
        <v/>
      </c>
      <c r="CH39" s="154" t="str">
        <f>IFERROR(INDEX('DE-Efficacy Acceptability'!Z$12:Z$52,MATCH($A39,'DE-Efficacy Acceptability'!$B$12:$B$52,0)),"")</f>
        <v/>
      </c>
      <c r="CI39" s="154" t="str">
        <f>IFERROR(INDEX('DE-Efficacy Acceptability'!AA$12:AA$52,MATCH($A39,'DE-Efficacy Acceptability'!$B$12:$B$52,0)),"")</f>
        <v/>
      </c>
      <c r="CJ39" s="154" t="str">
        <f>IFERROR(INDEX('DE-Efficacy Acceptability'!AB$12:AB$52,MATCH($A39,'DE-Efficacy Acceptability'!$B$12:$B$52,0)),"")</f>
        <v/>
      </c>
      <c r="CK39" s="154" t="str">
        <f>IFERROR(INDEX('DE-Efficacy Acceptability'!AC$12:AC$52,MATCH($A39,'DE-Efficacy Acceptability'!$B$12:$B$52,0)),"")</f>
        <v/>
      </c>
      <c r="CL39" s="154">
        <f>IFERROR(INDEX('FR-Efficacy Acceptability'!H$12:H$52,MATCH($A39,'FR-Efficacy Acceptability'!$B$12:$B$52,0)),"")</f>
        <v>1</v>
      </c>
      <c r="CM39" s="154">
        <f>IFERROR(INDEX('FR-Efficacy Acceptability'!I$12:I$52,MATCH($A39,'FR-Efficacy Acceptability'!$B$12:$B$52,0)),"")</f>
        <v>1</v>
      </c>
      <c r="CN39" s="154">
        <f>IFERROR(INDEX('FR-Efficacy Acceptability'!J$12:J$52,MATCH($A39,'FR-Efficacy Acceptability'!$B$12:$B$52,0)),"")</f>
        <v>1</v>
      </c>
      <c r="CO39" s="154">
        <f>IFERROR(INDEX('FR-Efficacy Acceptability'!K$12:K$52,MATCH($A39,'FR-Efficacy Acceptability'!$B$12:$B$52,0)),"")</f>
        <v>1</v>
      </c>
      <c r="CP39" s="154">
        <f>IFERROR(INDEX('FR-Efficacy Acceptability'!L$12:L$52,MATCH($A39,'FR-Efficacy Acceptability'!$B$12:$B$52,0)),"")</f>
        <v>1</v>
      </c>
      <c r="CQ39" s="154">
        <f>IFERROR(INDEX('FR-Efficacy Acceptability'!M$12:M$52,MATCH($A39,'FR-Efficacy Acceptability'!$B$12:$B$52,0)),"")</f>
        <v>3</v>
      </c>
      <c r="CR39" s="154">
        <f>IFERROR(INDEX('FR-Efficacy Acceptability'!N$12:N$52,MATCH($A39,'FR-Efficacy Acceptability'!$B$12:$B$52,0)),"")</f>
        <v>1</v>
      </c>
      <c r="CS39" s="154">
        <f>IFERROR(INDEX('FR-Efficacy Acceptability'!O$12:O$52,MATCH($A39,'FR-Efficacy Acceptability'!$B$12:$B$52,0)),"")</f>
        <v>5</v>
      </c>
      <c r="CT39" s="154">
        <f>IFERROR(INDEX('FR-Efficacy Acceptability'!P$12:P$52,MATCH($A39,'FR-Efficacy Acceptability'!$B$12:$B$52,0)),"")</f>
        <v>5</v>
      </c>
      <c r="CU39" s="154">
        <f>IFERROR(INDEX('FR-Efficacy Acceptability'!Q$12:Q$52,MATCH($A39,'FR-Efficacy Acceptability'!$B$12:$B$52,0)),"")</f>
        <v>3</v>
      </c>
      <c r="CV39" s="154">
        <f>IFERROR(INDEX('FR-Efficacy Acceptability'!R$12:R$52,MATCH($A39,'FR-Efficacy Acceptability'!$B$12:$B$52,0)),"")</f>
        <v>5</v>
      </c>
      <c r="CW39" s="154">
        <f>IFERROR(INDEX('FR-Efficacy Acceptability'!S$12:S$52,MATCH($A39,'FR-Efficacy Acceptability'!$B$12:$B$52,0)),"")</f>
        <v>4</v>
      </c>
      <c r="CX39" s="154">
        <f>IFERROR(INDEX('FR-Efficacy Acceptability'!T$12:T$52,MATCH($A39,'FR-Efficacy Acceptability'!$B$12:$B$52,0)),"")</f>
        <v>5</v>
      </c>
      <c r="CY39" s="154">
        <f>IFERROR(INDEX('FR-Efficacy Acceptability'!U$12:U$52,MATCH($A39,'FR-Efficacy Acceptability'!$B$12:$B$52,0)),"")</f>
        <v>5</v>
      </c>
      <c r="CZ39" s="154">
        <f>IFERROR(INDEX('FR-Efficacy Acceptability'!V$12:V$52,MATCH($A39,'FR-Efficacy Acceptability'!$B$12:$B$52,0)),"")</f>
        <v>4</v>
      </c>
      <c r="DA39" s="154">
        <f>IFERROR(INDEX('FR-Efficacy Acceptability'!W$12:W$52,MATCH($A39,'FR-Efficacy Acceptability'!$B$12:$B$52,0)),"")</f>
        <v>1</v>
      </c>
      <c r="DB39" s="154">
        <f>IFERROR(INDEX('FR-Efficacy Acceptability'!X$12:X$52,MATCH($A39,'FR-Efficacy Acceptability'!$B$12:$B$52,0)),"")</f>
        <v>3</v>
      </c>
      <c r="DC39" s="154">
        <f>IFERROR(INDEX('FR-Efficacy Acceptability'!Y$12:Y$52,MATCH($A39,'FR-Efficacy Acceptability'!$B$12:$B$52,0)),"")</f>
        <v>3</v>
      </c>
      <c r="DD39" s="154">
        <f>IFERROR(INDEX('FR-Efficacy Acceptability'!Z$12:Z$52,MATCH($A39,'FR-Efficacy Acceptability'!$B$12:$B$52,0)),"")</f>
        <v>3</v>
      </c>
      <c r="DE39" s="154">
        <f>IFERROR(INDEX('FR-Efficacy Acceptability'!AA$12:AA$52,MATCH($A39,'FR-Efficacy Acceptability'!$B$12:$B$52,0)),"")</f>
        <v>3</v>
      </c>
      <c r="DF39" s="154">
        <f>IFERROR(INDEX('FR-Efficacy Acceptability'!AB$12:AB$52,MATCH($A39,'FR-Efficacy Acceptability'!$B$12:$B$52,0)),"")</f>
        <v>3</v>
      </c>
      <c r="DG39" s="154">
        <f>IFERROR(INDEX('FR-Efficacy Acceptability'!AC$12:AC$52,MATCH($A39,'FR-Efficacy Acceptability'!$B$12:$B$52,0)),"")</f>
        <v>3</v>
      </c>
      <c r="DH39" s="160" t="str">
        <f t="shared" si="86"/>
        <v/>
      </c>
      <c r="DI39" s="160" t="str">
        <f t="shared" si="21"/>
        <v/>
      </c>
      <c r="DJ39" s="160" t="str">
        <f t="shared" si="22"/>
        <v/>
      </c>
      <c r="DK39" s="160" t="str">
        <f t="shared" si="23"/>
        <v/>
      </c>
      <c r="DL39" s="160" t="str">
        <f t="shared" si="24"/>
        <v/>
      </c>
      <c r="DM39" s="160" t="str">
        <f t="shared" si="25"/>
        <v/>
      </c>
      <c r="DN39" s="160" t="str">
        <f t="shared" si="26"/>
        <v/>
      </c>
      <c r="DO39" s="160" t="str">
        <f t="shared" si="27"/>
        <v/>
      </c>
      <c r="DP39" s="160" t="str">
        <f t="shared" si="28"/>
        <v/>
      </c>
      <c r="DQ39" s="160" t="str">
        <f t="shared" si="29"/>
        <v/>
      </c>
      <c r="DR39" s="160" t="str">
        <f t="shared" si="30"/>
        <v/>
      </c>
      <c r="DS39" s="160" t="str">
        <f t="shared" si="31"/>
        <v/>
      </c>
      <c r="DT39" s="160" t="str">
        <f t="shared" si="32"/>
        <v/>
      </c>
      <c r="DU39" s="160" t="str">
        <f t="shared" si="33"/>
        <v/>
      </c>
      <c r="DV39" s="160" t="str">
        <f t="shared" si="34"/>
        <v/>
      </c>
      <c r="DW39" s="160" t="str">
        <f t="shared" si="35"/>
        <v/>
      </c>
      <c r="DX39" s="160" t="str">
        <f t="shared" si="36"/>
        <v/>
      </c>
      <c r="DY39" s="160" t="str">
        <f t="shared" si="37"/>
        <v/>
      </c>
      <c r="DZ39" s="160" t="str">
        <f t="shared" si="38"/>
        <v/>
      </c>
      <c r="EA39" s="160" t="str">
        <f t="shared" si="39"/>
        <v/>
      </c>
      <c r="EB39" s="160" t="str">
        <f t="shared" si="40"/>
        <v/>
      </c>
      <c r="EC39" s="160" t="str">
        <f t="shared" si="41"/>
        <v/>
      </c>
      <c r="ED39" s="160" t="str">
        <f t="shared" si="87"/>
        <v/>
      </c>
      <c r="EE39" s="160" t="str">
        <f t="shared" si="42"/>
        <v/>
      </c>
      <c r="EF39" s="160" t="str">
        <f t="shared" si="43"/>
        <v/>
      </c>
      <c r="EG39" s="160" t="str">
        <f t="shared" si="44"/>
        <v/>
      </c>
      <c r="EH39" s="160" t="str">
        <f t="shared" si="45"/>
        <v/>
      </c>
      <c r="EI39" s="160" t="str">
        <f t="shared" si="46"/>
        <v/>
      </c>
      <c r="EJ39" s="160" t="str">
        <f t="shared" si="47"/>
        <v/>
      </c>
      <c r="EK39" s="160" t="str">
        <f t="shared" si="48"/>
        <v/>
      </c>
      <c r="EL39" s="160" t="str">
        <f t="shared" si="49"/>
        <v/>
      </c>
      <c r="EM39" s="160" t="str">
        <f t="shared" si="50"/>
        <v/>
      </c>
      <c r="EN39" s="160" t="str">
        <f t="shared" si="51"/>
        <v/>
      </c>
      <c r="EO39" s="160" t="str">
        <f t="shared" si="52"/>
        <v/>
      </c>
      <c r="EP39" s="160" t="str">
        <f t="shared" si="53"/>
        <v/>
      </c>
      <c r="EQ39" s="160" t="str">
        <f t="shared" si="54"/>
        <v/>
      </c>
      <c r="ER39" s="160" t="str">
        <f t="shared" si="55"/>
        <v/>
      </c>
      <c r="ES39" s="160" t="str">
        <f t="shared" si="56"/>
        <v/>
      </c>
      <c r="ET39" s="160" t="str">
        <f t="shared" si="57"/>
        <v/>
      </c>
      <c r="EU39" s="160" t="str">
        <f t="shared" si="58"/>
        <v/>
      </c>
      <c r="EV39" s="160" t="str">
        <f t="shared" si="59"/>
        <v/>
      </c>
      <c r="EW39" s="160" t="str">
        <f t="shared" si="60"/>
        <v/>
      </c>
      <c r="EX39" s="160" t="str">
        <f t="shared" si="61"/>
        <v/>
      </c>
      <c r="EY39" s="160" t="str">
        <f t="shared" si="62"/>
        <v/>
      </c>
      <c r="EZ39" s="160" t="str">
        <f t="shared" si="88"/>
        <v/>
      </c>
      <c r="FA39" s="160" t="str">
        <f t="shared" si="89"/>
        <v/>
      </c>
      <c r="FB39" s="160" t="str">
        <f t="shared" si="90"/>
        <v/>
      </c>
      <c r="FC39" s="160" t="str">
        <f t="shared" si="91"/>
        <v/>
      </c>
      <c r="FD39" s="160" t="str">
        <f t="shared" si="92"/>
        <v/>
      </c>
      <c r="FE39" s="160" t="str">
        <f t="shared" si="93"/>
        <v/>
      </c>
      <c r="FF39" s="160" t="str">
        <f t="shared" si="94"/>
        <v/>
      </c>
      <c r="FG39" s="160" t="str">
        <f t="shared" si="95"/>
        <v/>
      </c>
      <c r="FH39" s="160" t="str">
        <f t="shared" si="96"/>
        <v/>
      </c>
      <c r="FI39" s="160" t="str">
        <f t="shared" si="97"/>
        <v/>
      </c>
      <c r="FJ39" s="160" t="str">
        <f t="shared" si="98"/>
        <v/>
      </c>
      <c r="FK39" s="160" t="str">
        <f t="shared" si="99"/>
        <v/>
      </c>
      <c r="FL39" s="160" t="str">
        <f t="shared" si="100"/>
        <v/>
      </c>
      <c r="FM39" s="160" t="str">
        <f t="shared" si="101"/>
        <v/>
      </c>
      <c r="FN39" s="160" t="str">
        <f t="shared" si="102"/>
        <v/>
      </c>
      <c r="FO39" s="160" t="str">
        <f t="shared" si="103"/>
        <v/>
      </c>
      <c r="FP39" s="160" t="str">
        <f t="shared" si="104"/>
        <v/>
      </c>
      <c r="FQ39" s="160" t="str">
        <f t="shared" si="105"/>
        <v/>
      </c>
      <c r="FR39" s="160" t="str">
        <f t="shared" si="106"/>
        <v/>
      </c>
      <c r="FS39" s="160" t="str">
        <f t="shared" si="107"/>
        <v/>
      </c>
      <c r="FT39" s="160" t="str">
        <f t="shared" si="108"/>
        <v/>
      </c>
      <c r="FU39" s="160" t="str">
        <f t="shared" si="109"/>
        <v/>
      </c>
      <c r="FV39" s="160">
        <f t="shared" si="110"/>
        <v>0</v>
      </c>
      <c r="FW39" s="160">
        <f t="shared" si="64"/>
        <v>0</v>
      </c>
      <c r="FX39" s="160">
        <f t="shared" si="65"/>
        <v>0</v>
      </c>
      <c r="FY39" s="160">
        <f t="shared" si="66"/>
        <v>0</v>
      </c>
      <c r="FZ39" s="160">
        <f t="shared" si="67"/>
        <v>0</v>
      </c>
      <c r="GA39" s="160">
        <f t="shared" si="68"/>
        <v>0</v>
      </c>
      <c r="GB39" s="160">
        <f t="shared" si="69"/>
        <v>0</v>
      </c>
      <c r="GC39" s="160">
        <f t="shared" si="70"/>
        <v>0</v>
      </c>
      <c r="GD39" s="160">
        <f t="shared" si="71"/>
        <v>0</v>
      </c>
      <c r="GE39" s="160">
        <f t="shared" si="72"/>
        <v>0</v>
      </c>
      <c r="GF39" s="160">
        <f t="shared" si="73"/>
        <v>0</v>
      </c>
      <c r="GG39" s="160">
        <f t="shared" si="74"/>
        <v>0</v>
      </c>
      <c r="GH39" s="160">
        <f t="shared" si="75"/>
        <v>0</v>
      </c>
      <c r="GI39" s="160">
        <f t="shared" si="76"/>
        <v>0</v>
      </c>
      <c r="GJ39" s="160">
        <f t="shared" si="77"/>
        <v>0</v>
      </c>
      <c r="GK39" s="160">
        <f t="shared" si="78"/>
        <v>0</v>
      </c>
      <c r="GL39" s="160">
        <f t="shared" si="79"/>
        <v>0</v>
      </c>
      <c r="GM39" s="160">
        <f t="shared" si="80"/>
        <v>0</v>
      </c>
      <c r="GN39" s="160">
        <f t="shared" si="81"/>
        <v>0</v>
      </c>
      <c r="GO39" s="160">
        <f t="shared" si="82"/>
        <v>0</v>
      </c>
      <c r="GP39" s="160">
        <f t="shared" si="83"/>
        <v>0</v>
      </c>
      <c r="GQ39" s="160">
        <f t="shared" si="84"/>
        <v>0</v>
      </c>
      <c r="GR39" s="58" t="b">
        <f t="array" ref="GR39">MAX(DH39:GQ39)=MIN(DH39:GQ39)</f>
        <v>1</v>
      </c>
    </row>
    <row r="40" spans="1:200" hidden="1" x14ac:dyDescent="0.25">
      <c r="A40" s="9" t="s">
        <v>29</v>
      </c>
      <c r="B40" s="160">
        <f t="shared" si="85"/>
        <v>4</v>
      </c>
      <c r="C40" s="160">
        <f t="shared" si="0"/>
        <v>4</v>
      </c>
      <c r="D40" s="160">
        <f t="shared" si="1"/>
        <v>4</v>
      </c>
      <c r="E40" s="160">
        <f t="shared" si="2"/>
        <v>4</v>
      </c>
      <c r="F40" s="160">
        <f t="shared" si="3"/>
        <v>4</v>
      </c>
      <c r="G40" s="160">
        <f t="shared" si="4"/>
        <v>2</v>
      </c>
      <c r="H40" s="160">
        <f t="shared" si="5"/>
        <v>3</v>
      </c>
      <c r="I40" s="160">
        <f t="shared" si="6"/>
        <v>3</v>
      </c>
      <c r="J40" s="160">
        <f t="shared" si="7"/>
        <v>4</v>
      </c>
      <c r="K40" s="160">
        <f t="shared" si="8"/>
        <v>5</v>
      </c>
      <c r="L40" s="160">
        <f t="shared" si="9"/>
        <v>4</v>
      </c>
      <c r="M40" s="160">
        <f t="shared" si="10"/>
        <v>4</v>
      </c>
      <c r="N40" s="160">
        <f t="shared" si="11"/>
        <v>5</v>
      </c>
      <c r="O40" s="160">
        <f t="shared" si="12"/>
        <v>3</v>
      </c>
      <c r="P40" s="160">
        <f t="shared" si="13"/>
        <v>3</v>
      </c>
      <c r="Q40" s="160">
        <f t="shared" si="14"/>
        <v>3</v>
      </c>
      <c r="R40" s="160">
        <f t="shared" si="15"/>
        <v>3</v>
      </c>
      <c r="S40" s="160">
        <f t="shared" si="16"/>
        <v>3</v>
      </c>
      <c r="T40" s="160">
        <f t="shared" si="17"/>
        <v>3</v>
      </c>
      <c r="U40" s="160">
        <f t="shared" si="18"/>
        <v>3</v>
      </c>
      <c r="V40" s="160">
        <f t="shared" si="19"/>
        <v>3</v>
      </c>
      <c r="W40" s="160">
        <f t="shared" si="20"/>
        <v>3</v>
      </c>
      <c r="X40" s="154">
        <f>IFERROR(INDEX('ES-Efficacy Acceptability'!H$12:H$52,MATCH($A40,'ES-Efficacy Acceptability'!$B$12:$B$52,0)),"")</f>
        <v>4</v>
      </c>
      <c r="Y40" s="154">
        <f>IFERROR(INDEX('ES-Efficacy Acceptability'!I$12:I$52,MATCH($A40,'ES-Efficacy Acceptability'!$B$12:$B$52,0)),"")</f>
        <v>4</v>
      </c>
      <c r="Z40" s="154">
        <f>IFERROR(INDEX('ES-Efficacy Acceptability'!J$12:J$52,MATCH($A40,'ES-Efficacy Acceptability'!$B$12:$B$52,0)),"")</f>
        <v>4</v>
      </c>
      <c r="AA40" s="154">
        <f>IFERROR(INDEX('ES-Efficacy Acceptability'!K$12:K$52,MATCH($A40,'ES-Efficacy Acceptability'!$B$12:$B$52,0)),"")</f>
        <v>4</v>
      </c>
      <c r="AB40" s="154">
        <f>IFERROR(INDEX('ES-Efficacy Acceptability'!L$12:L$52,MATCH($A40,'ES-Efficacy Acceptability'!$B$12:$B$52,0)),"")</f>
        <v>4</v>
      </c>
      <c r="AC40" s="154">
        <f>IFERROR(INDEX('ES-Efficacy Acceptability'!M$12:M$52,MATCH($A40,'ES-Efficacy Acceptability'!$B$12:$B$52,0)),"")</f>
        <v>2</v>
      </c>
      <c r="AD40" s="154">
        <f>IFERROR(INDEX('ES-Efficacy Acceptability'!N$12:N$52,MATCH($A40,'ES-Efficacy Acceptability'!$B$12:$B$52,0)),"")</f>
        <v>3</v>
      </c>
      <c r="AE40" s="154">
        <f>IFERROR(INDEX('ES-Efficacy Acceptability'!O$12:O$52,MATCH($A40,'ES-Efficacy Acceptability'!$B$12:$B$52,0)),"")</f>
        <v>3</v>
      </c>
      <c r="AF40" s="154">
        <f>IFERROR(INDEX('ES-Efficacy Acceptability'!P$12:P$52,MATCH($A40,'ES-Efficacy Acceptability'!$B$12:$B$52,0)),"")</f>
        <v>4</v>
      </c>
      <c r="AG40" s="154">
        <f>IFERROR(INDEX('ES-Efficacy Acceptability'!Q$12:Q$52,MATCH($A40,'ES-Efficacy Acceptability'!$B$12:$B$52,0)),"")</f>
        <v>5</v>
      </c>
      <c r="AH40" s="154">
        <f>IFERROR(INDEX('ES-Efficacy Acceptability'!R$12:R$52,MATCH($A40,'ES-Efficacy Acceptability'!$B$12:$B$52,0)),"")</f>
        <v>4</v>
      </c>
      <c r="AI40" s="154">
        <f>IFERROR(INDEX('ES-Efficacy Acceptability'!S$12:S$52,MATCH($A40,'ES-Efficacy Acceptability'!$B$12:$B$52,0)),"")</f>
        <v>4</v>
      </c>
      <c r="AJ40" s="154">
        <f>IFERROR(INDEX('ES-Efficacy Acceptability'!T$12:T$52,MATCH($A40,'ES-Efficacy Acceptability'!$B$12:$B$52,0)),"")</f>
        <v>5</v>
      </c>
      <c r="AK40" s="154">
        <f>IFERROR(INDEX('ES-Efficacy Acceptability'!U$12:U$52,MATCH($A40,'ES-Efficacy Acceptability'!$B$12:$B$52,0)),"")</f>
        <v>3</v>
      </c>
      <c r="AL40" s="154">
        <f>IFERROR(INDEX('ES-Efficacy Acceptability'!V$12:V$52,MATCH($A40,'ES-Efficacy Acceptability'!$B$12:$B$52,0)),"")</f>
        <v>3</v>
      </c>
      <c r="AM40" s="154">
        <f>IFERROR(INDEX('ES-Efficacy Acceptability'!W$12:W$52,MATCH($A40,'ES-Efficacy Acceptability'!$B$12:$B$52,0)),"")</f>
        <v>3</v>
      </c>
      <c r="AN40" s="154">
        <f>IFERROR(INDEX('ES-Efficacy Acceptability'!X$12:X$52,MATCH($A40,'ES-Efficacy Acceptability'!$B$12:$B$52,0)),"")</f>
        <v>3</v>
      </c>
      <c r="AO40" s="154">
        <f>IFERROR(INDEX('ES-Efficacy Acceptability'!Y$12:Y$52,MATCH($A40,'ES-Efficacy Acceptability'!$B$12:$B$52,0)),"")</f>
        <v>3</v>
      </c>
      <c r="AP40" s="154">
        <f>IFERROR(INDEX('ES-Efficacy Acceptability'!Z$12:Z$52,MATCH($A40,'ES-Efficacy Acceptability'!$B$12:$B$52,0)),"")</f>
        <v>3</v>
      </c>
      <c r="AQ40" s="154">
        <f>IFERROR(INDEX('ES-Efficacy Acceptability'!AA$12:AA$52,MATCH($A40,'ES-Efficacy Acceptability'!$B$12:$B$52,0)),"")</f>
        <v>3</v>
      </c>
      <c r="AR40" s="154">
        <f>IFERROR(INDEX('ES-Efficacy Acceptability'!AB$12:AB$52,MATCH($A40,'ES-Efficacy Acceptability'!$B$12:$B$52,0)),"")</f>
        <v>3</v>
      </c>
      <c r="AS40" s="154">
        <f>IFERROR(INDEX('ES-Efficacy Acceptability'!AC$12:AC$52,MATCH($A40,'ES-Efficacy Acceptability'!$B$12:$B$52,0)),"")</f>
        <v>3</v>
      </c>
      <c r="AT40" s="154">
        <f>IFERROR(INDEX('IT-Efficacy Acceptability'!H$12:H$52,MATCH($A40,'IT-Efficacy Acceptability'!$B$12:$B$52,0)),"")</f>
        <v>4</v>
      </c>
      <c r="AU40" s="154">
        <f>IFERROR(INDEX('IT-Efficacy Acceptability'!I$12:I$52,MATCH($A40,'IT-Efficacy Acceptability'!$B$12:$B$52,0)),"")</f>
        <v>4</v>
      </c>
      <c r="AV40" s="154">
        <f>IFERROR(INDEX('IT-Efficacy Acceptability'!J$12:J$52,MATCH($A40,'IT-Efficacy Acceptability'!$B$12:$B$52,0)),"")</f>
        <v>4</v>
      </c>
      <c r="AW40" s="154">
        <f>IFERROR(INDEX('IT-Efficacy Acceptability'!K$12:K$52,MATCH($A40,'IT-Efficacy Acceptability'!$B$12:$B$52,0)),"")</f>
        <v>4</v>
      </c>
      <c r="AX40" s="154">
        <f>IFERROR(INDEX('IT-Efficacy Acceptability'!L$12:L$52,MATCH($A40,'IT-Efficacy Acceptability'!$B$12:$B$52,0)),"")</f>
        <v>4</v>
      </c>
      <c r="AY40" s="154">
        <f>IFERROR(INDEX('IT-Efficacy Acceptability'!M$12:M$52,MATCH($A40,'IT-Efficacy Acceptability'!$B$12:$B$52,0)),"")</f>
        <v>2</v>
      </c>
      <c r="AZ40" s="154">
        <f>IFERROR(INDEX('IT-Efficacy Acceptability'!N$12:N$52,MATCH($A40,'IT-Efficacy Acceptability'!$B$12:$B$52,0)),"")</f>
        <v>3</v>
      </c>
      <c r="BA40" s="154">
        <f>IFERROR(INDEX('IT-Efficacy Acceptability'!O$12:O$52,MATCH($A40,'IT-Efficacy Acceptability'!$B$12:$B$52,0)),"")</f>
        <v>3</v>
      </c>
      <c r="BB40" s="154">
        <f>IFERROR(INDEX('IT-Efficacy Acceptability'!P$12:P$52,MATCH($A40,'IT-Efficacy Acceptability'!$B$12:$B$52,0)),"")</f>
        <v>4</v>
      </c>
      <c r="BC40" s="154">
        <f>IFERROR(INDEX('IT-Efficacy Acceptability'!Q$12:Q$52,MATCH($A40,'IT-Efficacy Acceptability'!$B$12:$B$52,0)),"")</f>
        <v>5</v>
      </c>
      <c r="BD40" s="154">
        <f>IFERROR(INDEX('IT-Efficacy Acceptability'!R$12:R$52,MATCH($A40,'IT-Efficacy Acceptability'!$B$12:$B$52,0)),"")</f>
        <v>4</v>
      </c>
      <c r="BE40" s="154">
        <f>IFERROR(INDEX('IT-Efficacy Acceptability'!S$12:S$52,MATCH($A40,'IT-Efficacy Acceptability'!$B$12:$B$52,0)),"")</f>
        <v>4</v>
      </c>
      <c r="BF40" s="154">
        <f>IFERROR(INDEX('IT-Efficacy Acceptability'!T$12:T$52,MATCH($A40,'IT-Efficacy Acceptability'!$B$12:$B$52,0)),"")</f>
        <v>5</v>
      </c>
      <c r="BG40" s="154">
        <f>IFERROR(INDEX('IT-Efficacy Acceptability'!U$12:U$52,MATCH($A40,'IT-Efficacy Acceptability'!$B$12:$B$52,0)),"")</f>
        <v>3</v>
      </c>
      <c r="BH40" s="154">
        <f>IFERROR(INDEX('IT-Efficacy Acceptability'!V$12:V$52,MATCH($A40,'IT-Efficacy Acceptability'!$B$12:$B$52,0)),"")</f>
        <v>3</v>
      </c>
      <c r="BI40" s="154">
        <f>IFERROR(INDEX('IT-Efficacy Acceptability'!W$12:W$52,MATCH($A40,'IT-Efficacy Acceptability'!$B$12:$B$52,0)),"")</f>
        <v>3</v>
      </c>
      <c r="BJ40" s="154">
        <f>IFERROR(INDEX('IT-Efficacy Acceptability'!X$12:X$52,MATCH($A40,'IT-Efficacy Acceptability'!$B$12:$B$52,0)),"")</f>
        <v>3</v>
      </c>
      <c r="BK40" s="154">
        <f>IFERROR(INDEX('IT-Efficacy Acceptability'!Y$12:Y$52,MATCH($A40,'IT-Efficacy Acceptability'!$B$12:$B$52,0)),"")</f>
        <v>3</v>
      </c>
      <c r="BL40" s="154">
        <f>IFERROR(INDEX('IT-Efficacy Acceptability'!Z$12:Z$52,MATCH($A40,'IT-Efficacy Acceptability'!$B$12:$B$52,0)),"")</f>
        <v>3</v>
      </c>
      <c r="BM40" s="154">
        <f>IFERROR(INDEX('IT-Efficacy Acceptability'!AA$12:AA$52,MATCH($A40,'IT-Efficacy Acceptability'!$B$12:$B$52,0)),"")</f>
        <v>3</v>
      </c>
      <c r="BN40" s="154">
        <f>IFERROR(INDEX('IT-Efficacy Acceptability'!AB$12:AB$52,MATCH($A40,'IT-Efficacy Acceptability'!$B$12:$B$52,0)),"")</f>
        <v>3</v>
      </c>
      <c r="BO40" s="154">
        <f>IFERROR(INDEX('IT-Efficacy Acceptability'!AC$12:AC$52,MATCH($A40,'IT-Efficacy Acceptability'!$B$12:$B$52,0)),"")</f>
        <v>3</v>
      </c>
      <c r="BP40" s="154">
        <f>IFERROR(INDEX('DE-Efficacy Acceptability'!H$12:H$52,MATCH($A40,'DE-Efficacy Acceptability'!$B$12:$B$52,0)),"")</f>
        <v>4</v>
      </c>
      <c r="BQ40" s="154">
        <f>IFERROR(INDEX('DE-Efficacy Acceptability'!I$12:I$52,MATCH($A40,'DE-Efficacy Acceptability'!$B$12:$B$52,0)),"")</f>
        <v>4</v>
      </c>
      <c r="BR40" s="154">
        <f>IFERROR(INDEX('DE-Efficacy Acceptability'!J$12:J$52,MATCH($A40,'DE-Efficacy Acceptability'!$B$12:$B$52,0)),"")</f>
        <v>4</v>
      </c>
      <c r="BS40" s="154">
        <f>IFERROR(INDEX('DE-Efficacy Acceptability'!K$12:K$52,MATCH($A40,'DE-Efficacy Acceptability'!$B$12:$B$52,0)),"")</f>
        <v>4</v>
      </c>
      <c r="BT40" s="154">
        <f>IFERROR(INDEX('DE-Efficacy Acceptability'!L$12:L$52,MATCH($A40,'DE-Efficacy Acceptability'!$B$12:$B$52,0)),"")</f>
        <v>4</v>
      </c>
      <c r="BU40" s="154">
        <f>IFERROR(INDEX('DE-Efficacy Acceptability'!M$12:M$52,MATCH($A40,'DE-Efficacy Acceptability'!$B$12:$B$52,0)),"")</f>
        <v>2</v>
      </c>
      <c r="BV40" s="154">
        <f>IFERROR(INDEX('DE-Efficacy Acceptability'!N$12:N$52,MATCH($A40,'DE-Efficacy Acceptability'!$B$12:$B$52,0)),"")</f>
        <v>3</v>
      </c>
      <c r="BW40" s="154">
        <f>IFERROR(INDEX('DE-Efficacy Acceptability'!O$12:O$52,MATCH($A40,'DE-Efficacy Acceptability'!$B$12:$B$52,0)),"")</f>
        <v>3</v>
      </c>
      <c r="BX40" s="154">
        <f>IFERROR(INDEX('DE-Efficacy Acceptability'!P$12:P$52,MATCH($A40,'DE-Efficacy Acceptability'!$B$12:$B$52,0)),"")</f>
        <v>4</v>
      </c>
      <c r="BY40" s="154">
        <f>IFERROR(INDEX('DE-Efficacy Acceptability'!Q$12:Q$52,MATCH($A40,'DE-Efficacy Acceptability'!$B$12:$B$52,0)),"")</f>
        <v>5</v>
      </c>
      <c r="BZ40" s="154">
        <f>IFERROR(INDEX('DE-Efficacy Acceptability'!R$12:R$52,MATCH($A40,'DE-Efficacy Acceptability'!$B$12:$B$52,0)),"")</f>
        <v>4</v>
      </c>
      <c r="CA40" s="154">
        <f>IFERROR(INDEX('DE-Efficacy Acceptability'!S$12:S$52,MATCH($A40,'DE-Efficacy Acceptability'!$B$12:$B$52,0)),"")</f>
        <v>4</v>
      </c>
      <c r="CB40" s="154">
        <f>IFERROR(INDEX('DE-Efficacy Acceptability'!T$12:T$52,MATCH($A40,'DE-Efficacy Acceptability'!$B$12:$B$52,0)),"")</f>
        <v>5</v>
      </c>
      <c r="CC40" s="154">
        <f>IFERROR(INDEX('DE-Efficacy Acceptability'!U$12:U$52,MATCH($A40,'DE-Efficacy Acceptability'!$B$12:$B$52,0)),"")</f>
        <v>3</v>
      </c>
      <c r="CD40" s="154">
        <f>IFERROR(INDEX('DE-Efficacy Acceptability'!V$12:V$52,MATCH($A40,'DE-Efficacy Acceptability'!$B$12:$B$52,0)),"")</f>
        <v>3</v>
      </c>
      <c r="CE40" s="154">
        <f>IFERROR(INDEX('DE-Efficacy Acceptability'!W$12:W$52,MATCH($A40,'DE-Efficacy Acceptability'!$B$12:$B$52,0)),"")</f>
        <v>3</v>
      </c>
      <c r="CF40" s="154">
        <f>IFERROR(INDEX('DE-Efficacy Acceptability'!X$12:X$52,MATCH($A40,'DE-Efficacy Acceptability'!$B$12:$B$52,0)),"")</f>
        <v>3</v>
      </c>
      <c r="CG40" s="154">
        <f>IFERROR(INDEX('DE-Efficacy Acceptability'!Y$12:Y$52,MATCH($A40,'DE-Efficacy Acceptability'!$B$12:$B$52,0)),"")</f>
        <v>3</v>
      </c>
      <c r="CH40" s="154">
        <f>IFERROR(INDEX('DE-Efficacy Acceptability'!Z$12:Z$52,MATCH($A40,'DE-Efficacy Acceptability'!$B$12:$B$52,0)),"")</f>
        <v>3</v>
      </c>
      <c r="CI40" s="154">
        <f>IFERROR(INDEX('DE-Efficacy Acceptability'!AA$12:AA$52,MATCH($A40,'DE-Efficacy Acceptability'!$B$12:$B$52,0)),"")</f>
        <v>3</v>
      </c>
      <c r="CJ40" s="154">
        <f>IFERROR(INDEX('DE-Efficacy Acceptability'!AB$12:AB$52,MATCH($A40,'DE-Efficacy Acceptability'!$B$12:$B$52,0)),"")</f>
        <v>3</v>
      </c>
      <c r="CK40" s="154">
        <f>IFERROR(INDEX('DE-Efficacy Acceptability'!AC$12:AC$52,MATCH($A40,'DE-Efficacy Acceptability'!$B$12:$B$52,0)),"")</f>
        <v>3</v>
      </c>
      <c r="CL40" s="154">
        <f>IFERROR(INDEX('FR-Efficacy Acceptability'!H$12:H$52,MATCH($A40,'FR-Efficacy Acceptability'!$B$12:$B$52,0)),"")</f>
        <v>4</v>
      </c>
      <c r="CM40" s="154">
        <f>IFERROR(INDEX('FR-Efficacy Acceptability'!I$12:I$52,MATCH($A40,'FR-Efficacy Acceptability'!$B$12:$B$52,0)),"")</f>
        <v>4</v>
      </c>
      <c r="CN40" s="154">
        <f>IFERROR(INDEX('FR-Efficacy Acceptability'!J$12:J$52,MATCH($A40,'FR-Efficacy Acceptability'!$B$12:$B$52,0)),"")</f>
        <v>4</v>
      </c>
      <c r="CO40" s="154">
        <f>IFERROR(INDEX('FR-Efficacy Acceptability'!K$12:K$52,MATCH($A40,'FR-Efficacy Acceptability'!$B$12:$B$52,0)),"")</f>
        <v>4</v>
      </c>
      <c r="CP40" s="154">
        <f>IFERROR(INDEX('FR-Efficacy Acceptability'!L$12:L$52,MATCH($A40,'FR-Efficacy Acceptability'!$B$12:$B$52,0)),"")</f>
        <v>4</v>
      </c>
      <c r="CQ40" s="154">
        <f>IFERROR(INDEX('FR-Efficacy Acceptability'!M$12:M$52,MATCH($A40,'FR-Efficacy Acceptability'!$B$12:$B$52,0)),"")</f>
        <v>2</v>
      </c>
      <c r="CR40" s="154">
        <f>IFERROR(INDEX('FR-Efficacy Acceptability'!N$12:N$52,MATCH($A40,'FR-Efficacy Acceptability'!$B$12:$B$52,0)),"")</f>
        <v>3</v>
      </c>
      <c r="CS40" s="154">
        <f>IFERROR(INDEX('FR-Efficacy Acceptability'!O$12:O$52,MATCH($A40,'FR-Efficacy Acceptability'!$B$12:$B$52,0)),"")</f>
        <v>3</v>
      </c>
      <c r="CT40" s="154">
        <f>IFERROR(INDEX('FR-Efficacy Acceptability'!P$12:P$52,MATCH($A40,'FR-Efficacy Acceptability'!$B$12:$B$52,0)),"")</f>
        <v>4</v>
      </c>
      <c r="CU40" s="154">
        <f>IFERROR(INDEX('FR-Efficacy Acceptability'!Q$12:Q$52,MATCH($A40,'FR-Efficacy Acceptability'!$B$12:$B$52,0)),"")</f>
        <v>5</v>
      </c>
      <c r="CV40" s="154">
        <f>IFERROR(INDEX('FR-Efficacy Acceptability'!R$12:R$52,MATCH($A40,'FR-Efficacy Acceptability'!$B$12:$B$52,0)),"")</f>
        <v>3</v>
      </c>
      <c r="CW40" s="154">
        <f>IFERROR(INDEX('FR-Efficacy Acceptability'!S$12:S$52,MATCH($A40,'FR-Efficacy Acceptability'!$B$12:$B$52,0)),"")</f>
        <v>4</v>
      </c>
      <c r="CX40" s="154">
        <f>IFERROR(INDEX('FR-Efficacy Acceptability'!T$12:T$52,MATCH($A40,'FR-Efficacy Acceptability'!$B$12:$B$52,0)),"")</f>
        <v>5</v>
      </c>
      <c r="CY40" s="154">
        <f>IFERROR(INDEX('FR-Efficacy Acceptability'!U$12:U$52,MATCH($A40,'FR-Efficacy Acceptability'!$B$12:$B$52,0)),"")</f>
        <v>3</v>
      </c>
      <c r="CZ40" s="154">
        <f>IFERROR(INDEX('FR-Efficacy Acceptability'!V$12:V$52,MATCH($A40,'FR-Efficacy Acceptability'!$B$12:$B$52,0)),"")</f>
        <v>3</v>
      </c>
      <c r="DA40" s="154">
        <f>IFERROR(INDEX('FR-Efficacy Acceptability'!W$12:W$52,MATCH($A40,'FR-Efficacy Acceptability'!$B$12:$B$52,0)),"")</f>
        <v>3</v>
      </c>
      <c r="DB40" s="154">
        <f>IFERROR(INDEX('FR-Efficacy Acceptability'!X$12:X$52,MATCH($A40,'FR-Efficacy Acceptability'!$B$12:$B$52,0)),"")</f>
        <v>3</v>
      </c>
      <c r="DC40" s="154">
        <f>IFERROR(INDEX('FR-Efficacy Acceptability'!Y$12:Y$52,MATCH($A40,'FR-Efficacy Acceptability'!$B$12:$B$52,0)),"")</f>
        <v>3</v>
      </c>
      <c r="DD40" s="154">
        <f>IFERROR(INDEX('FR-Efficacy Acceptability'!Z$12:Z$52,MATCH($A40,'FR-Efficacy Acceptability'!$B$12:$B$52,0)),"")</f>
        <v>3</v>
      </c>
      <c r="DE40" s="154">
        <f>IFERROR(INDEX('FR-Efficacy Acceptability'!AA$12:AA$52,MATCH($A40,'FR-Efficacy Acceptability'!$B$12:$B$52,0)),"")</f>
        <v>3</v>
      </c>
      <c r="DF40" s="154">
        <f>IFERROR(INDEX('FR-Efficacy Acceptability'!AB$12:AB$52,MATCH($A40,'FR-Efficacy Acceptability'!$B$12:$B$52,0)),"")</f>
        <v>3</v>
      </c>
      <c r="DG40" s="154">
        <f>IFERROR(INDEX('FR-Efficacy Acceptability'!AC$12:AC$52,MATCH($A40,'FR-Efficacy Acceptability'!$B$12:$B$52,0)),"")</f>
        <v>3</v>
      </c>
      <c r="DH40" s="160">
        <f t="shared" si="86"/>
        <v>0</v>
      </c>
      <c r="DI40" s="160">
        <f t="shared" si="21"/>
        <v>0</v>
      </c>
      <c r="DJ40" s="160">
        <f t="shared" si="22"/>
        <v>0</v>
      </c>
      <c r="DK40" s="160">
        <f t="shared" si="23"/>
        <v>0</v>
      </c>
      <c r="DL40" s="160">
        <f t="shared" si="24"/>
        <v>0</v>
      </c>
      <c r="DM40" s="160">
        <f t="shared" si="25"/>
        <v>0</v>
      </c>
      <c r="DN40" s="160">
        <f t="shared" si="26"/>
        <v>0</v>
      </c>
      <c r="DO40" s="160">
        <f t="shared" si="27"/>
        <v>0</v>
      </c>
      <c r="DP40" s="160">
        <f t="shared" si="28"/>
        <v>0</v>
      </c>
      <c r="DQ40" s="160">
        <f t="shared" si="29"/>
        <v>0</v>
      </c>
      <c r="DR40" s="160">
        <f t="shared" si="30"/>
        <v>0</v>
      </c>
      <c r="DS40" s="160">
        <f t="shared" si="31"/>
        <v>0</v>
      </c>
      <c r="DT40" s="160">
        <f t="shared" si="32"/>
        <v>0</v>
      </c>
      <c r="DU40" s="160">
        <f t="shared" si="33"/>
        <v>0</v>
      </c>
      <c r="DV40" s="160">
        <f t="shared" si="34"/>
        <v>0</v>
      </c>
      <c r="DW40" s="160">
        <f t="shared" si="35"/>
        <v>0</v>
      </c>
      <c r="DX40" s="160">
        <f t="shared" si="36"/>
        <v>0</v>
      </c>
      <c r="DY40" s="160">
        <f t="shared" si="37"/>
        <v>0</v>
      </c>
      <c r="DZ40" s="160">
        <f t="shared" si="38"/>
        <v>0</v>
      </c>
      <c r="EA40" s="160">
        <f t="shared" si="39"/>
        <v>0</v>
      </c>
      <c r="EB40" s="160">
        <f t="shared" si="40"/>
        <v>0</v>
      </c>
      <c r="EC40" s="160">
        <f t="shared" si="41"/>
        <v>0</v>
      </c>
      <c r="ED40" s="160">
        <f t="shared" si="87"/>
        <v>0</v>
      </c>
      <c r="EE40" s="160">
        <f t="shared" si="42"/>
        <v>0</v>
      </c>
      <c r="EF40" s="160">
        <f t="shared" si="43"/>
        <v>0</v>
      </c>
      <c r="EG40" s="160">
        <f t="shared" si="44"/>
        <v>0</v>
      </c>
      <c r="EH40" s="160">
        <f t="shared" si="45"/>
        <v>0</v>
      </c>
      <c r="EI40" s="160">
        <f t="shared" si="46"/>
        <v>0</v>
      </c>
      <c r="EJ40" s="160">
        <f t="shared" si="47"/>
        <v>0</v>
      </c>
      <c r="EK40" s="160">
        <f t="shared" si="48"/>
        <v>0</v>
      </c>
      <c r="EL40" s="160">
        <f t="shared" si="49"/>
        <v>0</v>
      </c>
      <c r="EM40" s="160">
        <f t="shared" si="50"/>
        <v>0</v>
      </c>
      <c r="EN40" s="160">
        <f t="shared" si="51"/>
        <v>0</v>
      </c>
      <c r="EO40" s="160">
        <f t="shared" si="52"/>
        <v>0</v>
      </c>
      <c r="EP40" s="160">
        <f t="shared" si="53"/>
        <v>0</v>
      </c>
      <c r="EQ40" s="160">
        <f t="shared" si="54"/>
        <v>0</v>
      </c>
      <c r="ER40" s="160">
        <f t="shared" si="55"/>
        <v>0</v>
      </c>
      <c r="ES40" s="160">
        <f t="shared" si="56"/>
        <v>0</v>
      </c>
      <c r="ET40" s="160">
        <f t="shared" si="57"/>
        <v>0</v>
      </c>
      <c r="EU40" s="160">
        <f t="shared" si="58"/>
        <v>0</v>
      </c>
      <c r="EV40" s="160">
        <f t="shared" si="59"/>
        <v>0</v>
      </c>
      <c r="EW40" s="160">
        <f t="shared" si="60"/>
        <v>0</v>
      </c>
      <c r="EX40" s="160">
        <f t="shared" si="61"/>
        <v>0</v>
      </c>
      <c r="EY40" s="160">
        <f t="shared" si="62"/>
        <v>0</v>
      </c>
      <c r="EZ40" s="160">
        <f t="shared" si="88"/>
        <v>0</v>
      </c>
      <c r="FA40" s="160">
        <f t="shared" si="89"/>
        <v>0</v>
      </c>
      <c r="FB40" s="160">
        <f t="shared" si="90"/>
        <v>0</v>
      </c>
      <c r="FC40" s="160">
        <f t="shared" si="91"/>
        <v>0</v>
      </c>
      <c r="FD40" s="160">
        <f t="shared" si="92"/>
        <v>0</v>
      </c>
      <c r="FE40" s="160">
        <f t="shared" si="93"/>
        <v>0</v>
      </c>
      <c r="FF40" s="160">
        <f t="shared" si="94"/>
        <v>0</v>
      </c>
      <c r="FG40" s="160">
        <f t="shared" si="95"/>
        <v>0</v>
      </c>
      <c r="FH40" s="160">
        <f t="shared" si="96"/>
        <v>0</v>
      </c>
      <c r="FI40" s="160">
        <f t="shared" si="97"/>
        <v>0</v>
      </c>
      <c r="FJ40" s="160">
        <f t="shared" si="98"/>
        <v>0</v>
      </c>
      <c r="FK40" s="160">
        <f t="shared" si="99"/>
        <v>0</v>
      </c>
      <c r="FL40" s="160">
        <f t="shared" si="100"/>
        <v>0</v>
      </c>
      <c r="FM40" s="160">
        <f t="shared" si="101"/>
        <v>0</v>
      </c>
      <c r="FN40" s="160">
        <f t="shared" si="102"/>
        <v>0</v>
      </c>
      <c r="FO40" s="160">
        <f t="shared" si="103"/>
        <v>0</v>
      </c>
      <c r="FP40" s="160">
        <f t="shared" si="104"/>
        <v>0</v>
      </c>
      <c r="FQ40" s="160">
        <f t="shared" si="105"/>
        <v>0</v>
      </c>
      <c r="FR40" s="160">
        <f t="shared" si="106"/>
        <v>0</v>
      </c>
      <c r="FS40" s="160">
        <f t="shared" si="107"/>
        <v>0</v>
      </c>
      <c r="FT40" s="160">
        <f t="shared" si="108"/>
        <v>0</v>
      </c>
      <c r="FU40" s="160">
        <f t="shared" si="109"/>
        <v>0</v>
      </c>
      <c r="FV40" s="160">
        <f t="shared" si="110"/>
        <v>0</v>
      </c>
      <c r="FW40" s="160">
        <f t="shared" si="64"/>
        <v>0</v>
      </c>
      <c r="FX40" s="160">
        <f t="shared" si="65"/>
        <v>0</v>
      </c>
      <c r="FY40" s="160">
        <f t="shared" si="66"/>
        <v>0</v>
      </c>
      <c r="FZ40" s="160">
        <f t="shared" si="67"/>
        <v>0</v>
      </c>
      <c r="GA40" s="160">
        <f t="shared" si="68"/>
        <v>0</v>
      </c>
      <c r="GB40" s="160">
        <f t="shared" si="69"/>
        <v>0</v>
      </c>
      <c r="GC40" s="160">
        <f t="shared" si="70"/>
        <v>0</v>
      </c>
      <c r="GD40" s="160">
        <f t="shared" si="71"/>
        <v>0</v>
      </c>
      <c r="GE40" s="160">
        <f t="shared" si="72"/>
        <v>0</v>
      </c>
      <c r="GF40" s="160">
        <f t="shared" si="73"/>
        <v>-1</v>
      </c>
      <c r="GG40" s="160">
        <f t="shared" si="74"/>
        <v>0</v>
      </c>
      <c r="GH40" s="160">
        <f t="shared" si="75"/>
        <v>0</v>
      </c>
      <c r="GI40" s="160">
        <f t="shared" si="76"/>
        <v>0</v>
      </c>
      <c r="GJ40" s="160">
        <f t="shared" si="77"/>
        <v>0</v>
      </c>
      <c r="GK40" s="160">
        <f t="shared" si="78"/>
        <v>0</v>
      </c>
      <c r="GL40" s="160">
        <f t="shared" si="79"/>
        <v>0</v>
      </c>
      <c r="GM40" s="160">
        <f t="shared" si="80"/>
        <v>0</v>
      </c>
      <c r="GN40" s="160">
        <f t="shared" si="81"/>
        <v>0</v>
      </c>
      <c r="GO40" s="160">
        <f t="shared" si="82"/>
        <v>0</v>
      </c>
      <c r="GP40" s="160">
        <f t="shared" si="83"/>
        <v>0</v>
      </c>
      <c r="GQ40" s="160">
        <f t="shared" si="84"/>
        <v>0</v>
      </c>
      <c r="GR40" s="58" t="b">
        <f t="array" ref="GR40">MAX(DH40:GQ40)=MIN(DH40:GQ40)</f>
        <v>0</v>
      </c>
    </row>
    <row r="41" spans="1:200" hidden="1" x14ac:dyDescent="0.25">
      <c r="A41" s="196" t="s">
        <v>323</v>
      </c>
      <c r="B41" s="160">
        <f t="shared" si="85"/>
        <v>1</v>
      </c>
      <c r="C41" s="160">
        <f t="shared" si="0"/>
        <v>1</v>
      </c>
      <c r="D41" s="160">
        <f t="shared" si="1"/>
        <v>1</v>
      </c>
      <c r="E41" s="160">
        <f t="shared" si="2"/>
        <v>1</v>
      </c>
      <c r="F41" s="160">
        <f t="shared" si="3"/>
        <v>1</v>
      </c>
      <c r="G41" s="160">
        <f t="shared" si="4"/>
        <v>3</v>
      </c>
      <c r="H41" s="160">
        <f t="shared" si="5"/>
        <v>1</v>
      </c>
      <c r="I41" s="160">
        <f t="shared" si="6"/>
        <v>5</v>
      </c>
      <c r="J41" s="160">
        <f t="shared" si="7"/>
        <v>5</v>
      </c>
      <c r="K41" s="160">
        <f t="shared" si="8"/>
        <v>3</v>
      </c>
      <c r="L41" s="160">
        <f t="shared" si="9"/>
        <v>5</v>
      </c>
      <c r="M41" s="160">
        <f t="shared" si="10"/>
        <v>4</v>
      </c>
      <c r="N41" s="160">
        <f t="shared" si="11"/>
        <v>5</v>
      </c>
      <c r="O41" s="160">
        <f t="shared" si="12"/>
        <v>5</v>
      </c>
      <c r="P41" s="160">
        <f t="shared" si="13"/>
        <v>4</v>
      </c>
      <c r="Q41" s="160">
        <f t="shared" si="14"/>
        <v>1</v>
      </c>
      <c r="R41" s="160">
        <f t="shared" si="15"/>
        <v>3</v>
      </c>
      <c r="S41" s="160">
        <f t="shared" si="16"/>
        <v>3</v>
      </c>
      <c r="T41" s="160">
        <f t="shared" si="17"/>
        <v>3</v>
      </c>
      <c r="U41" s="160">
        <f t="shared" si="18"/>
        <v>3</v>
      </c>
      <c r="V41" s="160">
        <f t="shared" si="19"/>
        <v>3</v>
      </c>
      <c r="W41" s="160">
        <f t="shared" si="20"/>
        <v>3</v>
      </c>
      <c r="X41" s="154" t="str">
        <f>IFERROR(INDEX('ES-Efficacy Acceptability'!H$12:H$52,MATCH($A41,'ES-Efficacy Acceptability'!$B$12:$B$52,0)),"")</f>
        <v/>
      </c>
      <c r="Y41" s="154" t="str">
        <f>IFERROR(INDEX('ES-Efficacy Acceptability'!I$12:I$52,MATCH($A41,'ES-Efficacy Acceptability'!$B$12:$B$52,0)),"")</f>
        <v/>
      </c>
      <c r="Z41" s="154" t="str">
        <f>IFERROR(INDEX('ES-Efficacy Acceptability'!J$12:J$52,MATCH($A41,'ES-Efficacy Acceptability'!$B$12:$B$52,0)),"")</f>
        <v/>
      </c>
      <c r="AA41" s="154" t="str">
        <f>IFERROR(INDEX('ES-Efficacy Acceptability'!K$12:K$52,MATCH($A41,'ES-Efficacy Acceptability'!$B$12:$B$52,0)),"")</f>
        <v/>
      </c>
      <c r="AB41" s="154" t="str">
        <f>IFERROR(INDEX('ES-Efficacy Acceptability'!L$12:L$52,MATCH($A41,'ES-Efficacy Acceptability'!$B$12:$B$52,0)),"")</f>
        <v/>
      </c>
      <c r="AC41" s="154" t="str">
        <f>IFERROR(INDEX('ES-Efficacy Acceptability'!M$12:M$52,MATCH($A41,'ES-Efficacy Acceptability'!$B$12:$B$52,0)),"")</f>
        <v/>
      </c>
      <c r="AD41" s="154" t="str">
        <f>IFERROR(INDEX('ES-Efficacy Acceptability'!N$12:N$52,MATCH($A41,'ES-Efficacy Acceptability'!$B$12:$B$52,0)),"")</f>
        <v/>
      </c>
      <c r="AE41" s="154" t="str">
        <f>IFERROR(INDEX('ES-Efficacy Acceptability'!O$12:O$52,MATCH($A41,'ES-Efficacy Acceptability'!$B$12:$B$52,0)),"")</f>
        <v/>
      </c>
      <c r="AF41" s="154" t="str">
        <f>IFERROR(INDEX('ES-Efficacy Acceptability'!P$12:P$52,MATCH($A41,'ES-Efficacy Acceptability'!$B$12:$B$52,0)),"")</f>
        <v/>
      </c>
      <c r="AG41" s="154" t="str">
        <f>IFERROR(INDEX('ES-Efficacy Acceptability'!Q$12:Q$52,MATCH($A41,'ES-Efficacy Acceptability'!$B$12:$B$52,0)),"")</f>
        <v/>
      </c>
      <c r="AH41" s="154" t="str">
        <f>IFERROR(INDEX('ES-Efficacy Acceptability'!R$12:R$52,MATCH($A41,'ES-Efficacy Acceptability'!$B$12:$B$52,0)),"")</f>
        <v/>
      </c>
      <c r="AI41" s="154" t="str">
        <f>IFERROR(INDEX('ES-Efficacy Acceptability'!S$12:S$52,MATCH($A41,'ES-Efficacy Acceptability'!$B$12:$B$52,0)),"")</f>
        <v/>
      </c>
      <c r="AJ41" s="154" t="str">
        <f>IFERROR(INDEX('ES-Efficacy Acceptability'!T$12:T$52,MATCH($A41,'ES-Efficacy Acceptability'!$B$12:$B$52,0)),"")</f>
        <v/>
      </c>
      <c r="AK41" s="154" t="str">
        <f>IFERROR(INDEX('ES-Efficacy Acceptability'!U$12:U$52,MATCH($A41,'ES-Efficacy Acceptability'!$B$12:$B$52,0)),"")</f>
        <v/>
      </c>
      <c r="AL41" s="154" t="str">
        <f>IFERROR(INDEX('ES-Efficacy Acceptability'!V$12:V$52,MATCH($A41,'ES-Efficacy Acceptability'!$B$12:$B$52,0)),"")</f>
        <v/>
      </c>
      <c r="AM41" s="154" t="str">
        <f>IFERROR(INDEX('ES-Efficacy Acceptability'!W$12:W$52,MATCH($A41,'ES-Efficacy Acceptability'!$B$12:$B$52,0)),"")</f>
        <v/>
      </c>
      <c r="AN41" s="154" t="str">
        <f>IFERROR(INDEX('ES-Efficacy Acceptability'!X$12:X$52,MATCH($A41,'ES-Efficacy Acceptability'!$B$12:$B$52,0)),"")</f>
        <v/>
      </c>
      <c r="AO41" s="154" t="str">
        <f>IFERROR(INDEX('ES-Efficacy Acceptability'!Y$12:Y$52,MATCH($A41,'ES-Efficacy Acceptability'!$B$12:$B$52,0)),"")</f>
        <v/>
      </c>
      <c r="AP41" s="154" t="str">
        <f>IFERROR(INDEX('ES-Efficacy Acceptability'!Z$12:Z$52,MATCH($A41,'ES-Efficacy Acceptability'!$B$12:$B$52,0)),"")</f>
        <v/>
      </c>
      <c r="AQ41" s="154" t="str">
        <f>IFERROR(INDEX('ES-Efficacy Acceptability'!AA$12:AA$52,MATCH($A41,'ES-Efficacy Acceptability'!$B$12:$B$52,0)),"")</f>
        <v/>
      </c>
      <c r="AR41" s="154" t="str">
        <f>IFERROR(INDEX('ES-Efficacy Acceptability'!AB$12:AB$52,MATCH($A41,'ES-Efficacy Acceptability'!$B$12:$B$52,0)),"")</f>
        <v/>
      </c>
      <c r="AS41" s="154" t="str">
        <f>IFERROR(INDEX('ES-Efficacy Acceptability'!AC$12:AC$52,MATCH($A41,'ES-Efficacy Acceptability'!$B$12:$B$52,0)),"")</f>
        <v/>
      </c>
      <c r="AT41" s="154" t="str">
        <f>IFERROR(INDEX('IT-Efficacy Acceptability'!H$12:H$52,MATCH($A41,'IT-Efficacy Acceptability'!$B$12:$B$52,0)),"")</f>
        <v/>
      </c>
      <c r="AU41" s="154" t="str">
        <f>IFERROR(INDEX('IT-Efficacy Acceptability'!I$12:I$52,MATCH($A41,'IT-Efficacy Acceptability'!$B$12:$B$52,0)),"")</f>
        <v/>
      </c>
      <c r="AV41" s="154" t="str">
        <f>IFERROR(INDEX('IT-Efficacy Acceptability'!J$12:J$52,MATCH($A41,'IT-Efficacy Acceptability'!$B$12:$B$52,0)),"")</f>
        <v/>
      </c>
      <c r="AW41" s="154" t="str">
        <f>IFERROR(INDEX('IT-Efficacy Acceptability'!K$12:K$52,MATCH($A41,'IT-Efficacy Acceptability'!$B$12:$B$52,0)),"")</f>
        <v/>
      </c>
      <c r="AX41" s="154" t="str">
        <f>IFERROR(INDEX('IT-Efficacy Acceptability'!L$12:L$52,MATCH($A41,'IT-Efficacy Acceptability'!$B$12:$B$52,0)),"")</f>
        <v/>
      </c>
      <c r="AY41" s="154" t="str">
        <f>IFERROR(INDEX('IT-Efficacy Acceptability'!M$12:M$52,MATCH($A41,'IT-Efficacy Acceptability'!$B$12:$B$52,0)),"")</f>
        <v/>
      </c>
      <c r="AZ41" s="154" t="str">
        <f>IFERROR(INDEX('IT-Efficacy Acceptability'!N$12:N$52,MATCH($A41,'IT-Efficacy Acceptability'!$B$12:$B$52,0)),"")</f>
        <v/>
      </c>
      <c r="BA41" s="154" t="str">
        <f>IFERROR(INDEX('IT-Efficacy Acceptability'!O$12:O$52,MATCH($A41,'IT-Efficacy Acceptability'!$B$12:$B$52,0)),"")</f>
        <v/>
      </c>
      <c r="BB41" s="154" t="str">
        <f>IFERROR(INDEX('IT-Efficacy Acceptability'!P$12:P$52,MATCH($A41,'IT-Efficacy Acceptability'!$B$12:$B$52,0)),"")</f>
        <v/>
      </c>
      <c r="BC41" s="154" t="str">
        <f>IFERROR(INDEX('IT-Efficacy Acceptability'!Q$12:Q$52,MATCH($A41,'IT-Efficacy Acceptability'!$B$12:$B$52,0)),"")</f>
        <v/>
      </c>
      <c r="BD41" s="154" t="str">
        <f>IFERROR(INDEX('IT-Efficacy Acceptability'!R$12:R$52,MATCH($A41,'IT-Efficacy Acceptability'!$B$12:$B$52,0)),"")</f>
        <v/>
      </c>
      <c r="BE41" s="154" t="str">
        <f>IFERROR(INDEX('IT-Efficacy Acceptability'!S$12:S$52,MATCH($A41,'IT-Efficacy Acceptability'!$B$12:$B$52,0)),"")</f>
        <v/>
      </c>
      <c r="BF41" s="154" t="str">
        <f>IFERROR(INDEX('IT-Efficacy Acceptability'!T$12:T$52,MATCH($A41,'IT-Efficacy Acceptability'!$B$12:$B$52,0)),"")</f>
        <v/>
      </c>
      <c r="BG41" s="154" t="str">
        <f>IFERROR(INDEX('IT-Efficacy Acceptability'!U$12:U$52,MATCH($A41,'IT-Efficacy Acceptability'!$B$12:$B$52,0)),"")</f>
        <v/>
      </c>
      <c r="BH41" s="154" t="str">
        <f>IFERROR(INDEX('IT-Efficacy Acceptability'!V$12:V$52,MATCH($A41,'IT-Efficacy Acceptability'!$B$12:$B$52,0)),"")</f>
        <v/>
      </c>
      <c r="BI41" s="154" t="str">
        <f>IFERROR(INDEX('IT-Efficacy Acceptability'!W$12:W$52,MATCH($A41,'IT-Efficacy Acceptability'!$B$12:$B$52,0)),"")</f>
        <v/>
      </c>
      <c r="BJ41" s="154" t="str">
        <f>IFERROR(INDEX('IT-Efficacy Acceptability'!X$12:X$52,MATCH($A41,'IT-Efficacy Acceptability'!$B$12:$B$52,0)),"")</f>
        <v/>
      </c>
      <c r="BK41" s="154" t="str">
        <f>IFERROR(INDEX('IT-Efficacy Acceptability'!Y$12:Y$52,MATCH($A41,'IT-Efficacy Acceptability'!$B$12:$B$52,0)),"")</f>
        <v/>
      </c>
      <c r="BL41" s="154" t="str">
        <f>IFERROR(INDEX('IT-Efficacy Acceptability'!Z$12:Z$52,MATCH($A41,'IT-Efficacy Acceptability'!$B$12:$B$52,0)),"")</f>
        <v/>
      </c>
      <c r="BM41" s="154" t="str">
        <f>IFERROR(INDEX('IT-Efficacy Acceptability'!AA$12:AA$52,MATCH($A41,'IT-Efficacy Acceptability'!$B$12:$B$52,0)),"")</f>
        <v/>
      </c>
      <c r="BN41" s="154" t="str">
        <f>IFERROR(INDEX('IT-Efficacy Acceptability'!AB$12:AB$52,MATCH($A41,'IT-Efficacy Acceptability'!$B$12:$B$52,0)),"")</f>
        <v/>
      </c>
      <c r="BO41" s="154" t="str">
        <f>IFERROR(INDEX('IT-Efficacy Acceptability'!AC$12:AC$52,MATCH($A41,'IT-Efficacy Acceptability'!$B$12:$B$52,0)),"")</f>
        <v/>
      </c>
      <c r="BP41" s="154" t="str">
        <f>IFERROR(INDEX('DE-Efficacy Acceptability'!H$12:H$52,MATCH($A41,'DE-Efficacy Acceptability'!$B$12:$B$52,0)),"")</f>
        <v/>
      </c>
      <c r="BQ41" s="154" t="str">
        <f>IFERROR(INDEX('DE-Efficacy Acceptability'!I$12:I$52,MATCH($A41,'DE-Efficacy Acceptability'!$B$12:$B$52,0)),"")</f>
        <v/>
      </c>
      <c r="BR41" s="154" t="str">
        <f>IFERROR(INDEX('DE-Efficacy Acceptability'!J$12:J$52,MATCH($A41,'DE-Efficacy Acceptability'!$B$12:$B$52,0)),"")</f>
        <v/>
      </c>
      <c r="BS41" s="154" t="str">
        <f>IFERROR(INDEX('DE-Efficacy Acceptability'!K$12:K$52,MATCH($A41,'DE-Efficacy Acceptability'!$B$12:$B$52,0)),"")</f>
        <v/>
      </c>
      <c r="BT41" s="154" t="str">
        <f>IFERROR(INDEX('DE-Efficacy Acceptability'!L$12:L$52,MATCH($A41,'DE-Efficacy Acceptability'!$B$12:$B$52,0)),"")</f>
        <v/>
      </c>
      <c r="BU41" s="154" t="str">
        <f>IFERROR(INDEX('DE-Efficacy Acceptability'!M$12:M$52,MATCH($A41,'DE-Efficacy Acceptability'!$B$12:$B$52,0)),"")</f>
        <v/>
      </c>
      <c r="BV41" s="154" t="str">
        <f>IFERROR(INDEX('DE-Efficacy Acceptability'!N$12:N$52,MATCH($A41,'DE-Efficacy Acceptability'!$B$12:$B$52,0)),"")</f>
        <v/>
      </c>
      <c r="BW41" s="154" t="str">
        <f>IFERROR(INDEX('DE-Efficacy Acceptability'!O$12:O$52,MATCH($A41,'DE-Efficacy Acceptability'!$B$12:$B$52,0)),"")</f>
        <v/>
      </c>
      <c r="BX41" s="154" t="str">
        <f>IFERROR(INDEX('DE-Efficacy Acceptability'!P$12:P$52,MATCH($A41,'DE-Efficacy Acceptability'!$B$12:$B$52,0)),"")</f>
        <v/>
      </c>
      <c r="BY41" s="154" t="str">
        <f>IFERROR(INDEX('DE-Efficacy Acceptability'!Q$12:Q$52,MATCH($A41,'DE-Efficacy Acceptability'!$B$12:$B$52,0)),"")</f>
        <v/>
      </c>
      <c r="BZ41" s="154" t="str">
        <f>IFERROR(INDEX('DE-Efficacy Acceptability'!R$12:R$52,MATCH($A41,'DE-Efficacy Acceptability'!$B$12:$B$52,0)),"")</f>
        <v/>
      </c>
      <c r="CA41" s="154" t="str">
        <f>IFERROR(INDEX('DE-Efficacy Acceptability'!S$12:S$52,MATCH($A41,'DE-Efficacy Acceptability'!$B$12:$B$52,0)),"")</f>
        <v/>
      </c>
      <c r="CB41" s="154" t="str">
        <f>IFERROR(INDEX('DE-Efficacy Acceptability'!T$12:T$52,MATCH($A41,'DE-Efficacy Acceptability'!$B$12:$B$52,0)),"")</f>
        <v/>
      </c>
      <c r="CC41" s="154" t="str">
        <f>IFERROR(INDEX('DE-Efficacy Acceptability'!U$12:U$52,MATCH($A41,'DE-Efficacy Acceptability'!$B$12:$B$52,0)),"")</f>
        <v/>
      </c>
      <c r="CD41" s="154" t="str">
        <f>IFERROR(INDEX('DE-Efficacy Acceptability'!V$12:V$52,MATCH($A41,'DE-Efficacy Acceptability'!$B$12:$B$52,0)),"")</f>
        <v/>
      </c>
      <c r="CE41" s="154" t="str">
        <f>IFERROR(INDEX('DE-Efficacy Acceptability'!W$12:W$52,MATCH($A41,'DE-Efficacy Acceptability'!$B$12:$B$52,0)),"")</f>
        <v/>
      </c>
      <c r="CF41" s="154" t="str">
        <f>IFERROR(INDEX('DE-Efficacy Acceptability'!X$12:X$52,MATCH($A41,'DE-Efficacy Acceptability'!$B$12:$B$52,0)),"")</f>
        <v/>
      </c>
      <c r="CG41" s="154" t="str">
        <f>IFERROR(INDEX('DE-Efficacy Acceptability'!Y$12:Y$52,MATCH($A41,'DE-Efficacy Acceptability'!$B$12:$B$52,0)),"")</f>
        <v/>
      </c>
      <c r="CH41" s="154" t="str">
        <f>IFERROR(INDEX('DE-Efficacy Acceptability'!Z$12:Z$52,MATCH($A41,'DE-Efficacy Acceptability'!$B$12:$B$52,0)),"")</f>
        <v/>
      </c>
      <c r="CI41" s="154" t="str">
        <f>IFERROR(INDEX('DE-Efficacy Acceptability'!AA$12:AA$52,MATCH($A41,'DE-Efficacy Acceptability'!$B$12:$B$52,0)),"")</f>
        <v/>
      </c>
      <c r="CJ41" s="154" t="str">
        <f>IFERROR(INDEX('DE-Efficacy Acceptability'!AB$12:AB$52,MATCH($A41,'DE-Efficacy Acceptability'!$B$12:$B$52,0)),"")</f>
        <v/>
      </c>
      <c r="CK41" s="154" t="str">
        <f>IFERROR(INDEX('DE-Efficacy Acceptability'!AC$12:AC$52,MATCH($A41,'DE-Efficacy Acceptability'!$B$12:$B$52,0)),"")</f>
        <v/>
      </c>
      <c r="CL41" s="154">
        <f>IFERROR(INDEX('FR-Efficacy Acceptability'!H$12:H$52,MATCH($A41,'FR-Efficacy Acceptability'!$B$12:$B$52,0)),"")</f>
        <v>1</v>
      </c>
      <c r="CM41" s="154">
        <f>IFERROR(INDEX('FR-Efficacy Acceptability'!I$12:I$52,MATCH($A41,'FR-Efficacy Acceptability'!$B$12:$B$52,0)),"")</f>
        <v>1</v>
      </c>
      <c r="CN41" s="154">
        <f>IFERROR(INDEX('FR-Efficacy Acceptability'!J$12:J$52,MATCH($A41,'FR-Efficacy Acceptability'!$B$12:$B$52,0)),"")</f>
        <v>1</v>
      </c>
      <c r="CO41" s="154">
        <f>IFERROR(INDEX('FR-Efficacy Acceptability'!K$12:K$52,MATCH($A41,'FR-Efficacy Acceptability'!$B$12:$B$52,0)),"")</f>
        <v>1</v>
      </c>
      <c r="CP41" s="154">
        <f>IFERROR(INDEX('FR-Efficacy Acceptability'!L$12:L$52,MATCH($A41,'FR-Efficacy Acceptability'!$B$12:$B$52,0)),"")</f>
        <v>1</v>
      </c>
      <c r="CQ41" s="154">
        <f>IFERROR(INDEX('FR-Efficacy Acceptability'!M$12:M$52,MATCH($A41,'FR-Efficacy Acceptability'!$B$12:$B$52,0)),"")</f>
        <v>3</v>
      </c>
      <c r="CR41" s="154">
        <f>IFERROR(INDEX('FR-Efficacy Acceptability'!N$12:N$52,MATCH($A41,'FR-Efficacy Acceptability'!$B$12:$B$52,0)),"")</f>
        <v>1</v>
      </c>
      <c r="CS41" s="154">
        <f>IFERROR(INDEX('FR-Efficacy Acceptability'!O$12:O$52,MATCH($A41,'FR-Efficacy Acceptability'!$B$12:$B$52,0)),"")</f>
        <v>5</v>
      </c>
      <c r="CT41" s="154">
        <f>IFERROR(INDEX('FR-Efficacy Acceptability'!P$12:P$52,MATCH($A41,'FR-Efficacy Acceptability'!$B$12:$B$52,0)),"")</f>
        <v>5</v>
      </c>
      <c r="CU41" s="154">
        <f>IFERROR(INDEX('FR-Efficacy Acceptability'!Q$12:Q$52,MATCH($A41,'FR-Efficacy Acceptability'!$B$12:$B$52,0)),"")</f>
        <v>3</v>
      </c>
      <c r="CV41" s="154">
        <f>IFERROR(INDEX('FR-Efficacy Acceptability'!R$12:R$52,MATCH($A41,'FR-Efficacy Acceptability'!$B$12:$B$52,0)),"")</f>
        <v>5</v>
      </c>
      <c r="CW41" s="154">
        <f>IFERROR(INDEX('FR-Efficacy Acceptability'!S$12:S$52,MATCH($A41,'FR-Efficacy Acceptability'!$B$12:$B$52,0)),"")</f>
        <v>4</v>
      </c>
      <c r="CX41" s="154">
        <f>IFERROR(INDEX('FR-Efficacy Acceptability'!T$12:T$52,MATCH($A41,'FR-Efficacy Acceptability'!$B$12:$B$52,0)),"")</f>
        <v>5</v>
      </c>
      <c r="CY41" s="154">
        <f>IFERROR(INDEX('FR-Efficacy Acceptability'!U$12:U$52,MATCH($A41,'FR-Efficacy Acceptability'!$B$12:$B$52,0)),"")</f>
        <v>5</v>
      </c>
      <c r="CZ41" s="154">
        <f>IFERROR(INDEX('FR-Efficacy Acceptability'!V$12:V$52,MATCH($A41,'FR-Efficacy Acceptability'!$B$12:$B$52,0)),"")</f>
        <v>4</v>
      </c>
      <c r="DA41" s="154">
        <f>IFERROR(INDEX('FR-Efficacy Acceptability'!W$12:W$52,MATCH($A41,'FR-Efficacy Acceptability'!$B$12:$B$52,0)),"")</f>
        <v>1</v>
      </c>
      <c r="DB41" s="154">
        <f>IFERROR(INDEX('FR-Efficacy Acceptability'!X$12:X$52,MATCH($A41,'FR-Efficacy Acceptability'!$B$12:$B$52,0)),"")</f>
        <v>3</v>
      </c>
      <c r="DC41" s="154">
        <f>IFERROR(INDEX('FR-Efficacy Acceptability'!Y$12:Y$52,MATCH($A41,'FR-Efficacy Acceptability'!$B$12:$B$52,0)),"")</f>
        <v>3</v>
      </c>
      <c r="DD41" s="154">
        <f>IFERROR(INDEX('FR-Efficacy Acceptability'!Z$12:Z$52,MATCH($A41,'FR-Efficacy Acceptability'!$B$12:$B$52,0)),"")</f>
        <v>3</v>
      </c>
      <c r="DE41" s="154">
        <f>IFERROR(INDEX('FR-Efficacy Acceptability'!AA$12:AA$52,MATCH($A41,'FR-Efficacy Acceptability'!$B$12:$B$52,0)),"")</f>
        <v>3</v>
      </c>
      <c r="DF41" s="154">
        <f>IFERROR(INDEX('FR-Efficacy Acceptability'!AB$12:AB$52,MATCH($A41,'FR-Efficacy Acceptability'!$B$12:$B$52,0)),"")</f>
        <v>3</v>
      </c>
      <c r="DG41" s="154">
        <f>IFERROR(INDEX('FR-Efficacy Acceptability'!AC$12:AC$52,MATCH($A41,'FR-Efficacy Acceptability'!$B$12:$B$52,0)),"")</f>
        <v>3</v>
      </c>
      <c r="DH41" s="160" t="str">
        <f t="shared" si="86"/>
        <v/>
      </c>
      <c r="DI41" s="160" t="str">
        <f t="shared" si="21"/>
        <v/>
      </c>
      <c r="DJ41" s="160" t="str">
        <f t="shared" si="22"/>
        <v/>
      </c>
      <c r="DK41" s="160" t="str">
        <f t="shared" si="23"/>
        <v/>
      </c>
      <c r="DL41" s="160" t="str">
        <f t="shared" si="24"/>
        <v/>
      </c>
      <c r="DM41" s="160" t="str">
        <f t="shared" si="25"/>
        <v/>
      </c>
      <c r="DN41" s="160" t="str">
        <f t="shared" si="26"/>
        <v/>
      </c>
      <c r="DO41" s="160" t="str">
        <f t="shared" si="27"/>
        <v/>
      </c>
      <c r="DP41" s="160" t="str">
        <f t="shared" si="28"/>
        <v/>
      </c>
      <c r="DQ41" s="160" t="str">
        <f t="shared" si="29"/>
        <v/>
      </c>
      <c r="DR41" s="160" t="str">
        <f t="shared" si="30"/>
        <v/>
      </c>
      <c r="DS41" s="160" t="str">
        <f t="shared" si="31"/>
        <v/>
      </c>
      <c r="DT41" s="160" t="str">
        <f t="shared" si="32"/>
        <v/>
      </c>
      <c r="DU41" s="160" t="str">
        <f t="shared" si="33"/>
        <v/>
      </c>
      <c r="DV41" s="160" t="str">
        <f t="shared" si="34"/>
        <v/>
      </c>
      <c r="DW41" s="160" t="str">
        <f t="shared" si="35"/>
        <v/>
      </c>
      <c r="DX41" s="160" t="str">
        <f t="shared" si="36"/>
        <v/>
      </c>
      <c r="DY41" s="160" t="str">
        <f t="shared" si="37"/>
        <v/>
      </c>
      <c r="DZ41" s="160" t="str">
        <f t="shared" si="38"/>
        <v/>
      </c>
      <c r="EA41" s="160" t="str">
        <f t="shared" si="39"/>
        <v/>
      </c>
      <c r="EB41" s="160" t="str">
        <f t="shared" si="40"/>
        <v/>
      </c>
      <c r="EC41" s="160" t="str">
        <f t="shared" si="41"/>
        <v/>
      </c>
      <c r="ED41" s="160" t="str">
        <f t="shared" si="87"/>
        <v/>
      </c>
      <c r="EE41" s="160" t="str">
        <f t="shared" si="42"/>
        <v/>
      </c>
      <c r="EF41" s="160" t="str">
        <f t="shared" si="43"/>
        <v/>
      </c>
      <c r="EG41" s="160" t="str">
        <f t="shared" si="44"/>
        <v/>
      </c>
      <c r="EH41" s="160" t="str">
        <f t="shared" si="45"/>
        <v/>
      </c>
      <c r="EI41" s="160" t="str">
        <f t="shared" si="46"/>
        <v/>
      </c>
      <c r="EJ41" s="160" t="str">
        <f t="shared" si="47"/>
        <v/>
      </c>
      <c r="EK41" s="160" t="str">
        <f t="shared" si="48"/>
        <v/>
      </c>
      <c r="EL41" s="160" t="str">
        <f t="shared" si="49"/>
        <v/>
      </c>
      <c r="EM41" s="160" t="str">
        <f t="shared" si="50"/>
        <v/>
      </c>
      <c r="EN41" s="160" t="str">
        <f t="shared" si="51"/>
        <v/>
      </c>
      <c r="EO41" s="160" t="str">
        <f t="shared" si="52"/>
        <v/>
      </c>
      <c r="EP41" s="160" t="str">
        <f t="shared" si="53"/>
        <v/>
      </c>
      <c r="EQ41" s="160" t="str">
        <f t="shared" si="54"/>
        <v/>
      </c>
      <c r="ER41" s="160" t="str">
        <f t="shared" si="55"/>
        <v/>
      </c>
      <c r="ES41" s="160" t="str">
        <f t="shared" si="56"/>
        <v/>
      </c>
      <c r="ET41" s="160" t="str">
        <f t="shared" si="57"/>
        <v/>
      </c>
      <c r="EU41" s="160" t="str">
        <f t="shared" si="58"/>
        <v/>
      </c>
      <c r="EV41" s="160" t="str">
        <f t="shared" si="59"/>
        <v/>
      </c>
      <c r="EW41" s="160" t="str">
        <f t="shared" si="60"/>
        <v/>
      </c>
      <c r="EX41" s="160" t="str">
        <f t="shared" si="61"/>
        <v/>
      </c>
      <c r="EY41" s="160" t="str">
        <f t="shared" si="62"/>
        <v/>
      </c>
      <c r="EZ41" s="160" t="str">
        <f t="shared" si="88"/>
        <v/>
      </c>
      <c r="FA41" s="160" t="str">
        <f t="shared" si="89"/>
        <v/>
      </c>
      <c r="FB41" s="160" t="str">
        <f t="shared" si="90"/>
        <v/>
      </c>
      <c r="FC41" s="160" t="str">
        <f t="shared" si="91"/>
        <v/>
      </c>
      <c r="FD41" s="160" t="str">
        <f t="shared" si="92"/>
        <v/>
      </c>
      <c r="FE41" s="160" t="str">
        <f t="shared" si="93"/>
        <v/>
      </c>
      <c r="FF41" s="160" t="str">
        <f t="shared" si="94"/>
        <v/>
      </c>
      <c r="FG41" s="160" t="str">
        <f t="shared" si="95"/>
        <v/>
      </c>
      <c r="FH41" s="160" t="str">
        <f t="shared" si="96"/>
        <v/>
      </c>
      <c r="FI41" s="160" t="str">
        <f t="shared" si="97"/>
        <v/>
      </c>
      <c r="FJ41" s="160" t="str">
        <f t="shared" si="98"/>
        <v/>
      </c>
      <c r="FK41" s="160" t="str">
        <f t="shared" si="99"/>
        <v/>
      </c>
      <c r="FL41" s="160" t="str">
        <f t="shared" si="100"/>
        <v/>
      </c>
      <c r="FM41" s="160" t="str">
        <f t="shared" si="101"/>
        <v/>
      </c>
      <c r="FN41" s="160" t="str">
        <f t="shared" si="102"/>
        <v/>
      </c>
      <c r="FO41" s="160" t="str">
        <f t="shared" si="103"/>
        <v/>
      </c>
      <c r="FP41" s="160" t="str">
        <f t="shared" si="104"/>
        <v/>
      </c>
      <c r="FQ41" s="160" t="str">
        <f t="shared" si="105"/>
        <v/>
      </c>
      <c r="FR41" s="160" t="str">
        <f t="shared" si="106"/>
        <v/>
      </c>
      <c r="FS41" s="160" t="str">
        <f t="shared" si="107"/>
        <v/>
      </c>
      <c r="FT41" s="160" t="str">
        <f t="shared" si="108"/>
        <v/>
      </c>
      <c r="FU41" s="160" t="str">
        <f t="shared" si="109"/>
        <v/>
      </c>
      <c r="FV41" s="160">
        <f t="shared" si="110"/>
        <v>0</v>
      </c>
      <c r="FW41" s="160">
        <f t="shared" si="64"/>
        <v>0</v>
      </c>
      <c r="FX41" s="160">
        <f t="shared" si="65"/>
        <v>0</v>
      </c>
      <c r="FY41" s="160">
        <f t="shared" si="66"/>
        <v>0</v>
      </c>
      <c r="FZ41" s="160">
        <f t="shared" si="67"/>
        <v>0</v>
      </c>
      <c r="GA41" s="160">
        <f t="shared" si="68"/>
        <v>0</v>
      </c>
      <c r="GB41" s="160">
        <f t="shared" si="69"/>
        <v>0</v>
      </c>
      <c r="GC41" s="160">
        <f t="shared" si="70"/>
        <v>0</v>
      </c>
      <c r="GD41" s="160">
        <f t="shared" si="71"/>
        <v>0</v>
      </c>
      <c r="GE41" s="160">
        <f t="shared" si="72"/>
        <v>0</v>
      </c>
      <c r="GF41" s="160">
        <f t="shared" si="73"/>
        <v>0</v>
      </c>
      <c r="GG41" s="160">
        <f t="shared" si="74"/>
        <v>0</v>
      </c>
      <c r="GH41" s="160">
        <f t="shared" si="75"/>
        <v>0</v>
      </c>
      <c r="GI41" s="160">
        <f t="shared" si="76"/>
        <v>0</v>
      </c>
      <c r="GJ41" s="160">
        <f t="shared" si="77"/>
        <v>0</v>
      </c>
      <c r="GK41" s="160">
        <f t="shared" si="78"/>
        <v>0</v>
      </c>
      <c r="GL41" s="160">
        <f t="shared" si="79"/>
        <v>0</v>
      </c>
      <c r="GM41" s="160">
        <f t="shared" si="80"/>
        <v>0</v>
      </c>
      <c r="GN41" s="160">
        <f t="shared" si="81"/>
        <v>0</v>
      </c>
      <c r="GO41" s="160">
        <f t="shared" si="82"/>
        <v>0</v>
      </c>
      <c r="GP41" s="160">
        <f t="shared" si="83"/>
        <v>0</v>
      </c>
      <c r="GQ41" s="160">
        <f t="shared" si="84"/>
        <v>0</v>
      </c>
      <c r="GR41" s="58" t="b">
        <f t="array" ref="GR41">MAX(DH41:GQ41)=MIN(DH41:GQ41)</f>
        <v>1</v>
      </c>
    </row>
    <row r="42" spans="1:200" hidden="1" x14ac:dyDescent="0.25">
      <c r="A42" s="196" t="s">
        <v>315</v>
      </c>
      <c r="B42" s="160">
        <f t="shared" si="85"/>
        <v>1</v>
      </c>
      <c r="C42" s="160">
        <f t="shared" si="0"/>
        <v>1</v>
      </c>
      <c r="D42" s="160">
        <f t="shared" si="1"/>
        <v>1</v>
      </c>
      <c r="E42" s="160">
        <f t="shared" si="2"/>
        <v>1</v>
      </c>
      <c r="F42" s="160">
        <f t="shared" si="3"/>
        <v>2</v>
      </c>
      <c r="G42" s="160">
        <f t="shared" si="4"/>
        <v>2</v>
      </c>
      <c r="H42" s="160">
        <f t="shared" si="5"/>
        <v>2</v>
      </c>
      <c r="I42" s="160">
        <f t="shared" si="6"/>
        <v>1</v>
      </c>
      <c r="J42" s="160">
        <f t="shared" si="7"/>
        <v>3</v>
      </c>
      <c r="K42" s="160">
        <f t="shared" si="8"/>
        <v>3</v>
      </c>
      <c r="L42" s="160">
        <f t="shared" si="9"/>
        <v>3</v>
      </c>
      <c r="M42" s="160">
        <f t="shared" si="10"/>
        <v>3</v>
      </c>
      <c r="N42" s="160">
        <f t="shared" si="11"/>
        <v>4</v>
      </c>
      <c r="O42" s="160">
        <f t="shared" si="12"/>
        <v>4</v>
      </c>
      <c r="P42" s="160">
        <f t="shared" si="13"/>
        <v>3</v>
      </c>
      <c r="Q42" s="160">
        <f t="shared" si="14"/>
        <v>2</v>
      </c>
      <c r="R42" s="160">
        <f t="shared" si="15"/>
        <v>3</v>
      </c>
      <c r="S42" s="160">
        <f t="shared" si="16"/>
        <v>3</v>
      </c>
      <c r="T42" s="160">
        <f t="shared" si="17"/>
        <v>3</v>
      </c>
      <c r="U42" s="160">
        <f t="shared" si="18"/>
        <v>3</v>
      </c>
      <c r="V42" s="160">
        <f t="shared" si="19"/>
        <v>3</v>
      </c>
      <c r="W42" s="160">
        <f t="shared" si="20"/>
        <v>3</v>
      </c>
      <c r="X42" s="154" t="str">
        <f>IFERROR(INDEX('ES-Efficacy Acceptability'!H$12:H$52,MATCH($A42,'ES-Efficacy Acceptability'!$B$12:$B$52,0)),"")</f>
        <v/>
      </c>
      <c r="Y42" s="154" t="str">
        <f>IFERROR(INDEX('ES-Efficacy Acceptability'!I$12:I$52,MATCH($A42,'ES-Efficacy Acceptability'!$B$12:$B$52,0)),"")</f>
        <v/>
      </c>
      <c r="Z42" s="154" t="str">
        <f>IFERROR(INDEX('ES-Efficacy Acceptability'!J$12:J$52,MATCH($A42,'ES-Efficacy Acceptability'!$B$12:$B$52,0)),"")</f>
        <v/>
      </c>
      <c r="AA42" s="154" t="str">
        <f>IFERROR(INDEX('ES-Efficacy Acceptability'!K$12:K$52,MATCH($A42,'ES-Efficacy Acceptability'!$B$12:$B$52,0)),"")</f>
        <v/>
      </c>
      <c r="AB42" s="154" t="str">
        <f>IFERROR(INDEX('ES-Efficacy Acceptability'!L$12:L$52,MATCH($A42,'ES-Efficacy Acceptability'!$B$12:$B$52,0)),"")</f>
        <v/>
      </c>
      <c r="AC42" s="154" t="str">
        <f>IFERROR(INDEX('ES-Efficacy Acceptability'!M$12:M$52,MATCH($A42,'ES-Efficacy Acceptability'!$B$12:$B$52,0)),"")</f>
        <v/>
      </c>
      <c r="AD42" s="154" t="str">
        <f>IFERROR(INDEX('ES-Efficacy Acceptability'!N$12:N$52,MATCH($A42,'ES-Efficacy Acceptability'!$B$12:$B$52,0)),"")</f>
        <v/>
      </c>
      <c r="AE42" s="154" t="str">
        <f>IFERROR(INDEX('ES-Efficacy Acceptability'!O$12:O$52,MATCH($A42,'ES-Efficacy Acceptability'!$B$12:$B$52,0)),"")</f>
        <v/>
      </c>
      <c r="AF42" s="154" t="str">
        <f>IFERROR(INDEX('ES-Efficacy Acceptability'!P$12:P$52,MATCH($A42,'ES-Efficacy Acceptability'!$B$12:$B$52,0)),"")</f>
        <v/>
      </c>
      <c r="AG42" s="154" t="str">
        <f>IFERROR(INDEX('ES-Efficacy Acceptability'!Q$12:Q$52,MATCH($A42,'ES-Efficacy Acceptability'!$B$12:$B$52,0)),"")</f>
        <v/>
      </c>
      <c r="AH42" s="154" t="str">
        <f>IFERROR(INDEX('ES-Efficacy Acceptability'!R$12:R$52,MATCH($A42,'ES-Efficacy Acceptability'!$B$12:$B$52,0)),"")</f>
        <v/>
      </c>
      <c r="AI42" s="154" t="str">
        <f>IFERROR(INDEX('ES-Efficacy Acceptability'!S$12:S$52,MATCH($A42,'ES-Efficacy Acceptability'!$B$12:$B$52,0)),"")</f>
        <v/>
      </c>
      <c r="AJ42" s="154" t="str">
        <f>IFERROR(INDEX('ES-Efficacy Acceptability'!T$12:T$52,MATCH($A42,'ES-Efficacy Acceptability'!$B$12:$B$52,0)),"")</f>
        <v/>
      </c>
      <c r="AK42" s="154" t="str">
        <f>IFERROR(INDEX('ES-Efficacy Acceptability'!U$12:U$52,MATCH($A42,'ES-Efficacy Acceptability'!$B$12:$B$52,0)),"")</f>
        <v/>
      </c>
      <c r="AL42" s="154" t="str">
        <f>IFERROR(INDEX('ES-Efficacy Acceptability'!V$12:V$52,MATCH($A42,'ES-Efficacy Acceptability'!$B$12:$B$52,0)),"")</f>
        <v/>
      </c>
      <c r="AM42" s="154" t="str">
        <f>IFERROR(INDEX('ES-Efficacy Acceptability'!W$12:W$52,MATCH($A42,'ES-Efficacy Acceptability'!$B$12:$B$52,0)),"")</f>
        <v/>
      </c>
      <c r="AN42" s="154" t="str">
        <f>IFERROR(INDEX('ES-Efficacy Acceptability'!X$12:X$52,MATCH($A42,'ES-Efficacy Acceptability'!$B$12:$B$52,0)),"")</f>
        <v/>
      </c>
      <c r="AO42" s="154" t="str">
        <f>IFERROR(INDEX('ES-Efficacy Acceptability'!Y$12:Y$52,MATCH($A42,'ES-Efficacy Acceptability'!$B$12:$B$52,0)),"")</f>
        <v/>
      </c>
      <c r="AP42" s="154" t="str">
        <f>IFERROR(INDEX('ES-Efficacy Acceptability'!Z$12:Z$52,MATCH($A42,'ES-Efficacy Acceptability'!$B$12:$B$52,0)),"")</f>
        <v/>
      </c>
      <c r="AQ42" s="154" t="str">
        <f>IFERROR(INDEX('ES-Efficacy Acceptability'!AA$12:AA$52,MATCH($A42,'ES-Efficacy Acceptability'!$B$12:$B$52,0)),"")</f>
        <v/>
      </c>
      <c r="AR42" s="154" t="str">
        <f>IFERROR(INDEX('ES-Efficacy Acceptability'!AB$12:AB$52,MATCH($A42,'ES-Efficacy Acceptability'!$B$12:$B$52,0)),"")</f>
        <v/>
      </c>
      <c r="AS42" s="154" t="str">
        <f>IFERROR(INDEX('ES-Efficacy Acceptability'!AC$12:AC$52,MATCH($A42,'ES-Efficacy Acceptability'!$B$12:$B$52,0)),"")</f>
        <v/>
      </c>
      <c r="AT42" s="154" t="str">
        <f>IFERROR(INDEX('IT-Efficacy Acceptability'!H$12:H$52,MATCH($A42,'IT-Efficacy Acceptability'!$B$12:$B$52,0)),"")</f>
        <v/>
      </c>
      <c r="AU42" s="154" t="str">
        <f>IFERROR(INDEX('IT-Efficacy Acceptability'!I$12:I$52,MATCH($A42,'IT-Efficacy Acceptability'!$B$12:$B$52,0)),"")</f>
        <v/>
      </c>
      <c r="AV42" s="154" t="str">
        <f>IFERROR(INDEX('IT-Efficacy Acceptability'!J$12:J$52,MATCH($A42,'IT-Efficacy Acceptability'!$B$12:$B$52,0)),"")</f>
        <v/>
      </c>
      <c r="AW42" s="154" t="str">
        <f>IFERROR(INDEX('IT-Efficacy Acceptability'!K$12:K$52,MATCH($A42,'IT-Efficacy Acceptability'!$B$12:$B$52,0)),"")</f>
        <v/>
      </c>
      <c r="AX42" s="154" t="str">
        <f>IFERROR(INDEX('IT-Efficacy Acceptability'!L$12:L$52,MATCH($A42,'IT-Efficacy Acceptability'!$B$12:$B$52,0)),"")</f>
        <v/>
      </c>
      <c r="AY42" s="154" t="str">
        <f>IFERROR(INDEX('IT-Efficacy Acceptability'!M$12:M$52,MATCH($A42,'IT-Efficacy Acceptability'!$B$12:$B$52,0)),"")</f>
        <v/>
      </c>
      <c r="AZ42" s="154" t="str">
        <f>IFERROR(INDEX('IT-Efficacy Acceptability'!N$12:N$52,MATCH($A42,'IT-Efficacy Acceptability'!$B$12:$B$52,0)),"")</f>
        <v/>
      </c>
      <c r="BA42" s="154" t="str">
        <f>IFERROR(INDEX('IT-Efficacy Acceptability'!O$12:O$52,MATCH($A42,'IT-Efficacy Acceptability'!$B$12:$B$52,0)),"")</f>
        <v/>
      </c>
      <c r="BB42" s="154" t="str">
        <f>IFERROR(INDEX('IT-Efficacy Acceptability'!P$12:P$52,MATCH($A42,'IT-Efficacy Acceptability'!$B$12:$B$52,0)),"")</f>
        <v/>
      </c>
      <c r="BC42" s="154" t="str">
        <f>IFERROR(INDEX('IT-Efficacy Acceptability'!Q$12:Q$52,MATCH($A42,'IT-Efficacy Acceptability'!$B$12:$B$52,0)),"")</f>
        <v/>
      </c>
      <c r="BD42" s="154" t="str">
        <f>IFERROR(INDEX('IT-Efficacy Acceptability'!R$12:R$52,MATCH($A42,'IT-Efficacy Acceptability'!$B$12:$B$52,0)),"")</f>
        <v/>
      </c>
      <c r="BE42" s="154" t="str">
        <f>IFERROR(INDEX('IT-Efficacy Acceptability'!S$12:S$52,MATCH($A42,'IT-Efficacy Acceptability'!$B$12:$B$52,0)),"")</f>
        <v/>
      </c>
      <c r="BF42" s="154" t="str">
        <f>IFERROR(INDEX('IT-Efficacy Acceptability'!T$12:T$52,MATCH($A42,'IT-Efficacy Acceptability'!$B$12:$B$52,0)),"")</f>
        <v/>
      </c>
      <c r="BG42" s="154" t="str">
        <f>IFERROR(INDEX('IT-Efficacy Acceptability'!U$12:U$52,MATCH($A42,'IT-Efficacy Acceptability'!$B$12:$B$52,0)),"")</f>
        <v/>
      </c>
      <c r="BH42" s="154" t="str">
        <f>IFERROR(INDEX('IT-Efficacy Acceptability'!V$12:V$52,MATCH($A42,'IT-Efficacy Acceptability'!$B$12:$B$52,0)),"")</f>
        <v/>
      </c>
      <c r="BI42" s="154" t="str">
        <f>IFERROR(INDEX('IT-Efficacy Acceptability'!W$12:W$52,MATCH($A42,'IT-Efficacy Acceptability'!$B$12:$B$52,0)),"")</f>
        <v/>
      </c>
      <c r="BJ42" s="154" t="str">
        <f>IFERROR(INDEX('IT-Efficacy Acceptability'!X$12:X$52,MATCH($A42,'IT-Efficacy Acceptability'!$B$12:$B$52,0)),"")</f>
        <v/>
      </c>
      <c r="BK42" s="154" t="str">
        <f>IFERROR(INDEX('IT-Efficacy Acceptability'!Y$12:Y$52,MATCH($A42,'IT-Efficacy Acceptability'!$B$12:$B$52,0)),"")</f>
        <v/>
      </c>
      <c r="BL42" s="154" t="str">
        <f>IFERROR(INDEX('IT-Efficacy Acceptability'!Z$12:Z$52,MATCH($A42,'IT-Efficacy Acceptability'!$B$12:$B$52,0)),"")</f>
        <v/>
      </c>
      <c r="BM42" s="154" t="str">
        <f>IFERROR(INDEX('IT-Efficacy Acceptability'!AA$12:AA$52,MATCH($A42,'IT-Efficacy Acceptability'!$B$12:$B$52,0)),"")</f>
        <v/>
      </c>
      <c r="BN42" s="154" t="str">
        <f>IFERROR(INDEX('IT-Efficacy Acceptability'!AB$12:AB$52,MATCH($A42,'IT-Efficacy Acceptability'!$B$12:$B$52,0)),"")</f>
        <v/>
      </c>
      <c r="BO42" s="154" t="str">
        <f>IFERROR(INDEX('IT-Efficacy Acceptability'!AC$12:AC$52,MATCH($A42,'IT-Efficacy Acceptability'!$B$12:$B$52,0)),"")</f>
        <v/>
      </c>
      <c r="BP42" s="154">
        <f>IFERROR(INDEX('DE-Efficacy Acceptability'!H$12:H$52,MATCH($A42,'DE-Efficacy Acceptability'!$B$12:$B$52,0)),"")</f>
        <v>1</v>
      </c>
      <c r="BQ42" s="154">
        <f>IFERROR(INDEX('DE-Efficacy Acceptability'!I$12:I$52,MATCH($A42,'DE-Efficacy Acceptability'!$B$12:$B$52,0)),"")</f>
        <v>1</v>
      </c>
      <c r="BR42" s="154">
        <f>IFERROR(INDEX('DE-Efficacy Acceptability'!J$12:J$52,MATCH($A42,'DE-Efficacy Acceptability'!$B$12:$B$52,0)),"")</f>
        <v>1</v>
      </c>
      <c r="BS42" s="154">
        <f>IFERROR(INDEX('DE-Efficacy Acceptability'!K$12:K$52,MATCH($A42,'DE-Efficacy Acceptability'!$B$12:$B$52,0)),"")</f>
        <v>1</v>
      </c>
      <c r="BT42" s="154">
        <f>IFERROR(INDEX('DE-Efficacy Acceptability'!L$12:L$52,MATCH($A42,'DE-Efficacy Acceptability'!$B$12:$B$52,0)),"")</f>
        <v>2</v>
      </c>
      <c r="BU42" s="154">
        <f>IFERROR(INDEX('DE-Efficacy Acceptability'!M$12:M$52,MATCH($A42,'DE-Efficacy Acceptability'!$B$12:$B$52,0)),"")</f>
        <v>2</v>
      </c>
      <c r="BV42" s="154">
        <f>IFERROR(INDEX('DE-Efficacy Acceptability'!N$12:N$52,MATCH($A42,'DE-Efficacy Acceptability'!$B$12:$B$52,0)),"")</f>
        <v>2</v>
      </c>
      <c r="BW42" s="154">
        <f>IFERROR(INDEX('DE-Efficacy Acceptability'!O$12:O$52,MATCH($A42,'DE-Efficacy Acceptability'!$B$12:$B$52,0)),"")</f>
        <v>1</v>
      </c>
      <c r="BX42" s="154">
        <f>IFERROR(INDEX('DE-Efficacy Acceptability'!P$12:P$52,MATCH($A42,'DE-Efficacy Acceptability'!$B$12:$B$52,0)),"")</f>
        <v>3</v>
      </c>
      <c r="BY42" s="154">
        <f>IFERROR(INDEX('DE-Efficacy Acceptability'!Q$12:Q$52,MATCH($A42,'DE-Efficacy Acceptability'!$B$12:$B$52,0)),"")</f>
        <v>3</v>
      </c>
      <c r="BZ42" s="154">
        <f>IFERROR(INDEX('DE-Efficacy Acceptability'!R$12:R$52,MATCH($A42,'DE-Efficacy Acceptability'!$B$12:$B$52,0)),"")</f>
        <v>3</v>
      </c>
      <c r="CA42" s="154">
        <f>IFERROR(INDEX('DE-Efficacy Acceptability'!S$12:S$52,MATCH($A42,'DE-Efficacy Acceptability'!$B$12:$B$52,0)),"")</f>
        <v>3</v>
      </c>
      <c r="CB42" s="154">
        <f>IFERROR(INDEX('DE-Efficacy Acceptability'!T$12:T$52,MATCH($A42,'DE-Efficacy Acceptability'!$B$12:$B$52,0)),"")</f>
        <v>4</v>
      </c>
      <c r="CC42" s="154">
        <f>IFERROR(INDEX('DE-Efficacy Acceptability'!U$12:U$52,MATCH($A42,'DE-Efficacy Acceptability'!$B$12:$B$52,0)),"")</f>
        <v>4</v>
      </c>
      <c r="CD42" s="154">
        <f>IFERROR(INDEX('DE-Efficacy Acceptability'!V$12:V$52,MATCH($A42,'DE-Efficacy Acceptability'!$B$12:$B$52,0)),"")</f>
        <v>3</v>
      </c>
      <c r="CE42" s="154">
        <f>IFERROR(INDEX('DE-Efficacy Acceptability'!W$12:W$52,MATCH($A42,'DE-Efficacy Acceptability'!$B$12:$B$52,0)),"")</f>
        <v>2</v>
      </c>
      <c r="CF42" s="154">
        <f>IFERROR(INDEX('DE-Efficacy Acceptability'!X$12:X$52,MATCH($A42,'DE-Efficacy Acceptability'!$B$12:$B$52,0)),"")</f>
        <v>3</v>
      </c>
      <c r="CG42" s="154">
        <f>IFERROR(INDEX('DE-Efficacy Acceptability'!Y$12:Y$52,MATCH($A42,'DE-Efficacy Acceptability'!$B$12:$B$52,0)),"")</f>
        <v>3</v>
      </c>
      <c r="CH42" s="154">
        <f>IFERROR(INDEX('DE-Efficacy Acceptability'!Z$12:Z$52,MATCH($A42,'DE-Efficacy Acceptability'!$B$12:$B$52,0)),"")</f>
        <v>3</v>
      </c>
      <c r="CI42" s="154">
        <f>IFERROR(INDEX('DE-Efficacy Acceptability'!AA$12:AA$52,MATCH($A42,'DE-Efficacy Acceptability'!$B$12:$B$52,0)),"")</f>
        <v>3</v>
      </c>
      <c r="CJ42" s="154">
        <f>IFERROR(INDEX('DE-Efficacy Acceptability'!AB$12:AB$52,MATCH($A42,'DE-Efficacy Acceptability'!$B$12:$B$52,0)),"")</f>
        <v>3</v>
      </c>
      <c r="CK42" s="154">
        <f>IFERROR(INDEX('DE-Efficacy Acceptability'!AC$12:AC$52,MATCH($A42,'DE-Efficacy Acceptability'!$B$12:$B$52,0)),"")</f>
        <v>3</v>
      </c>
      <c r="CL42" s="154" t="str">
        <f>IFERROR(INDEX('FR-Efficacy Acceptability'!H$12:H$52,MATCH($A42,'FR-Efficacy Acceptability'!$B$12:$B$52,0)),"")</f>
        <v/>
      </c>
      <c r="CM42" s="154" t="str">
        <f>IFERROR(INDEX('FR-Efficacy Acceptability'!I$12:I$52,MATCH($A42,'FR-Efficacy Acceptability'!$B$12:$B$52,0)),"")</f>
        <v/>
      </c>
      <c r="CN42" s="154" t="str">
        <f>IFERROR(INDEX('FR-Efficacy Acceptability'!J$12:J$52,MATCH($A42,'FR-Efficacy Acceptability'!$B$12:$B$52,0)),"")</f>
        <v/>
      </c>
      <c r="CO42" s="154" t="str">
        <f>IFERROR(INDEX('FR-Efficacy Acceptability'!K$12:K$52,MATCH($A42,'FR-Efficacy Acceptability'!$B$12:$B$52,0)),"")</f>
        <v/>
      </c>
      <c r="CP42" s="154" t="str">
        <f>IFERROR(INDEX('FR-Efficacy Acceptability'!L$12:L$52,MATCH($A42,'FR-Efficacy Acceptability'!$B$12:$B$52,0)),"")</f>
        <v/>
      </c>
      <c r="CQ42" s="154" t="str">
        <f>IFERROR(INDEX('FR-Efficacy Acceptability'!M$12:M$52,MATCH($A42,'FR-Efficacy Acceptability'!$B$12:$B$52,0)),"")</f>
        <v/>
      </c>
      <c r="CR42" s="154" t="str">
        <f>IFERROR(INDEX('FR-Efficacy Acceptability'!N$12:N$52,MATCH($A42,'FR-Efficacy Acceptability'!$B$12:$B$52,0)),"")</f>
        <v/>
      </c>
      <c r="CS42" s="154" t="str">
        <f>IFERROR(INDEX('FR-Efficacy Acceptability'!O$12:O$52,MATCH($A42,'FR-Efficacy Acceptability'!$B$12:$B$52,0)),"")</f>
        <v/>
      </c>
      <c r="CT42" s="154" t="str">
        <f>IFERROR(INDEX('FR-Efficacy Acceptability'!P$12:P$52,MATCH($A42,'FR-Efficacy Acceptability'!$B$12:$B$52,0)),"")</f>
        <v/>
      </c>
      <c r="CU42" s="154" t="str">
        <f>IFERROR(INDEX('FR-Efficacy Acceptability'!Q$12:Q$52,MATCH($A42,'FR-Efficacy Acceptability'!$B$12:$B$52,0)),"")</f>
        <v/>
      </c>
      <c r="CV42" s="154" t="str">
        <f>IFERROR(INDEX('FR-Efficacy Acceptability'!R$12:R$52,MATCH($A42,'FR-Efficacy Acceptability'!$B$12:$B$52,0)),"")</f>
        <v/>
      </c>
      <c r="CW42" s="154" t="str">
        <f>IFERROR(INDEX('FR-Efficacy Acceptability'!S$12:S$52,MATCH($A42,'FR-Efficacy Acceptability'!$B$12:$B$52,0)),"")</f>
        <v/>
      </c>
      <c r="CX42" s="154" t="str">
        <f>IFERROR(INDEX('FR-Efficacy Acceptability'!T$12:T$52,MATCH($A42,'FR-Efficacy Acceptability'!$B$12:$B$52,0)),"")</f>
        <v/>
      </c>
      <c r="CY42" s="154" t="str">
        <f>IFERROR(INDEX('FR-Efficacy Acceptability'!U$12:U$52,MATCH($A42,'FR-Efficacy Acceptability'!$B$12:$B$52,0)),"")</f>
        <v/>
      </c>
      <c r="CZ42" s="154" t="str">
        <f>IFERROR(INDEX('FR-Efficacy Acceptability'!V$12:V$52,MATCH($A42,'FR-Efficacy Acceptability'!$B$12:$B$52,0)),"")</f>
        <v/>
      </c>
      <c r="DA42" s="154" t="str">
        <f>IFERROR(INDEX('FR-Efficacy Acceptability'!W$12:W$52,MATCH($A42,'FR-Efficacy Acceptability'!$B$12:$B$52,0)),"")</f>
        <v/>
      </c>
      <c r="DB42" s="154" t="str">
        <f>IFERROR(INDEX('FR-Efficacy Acceptability'!X$12:X$52,MATCH($A42,'FR-Efficacy Acceptability'!$B$12:$B$52,0)),"")</f>
        <v/>
      </c>
      <c r="DC42" s="154" t="str">
        <f>IFERROR(INDEX('FR-Efficacy Acceptability'!Y$12:Y$52,MATCH($A42,'FR-Efficacy Acceptability'!$B$12:$B$52,0)),"")</f>
        <v/>
      </c>
      <c r="DD42" s="154" t="str">
        <f>IFERROR(INDEX('FR-Efficacy Acceptability'!Z$12:Z$52,MATCH($A42,'FR-Efficacy Acceptability'!$B$12:$B$52,0)),"")</f>
        <v/>
      </c>
      <c r="DE42" s="154" t="str">
        <f>IFERROR(INDEX('FR-Efficacy Acceptability'!AA$12:AA$52,MATCH($A42,'FR-Efficacy Acceptability'!$B$12:$B$52,0)),"")</f>
        <v/>
      </c>
      <c r="DF42" s="154" t="str">
        <f>IFERROR(INDEX('FR-Efficacy Acceptability'!AB$12:AB$52,MATCH($A42,'FR-Efficacy Acceptability'!$B$12:$B$52,0)),"")</f>
        <v/>
      </c>
      <c r="DG42" s="154" t="str">
        <f>IFERROR(INDEX('FR-Efficacy Acceptability'!AC$12:AC$52,MATCH($A42,'FR-Efficacy Acceptability'!$B$12:$B$52,0)),"")</f>
        <v/>
      </c>
      <c r="DH42" s="160" t="str">
        <f t="shared" si="86"/>
        <v/>
      </c>
      <c r="DI42" s="160" t="str">
        <f t="shared" si="21"/>
        <v/>
      </c>
      <c r="DJ42" s="160" t="str">
        <f t="shared" si="22"/>
        <v/>
      </c>
      <c r="DK42" s="160" t="str">
        <f t="shared" si="23"/>
        <v/>
      </c>
      <c r="DL42" s="160" t="str">
        <f t="shared" si="24"/>
        <v/>
      </c>
      <c r="DM42" s="160" t="str">
        <f t="shared" si="25"/>
        <v/>
      </c>
      <c r="DN42" s="160" t="str">
        <f t="shared" si="26"/>
        <v/>
      </c>
      <c r="DO42" s="160" t="str">
        <f t="shared" si="27"/>
        <v/>
      </c>
      <c r="DP42" s="160" t="str">
        <f t="shared" si="28"/>
        <v/>
      </c>
      <c r="DQ42" s="160" t="str">
        <f t="shared" si="29"/>
        <v/>
      </c>
      <c r="DR42" s="160" t="str">
        <f t="shared" si="30"/>
        <v/>
      </c>
      <c r="DS42" s="160" t="str">
        <f t="shared" si="31"/>
        <v/>
      </c>
      <c r="DT42" s="160" t="str">
        <f t="shared" si="32"/>
        <v/>
      </c>
      <c r="DU42" s="160" t="str">
        <f t="shared" si="33"/>
        <v/>
      </c>
      <c r="DV42" s="160" t="str">
        <f t="shared" si="34"/>
        <v/>
      </c>
      <c r="DW42" s="160" t="str">
        <f t="shared" si="35"/>
        <v/>
      </c>
      <c r="DX42" s="160" t="str">
        <f t="shared" si="36"/>
        <v/>
      </c>
      <c r="DY42" s="160" t="str">
        <f t="shared" si="37"/>
        <v/>
      </c>
      <c r="DZ42" s="160" t="str">
        <f t="shared" si="38"/>
        <v/>
      </c>
      <c r="EA42" s="160" t="str">
        <f t="shared" si="39"/>
        <v/>
      </c>
      <c r="EB42" s="160" t="str">
        <f t="shared" si="40"/>
        <v/>
      </c>
      <c r="EC42" s="160" t="str">
        <f t="shared" si="41"/>
        <v/>
      </c>
      <c r="ED42" s="160" t="str">
        <f t="shared" si="87"/>
        <v/>
      </c>
      <c r="EE42" s="160" t="str">
        <f t="shared" si="42"/>
        <v/>
      </c>
      <c r="EF42" s="160" t="str">
        <f t="shared" si="43"/>
        <v/>
      </c>
      <c r="EG42" s="160" t="str">
        <f t="shared" si="44"/>
        <v/>
      </c>
      <c r="EH42" s="160" t="str">
        <f t="shared" si="45"/>
        <v/>
      </c>
      <c r="EI42" s="160" t="str">
        <f t="shared" si="46"/>
        <v/>
      </c>
      <c r="EJ42" s="160" t="str">
        <f t="shared" si="47"/>
        <v/>
      </c>
      <c r="EK42" s="160" t="str">
        <f t="shared" si="48"/>
        <v/>
      </c>
      <c r="EL42" s="160" t="str">
        <f t="shared" si="49"/>
        <v/>
      </c>
      <c r="EM42" s="160" t="str">
        <f t="shared" si="50"/>
        <v/>
      </c>
      <c r="EN42" s="160" t="str">
        <f t="shared" si="51"/>
        <v/>
      </c>
      <c r="EO42" s="160" t="str">
        <f t="shared" si="52"/>
        <v/>
      </c>
      <c r="EP42" s="160" t="str">
        <f t="shared" si="53"/>
        <v/>
      </c>
      <c r="EQ42" s="160" t="str">
        <f t="shared" si="54"/>
        <v/>
      </c>
      <c r="ER42" s="160" t="str">
        <f t="shared" si="55"/>
        <v/>
      </c>
      <c r="ES42" s="160" t="str">
        <f t="shared" si="56"/>
        <v/>
      </c>
      <c r="ET42" s="160" t="str">
        <f t="shared" si="57"/>
        <v/>
      </c>
      <c r="EU42" s="160" t="str">
        <f t="shared" si="58"/>
        <v/>
      </c>
      <c r="EV42" s="160" t="str">
        <f t="shared" si="59"/>
        <v/>
      </c>
      <c r="EW42" s="160" t="str">
        <f t="shared" si="60"/>
        <v/>
      </c>
      <c r="EX42" s="160" t="str">
        <f t="shared" si="61"/>
        <v/>
      </c>
      <c r="EY42" s="160" t="str">
        <f t="shared" si="62"/>
        <v/>
      </c>
      <c r="EZ42" s="160">
        <f t="shared" si="88"/>
        <v>0</v>
      </c>
      <c r="FA42" s="160">
        <f t="shared" si="89"/>
        <v>0</v>
      </c>
      <c r="FB42" s="160">
        <f t="shared" si="90"/>
        <v>0</v>
      </c>
      <c r="FC42" s="160">
        <f t="shared" si="91"/>
        <v>0</v>
      </c>
      <c r="FD42" s="160">
        <f t="shared" si="92"/>
        <v>0</v>
      </c>
      <c r="FE42" s="160">
        <f t="shared" si="93"/>
        <v>0</v>
      </c>
      <c r="FF42" s="160">
        <f t="shared" si="94"/>
        <v>0</v>
      </c>
      <c r="FG42" s="160">
        <f t="shared" si="95"/>
        <v>0</v>
      </c>
      <c r="FH42" s="160">
        <f t="shared" si="96"/>
        <v>0</v>
      </c>
      <c r="FI42" s="160">
        <f t="shared" si="97"/>
        <v>0</v>
      </c>
      <c r="FJ42" s="160">
        <f t="shared" si="98"/>
        <v>0</v>
      </c>
      <c r="FK42" s="160">
        <f t="shared" si="99"/>
        <v>0</v>
      </c>
      <c r="FL42" s="160">
        <f t="shared" si="100"/>
        <v>0</v>
      </c>
      <c r="FM42" s="160">
        <f t="shared" si="101"/>
        <v>0</v>
      </c>
      <c r="FN42" s="160">
        <f t="shared" si="102"/>
        <v>0</v>
      </c>
      <c r="FO42" s="160">
        <f t="shared" si="103"/>
        <v>0</v>
      </c>
      <c r="FP42" s="160">
        <f t="shared" si="104"/>
        <v>0</v>
      </c>
      <c r="FQ42" s="160">
        <f t="shared" si="105"/>
        <v>0</v>
      </c>
      <c r="FR42" s="160">
        <f t="shared" si="106"/>
        <v>0</v>
      </c>
      <c r="FS42" s="160">
        <f t="shared" si="107"/>
        <v>0</v>
      </c>
      <c r="FT42" s="160">
        <f t="shared" si="108"/>
        <v>0</v>
      </c>
      <c r="FU42" s="160">
        <f t="shared" si="109"/>
        <v>0</v>
      </c>
      <c r="FV42" s="160" t="str">
        <f t="shared" si="110"/>
        <v/>
      </c>
      <c r="FW42" s="160" t="str">
        <f t="shared" si="64"/>
        <v/>
      </c>
      <c r="FX42" s="160" t="str">
        <f t="shared" si="65"/>
        <v/>
      </c>
      <c r="FY42" s="160" t="str">
        <f t="shared" si="66"/>
        <v/>
      </c>
      <c r="FZ42" s="160" t="str">
        <f t="shared" si="67"/>
        <v/>
      </c>
      <c r="GA42" s="160" t="str">
        <f t="shared" si="68"/>
        <v/>
      </c>
      <c r="GB42" s="160" t="str">
        <f t="shared" si="69"/>
        <v/>
      </c>
      <c r="GC42" s="160" t="str">
        <f t="shared" si="70"/>
        <v/>
      </c>
      <c r="GD42" s="160" t="str">
        <f t="shared" si="71"/>
        <v/>
      </c>
      <c r="GE42" s="160" t="str">
        <f t="shared" si="72"/>
        <v/>
      </c>
      <c r="GF42" s="160" t="str">
        <f t="shared" si="73"/>
        <v/>
      </c>
      <c r="GG42" s="160" t="str">
        <f t="shared" si="74"/>
        <v/>
      </c>
      <c r="GH42" s="160" t="str">
        <f t="shared" si="75"/>
        <v/>
      </c>
      <c r="GI42" s="160" t="str">
        <f t="shared" si="76"/>
        <v/>
      </c>
      <c r="GJ42" s="160" t="str">
        <f t="shared" si="77"/>
        <v/>
      </c>
      <c r="GK42" s="160" t="str">
        <f t="shared" si="78"/>
        <v/>
      </c>
      <c r="GL42" s="160" t="str">
        <f t="shared" si="79"/>
        <v/>
      </c>
      <c r="GM42" s="160" t="str">
        <f t="shared" si="80"/>
        <v/>
      </c>
      <c r="GN42" s="160" t="str">
        <f t="shared" si="81"/>
        <v/>
      </c>
      <c r="GO42" s="160" t="str">
        <f t="shared" si="82"/>
        <v/>
      </c>
      <c r="GP42" s="160" t="str">
        <f t="shared" si="83"/>
        <v/>
      </c>
      <c r="GQ42" s="160" t="str">
        <f t="shared" si="84"/>
        <v/>
      </c>
      <c r="GR42" s="58" t="b">
        <f t="array" ref="GR42">MAX(DH42:GQ42)=MIN(DH42:GQ42)</f>
        <v>1</v>
      </c>
    </row>
    <row r="43" spans="1:200" x14ac:dyDescent="0.25">
      <c r="A43" s="196" t="s">
        <v>329</v>
      </c>
      <c r="B43" s="160">
        <f t="shared" si="85"/>
        <v>3</v>
      </c>
      <c r="C43" s="160">
        <f t="shared" si="0"/>
        <v>3</v>
      </c>
      <c r="D43" s="160">
        <f t="shared" si="1"/>
        <v>3</v>
      </c>
      <c r="E43" s="160">
        <f t="shared" si="2"/>
        <v>3</v>
      </c>
      <c r="F43" s="160">
        <f t="shared" si="3"/>
        <v>3</v>
      </c>
      <c r="G43" s="160">
        <f t="shared" si="4"/>
        <v>3</v>
      </c>
      <c r="H43" s="160">
        <f t="shared" si="5"/>
        <v>3</v>
      </c>
      <c r="I43" s="160">
        <f t="shared" si="6"/>
        <v>3</v>
      </c>
      <c r="J43" s="160">
        <f t="shared" si="7"/>
        <v>3</v>
      </c>
      <c r="K43" s="160">
        <f t="shared" si="8"/>
        <v>3</v>
      </c>
      <c r="L43" s="160">
        <f t="shared" si="9"/>
        <v>3</v>
      </c>
      <c r="M43" s="160">
        <f t="shared" si="10"/>
        <v>3</v>
      </c>
      <c r="N43" s="160">
        <f t="shared" si="11"/>
        <v>3</v>
      </c>
      <c r="O43" s="160">
        <f t="shared" si="12"/>
        <v>3</v>
      </c>
      <c r="P43" s="160">
        <f t="shared" si="13"/>
        <v>3</v>
      </c>
      <c r="Q43" s="160">
        <f t="shared" si="14"/>
        <v>3</v>
      </c>
      <c r="R43" s="160">
        <f t="shared" si="15"/>
        <v>3</v>
      </c>
      <c r="S43" s="160">
        <f t="shared" si="16"/>
        <v>3</v>
      </c>
      <c r="T43" s="160">
        <f t="shared" si="17"/>
        <v>3</v>
      </c>
      <c r="U43" s="160">
        <f t="shared" si="18"/>
        <v>3</v>
      </c>
      <c r="V43" s="160">
        <f t="shared" si="19"/>
        <v>3</v>
      </c>
      <c r="W43" s="160">
        <f t="shared" si="20"/>
        <v>3</v>
      </c>
      <c r="X43" s="154">
        <f>IFERROR(INDEX('ES-Efficacy Acceptability'!H$12:H$52,MATCH($A43,'ES-Efficacy Acceptability'!$B$12:$B$52,0)),"")</f>
        <v>3</v>
      </c>
      <c r="Y43" s="154">
        <f>IFERROR(INDEX('ES-Efficacy Acceptability'!I$12:I$52,MATCH($A43,'ES-Efficacy Acceptability'!$B$12:$B$52,0)),"")</f>
        <v>3</v>
      </c>
      <c r="Z43" s="154">
        <f>IFERROR(INDEX('ES-Efficacy Acceptability'!J$12:J$52,MATCH($A43,'ES-Efficacy Acceptability'!$B$12:$B$52,0)),"")</f>
        <v>3</v>
      </c>
      <c r="AA43" s="154">
        <f>IFERROR(INDEX('ES-Efficacy Acceptability'!K$12:K$52,MATCH($A43,'ES-Efficacy Acceptability'!$B$12:$B$52,0)),"")</f>
        <v>3</v>
      </c>
      <c r="AB43" s="154">
        <f>IFERROR(INDEX('ES-Efficacy Acceptability'!L$12:L$52,MATCH($A43,'ES-Efficacy Acceptability'!$B$12:$B$52,0)),"")</f>
        <v>3</v>
      </c>
      <c r="AC43" s="154">
        <f>IFERROR(INDEX('ES-Efficacy Acceptability'!M$12:M$52,MATCH($A43,'ES-Efficacy Acceptability'!$B$12:$B$52,0)),"")</f>
        <v>3</v>
      </c>
      <c r="AD43" s="154">
        <f>IFERROR(INDEX('ES-Efficacy Acceptability'!N$12:N$52,MATCH($A43,'ES-Efficacy Acceptability'!$B$12:$B$52,0)),"")</f>
        <v>3</v>
      </c>
      <c r="AE43" s="154">
        <f>IFERROR(INDEX('ES-Efficacy Acceptability'!O$12:O$52,MATCH($A43,'ES-Efficacy Acceptability'!$B$12:$B$52,0)),"")</f>
        <v>3</v>
      </c>
      <c r="AF43" s="154">
        <f>IFERROR(INDEX('ES-Efficacy Acceptability'!P$12:P$52,MATCH($A43,'ES-Efficacy Acceptability'!$B$12:$B$52,0)),"")</f>
        <v>3</v>
      </c>
      <c r="AG43" s="154">
        <f>IFERROR(INDEX('ES-Efficacy Acceptability'!Q$12:Q$52,MATCH($A43,'ES-Efficacy Acceptability'!$B$12:$B$52,0)),"")</f>
        <v>3</v>
      </c>
      <c r="AH43" s="154">
        <f>IFERROR(INDEX('ES-Efficacy Acceptability'!R$12:R$52,MATCH($A43,'ES-Efficacy Acceptability'!$B$12:$B$52,0)),"")</f>
        <v>3</v>
      </c>
      <c r="AI43" s="154">
        <f>IFERROR(INDEX('ES-Efficacy Acceptability'!S$12:S$52,MATCH($A43,'ES-Efficacy Acceptability'!$B$12:$B$52,0)),"")</f>
        <v>3</v>
      </c>
      <c r="AJ43" s="154">
        <f>IFERROR(INDEX('ES-Efficacy Acceptability'!T$12:T$52,MATCH($A43,'ES-Efficacy Acceptability'!$B$12:$B$52,0)),"")</f>
        <v>3</v>
      </c>
      <c r="AK43" s="154">
        <f>IFERROR(INDEX('ES-Efficacy Acceptability'!U$12:U$52,MATCH($A43,'ES-Efficacy Acceptability'!$B$12:$B$52,0)),"")</f>
        <v>3</v>
      </c>
      <c r="AL43" s="154">
        <f>IFERROR(INDEX('ES-Efficacy Acceptability'!V$12:V$52,MATCH($A43,'ES-Efficacy Acceptability'!$B$12:$B$52,0)),"")</f>
        <v>3</v>
      </c>
      <c r="AM43" s="154">
        <f>IFERROR(INDEX('ES-Efficacy Acceptability'!W$12:W$52,MATCH($A43,'ES-Efficacy Acceptability'!$B$12:$B$52,0)),"")</f>
        <v>3</v>
      </c>
      <c r="AN43" s="154">
        <f>IFERROR(INDEX('ES-Efficacy Acceptability'!X$12:X$52,MATCH($A43,'ES-Efficacy Acceptability'!$B$12:$B$52,0)),"")</f>
        <v>3</v>
      </c>
      <c r="AO43" s="154">
        <f>IFERROR(INDEX('ES-Efficacy Acceptability'!Y$12:Y$52,MATCH($A43,'ES-Efficacy Acceptability'!$B$12:$B$52,0)),"")</f>
        <v>3</v>
      </c>
      <c r="AP43" s="154">
        <f>IFERROR(INDEX('ES-Efficacy Acceptability'!Z$12:Z$52,MATCH($A43,'ES-Efficacy Acceptability'!$B$12:$B$52,0)),"")</f>
        <v>3</v>
      </c>
      <c r="AQ43" s="154">
        <f>IFERROR(INDEX('ES-Efficacy Acceptability'!AA$12:AA$52,MATCH($A43,'ES-Efficacy Acceptability'!$B$12:$B$52,0)),"")</f>
        <v>3</v>
      </c>
      <c r="AR43" s="154">
        <f>IFERROR(INDEX('ES-Efficacy Acceptability'!AB$12:AB$52,MATCH($A43,'ES-Efficacy Acceptability'!$B$12:$B$52,0)),"")</f>
        <v>3</v>
      </c>
      <c r="AS43" s="154">
        <f>IFERROR(INDEX('ES-Efficacy Acceptability'!AC$12:AC$52,MATCH($A43,'ES-Efficacy Acceptability'!$B$12:$B$52,0)),"")</f>
        <v>3</v>
      </c>
      <c r="AT43" s="154">
        <f>IFERROR(INDEX('IT-Efficacy Acceptability'!H$12:H$52,MATCH($A43,'IT-Efficacy Acceptability'!$B$12:$B$52,0)),"")</f>
        <v>3</v>
      </c>
      <c r="AU43" s="154">
        <f>IFERROR(INDEX('IT-Efficacy Acceptability'!I$12:I$52,MATCH($A43,'IT-Efficacy Acceptability'!$B$12:$B$52,0)),"")</f>
        <v>3</v>
      </c>
      <c r="AV43" s="154">
        <f>IFERROR(INDEX('IT-Efficacy Acceptability'!J$12:J$52,MATCH($A43,'IT-Efficacy Acceptability'!$B$12:$B$52,0)),"")</f>
        <v>3</v>
      </c>
      <c r="AW43" s="154">
        <f>IFERROR(INDEX('IT-Efficacy Acceptability'!K$12:K$52,MATCH($A43,'IT-Efficacy Acceptability'!$B$12:$B$52,0)),"")</f>
        <v>3</v>
      </c>
      <c r="AX43" s="154">
        <f>IFERROR(INDEX('IT-Efficacy Acceptability'!L$12:L$52,MATCH($A43,'IT-Efficacy Acceptability'!$B$12:$B$52,0)),"")</f>
        <v>3</v>
      </c>
      <c r="AY43" s="154">
        <f>IFERROR(INDEX('IT-Efficacy Acceptability'!M$12:M$52,MATCH($A43,'IT-Efficacy Acceptability'!$B$12:$B$52,0)),"")</f>
        <v>3</v>
      </c>
      <c r="AZ43" s="154">
        <f>IFERROR(INDEX('IT-Efficacy Acceptability'!N$12:N$52,MATCH($A43,'IT-Efficacy Acceptability'!$B$12:$B$52,0)),"")</f>
        <v>3</v>
      </c>
      <c r="BA43" s="154">
        <f>IFERROR(INDEX('IT-Efficacy Acceptability'!O$12:O$52,MATCH($A43,'IT-Efficacy Acceptability'!$B$12:$B$52,0)),"")</f>
        <v>3</v>
      </c>
      <c r="BB43" s="154">
        <f>IFERROR(INDEX('IT-Efficacy Acceptability'!P$12:P$52,MATCH($A43,'IT-Efficacy Acceptability'!$B$12:$B$52,0)),"")</f>
        <v>3</v>
      </c>
      <c r="BC43" s="154">
        <f>IFERROR(INDEX('IT-Efficacy Acceptability'!Q$12:Q$52,MATCH($A43,'IT-Efficacy Acceptability'!$B$12:$B$52,0)),"")</f>
        <v>3</v>
      </c>
      <c r="BD43" s="154">
        <f>IFERROR(INDEX('IT-Efficacy Acceptability'!R$12:R$52,MATCH($A43,'IT-Efficacy Acceptability'!$B$12:$B$52,0)),"")</f>
        <v>3</v>
      </c>
      <c r="BE43" s="154">
        <f>IFERROR(INDEX('IT-Efficacy Acceptability'!S$12:S$52,MATCH($A43,'IT-Efficacy Acceptability'!$B$12:$B$52,0)),"")</f>
        <v>3</v>
      </c>
      <c r="BF43" s="154">
        <f>IFERROR(INDEX('IT-Efficacy Acceptability'!T$12:T$52,MATCH($A43,'IT-Efficacy Acceptability'!$B$12:$B$52,0)),"")</f>
        <v>4</v>
      </c>
      <c r="BG43" s="154">
        <f>IFERROR(INDEX('IT-Efficacy Acceptability'!U$12:U$52,MATCH($A43,'IT-Efficacy Acceptability'!$B$12:$B$52,0)),"")</f>
        <v>3</v>
      </c>
      <c r="BH43" s="154">
        <f>IFERROR(INDEX('IT-Efficacy Acceptability'!V$12:V$52,MATCH($A43,'IT-Efficacy Acceptability'!$B$12:$B$52,0)),"")</f>
        <v>3</v>
      </c>
      <c r="BI43" s="154">
        <f>IFERROR(INDEX('IT-Efficacy Acceptability'!W$12:W$52,MATCH($A43,'IT-Efficacy Acceptability'!$B$12:$B$52,0)),"")</f>
        <v>3</v>
      </c>
      <c r="BJ43" s="154">
        <f>IFERROR(INDEX('IT-Efficacy Acceptability'!X$12:X$52,MATCH($A43,'IT-Efficacy Acceptability'!$B$12:$B$52,0)),"")</f>
        <v>3</v>
      </c>
      <c r="BK43" s="154">
        <f>IFERROR(INDEX('IT-Efficacy Acceptability'!Y$12:Y$52,MATCH($A43,'IT-Efficacy Acceptability'!$B$12:$B$52,0)),"")</f>
        <v>3</v>
      </c>
      <c r="BL43" s="154">
        <f>IFERROR(INDEX('IT-Efficacy Acceptability'!Z$12:Z$52,MATCH($A43,'IT-Efficacy Acceptability'!$B$12:$B$52,0)),"")</f>
        <v>3</v>
      </c>
      <c r="BM43" s="154">
        <f>IFERROR(INDEX('IT-Efficacy Acceptability'!AA$12:AA$52,MATCH($A43,'IT-Efficacy Acceptability'!$B$12:$B$52,0)),"")</f>
        <v>3</v>
      </c>
      <c r="BN43" s="154">
        <f>IFERROR(INDEX('IT-Efficacy Acceptability'!AB$12:AB$52,MATCH($A43,'IT-Efficacy Acceptability'!$B$12:$B$52,0)),"")</f>
        <v>3</v>
      </c>
      <c r="BO43" s="154">
        <f>IFERROR(INDEX('IT-Efficacy Acceptability'!AC$12:AC$52,MATCH($A43,'IT-Efficacy Acceptability'!$B$12:$B$52,0)),"")</f>
        <v>3</v>
      </c>
      <c r="BP43" s="154">
        <f>IFERROR(INDEX('DE-Efficacy Acceptability'!H$12:H$52,MATCH($A43,'DE-Efficacy Acceptability'!$B$12:$B$52,0)),"")</f>
        <v>3</v>
      </c>
      <c r="BQ43" s="154">
        <f>IFERROR(INDEX('DE-Efficacy Acceptability'!I$12:I$52,MATCH($A43,'DE-Efficacy Acceptability'!$B$12:$B$52,0)),"")</f>
        <v>3</v>
      </c>
      <c r="BR43" s="154">
        <f>IFERROR(INDEX('DE-Efficacy Acceptability'!J$12:J$52,MATCH($A43,'DE-Efficacy Acceptability'!$B$12:$B$52,0)),"")</f>
        <v>3</v>
      </c>
      <c r="BS43" s="154">
        <f>IFERROR(INDEX('DE-Efficacy Acceptability'!K$12:K$52,MATCH($A43,'DE-Efficacy Acceptability'!$B$12:$B$52,0)),"")</f>
        <v>3</v>
      </c>
      <c r="BT43" s="154">
        <f>IFERROR(INDEX('DE-Efficacy Acceptability'!L$12:L$52,MATCH($A43,'DE-Efficacy Acceptability'!$B$12:$B$52,0)),"")</f>
        <v>3</v>
      </c>
      <c r="BU43" s="154">
        <f>IFERROR(INDEX('DE-Efficacy Acceptability'!M$12:M$52,MATCH($A43,'DE-Efficacy Acceptability'!$B$12:$B$52,0)),"")</f>
        <v>3</v>
      </c>
      <c r="BV43" s="154">
        <f>IFERROR(INDEX('DE-Efficacy Acceptability'!N$12:N$52,MATCH($A43,'DE-Efficacy Acceptability'!$B$12:$B$52,0)),"")</f>
        <v>3</v>
      </c>
      <c r="BW43" s="154">
        <f>IFERROR(INDEX('DE-Efficacy Acceptability'!O$12:O$52,MATCH($A43,'DE-Efficacy Acceptability'!$B$12:$B$52,0)),"")</f>
        <v>3</v>
      </c>
      <c r="BX43" s="154">
        <f>IFERROR(INDEX('DE-Efficacy Acceptability'!P$12:P$52,MATCH($A43,'DE-Efficacy Acceptability'!$B$12:$B$52,0)),"")</f>
        <v>3</v>
      </c>
      <c r="BY43" s="154">
        <f>IFERROR(INDEX('DE-Efficacy Acceptability'!Q$12:Q$52,MATCH($A43,'DE-Efficacy Acceptability'!$B$12:$B$52,0)),"")</f>
        <v>3</v>
      </c>
      <c r="BZ43" s="154">
        <f>IFERROR(INDEX('DE-Efficacy Acceptability'!R$12:R$52,MATCH($A43,'DE-Efficacy Acceptability'!$B$12:$B$52,0)),"")</f>
        <v>3</v>
      </c>
      <c r="CA43" s="154">
        <f>IFERROR(INDEX('DE-Efficacy Acceptability'!S$12:S$52,MATCH($A43,'DE-Efficacy Acceptability'!$B$12:$B$52,0)),"")</f>
        <v>3</v>
      </c>
      <c r="CB43" s="154">
        <f>IFERROR(INDEX('DE-Efficacy Acceptability'!T$12:T$52,MATCH($A43,'DE-Efficacy Acceptability'!$B$12:$B$52,0)),"")</f>
        <v>3</v>
      </c>
      <c r="CC43" s="154">
        <f>IFERROR(INDEX('DE-Efficacy Acceptability'!U$12:U$52,MATCH($A43,'DE-Efficacy Acceptability'!$B$12:$B$52,0)),"")</f>
        <v>3</v>
      </c>
      <c r="CD43" s="154">
        <f>IFERROR(INDEX('DE-Efficacy Acceptability'!V$12:V$52,MATCH($A43,'DE-Efficacy Acceptability'!$B$12:$B$52,0)),"")</f>
        <v>3</v>
      </c>
      <c r="CE43" s="154">
        <f>IFERROR(INDEX('DE-Efficacy Acceptability'!W$12:W$52,MATCH($A43,'DE-Efficacy Acceptability'!$B$12:$B$52,0)),"")</f>
        <v>3</v>
      </c>
      <c r="CF43" s="154">
        <f>IFERROR(INDEX('DE-Efficacy Acceptability'!X$12:X$52,MATCH($A43,'DE-Efficacy Acceptability'!$B$12:$B$52,0)),"")</f>
        <v>3</v>
      </c>
      <c r="CG43" s="154">
        <f>IFERROR(INDEX('DE-Efficacy Acceptability'!Y$12:Y$52,MATCH($A43,'DE-Efficacy Acceptability'!$B$12:$B$52,0)),"")</f>
        <v>3</v>
      </c>
      <c r="CH43" s="154">
        <f>IFERROR(INDEX('DE-Efficacy Acceptability'!Z$12:Z$52,MATCH($A43,'DE-Efficacy Acceptability'!$B$12:$B$52,0)),"")</f>
        <v>3</v>
      </c>
      <c r="CI43" s="154">
        <f>IFERROR(INDEX('DE-Efficacy Acceptability'!AA$12:AA$52,MATCH($A43,'DE-Efficacy Acceptability'!$B$12:$B$52,0)),"")</f>
        <v>3</v>
      </c>
      <c r="CJ43" s="154">
        <f>IFERROR(INDEX('DE-Efficacy Acceptability'!AB$12:AB$52,MATCH($A43,'DE-Efficacy Acceptability'!$B$12:$B$52,0)),"")</f>
        <v>3</v>
      </c>
      <c r="CK43" s="154">
        <f>IFERROR(INDEX('DE-Efficacy Acceptability'!AC$12:AC$52,MATCH($A43,'DE-Efficacy Acceptability'!$B$12:$B$52,0)),"")</f>
        <v>3</v>
      </c>
      <c r="CL43" s="154">
        <f>IFERROR(INDEX('FR-Efficacy Acceptability'!H$12:H$52,MATCH($A43,'FR-Efficacy Acceptability'!$B$12:$B$52,0)),"")</f>
        <v>3</v>
      </c>
      <c r="CM43" s="154">
        <f>IFERROR(INDEX('FR-Efficacy Acceptability'!I$12:I$52,MATCH($A43,'FR-Efficacy Acceptability'!$B$12:$B$52,0)),"")</f>
        <v>3</v>
      </c>
      <c r="CN43" s="154">
        <f>IFERROR(INDEX('FR-Efficacy Acceptability'!J$12:J$52,MATCH($A43,'FR-Efficacy Acceptability'!$B$12:$B$52,0)),"")</f>
        <v>3</v>
      </c>
      <c r="CO43" s="154">
        <f>IFERROR(INDEX('FR-Efficacy Acceptability'!K$12:K$52,MATCH($A43,'FR-Efficacy Acceptability'!$B$12:$B$52,0)),"")</f>
        <v>3</v>
      </c>
      <c r="CP43" s="154">
        <f>IFERROR(INDEX('FR-Efficacy Acceptability'!L$12:L$52,MATCH($A43,'FR-Efficacy Acceptability'!$B$12:$B$52,0)),"")</f>
        <v>3</v>
      </c>
      <c r="CQ43" s="154">
        <f>IFERROR(INDEX('FR-Efficacy Acceptability'!M$12:M$52,MATCH($A43,'FR-Efficacy Acceptability'!$B$12:$B$52,0)),"")</f>
        <v>3</v>
      </c>
      <c r="CR43" s="154">
        <f>IFERROR(INDEX('FR-Efficacy Acceptability'!N$12:N$52,MATCH($A43,'FR-Efficacy Acceptability'!$B$12:$B$52,0)),"")</f>
        <v>3</v>
      </c>
      <c r="CS43" s="154">
        <f>IFERROR(INDEX('FR-Efficacy Acceptability'!O$12:O$52,MATCH($A43,'FR-Efficacy Acceptability'!$B$12:$B$52,0)),"")</f>
        <v>3</v>
      </c>
      <c r="CT43" s="154">
        <f>IFERROR(INDEX('FR-Efficacy Acceptability'!P$12:P$52,MATCH($A43,'FR-Efficacy Acceptability'!$B$12:$B$52,0)),"")</f>
        <v>3</v>
      </c>
      <c r="CU43" s="154">
        <f>IFERROR(INDEX('FR-Efficacy Acceptability'!Q$12:Q$52,MATCH($A43,'FR-Efficacy Acceptability'!$B$12:$B$52,0)),"")</f>
        <v>3</v>
      </c>
      <c r="CV43" s="154">
        <f>IFERROR(INDEX('FR-Efficacy Acceptability'!R$12:R$52,MATCH($A43,'FR-Efficacy Acceptability'!$B$12:$B$52,0)),"")</f>
        <v>3</v>
      </c>
      <c r="CW43" s="154">
        <f>IFERROR(INDEX('FR-Efficacy Acceptability'!S$12:S$52,MATCH($A43,'FR-Efficacy Acceptability'!$B$12:$B$52,0)),"")</f>
        <v>3</v>
      </c>
      <c r="CX43" s="154">
        <f>IFERROR(INDEX('FR-Efficacy Acceptability'!T$12:T$52,MATCH($A43,'FR-Efficacy Acceptability'!$B$12:$B$52,0)),"")</f>
        <v>3</v>
      </c>
      <c r="CY43" s="154">
        <f>IFERROR(INDEX('FR-Efficacy Acceptability'!U$12:U$52,MATCH($A43,'FR-Efficacy Acceptability'!$B$12:$B$52,0)),"")</f>
        <v>3</v>
      </c>
      <c r="CZ43" s="154">
        <f>IFERROR(INDEX('FR-Efficacy Acceptability'!V$12:V$52,MATCH($A43,'FR-Efficacy Acceptability'!$B$12:$B$52,0)),"")</f>
        <v>3</v>
      </c>
      <c r="DA43" s="154">
        <f>IFERROR(INDEX('FR-Efficacy Acceptability'!W$12:W$52,MATCH($A43,'FR-Efficacy Acceptability'!$B$12:$B$52,0)),"")</f>
        <v>3</v>
      </c>
      <c r="DB43" s="154">
        <f>IFERROR(INDEX('FR-Efficacy Acceptability'!X$12:X$52,MATCH($A43,'FR-Efficacy Acceptability'!$B$12:$B$52,0)),"")</f>
        <v>3</v>
      </c>
      <c r="DC43" s="154">
        <f>IFERROR(INDEX('FR-Efficacy Acceptability'!Y$12:Y$52,MATCH($A43,'FR-Efficacy Acceptability'!$B$12:$B$52,0)),"")</f>
        <v>3</v>
      </c>
      <c r="DD43" s="154">
        <f>IFERROR(INDEX('FR-Efficacy Acceptability'!Z$12:Z$52,MATCH($A43,'FR-Efficacy Acceptability'!$B$12:$B$52,0)),"")</f>
        <v>3</v>
      </c>
      <c r="DE43" s="154">
        <f>IFERROR(INDEX('FR-Efficacy Acceptability'!AA$12:AA$52,MATCH($A43,'FR-Efficacy Acceptability'!$B$12:$B$52,0)),"")</f>
        <v>3</v>
      </c>
      <c r="DF43" s="154">
        <f>IFERROR(INDEX('FR-Efficacy Acceptability'!AB$12:AB$52,MATCH($A43,'FR-Efficacy Acceptability'!$B$12:$B$52,0)),"")</f>
        <v>3</v>
      </c>
      <c r="DG43" s="154">
        <f>IFERROR(INDEX('FR-Efficacy Acceptability'!AC$12:AC$52,MATCH($A43,'FR-Efficacy Acceptability'!$B$12:$B$52,0)),"")</f>
        <v>3</v>
      </c>
      <c r="DH43" s="160">
        <f t="shared" si="86"/>
        <v>0</v>
      </c>
      <c r="DI43" s="160">
        <f t="shared" si="21"/>
        <v>0</v>
      </c>
      <c r="DJ43" s="160">
        <f t="shared" si="22"/>
        <v>0</v>
      </c>
      <c r="DK43" s="160">
        <f t="shared" si="23"/>
        <v>0</v>
      </c>
      <c r="DL43" s="160">
        <f t="shared" si="24"/>
        <v>0</v>
      </c>
      <c r="DM43" s="160">
        <f t="shared" si="25"/>
        <v>0</v>
      </c>
      <c r="DN43" s="160">
        <f t="shared" si="26"/>
        <v>0</v>
      </c>
      <c r="DO43" s="160">
        <f t="shared" si="27"/>
        <v>0</v>
      </c>
      <c r="DP43" s="160">
        <f t="shared" si="28"/>
        <v>0</v>
      </c>
      <c r="DQ43" s="160">
        <f t="shared" si="29"/>
        <v>0</v>
      </c>
      <c r="DR43" s="160">
        <f t="shared" si="30"/>
        <v>0</v>
      </c>
      <c r="DS43" s="160">
        <f t="shared" si="31"/>
        <v>0</v>
      </c>
      <c r="DT43" s="160">
        <f t="shared" si="32"/>
        <v>0</v>
      </c>
      <c r="DU43" s="160">
        <f t="shared" si="33"/>
        <v>0</v>
      </c>
      <c r="DV43" s="160">
        <f t="shared" si="34"/>
        <v>0</v>
      </c>
      <c r="DW43" s="160">
        <f t="shared" si="35"/>
        <v>0</v>
      </c>
      <c r="DX43" s="160">
        <f t="shared" si="36"/>
        <v>0</v>
      </c>
      <c r="DY43" s="160">
        <f t="shared" si="37"/>
        <v>0</v>
      </c>
      <c r="DZ43" s="160">
        <f t="shared" si="38"/>
        <v>0</v>
      </c>
      <c r="EA43" s="160">
        <f t="shared" si="39"/>
        <v>0</v>
      </c>
      <c r="EB43" s="160">
        <f t="shared" si="40"/>
        <v>0</v>
      </c>
      <c r="EC43" s="160">
        <f t="shared" si="41"/>
        <v>0</v>
      </c>
      <c r="ED43" s="160">
        <f t="shared" si="87"/>
        <v>0</v>
      </c>
      <c r="EE43" s="160">
        <f t="shared" si="42"/>
        <v>0</v>
      </c>
      <c r="EF43" s="160">
        <f t="shared" si="43"/>
        <v>0</v>
      </c>
      <c r="EG43" s="160">
        <f t="shared" si="44"/>
        <v>0</v>
      </c>
      <c r="EH43" s="160">
        <f t="shared" si="45"/>
        <v>0</v>
      </c>
      <c r="EI43" s="160">
        <f t="shared" si="46"/>
        <v>0</v>
      </c>
      <c r="EJ43" s="160">
        <f t="shared" si="47"/>
        <v>0</v>
      </c>
      <c r="EK43" s="160">
        <f t="shared" si="48"/>
        <v>0</v>
      </c>
      <c r="EL43" s="160">
        <f t="shared" si="49"/>
        <v>0</v>
      </c>
      <c r="EM43" s="160">
        <f t="shared" si="50"/>
        <v>0</v>
      </c>
      <c r="EN43" s="160">
        <f t="shared" si="51"/>
        <v>0</v>
      </c>
      <c r="EO43" s="160">
        <f t="shared" si="52"/>
        <v>0</v>
      </c>
      <c r="EP43" s="160">
        <f t="shared" si="53"/>
        <v>1</v>
      </c>
      <c r="EQ43" s="160">
        <f t="shared" si="54"/>
        <v>0</v>
      </c>
      <c r="ER43" s="160">
        <f t="shared" si="55"/>
        <v>0</v>
      </c>
      <c r="ES43" s="160">
        <f t="shared" si="56"/>
        <v>0</v>
      </c>
      <c r="ET43" s="160">
        <f t="shared" si="57"/>
        <v>0</v>
      </c>
      <c r="EU43" s="160">
        <f t="shared" si="58"/>
        <v>0</v>
      </c>
      <c r="EV43" s="160">
        <f t="shared" si="59"/>
        <v>0</v>
      </c>
      <c r="EW43" s="160">
        <f t="shared" si="60"/>
        <v>0</v>
      </c>
      <c r="EX43" s="160">
        <f t="shared" si="61"/>
        <v>0</v>
      </c>
      <c r="EY43" s="160">
        <f t="shared" si="62"/>
        <v>0</v>
      </c>
      <c r="EZ43" s="160">
        <f t="shared" si="88"/>
        <v>0</v>
      </c>
      <c r="FA43" s="160">
        <f t="shared" si="89"/>
        <v>0</v>
      </c>
      <c r="FB43" s="160">
        <f t="shared" si="90"/>
        <v>0</v>
      </c>
      <c r="FC43" s="160">
        <f t="shared" si="91"/>
        <v>0</v>
      </c>
      <c r="FD43" s="160">
        <f t="shared" si="92"/>
        <v>0</v>
      </c>
      <c r="FE43" s="160">
        <f t="shared" si="93"/>
        <v>0</v>
      </c>
      <c r="FF43" s="160">
        <f t="shared" si="94"/>
        <v>0</v>
      </c>
      <c r="FG43" s="160">
        <f t="shared" si="95"/>
        <v>0</v>
      </c>
      <c r="FH43" s="160">
        <f t="shared" si="96"/>
        <v>0</v>
      </c>
      <c r="FI43" s="160">
        <f t="shared" si="97"/>
        <v>0</v>
      </c>
      <c r="FJ43" s="160">
        <f t="shared" si="98"/>
        <v>0</v>
      </c>
      <c r="FK43" s="160">
        <f t="shared" si="99"/>
        <v>0</v>
      </c>
      <c r="FL43" s="160">
        <f t="shared" si="100"/>
        <v>0</v>
      </c>
      <c r="FM43" s="160">
        <f t="shared" si="101"/>
        <v>0</v>
      </c>
      <c r="FN43" s="160">
        <f t="shared" si="102"/>
        <v>0</v>
      </c>
      <c r="FO43" s="160">
        <f t="shared" si="103"/>
        <v>0</v>
      </c>
      <c r="FP43" s="160">
        <f t="shared" si="104"/>
        <v>0</v>
      </c>
      <c r="FQ43" s="160">
        <f t="shared" si="105"/>
        <v>0</v>
      </c>
      <c r="FR43" s="160">
        <f t="shared" si="106"/>
        <v>0</v>
      </c>
      <c r="FS43" s="160">
        <f t="shared" si="107"/>
        <v>0</v>
      </c>
      <c r="FT43" s="160">
        <f t="shared" si="108"/>
        <v>0</v>
      </c>
      <c r="FU43" s="160">
        <f t="shared" si="109"/>
        <v>0</v>
      </c>
      <c r="FV43" s="160">
        <f t="shared" si="110"/>
        <v>0</v>
      </c>
      <c r="FW43" s="160">
        <f t="shared" si="64"/>
        <v>0</v>
      </c>
      <c r="FX43" s="160">
        <f t="shared" si="65"/>
        <v>0</v>
      </c>
      <c r="FY43" s="160">
        <f t="shared" si="66"/>
        <v>0</v>
      </c>
      <c r="FZ43" s="160">
        <f t="shared" si="67"/>
        <v>0</v>
      </c>
      <c r="GA43" s="160">
        <f t="shared" si="68"/>
        <v>0</v>
      </c>
      <c r="GB43" s="160">
        <f t="shared" si="69"/>
        <v>0</v>
      </c>
      <c r="GC43" s="160">
        <f t="shared" si="70"/>
        <v>0</v>
      </c>
      <c r="GD43" s="160">
        <f t="shared" si="71"/>
        <v>0</v>
      </c>
      <c r="GE43" s="160">
        <f t="shared" si="72"/>
        <v>0</v>
      </c>
      <c r="GF43" s="160">
        <f t="shared" si="73"/>
        <v>0</v>
      </c>
      <c r="GG43" s="160">
        <f t="shared" si="74"/>
        <v>0</v>
      </c>
      <c r="GH43" s="160">
        <f t="shared" si="75"/>
        <v>0</v>
      </c>
      <c r="GI43" s="160">
        <f t="shared" si="76"/>
        <v>0</v>
      </c>
      <c r="GJ43" s="160">
        <f t="shared" si="77"/>
        <v>0</v>
      </c>
      <c r="GK43" s="160">
        <f t="shared" si="78"/>
        <v>0</v>
      </c>
      <c r="GL43" s="160">
        <f t="shared" si="79"/>
        <v>0</v>
      </c>
      <c r="GM43" s="160">
        <f t="shared" si="80"/>
        <v>0</v>
      </c>
      <c r="GN43" s="160">
        <f t="shared" si="81"/>
        <v>0</v>
      </c>
      <c r="GO43" s="160">
        <f t="shared" si="82"/>
        <v>0</v>
      </c>
      <c r="GP43" s="160">
        <f t="shared" si="83"/>
        <v>0</v>
      </c>
      <c r="GQ43" s="160">
        <f t="shared" si="84"/>
        <v>0</v>
      </c>
      <c r="GR43" s="58" t="b">
        <f t="array" ref="GR43">MAX(DH43:GQ43)=MIN(DH43:GQ43)</f>
        <v>0</v>
      </c>
    </row>
    <row r="44" spans="1:200" hidden="1" x14ac:dyDescent="0.25">
      <c r="A44" s="350" t="s">
        <v>73</v>
      </c>
      <c r="B44" s="160">
        <f t="shared" si="85"/>
        <v>3</v>
      </c>
      <c r="C44" s="160">
        <f t="shared" si="0"/>
        <v>3</v>
      </c>
      <c r="D44" s="160">
        <f t="shared" si="1"/>
        <v>4</v>
      </c>
      <c r="E44" s="160">
        <f t="shared" si="2"/>
        <v>3</v>
      </c>
      <c r="F44" s="160">
        <f t="shared" si="3"/>
        <v>4</v>
      </c>
      <c r="G44" s="160">
        <f t="shared" si="4"/>
        <v>3</v>
      </c>
      <c r="H44" s="160">
        <f t="shared" si="5"/>
        <v>3</v>
      </c>
      <c r="I44" s="160">
        <f t="shared" si="6"/>
        <v>5</v>
      </c>
      <c r="J44" s="160">
        <f t="shared" si="7"/>
        <v>4</v>
      </c>
      <c r="K44" s="160">
        <f t="shared" si="8"/>
        <v>5</v>
      </c>
      <c r="L44" s="160">
        <f t="shared" si="9"/>
        <v>3</v>
      </c>
      <c r="M44" s="160">
        <f t="shared" si="10"/>
        <v>3</v>
      </c>
      <c r="N44" s="160">
        <f t="shared" si="11"/>
        <v>5</v>
      </c>
      <c r="O44" s="160">
        <f t="shared" si="12"/>
        <v>2</v>
      </c>
      <c r="P44" s="160">
        <f t="shared" si="13"/>
        <v>3</v>
      </c>
      <c r="Q44" s="160">
        <f t="shared" si="14"/>
        <v>3</v>
      </c>
      <c r="R44" s="160">
        <f t="shared" si="15"/>
        <v>3</v>
      </c>
      <c r="S44" s="160">
        <f t="shared" si="16"/>
        <v>3</v>
      </c>
      <c r="T44" s="160">
        <f t="shared" si="17"/>
        <v>3</v>
      </c>
      <c r="U44" s="160">
        <f t="shared" si="18"/>
        <v>3</v>
      </c>
      <c r="V44" s="160">
        <f t="shared" si="19"/>
        <v>3</v>
      </c>
      <c r="W44" s="160">
        <f t="shared" si="20"/>
        <v>3</v>
      </c>
      <c r="X44" s="154">
        <f>IFERROR(INDEX('ES-Efficacy Acceptability'!H$12:H$52,MATCH($A44,'ES-Efficacy Acceptability'!$B$12:$B$52,0)),"")</f>
        <v>3</v>
      </c>
      <c r="Y44" s="154">
        <f>IFERROR(INDEX('ES-Efficacy Acceptability'!I$12:I$52,MATCH($A44,'ES-Efficacy Acceptability'!$B$12:$B$52,0)),"")</f>
        <v>3</v>
      </c>
      <c r="Z44" s="154">
        <f>IFERROR(INDEX('ES-Efficacy Acceptability'!J$12:J$52,MATCH($A44,'ES-Efficacy Acceptability'!$B$12:$B$52,0)),"")</f>
        <v>4</v>
      </c>
      <c r="AA44" s="154">
        <f>IFERROR(INDEX('ES-Efficacy Acceptability'!K$12:K$52,MATCH($A44,'ES-Efficacy Acceptability'!$B$12:$B$52,0)),"")</f>
        <v>3</v>
      </c>
      <c r="AB44" s="154">
        <f>IFERROR(INDEX('ES-Efficacy Acceptability'!L$12:L$52,MATCH($A44,'ES-Efficacy Acceptability'!$B$12:$B$52,0)),"")</f>
        <v>4</v>
      </c>
      <c r="AC44" s="154">
        <f>IFERROR(INDEX('ES-Efficacy Acceptability'!M$12:M$52,MATCH($A44,'ES-Efficacy Acceptability'!$B$12:$B$52,0)),"")</f>
        <v>3</v>
      </c>
      <c r="AD44" s="154">
        <f>IFERROR(INDEX('ES-Efficacy Acceptability'!N$12:N$52,MATCH($A44,'ES-Efficacy Acceptability'!$B$12:$B$52,0)),"")</f>
        <v>3</v>
      </c>
      <c r="AE44" s="154">
        <f>IFERROR(INDEX('ES-Efficacy Acceptability'!O$12:O$52,MATCH($A44,'ES-Efficacy Acceptability'!$B$12:$B$52,0)),"")</f>
        <v>5</v>
      </c>
      <c r="AF44" s="154">
        <f>IFERROR(INDEX('ES-Efficacy Acceptability'!P$12:P$52,MATCH($A44,'ES-Efficacy Acceptability'!$B$12:$B$52,0)),"")</f>
        <v>4</v>
      </c>
      <c r="AG44" s="154">
        <f>IFERROR(INDEX('ES-Efficacy Acceptability'!Q$12:Q$52,MATCH($A44,'ES-Efficacy Acceptability'!$B$12:$B$52,0)),"")</f>
        <v>5</v>
      </c>
      <c r="AH44" s="154">
        <f>IFERROR(INDEX('ES-Efficacy Acceptability'!R$12:R$52,MATCH($A44,'ES-Efficacy Acceptability'!$B$12:$B$52,0)),"")</f>
        <v>3</v>
      </c>
      <c r="AI44" s="154">
        <f>IFERROR(INDEX('ES-Efficacy Acceptability'!S$12:S$52,MATCH($A44,'ES-Efficacy Acceptability'!$B$12:$B$52,0)),"")</f>
        <v>3</v>
      </c>
      <c r="AJ44" s="154">
        <f>IFERROR(INDEX('ES-Efficacy Acceptability'!T$12:T$52,MATCH($A44,'ES-Efficacy Acceptability'!$B$12:$B$52,0)),"")</f>
        <v>5</v>
      </c>
      <c r="AK44" s="154">
        <f>IFERROR(INDEX('ES-Efficacy Acceptability'!U$12:U$52,MATCH($A44,'ES-Efficacy Acceptability'!$B$12:$B$52,0)),"")</f>
        <v>2</v>
      </c>
      <c r="AL44" s="154">
        <f>IFERROR(INDEX('ES-Efficacy Acceptability'!V$12:V$52,MATCH($A44,'ES-Efficacy Acceptability'!$B$12:$B$52,0)),"")</f>
        <v>3</v>
      </c>
      <c r="AM44" s="154">
        <f>IFERROR(INDEX('ES-Efficacy Acceptability'!W$12:W$52,MATCH($A44,'ES-Efficacy Acceptability'!$B$12:$B$52,0)),"")</f>
        <v>3</v>
      </c>
      <c r="AN44" s="154">
        <f>IFERROR(INDEX('ES-Efficacy Acceptability'!X$12:X$52,MATCH($A44,'ES-Efficacy Acceptability'!$B$12:$B$52,0)),"")</f>
        <v>3</v>
      </c>
      <c r="AO44" s="154">
        <f>IFERROR(INDEX('ES-Efficacy Acceptability'!Y$12:Y$52,MATCH($A44,'ES-Efficacy Acceptability'!$B$12:$B$52,0)),"")</f>
        <v>3</v>
      </c>
      <c r="AP44" s="154">
        <f>IFERROR(INDEX('ES-Efficacy Acceptability'!Z$12:Z$52,MATCH($A44,'ES-Efficacy Acceptability'!$B$12:$B$52,0)),"")</f>
        <v>3</v>
      </c>
      <c r="AQ44" s="154">
        <f>IFERROR(INDEX('ES-Efficacy Acceptability'!AA$12:AA$52,MATCH($A44,'ES-Efficacy Acceptability'!$B$12:$B$52,0)),"")</f>
        <v>3</v>
      </c>
      <c r="AR44" s="154">
        <f>IFERROR(INDEX('ES-Efficacy Acceptability'!AB$12:AB$52,MATCH($A44,'ES-Efficacy Acceptability'!$B$12:$B$52,0)),"")</f>
        <v>3</v>
      </c>
      <c r="AS44" s="154">
        <f>IFERROR(INDEX('ES-Efficacy Acceptability'!AC$12:AC$52,MATCH($A44,'ES-Efficacy Acceptability'!$B$12:$B$52,0)),"")</f>
        <v>3</v>
      </c>
      <c r="AT44" s="154">
        <f>IFERROR(INDEX('IT-Efficacy Acceptability'!H$12:H$52,MATCH($A44,'IT-Efficacy Acceptability'!$B$12:$B$52,0)),"")</f>
        <v>3</v>
      </c>
      <c r="AU44" s="154">
        <f>IFERROR(INDEX('IT-Efficacy Acceptability'!I$12:I$52,MATCH($A44,'IT-Efficacy Acceptability'!$B$12:$B$52,0)),"")</f>
        <v>3</v>
      </c>
      <c r="AV44" s="154">
        <f>IFERROR(INDEX('IT-Efficacy Acceptability'!J$12:J$52,MATCH($A44,'IT-Efficacy Acceptability'!$B$12:$B$52,0)),"")</f>
        <v>4</v>
      </c>
      <c r="AW44" s="154">
        <f>IFERROR(INDEX('IT-Efficacy Acceptability'!K$12:K$52,MATCH($A44,'IT-Efficacy Acceptability'!$B$12:$B$52,0)),"")</f>
        <v>3</v>
      </c>
      <c r="AX44" s="154">
        <f>IFERROR(INDEX('IT-Efficacy Acceptability'!L$12:L$52,MATCH($A44,'IT-Efficacy Acceptability'!$B$12:$B$52,0)),"")</f>
        <v>4</v>
      </c>
      <c r="AY44" s="154">
        <f>IFERROR(INDEX('IT-Efficacy Acceptability'!M$12:M$52,MATCH($A44,'IT-Efficacy Acceptability'!$B$12:$B$52,0)),"")</f>
        <v>3</v>
      </c>
      <c r="AZ44" s="154">
        <f>IFERROR(INDEX('IT-Efficacy Acceptability'!N$12:N$52,MATCH($A44,'IT-Efficacy Acceptability'!$B$12:$B$52,0)),"")</f>
        <v>3</v>
      </c>
      <c r="BA44" s="154">
        <f>IFERROR(INDEX('IT-Efficacy Acceptability'!O$12:O$52,MATCH($A44,'IT-Efficacy Acceptability'!$B$12:$B$52,0)),"")</f>
        <v>5</v>
      </c>
      <c r="BB44" s="154">
        <f>IFERROR(INDEX('IT-Efficacy Acceptability'!P$12:P$52,MATCH($A44,'IT-Efficacy Acceptability'!$B$12:$B$52,0)),"")</f>
        <v>4</v>
      </c>
      <c r="BC44" s="154">
        <f>IFERROR(INDEX('IT-Efficacy Acceptability'!Q$12:Q$52,MATCH($A44,'IT-Efficacy Acceptability'!$B$12:$B$52,0)),"")</f>
        <v>5</v>
      </c>
      <c r="BD44" s="154">
        <f>IFERROR(INDEX('IT-Efficacy Acceptability'!R$12:R$52,MATCH($A44,'IT-Efficacy Acceptability'!$B$12:$B$52,0)),"")</f>
        <v>3</v>
      </c>
      <c r="BE44" s="154">
        <f>IFERROR(INDEX('IT-Efficacy Acceptability'!S$12:S$52,MATCH($A44,'IT-Efficacy Acceptability'!$B$12:$B$52,0)),"")</f>
        <v>3</v>
      </c>
      <c r="BF44" s="154">
        <f>IFERROR(INDEX('IT-Efficacy Acceptability'!T$12:T$52,MATCH($A44,'IT-Efficacy Acceptability'!$B$12:$B$52,0)),"")</f>
        <v>5</v>
      </c>
      <c r="BG44" s="154">
        <f>IFERROR(INDEX('IT-Efficacy Acceptability'!U$12:U$52,MATCH($A44,'IT-Efficacy Acceptability'!$B$12:$B$52,0)),"")</f>
        <v>2</v>
      </c>
      <c r="BH44" s="154">
        <f>IFERROR(INDEX('IT-Efficacy Acceptability'!V$12:V$52,MATCH($A44,'IT-Efficacy Acceptability'!$B$12:$B$52,0)),"")</f>
        <v>3</v>
      </c>
      <c r="BI44" s="154">
        <f>IFERROR(INDEX('IT-Efficacy Acceptability'!W$12:W$52,MATCH($A44,'IT-Efficacy Acceptability'!$B$12:$B$52,0)),"")</f>
        <v>3</v>
      </c>
      <c r="BJ44" s="154">
        <f>IFERROR(INDEX('IT-Efficacy Acceptability'!X$12:X$52,MATCH($A44,'IT-Efficacy Acceptability'!$B$12:$B$52,0)),"")</f>
        <v>3</v>
      </c>
      <c r="BK44" s="154">
        <f>IFERROR(INDEX('IT-Efficacy Acceptability'!Y$12:Y$52,MATCH($A44,'IT-Efficacy Acceptability'!$B$12:$B$52,0)),"")</f>
        <v>3</v>
      </c>
      <c r="BL44" s="154">
        <f>IFERROR(INDEX('IT-Efficacy Acceptability'!Z$12:Z$52,MATCH($A44,'IT-Efficacy Acceptability'!$B$12:$B$52,0)),"")</f>
        <v>3</v>
      </c>
      <c r="BM44" s="154">
        <f>IFERROR(INDEX('IT-Efficacy Acceptability'!AA$12:AA$52,MATCH($A44,'IT-Efficacy Acceptability'!$B$12:$B$52,0)),"")</f>
        <v>3</v>
      </c>
      <c r="BN44" s="154">
        <f>IFERROR(INDEX('IT-Efficacy Acceptability'!AB$12:AB$52,MATCH($A44,'IT-Efficacy Acceptability'!$B$12:$B$52,0)),"")</f>
        <v>3</v>
      </c>
      <c r="BO44" s="154">
        <f>IFERROR(INDEX('IT-Efficacy Acceptability'!AC$12:AC$52,MATCH($A44,'IT-Efficacy Acceptability'!$B$12:$B$52,0)),"")</f>
        <v>3</v>
      </c>
      <c r="BP44" s="154">
        <f>IFERROR(INDEX('DE-Efficacy Acceptability'!H$12:H$52,MATCH($A44,'DE-Efficacy Acceptability'!$B$12:$B$52,0)),"")</f>
        <v>3</v>
      </c>
      <c r="BQ44" s="154">
        <f>IFERROR(INDEX('DE-Efficacy Acceptability'!I$12:I$52,MATCH($A44,'DE-Efficacy Acceptability'!$B$12:$B$52,0)),"")</f>
        <v>3</v>
      </c>
      <c r="BR44" s="154">
        <f>IFERROR(INDEX('DE-Efficacy Acceptability'!J$12:J$52,MATCH($A44,'DE-Efficacy Acceptability'!$B$12:$B$52,0)),"")</f>
        <v>4</v>
      </c>
      <c r="BS44" s="154">
        <f>IFERROR(INDEX('DE-Efficacy Acceptability'!K$12:K$52,MATCH($A44,'DE-Efficacy Acceptability'!$B$12:$B$52,0)),"")</f>
        <v>3</v>
      </c>
      <c r="BT44" s="154">
        <f>IFERROR(INDEX('DE-Efficacy Acceptability'!L$12:L$52,MATCH($A44,'DE-Efficacy Acceptability'!$B$12:$B$52,0)),"")</f>
        <v>4</v>
      </c>
      <c r="BU44" s="154">
        <f>IFERROR(INDEX('DE-Efficacy Acceptability'!M$12:M$52,MATCH($A44,'DE-Efficacy Acceptability'!$B$12:$B$52,0)),"")</f>
        <v>3</v>
      </c>
      <c r="BV44" s="154">
        <f>IFERROR(INDEX('DE-Efficacy Acceptability'!N$12:N$52,MATCH($A44,'DE-Efficacy Acceptability'!$B$12:$B$52,0)),"")</f>
        <v>3</v>
      </c>
      <c r="BW44" s="154">
        <f>IFERROR(INDEX('DE-Efficacy Acceptability'!O$12:O$52,MATCH($A44,'DE-Efficacy Acceptability'!$B$12:$B$52,0)),"")</f>
        <v>5</v>
      </c>
      <c r="BX44" s="154">
        <f>IFERROR(INDEX('DE-Efficacy Acceptability'!P$12:P$52,MATCH($A44,'DE-Efficacy Acceptability'!$B$12:$B$52,0)),"")</f>
        <v>4</v>
      </c>
      <c r="BY44" s="154">
        <f>IFERROR(INDEX('DE-Efficacy Acceptability'!Q$12:Q$52,MATCH($A44,'DE-Efficacy Acceptability'!$B$12:$B$52,0)),"")</f>
        <v>5</v>
      </c>
      <c r="BZ44" s="154">
        <f>IFERROR(INDEX('DE-Efficacy Acceptability'!R$12:R$52,MATCH($A44,'DE-Efficacy Acceptability'!$B$12:$B$52,0)),"")</f>
        <v>3</v>
      </c>
      <c r="CA44" s="154">
        <f>IFERROR(INDEX('DE-Efficacy Acceptability'!S$12:S$52,MATCH($A44,'DE-Efficacy Acceptability'!$B$12:$B$52,0)),"")</f>
        <v>3</v>
      </c>
      <c r="CB44" s="154">
        <f>IFERROR(INDEX('DE-Efficacy Acceptability'!T$12:T$52,MATCH($A44,'DE-Efficacy Acceptability'!$B$12:$B$52,0)),"")</f>
        <v>5</v>
      </c>
      <c r="CC44" s="154">
        <f>IFERROR(INDEX('DE-Efficacy Acceptability'!U$12:U$52,MATCH($A44,'DE-Efficacy Acceptability'!$B$12:$B$52,0)),"")</f>
        <v>2</v>
      </c>
      <c r="CD44" s="154">
        <f>IFERROR(INDEX('DE-Efficacy Acceptability'!V$12:V$52,MATCH($A44,'DE-Efficacy Acceptability'!$B$12:$B$52,0)),"")</f>
        <v>3</v>
      </c>
      <c r="CE44" s="154">
        <f>IFERROR(INDEX('DE-Efficacy Acceptability'!W$12:W$52,MATCH($A44,'DE-Efficacy Acceptability'!$B$12:$B$52,0)),"")</f>
        <v>3</v>
      </c>
      <c r="CF44" s="154">
        <f>IFERROR(INDEX('DE-Efficacy Acceptability'!X$12:X$52,MATCH($A44,'DE-Efficacy Acceptability'!$B$12:$B$52,0)),"")</f>
        <v>3</v>
      </c>
      <c r="CG44" s="154">
        <f>IFERROR(INDEX('DE-Efficacy Acceptability'!Y$12:Y$52,MATCH($A44,'DE-Efficacy Acceptability'!$B$12:$B$52,0)),"")</f>
        <v>3</v>
      </c>
      <c r="CH44" s="154">
        <f>IFERROR(INDEX('DE-Efficacy Acceptability'!Z$12:Z$52,MATCH($A44,'DE-Efficacy Acceptability'!$B$12:$B$52,0)),"")</f>
        <v>3</v>
      </c>
      <c r="CI44" s="154">
        <f>IFERROR(INDEX('DE-Efficacy Acceptability'!AA$12:AA$52,MATCH($A44,'DE-Efficacy Acceptability'!$B$12:$B$52,0)),"")</f>
        <v>3</v>
      </c>
      <c r="CJ44" s="154">
        <f>IFERROR(INDEX('DE-Efficacy Acceptability'!AB$12:AB$52,MATCH($A44,'DE-Efficacy Acceptability'!$B$12:$B$52,0)),"")</f>
        <v>3</v>
      </c>
      <c r="CK44" s="154">
        <f>IFERROR(INDEX('DE-Efficacy Acceptability'!AC$12:AC$52,MATCH($A44,'DE-Efficacy Acceptability'!$B$12:$B$52,0)),"")</f>
        <v>3</v>
      </c>
      <c r="CL44" s="154">
        <f>IFERROR(INDEX('FR-Efficacy Acceptability'!H$12:H$52,MATCH($A44,'FR-Efficacy Acceptability'!$B$12:$B$52,0)),"")</f>
        <v>3</v>
      </c>
      <c r="CM44" s="154">
        <f>IFERROR(INDEX('FR-Efficacy Acceptability'!I$12:I$52,MATCH($A44,'FR-Efficacy Acceptability'!$B$12:$B$52,0)),"")</f>
        <v>3</v>
      </c>
      <c r="CN44" s="154">
        <f>IFERROR(INDEX('FR-Efficacy Acceptability'!J$12:J$52,MATCH($A44,'FR-Efficacy Acceptability'!$B$12:$B$52,0)),"")</f>
        <v>4</v>
      </c>
      <c r="CO44" s="154">
        <f>IFERROR(INDEX('FR-Efficacy Acceptability'!K$12:K$52,MATCH($A44,'FR-Efficacy Acceptability'!$B$12:$B$52,0)),"")</f>
        <v>3</v>
      </c>
      <c r="CP44" s="154">
        <f>IFERROR(INDEX('FR-Efficacy Acceptability'!L$12:L$52,MATCH($A44,'FR-Efficacy Acceptability'!$B$12:$B$52,0)),"")</f>
        <v>4</v>
      </c>
      <c r="CQ44" s="154">
        <f>IFERROR(INDEX('FR-Efficacy Acceptability'!M$12:M$52,MATCH($A44,'FR-Efficacy Acceptability'!$B$12:$B$52,0)),"")</f>
        <v>3</v>
      </c>
      <c r="CR44" s="154">
        <f>IFERROR(INDEX('FR-Efficacy Acceptability'!N$12:N$52,MATCH($A44,'FR-Efficacy Acceptability'!$B$12:$B$52,0)),"")</f>
        <v>3</v>
      </c>
      <c r="CS44" s="154">
        <f>IFERROR(INDEX('FR-Efficacy Acceptability'!O$12:O$52,MATCH($A44,'FR-Efficacy Acceptability'!$B$12:$B$52,0)),"")</f>
        <v>5</v>
      </c>
      <c r="CT44" s="154">
        <f>IFERROR(INDEX('FR-Efficacy Acceptability'!P$12:P$52,MATCH($A44,'FR-Efficacy Acceptability'!$B$12:$B$52,0)),"")</f>
        <v>4</v>
      </c>
      <c r="CU44" s="154">
        <f>IFERROR(INDEX('FR-Efficacy Acceptability'!Q$12:Q$52,MATCH($A44,'FR-Efficacy Acceptability'!$B$12:$B$52,0)),"")</f>
        <v>5</v>
      </c>
      <c r="CV44" s="154">
        <f>IFERROR(INDEX('FR-Efficacy Acceptability'!R$12:R$52,MATCH($A44,'FR-Efficacy Acceptability'!$B$12:$B$52,0)),"")</f>
        <v>3</v>
      </c>
      <c r="CW44" s="154">
        <f>IFERROR(INDEX('FR-Efficacy Acceptability'!S$12:S$52,MATCH($A44,'FR-Efficacy Acceptability'!$B$12:$B$52,0)),"")</f>
        <v>3</v>
      </c>
      <c r="CX44" s="154">
        <f>IFERROR(INDEX('FR-Efficacy Acceptability'!T$12:T$52,MATCH($A44,'FR-Efficacy Acceptability'!$B$12:$B$52,0)),"")</f>
        <v>5</v>
      </c>
      <c r="CY44" s="154">
        <f>IFERROR(INDEX('FR-Efficacy Acceptability'!U$12:U$52,MATCH($A44,'FR-Efficacy Acceptability'!$B$12:$B$52,0)),"")</f>
        <v>2</v>
      </c>
      <c r="CZ44" s="154">
        <f>IFERROR(INDEX('FR-Efficacy Acceptability'!V$12:V$52,MATCH($A44,'FR-Efficacy Acceptability'!$B$12:$B$52,0)),"")</f>
        <v>3</v>
      </c>
      <c r="DA44" s="154">
        <f>IFERROR(INDEX('FR-Efficacy Acceptability'!W$12:W$52,MATCH($A44,'FR-Efficacy Acceptability'!$B$12:$B$52,0)),"")</f>
        <v>3</v>
      </c>
      <c r="DB44" s="154">
        <f>IFERROR(INDEX('FR-Efficacy Acceptability'!X$12:X$52,MATCH($A44,'FR-Efficacy Acceptability'!$B$12:$B$52,0)),"")</f>
        <v>3</v>
      </c>
      <c r="DC44" s="154">
        <f>IFERROR(INDEX('FR-Efficacy Acceptability'!Y$12:Y$52,MATCH($A44,'FR-Efficacy Acceptability'!$B$12:$B$52,0)),"")</f>
        <v>3</v>
      </c>
      <c r="DD44" s="154">
        <f>IFERROR(INDEX('FR-Efficacy Acceptability'!Z$12:Z$52,MATCH($A44,'FR-Efficacy Acceptability'!$B$12:$B$52,0)),"")</f>
        <v>3</v>
      </c>
      <c r="DE44" s="154">
        <f>IFERROR(INDEX('FR-Efficacy Acceptability'!AA$12:AA$52,MATCH($A44,'FR-Efficacy Acceptability'!$B$12:$B$52,0)),"")</f>
        <v>3</v>
      </c>
      <c r="DF44" s="154">
        <f>IFERROR(INDEX('FR-Efficacy Acceptability'!AB$12:AB$52,MATCH($A44,'FR-Efficacy Acceptability'!$B$12:$B$52,0)),"")</f>
        <v>3</v>
      </c>
      <c r="DG44" s="154">
        <f>IFERROR(INDEX('FR-Efficacy Acceptability'!AC$12:AC$52,MATCH($A44,'FR-Efficacy Acceptability'!$B$12:$B$52,0)),"")</f>
        <v>3</v>
      </c>
      <c r="DH44" s="160">
        <f t="shared" si="86"/>
        <v>0</v>
      </c>
      <c r="DI44" s="160">
        <f t="shared" si="21"/>
        <v>0</v>
      </c>
      <c r="DJ44" s="160">
        <f t="shared" si="22"/>
        <v>0</v>
      </c>
      <c r="DK44" s="160">
        <f t="shared" si="23"/>
        <v>0</v>
      </c>
      <c r="DL44" s="160">
        <f t="shared" si="24"/>
        <v>0</v>
      </c>
      <c r="DM44" s="160">
        <f t="shared" si="25"/>
        <v>0</v>
      </c>
      <c r="DN44" s="160">
        <f t="shared" si="26"/>
        <v>0</v>
      </c>
      <c r="DO44" s="160">
        <f t="shared" si="27"/>
        <v>0</v>
      </c>
      <c r="DP44" s="160">
        <f t="shared" si="28"/>
        <v>0</v>
      </c>
      <c r="DQ44" s="160">
        <f t="shared" si="29"/>
        <v>0</v>
      </c>
      <c r="DR44" s="160">
        <f t="shared" si="30"/>
        <v>0</v>
      </c>
      <c r="DS44" s="160">
        <f t="shared" si="31"/>
        <v>0</v>
      </c>
      <c r="DT44" s="160">
        <f t="shared" si="32"/>
        <v>0</v>
      </c>
      <c r="DU44" s="160">
        <f t="shared" si="33"/>
        <v>0</v>
      </c>
      <c r="DV44" s="160">
        <f t="shared" si="34"/>
        <v>0</v>
      </c>
      <c r="DW44" s="160">
        <f t="shared" si="35"/>
        <v>0</v>
      </c>
      <c r="DX44" s="160">
        <f t="shared" si="36"/>
        <v>0</v>
      </c>
      <c r="DY44" s="160">
        <f t="shared" si="37"/>
        <v>0</v>
      </c>
      <c r="DZ44" s="160">
        <f t="shared" si="38"/>
        <v>0</v>
      </c>
      <c r="EA44" s="160">
        <f t="shared" si="39"/>
        <v>0</v>
      </c>
      <c r="EB44" s="160">
        <f t="shared" si="40"/>
        <v>0</v>
      </c>
      <c r="EC44" s="160">
        <f t="shared" si="41"/>
        <v>0</v>
      </c>
      <c r="ED44" s="160">
        <f t="shared" si="87"/>
        <v>0</v>
      </c>
      <c r="EE44" s="160">
        <f t="shared" si="42"/>
        <v>0</v>
      </c>
      <c r="EF44" s="160">
        <f t="shared" si="43"/>
        <v>0</v>
      </c>
      <c r="EG44" s="160">
        <f t="shared" si="44"/>
        <v>0</v>
      </c>
      <c r="EH44" s="160">
        <f t="shared" si="45"/>
        <v>0</v>
      </c>
      <c r="EI44" s="160">
        <f t="shared" si="46"/>
        <v>0</v>
      </c>
      <c r="EJ44" s="160">
        <f t="shared" si="47"/>
        <v>0</v>
      </c>
      <c r="EK44" s="160">
        <f t="shared" si="48"/>
        <v>0</v>
      </c>
      <c r="EL44" s="160">
        <f t="shared" si="49"/>
        <v>0</v>
      </c>
      <c r="EM44" s="160">
        <f t="shared" si="50"/>
        <v>0</v>
      </c>
      <c r="EN44" s="160">
        <f t="shared" si="51"/>
        <v>0</v>
      </c>
      <c r="EO44" s="160">
        <f t="shared" si="52"/>
        <v>0</v>
      </c>
      <c r="EP44" s="160">
        <f t="shared" si="53"/>
        <v>0</v>
      </c>
      <c r="EQ44" s="160">
        <f t="shared" si="54"/>
        <v>0</v>
      </c>
      <c r="ER44" s="160">
        <f t="shared" si="55"/>
        <v>0</v>
      </c>
      <c r="ES44" s="160">
        <f t="shared" si="56"/>
        <v>0</v>
      </c>
      <c r="ET44" s="160">
        <f t="shared" si="57"/>
        <v>0</v>
      </c>
      <c r="EU44" s="160">
        <f t="shared" si="58"/>
        <v>0</v>
      </c>
      <c r="EV44" s="160">
        <f t="shared" si="59"/>
        <v>0</v>
      </c>
      <c r="EW44" s="160">
        <f t="shared" si="60"/>
        <v>0</v>
      </c>
      <c r="EX44" s="160">
        <f t="shared" si="61"/>
        <v>0</v>
      </c>
      <c r="EY44" s="160">
        <f t="shared" si="62"/>
        <v>0</v>
      </c>
      <c r="EZ44" s="160">
        <f t="shared" si="88"/>
        <v>0</v>
      </c>
      <c r="FA44" s="160">
        <f t="shared" si="89"/>
        <v>0</v>
      </c>
      <c r="FB44" s="160">
        <f t="shared" si="90"/>
        <v>0</v>
      </c>
      <c r="FC44" s="160">
        <f t="shared" si="91"/>
        <v>0</v>
      </c>
      <c r="FD44" s="160">
        <f t="shared" si="92"/>
        <v>0</v>
      </c>
      <c r="FE44" s="160">
        <f t="shared" si="93"/>
        <v>0</v>
      </c>
      <c r="FF44" s="160">
        <f t="shared" si="94"/>
        <v>0</v>
      </c>
      <c r="FG44" s="160">
        <f t="shared" si="95"/>
        <v>0</v>
      </c>
      <c r="FH44" s="160">
        <f t="shared" si="96"/>
        <v>0</v>
      </c>
      <c r="FI44" s="160">
        <f t="shared" si="97"/>
        <v>0</v>
      </c>
      <c r="FJ44" s="160">
        <f t="shared" si="98"/>
        <v>0</v>
      </c>
      <c r="FK44" s="160">
        <f t="shared" si="99"/>
        <v>0</v>
      </c>
      <c r="FL44" s="160">
        <f t="shared" si="100"/>
        <v>0</v>
      </c>
      <c r="FM44" s="160">
        <f t="shared" si="101"/>
        <v>0</v>
      </c>
      <c r="FN44" s="160">
        <f t="shared" si="102"/>
        <v>0</v>
      </c>
      <c r="FO44" s="160">
        <f t="shared" si="103"/>
        <v>0</v>
      </c>
      <c r="FP44" s="160">
        <f t="shared" si="104"/>
        <v>0</v>
      </c>
      <c r="FQ44" s="160">
        <f t="shared" si="105"/>
        <v>0</v>
      </c>
      <c r="FR44" s="160">
        <f t="shared" si="106"/>
        <v>0</v>
      </c>
      <c r="FS44" s="160">
        <f t="shared" si="107"/>
        <v>0</v>
      </c>
      <c r="FT44" s="160">
        <f t="shared" si="108"/>
        <v>0</v>
      </c>
      <c r="FU44" s="160">
        <f t="shared" si="109"/>
        <v>0</v>
      </c>
      <c r="FV44" s="160">
        <f t="shared" si="110"/>
        <v>0</v>
      </c>
      <c r="FW44" s="160">
        <f t="shared" si="64"/>
        <v>0</v>
      </c>
      <c r="FX44" s="160">
        <f t="shared" si="65"/>
        <v>0</v>
      </c>
      <c r="FY44" s="160">
        <f t="shared" si="66"/>
        <v>0</v>
      </c>
      <c r="FZ44" s="160">
        <f t="shared" si="67"/>
        <v>0</v>
      </c>
      <c r="GA44" s="160">
        <f t="shared" si="68"/>
        <v>0</v>
      </c>
      <c r="GB44" s="160">
        <f t="shared" si="69"/>
        <v>0</v>
      </c>
      <c r="GC44" s="160">
        <f t="shared" si="70"/>
        <v>0</v>
      </c>
      <c r="GD44" s="160">
        <f t="shared" si="71"/>
        <v>0</v>
      </c>
      <c r="GE44" s="160">
        <f t="shared" si="72"/>
        <v>0</v>
      </c>
      <c r="GF44" s="160">
        <f t="shared" si="73"/>
        <v>0</v>
      </c>
      <c r="GG44" s="160">
        <f t="shared" si="74"/>
        <v>0</v>
      </c>
      <c r="GH44" s="160">
        <f t="shared" si="75"/>
        <v>0</v>
      </c>
      <c r="GI44" s="160">
        <f t="shared" si="76"/>
        <v>0</v>
      </c>
      <c r="GJ44" s="160">
        <f t="shared" si="77"/>
        <v>0</v>
      </c>
      <c r="GK44" s="160">
        <f t="shared" si="78"/>
        <v>0</v>
      </c>
      <c r="GL44" s="160">
        <f t="shared" si="79"/>
        <v>0</v>
      </c>
      <c r="GM44" s="160">
        <f t="shared" si="80"/>
        <v>0</v>
      </c>
      <c r="GN44" s="160">
        <f t="shared" si="81"/>
        <v>0</v>
      </c>
      <c r="GO44" s="160">
        <f t="shared" si="82"/>
        <v>0</v>
      </c>
      <c r="GP44" s="160">
        <f t="shared" si="83"/>
        <v>0</v>
      </c>
      <c r="GQ44" s="160">
        <f t="shared" si="84"/>
        <v>0</v>
      </c>
      <c r="GR44" s="58" t="b">
        <f t="array" ref="GR44">MAX(DH44:GQ44)=MIN(DH44:GQ44)</f>
        <v>1</v>
      </c>
    </row>
    <row r="45" spans="1:200" hidden="1" x14ac:dyDescent="0.25">
      <c r="A45" s="350" t="s">
        <v>71</v>
      </c>
      <c r="B45" s="160">
        <f t="shared" si="85"/>
        <v>4</v>
      </c>
      <c r="C45" s="160">
        <f t="shared" si="0"/>
        <v>4</v>
      </c>
      <c r="D45" s="160">
        <f t="shared" si="1"/>
        <v>4</v>
      </c>
      <c r="E45" s="160">
        <f t="shared" si="2"/>
        <v>4</v>
      </c>
      <c r="F45" s="160">
        <f t="shared" si="3"/>
        <v>4</v>
      </c>
      <c r="G45" s="160">
        <f t="shared" si="4"/>
        <v>1</v>
      </c>
      <c r="H45" s="160">
        <f t="shared" si="5"/>
        <v>3</v>
      </c>
      <c r="I45" s="160">
        <f t="shared" si="6"/>
        <v>5</v>
      </c>
      <c r="J45" s="160">
        <f t="shared" si="7"/>
        <v>3</v>
      </c>
      <c r="K45" s="160">
        <f t="shared" si="8"/>
        <v>5</v>
      </c>
      <c r="L45" s="160">
        <f t="shared" si="9"/>
        <v>3</v>
      </c>
      <c r="M45" s="160">
        <f t="shared" si="10"/>
        <v>3</v>
      </c>
      <c r="N45" s="160">
        <f t="shared" si="11"/>
        <v>5</v>
      </c>
      <c r="O45" s="160">
        <f t="shared" si="12"/>
        <v>2</v>
      </c>
      <c r="P45" s="160">
        <f t="shared" si="13"/>
        <v>3</v>
      </c>
      <c r="Q45" s="160">
        <f t="shared" si="14"/>
        <v>3</v>
      </c>
      <c r="R45" s="160">
        <f t="shared" si="15"/>
        <v>3</v>
      </c>
      <c r="S45" s="160">
        <f t="shared" si="16"/>
        <v>3</v>
      </c>
      <c r="T45" s="160">
        <f t="shared" si="17"/>
        <v>1</v>
      </c>
      <c r="U45" s="160">
        <f t="shared" si="18"/>
        <v>3</v>
      </c>
      <c r="V45" s="160">
        <f t="shared" si="19"/>
        <v>3</v>
      </c>
      <c r="W45" s="160">
        <f t="shared" si="20"/>
        <v>3</v>
      </c>
      <c r="X45" s="154">
        <f>IFERROR(INDEX('ES-Efficacy Acceptability'!H$12:H$52,MATCH($A45,'ES-Efficacy Acceptability'!$B$12:$B$52,0)),"")</f>
        <v>4</v>
      </c>
      <c r="Y45" s="154">
        <f>IFERROR(INDEX('ES-Efficacy Acceptability'!I$12:I$52,MATCH($A45,'ES-Efficacy Acceptability'!$B$12:$B$52,0)),"")</f>
        <v>4</v>
      </c>
      <c r="Z45" s="154">
        <f>IFERROR(INDEX('ES-Efficacy Acceptability'!J$12:J$52,MATCH($A45,'ES-Efficacy Acceptability'!$B$12:$B$52,0)),"")</f>
        <v>4</v>
      </c>
      <c r="AA45" s="154">
        <f>IFERROR(INDEX('ES-Efficacy Acceptability'!K$12:K$52,MATCH($A45,'ES-Efficacy Acceptability'!$B$12:$B$52,0)),"")</f>
        <v>4</v>
      </c>
      <c r="AB45" s="154">
        <f>IFERROR(INDEX('ES-Efficacy Acceptability'!L$12:L$52,MATCH($A45,'ES-Efficacy Acceptability'!$B$12:$B$52,0)),"")</f>
        <v>4</v>
      </c>
      <c r="AC45" s="154">
        <f>IFERROR(INDEX('ES-Efficacy Acceptability'!M$12:M$52,MATCH($A45,'ES-Efficacy Acceptability'!$B$12:$B$52,0)),"")</f>
        <v>1</v>
      </c>
      <c r="AD45" s="154">
        <f>IFERROR(INDEX('ES-Efficacy Acceptability'!N$12:N$52,MATCH($A45,'ES-Efficacy Acceptability'!$B$12:$B$52,0)),"")</f>
        <v>3</v>
      </c>
      <c r="AE45" s="154">
        <f>IFERROR(INDEX('ES-Efficacy Acceptability'!O$12:O$52,MATCH($A45,'ES-Efficacy Acceptability'!$B$12:$B$52,0)),"")</f>
        <v>5</v>
      </c>
      <c r="AF45" s="154">
        <f>IFERROR(INDEX('ES-Efficacy Acceptability'!P$12:P$52,MATCH($A45,'ES-Efficacy Acceptability'!$B$12:$B$52,0)),"")</f>
        <v>3</v>
      </c>
      <c r="AG45" s="154">
        <f>IFERROR(INDEX('ES-Efficacy Acceptability'!Q$12:Q$52,MATCH($A45,'ES-Efficacy Acceptability'!$B$12:$B$52,0)),"")</f>
        <v>5</v>
      </c>
      <c r="AH45" s="154">
        <f>IFERROR(INDEX('ES-Efficacy Acceptability'!R$12:R$52,MATCH($A45,'ES-Efficacy Acceptability'!$B$12:$B$52,0)),"")</f>
        <v>3</v>
      </c>
      <c r="AI45" s="154">
        <f>IFERROR(INDEX('ES-Efficacy Acceptability'!S$12:S$52,MATCH($A45,'ES-Efficacy Acceptability'!$B$12:$B$52,0)),"")</f>
        <v>3</v>
      </c>
      <c r="AJ45" s="154">
        <f>IFERROR(INDEX('ES-Efficacy Acceptability'!T$12:T$52,MATCH($A45,'ES-Efficacy Acceptability'!$B$12:$B$52,0)),"")</f>
        <v>5</v>
      </c>
      <c r="AK45" s="154">
        <f>IFERROR(INDEX('ES-Efficacy Acceptability'!U$12:U$52,MATCH($A45,'ES-Efficacy Acceptability'!$B$12:$B$52,0)),"")</f>
        <v>2</v>
      </c>
      <c r="AL45" s="154">
        <f>IFERROR(INDEX('ES-Efficacy Acceptability'!V$12:V$52,MATCH($A45,'ES-Efficacy Acceptability'!$B$12:$B$52,0)),"")</f>
        <v>3</v>
      </c>
      <c r="AM45" s="154">
        <f>IFERROR(INDEX('ES-Efficacy Acceptability'!W$12:W$52,MATCH($A45,'ES-Efficacy Acceptability'!$B$12:$B$52,0)),"")</f>
        <v>3</v>
      </c>
      <c r="AN45" s="154">
        <f>IFERROR(INDEX('ES-Efficacy Acceptability'!X$12:X$52,MATCH($A45,'ES-Efficacy Acceptability'!$B$12:$B$52,0)),"")</f>
        <v>3</v>
      </c>
      <c r="AO45" s="154">
        <f>IFERROR(INDEX('ES-Efficacy Acceptability'!Y$12:Y$52,MATCH($A45,'ES-Efficacy Acceptability'!$B$12:$B$52,0)),"")</f>
        <v>3</v>
      </c>
      <c r="AP45" s="154">
        <f>IFERROR(INDEX('ES-Efficacy Acceptability'!Z$12:Z$52,MATCH($A45,'ES-Efficacy Acceptability'!$B$12:$B$52,0)),"")</f>
        <v>1</v>
      </c>
      <c r="AQ45" s="154">
        <f>IFERROR(INDEX('ES-Efficacy Acceptability'!AA$12:AA$52,MATCH($A45,'ES-Efficacy Acceptability'!$B$12:$B$52,0)),"")</f>
        <v>3</v>
      </c>
      <c r="AR45" s="154">
        <f>IFERROR(INDEX('ES-Efficacy Acceptability'!AB$12:AB$52,MATCH($A45,'ES-Efficacy Acceptability'!$B$12:$B$52,0)),"")</f>
        <v>3</v>
      </c>
      <c r="AS45" s="154">
        <f>IFERROR(INDEX('ES-Efficacy Acceptability'!AC$12:AC$52,MATCH($A45,'ES-Efficacy Acceptability'!$B$12:$B$52,0)),"")</f>
        <v>3</v>
      </c>
      <c r="AT45" s="154">
        <f>IFERROR(INDEX('IT-Efficacy Acceptability'!H$12:H$52,MATCH($A45,'IT-Efficacy Acceptability'!$B$12:$B$52,0)),"")</f>
        <v>4</v>
      </c>
      <c r="AU45" s="154">
        <f>IFERROR(INDEX('IT-Efficacy Acceptability'!I$12:I$52,MATCH($A45,'IT-Efficacy Acceptability'!$B$12:$B$52,0)),"")</f>
        <v>4</v>
      </c>
      <c r="AV45" s="154">
        <f>IFERROR(INDEX('IT-Efficacy Acceptability'!J$12:J$52,MATCH($A45,'IT-Efficacy Acceptability'!$B$12:$B$52,0)),"")</f>
        <v>4</v>
      </c>
      <c r="AW45" s="154">
        <f>IFERROR(INDEX('IT-Efficacy Acceptability'!K$12:K$52,MATCH($A45,'IT-Efficacy Acceptability'!$B$12:$B$52,0)),"")</f>
        <v>4</v>
      </c>
      <c r="AX45" s="154">
        <f>IFERROR(INDEX('IT-Efficacy Acceptability'!L$12:L$52,MATCH($A45,'IT-Efficacy Acceptability'!$B$12:$B$52,0)),"")</f>
        <v>4</v>
      </c>
      <c r="AY45" s="154">
        <f>IFERROR(INDEX('IT-Efficacy Acceptability'!M$12:M$52,MATCH($A45,'IT-Efficacy Acceptability'!$B$12:$B$52,0)),"")</f>
        <v>1</v>
      </c>
      <c r="AZ45" s="154">
        <f>IFERROR(INDEX('IT-Efficacy Acceptability'!N$12:N$52,MATCH($A45,'IT-Efficacy Acceptability'!$B$12:$B$52,0)),"")</f>
        <v>3</v>
      </c>
      <c r="BA45" s="154">
        <f>IFERROR(INDEX('IT-Efficacy Acceptability'!O$12:O$52,MATCH($A45,'IT-Efficacy Acceptability'!$B$12:$B$52,0)),"")</f>
        <v>5</v>
      </c>
      <c r="BB45" s="154">
        <f>IFERROR(INDEX('IT-Efficacy Acceptability'!P$12:P$52,MATCH($A45,'IT-Efficacy Acceptability'!$B$12:$B$52,0)),"")</f>
        <v>3</v>
      </c>
      <c r="BC45" s="154">
        <f>IFERROR(INDEX('IT-Efficacy Acceptability'!Q$12:Q$52,MATCH($A45,'IT-Efficacy Acceptability'!$B$12:$B$52,0)),"")</f>
        <v>5</v>
      </c>
      <c r="BD45" s="154">
        <f>IFERROR(INDEX('IT-Efficacy Acceptability'!R$12:R$52,MATCH($A45,'IT-Efficacy Acceptability'!$B$12:$B$52,0)),"")</f>
        <v>3</v>
      </c>
      <c r="BE45" s="154">
        <f>IFERROR(INDEX('IT-Efficacy Acceptability'!S$12:S$52,MATCH($A45,'IT-Efficacy Acceptability'!$B$12:$B$52,0)),"")</f>
        <v>3</v>
      </c>
      <c r="BF45" s="154">
        <f>IFERROR(INDEX('IT-Efficacy Acceptability'!T$12:T$52,MATCH($A45,'IT-Efficacy Acceptability'!$B$12:$B$52,0)),"")</f>
        <v>5</v>
      </c>
      <c r="BG45" s="154">
        <f>IFERROR(INDEX('IT-Efficacy Acceptability'!U$12:U$52,MATCH($A45,'IT-Efficacy Acceptability'!$B$12:$B$52,0)),"")</f>
        <v>2</v>
      </c>
      <c r="BH45" s="154">
        <f>IFERROR(INDEX('IT-Efficacy Acceptability'!V$12:V$52,MATCH($A45,'IT-Efficacy Acceptability'!$B$12:$B$52,0)),"")</f>
        <v>3</v>
      </c>
      <c r="BI45" s="154">
        <f>IFERROR(INDEX('IT-Efficacy Acceptability'!W$12:W$52,MATCH($A45,'IT-Efficacy Acceptability'!$B$12:$B$52,0)),"")</f>
        <v>3</v>
      </c>
      <c r="BJ45" s="154">
        <f>IFERROR(INDEX('IT-Efficacy Acceptability'!X$12:X$52,MATCH($A45,'IT-Efficacy Acceptability'!$B$12:$B$52,0)),"")</f>
        <v>3</v>
      </c>
      <c r="BK45" s="154">
        <f>IFERROR(INDEX('IT-Efficacy Acceptability'!Y$12:Y$52,MATCH($A45,'IT-Efficacy Acceptability'!$B$12:$B$52,0)),"")</f>
        <v>3</v>
      </c>
      <c r="BL45" s="154">
        <f>IFERROR(INDEX('IT-Efficacy Acceptability'!Z$12:Z$52,MATCH($A45,'IT-Efficacy Acceptability'!$B$12:$B$52,0)),"")</f>
        <v>1</v>
      </c>
      <c r="BM45" s="154">
        <f>IFERROR(INDEX('IT-Efficacy Acceptability'!AA$12:AA$52,MATCH($A45,'IT-Efficacy Acceptability'!$B$12:$B$52,0)),"")</f>
        <v>3</v>
      </c>
      <c r="BN45" s="154">
        <f>IFERROR(INDEX('IT-Efficacy Acceptability'!AB$12:AB$52,MATCH($A45,'IT-Efficacy Acceptability'!$B$12:$B$52,0)),"")</f>
        <v>3</v>
      </c>
      <c r="BO45" s="154">
        <f>IFERROR(INDEX('IT-Efficacy Acceptability'!AC$12:AC$52,MATCH($A45,'IT-Efficacy Acceptability'!$B$12:$B$52,0)),"")</f>
        <v>3</v>
      </c>
      <c r="BP45" s="154">
        <f>IFERROR(INDEX('DE-Efficacy Acceptability'!H$12:H$52,MATCH($A45,'DE-Efficacy Acceptability'!$B$12:$B$52,0)),"")</f>
        <v>4</v>
      </c>
      <c r="BQ45" s="154">
        <f>IFERROR(INDEX('DE-Efficacy Acceptability'!I$12:I$52,MATCH($A45,'DE-Efficacy Acceptability'!$B$12:$B$52,0)),"")</f>
        <v>4</v>
      </c>
      <c r="BR45" s="154">
        <f>IFERROR(INDEX('DE-Efficacy Acceptability'!J$12:J$52,MATCH($A45,'DE-Efficacy Acceptability'!$B$12:$B$52,0)),"")</f>
        <v>4</v>
      </c>
      <c r="BS45" s="154">
        <f>IFERROR(INDEX('DE-Efficacy Acceptability'!K$12:K$52,MATCH($A45,'DE-Efficacy Acceptability'!$B$12:$B$52,0)),"")</f>
        <v>4</v>
      </c>
      <c r="BT45" s="154">
        <f>IFERROR(INDEX('DE-Efficacy Acceptability'!L$12:L$52,MATCH($A45,'DE-Efficacy Acceptability'!$B$12:$B$52,0)),"")</f>
        <v>4</v>
      </c>
      <c r="BU45" s="154">
        <f>IFERROR(INDEX('DE-Efficacy Acceptability'!M$12:M$52,MATCH($A45,'DE-Efficacy Acceptability'!$B$12:$B$52,0)),"")</f>
        <v>1</v>
      </c>
      <c r="BV45" s="154">
        <f>IFERROR(INDEX('DE-Efficacy Acceptability'!N$12:N$52,MATCH($A45,'DE-Efficacy Acceptability'!$B$12:$B$52,0)),"")</f>
        <v>3</v>
      </c>
      <c r="BW45" s="154">
        <f>IFERROR(INDEX('DE-Efficacy Acceptability'!O$12:O$52,MATCH($A45,'DE-Efficacy Acceptability'!$B$12:$B$52,0)),"")</f>
        <v>5</v>
      </c>
      <c r="BX45" s="154">
        <f>IFERROR(INDEX('DE-Efficacy Acceptability'!P$12:P$52,MATCH($A45,'DE-Efficacy Acceptability'!$B$12:$B$52,0)),"")</f>
        <v>3</v>
      </c>
      <c r="BY45" s="154">
        <f>IFERROR(INDEX('DE-Efficacy Acceptability'!Q$12:Q$52,MATCH($A45,'DE-Efficacy Acceptability'!$B$12:$B$52,0)),"")</f>
        <v>5</v>
      </c>
      <c r="BZ45" s="154">
        <f>IFERROR(INDEX('DE-Efficacy Acceptability'!R$12:R$52,MATCH($A45,'DE-Efficacy Acceptability'!$B$12:$B$52,0)),"")</f>
        <v>3</v>
      </c>
      <c r="CA45" s="154">
        <f>IFERROR(INDEX('DE-Efficacy Acceptability'!S$12:S$52,MATCH($A45,'DE-Efficacy Acceptability'!$B$12:$B$52,0)),"")</f>
        <v>3</v>
      </c>
      <c r="CB45" s="154">
        <f>IFERROR(INDEX('DE-Efficacy Acceptability'!T$12:T$52,MATCH($A45,'DE-Efficacy Acceptability'!$B$12:$B$52,0)),"")</f>
        <v>5</v>
      </c>
      <c r="CC45" s="154">
        <f>IFERROR(INDEX('DE-Efficacy Acceptability'!U$12:U$52,MATCH($A45,'DE-Efficacy Acceptability'!$B$12:$B$52,0)),"")</f>
        <v>2</v>
      </c>
      <c r="CD45" s="154">
        <f>IFERROR(INDEX('DE-Efficacy Acceptability'!V$12:V$52,MATCH($A45,'DE-Efficacy Acceptability'!$B$12:$B$52,0)),"")</f>
        <v>3</v>
      </c>
      <c r="CE45" s="154">
        <f>IFERROR(INDEX('DE-Efficacy Acceptability'!W$12:W$52,MATCH($A45,'DE-Efficacy Acceptability'!$B$12:$B$52,0)),"")</f>
        <v>3</v>
      </c>
      <c r="CF45" s="154">
        <f>IFERROR(INDEX('DE-Efficacy Acceptability'!X$12:X$52,MATCH($A45,'DE-Efficacy Acceptability'!$B$12:$B$52,0)),"")</f>
        <v>3</v>
      </c>
      <c r="CG45" s="154">
        <f>IFERROR(INDEX('DE-Efficacy Acceptability'!Y$12:Y$52,MATCH($A45,'DE-Efficacy Acceptability'!$B$12:$B$52,0)),"")</f>
        <v>3</v>
      </c>
      <c r="CH45" s="154">
        <f>IFERROR(INDEX('DE-Efficacy Acceptability'!Z$12:Z$52,MATCH($A45,'DE-Efficacy Acceptability'!$B$12:$B$52,0)),"")</f>
        <v>1</v>
      </c>
      <c r="CI45" s="154">
        <f>IFERROR(INDEX('DE-Efficacy Acceptability'!AA$12:AA$52,MATCH($A45,'DE-Efficacy Acceptability'!$B$12:$B$52,0)),"")</f>
        <v>3</v>
      </c>
      <c r="CJ45" s="154">
        <f>IFERROR(INDEX('DE-Efficacy Acceptability'!AB$12:AB$52,MATCH($A45,'DE-Efficacy Acceptability'!$B$12:$B$52,0)),"")</f>
        <v>3</v>
      </c>
      <c r="CK45" s="154">
        <f>IFERROR(INDEX('DE-Efficacy Acceptability'!AC$12:AC$52,MATCH($A45,'DE-Efficacy Acceptability'!$B$12:$B$52,0)),"")</f>
        <v>3</v>
      </c>
      <c r="CL45" s="154">
        <f>IFERROR(INDEX('FR-Efficacy Acceptability'!H$12:H$52,MATCH($A45,'FR-Efficacy Acceptability'!$B$12:$B$52,0)),"")</f>
        <v>4</v>
      </c>
      <c r="CM45" s="154">
        <f>IFERROR(INDEX('FR-Efficacy Acceptability'!I$12:I$52,MATCH($A45,'FR-Efficacy Acceptability'!$B$12:$B$52,0)),"")</f>
        <v>4</v>
      </c>
      <c r="CN45" s="154">
        <f>IFERROR(INDEX('FR-Efficacy Acceptability'!J$12:J$52,MATCH($A45,'FR-Efficacy Acceptability'!$B$12:$B$52,0)),"")</f>
        <v>4</v>
      </c>
      <c r="CO45" s="154">
        <f>IFERROR(INDEX('FR-Efficacy Acceptability'!K$12:K$52,MATCH($A45,'FR-Efficacy Acceptability'!$B$12:$B$52,0)),"")</f>
        <v>4</v>
      </c>
      <c r="CP45" s="154">
        <f>IFERROR(INDEX('FR-Efficacy Acceptability'!L$12:L$52,MATCH($A45,'FR-Efficacy Acceptability'!$B$12:$B$52,0)),"")</f>
        <v>4</v>
      </c>
      <c r="CQ45" s="154">
        <f>IFERROR(INDEX('FR-Efficacy Acceptability'!M$12:M$52,MATCH($A45,'FR-Efficacy Acceptability'!$B$12:$B$52,0)),"")</f>
        <v>1</v>
      </c>
      <c r="CR45" s="154">
        <f>IFERROR(INDEX('FR-Efficacy Acceptability'!N$12:N$52,MATCH($A45,'FR-Efficacy Acceptability'!$B$12:$B$52,0)),"")</f>
        <v>3</v>
      </c>
      <c r="CS45" s="154">
        <f>IFERROR(INDEX('FR-Efficacy Acceptability'!O$12:O$52,MATCH($A45,'FR-Efficacy Acceptability'!$B$12:$B$52,0)),"")</f>
        <v>5</v>
      </c>
      <c r="CT45" s="154">
        <f>IFERROR(INDEX('FR-Efficacy Acceptability'!P$12:P$52,MATCH($A45,'FR-Efficacy Acceptability'!$B$12:$B$52,0)),"")</f>
        <v>3</v>
      </c>
      <c r="CU45" s="154">
        <f>IFERROR(INDEX('FR-Efficacy Acceptability'!Q$12:Q$52,MATCH($A45,'FR-Efficacy Acceptability'!$B$12:$B$52,0)),"")</f>
        <v>5</v>
      </c>
      <c r="CV45" s="154">
        <f>IFERROR(INDEX('FR-Efficacy Acceptability'!R$12:R$52,MATCH($A45,'FR-Efficacy Acceptability'!$B$12:$B$52,0)),"")</f>
        <v>3</v>
      </c>
      <c r="CW45" s="154">
        <f>IFERROR(INDEX('FR-Efficacy Acceptability'!S$12:S$52,MATCH($A45,'FR-Efficacy Acceptability'!$B$12:$B$52,0)),"")</f>
        <v>3</v>
      </c>
      <c r="CX45" s="154">
        <f>IFERROR(INDEX('FR-Efficacy Acceptability'!T$12:T$52,MATCH($A45,'FR-Efficacy Acceptability'!$B$12:$B$52,0)),"")</f>
        <v>5</v>
      </c>
      <c r="CY45" s="154">
        <f>IFERROR(INDEX('FR-Efficacy Acceptability'!U$12:U$52,MATCH($A45,'FR-Efficacy Acceptability'!$B$12:$B$52,0)),"")</f>
        <v>2</v>
      </c>
      <c r="CZ45" s="154">
        <f>IFERROR(INDEX('FR-Efficacy Acceptability'!V$12:V$52,MATCH($A45,'FR-Efficacy Acceptability'!$B$12:$B$52,0)),"")</f>
        <v>3</v>
      </c>
      <c r="DA45" s="154">
        <f>IFERROR(INDEX('FR-Efficacy Acceptability'!W$12:W$52,MATCH($A45,'FR-Efficacy Acceptability'!$B$12:$B$52,0)),"")</f>
        <v>3</v>
      </c>
      <c r="DB45" s="154">
        <f>IFERROR(INDEX('FR-Efficacy Acceptability'!X$12:X$52,MATCH($A45,'FR-Efficacy Acceptability'!$B$12:$B$52,0)),"")</f>
        <v>3</v>
      </c>
      <c r="DC45" s="154">
        <f>IFERROR(INDEX('FR-Efficacy Acceptability'!Y$12:Y$52,MATCH($A45,'FR-Efficacy Acceptability'!$B$12:$B$52,0)),"")</f>
        <v>3</v>
      </c>
      <c r="DD45" s="154">
        <f>IFERROR(INDEX('FR-Efficacy Acceptability'!Z$12:Z$52,MATCH($A45,'FR-Efficacy Acceptability'!$B$12:$B$52,0)),"")</f>
        <v>1</v>
      </c>
      <c r="DE45" s="154">
        <f>IFERROR(INDEX('FR-Efficacy Acceptability'!AA$12:AA$52,MATCH($A45,'FR-Efficacy Acceptability'!$B$12:$B$52,0)),"")</f>
        <v>3</v>
      </c>
      <c r="DF45" s="154">
        <f>IFERROR(INDEX('FR-Efficacy Acceptability'!AB$12:AB$52,MATCH($A45,'FR-Efficacy Acceptability'!$B$12:$B$52,0)),"")</f>
        <v>3</v>
      </c>
      <c r="DG45" s="154">
        <f>IFERROR(INDEX('FR-Efficacy Acceptability'!AC$12:AC$52,MATCH($A45,'FR-Efficacy Acceptability'!$B$12:$B$52,0)),"")</f>
        <v>3</v>
      </c>
      <c r="DH45" s="160">
        <f t="shared" si="86"/>
        <v>0</v>
      </c>
      <c r="DI45" s="160">
        <f t="shared" si="21"/>
        <v>0</v>
      </c>
      <c r="DJ45" s="160">
        <f t="shared" si="22"/>
        <v>0</v>
      </c>
      <c r="DK45" s="160">
        <f t="shared" si="23"/>
        <v>0</v>
      </c>
      <c r="DL45" s="160">
        <f t="shared" si="24"/>
        <v>0</v>
      </c>
      <c r="DM45" s="160">
        <f t="shared" si="25"/>
        <v>0</v>
      </c>
      <c r="DN45" s="160">
        <f t="shared" si="26"/>
        <v>0</v>
      </c>
      <c r="DO45" s="160">
        <f t="shared" si="27"/>
        <v>0</v>
      </c>
      <c r="DP45" s="160">
        <f t="shared" si="28"/>
        <v>0</v>
      </c>
      <c r="DQ45" s="160">
        <f t="shared" si="29"/>
        <v>0</v>
      </c>
      <c r="DR45" s="160">
        <f t="shared" si="30"/>
        <v>0</v>
      </c>
      <c r="DS45" s="160">
        <f t="shared" si="31"/>
        <v>0</v>
      </c>
      <c r="DT45" s="160">
        <f t="shared" si="32"/>
        <v>0</v>
      </c>
      <c r="DU45" s="160">
        <f t="shared" si="33"/>
        <v>0</v>
      </c>
      <c r="DV45" s="160">
        <f t="shared" si="34"/>
        <v>0</v>
      </c>
      <c r="DW45" s="160">
        <f t="shared" si="35"/>
        <v>0</v>
      </c>
      <c r="DX45" s="160">
        <f t="shared" si="36"/>
        <v>0</v>
      </c>
      <c r="DY45" s="160">
        <f t="shared" si="37"/>
        <v>0</v>
      </c>
      <c r="DZ45" s="160">
        <f t="shared" si="38"/>
        <v>0</v>
      </c>
      <c r="EA45" s="160">
        <f t="shared" si="39"/>
        <v>0</v>
      </c>
      <c r="EB45" s="160">
        <f t="shared" si="40"/>
        <v>0</v>
      </c>
      <c r="EC45" s="160">
        <f t="shared" si="41"/>
        <v>0</v>
      </c>
      <c r="ED45" s="160">
        <f t="shared" si="87"/>
        <v>0</v>
      </c>
      <c r="EE45" s="160">
        <f t="shared" si="42"/>
        <v>0</v>
      </c>
      <c r="EF45" s="160">
        <f t="shared" si="43"/>
        <v>0</v>
      </c>
      <c r="EG45" s="160">
        <f t="shared" si="44"/>
        <v>0</v>
      </c>
      <c r="EH45" s="160">
        <f t="shared" si="45"/>
        <v>0</v>
      </c>
      <c r="EI45" s="160">
        <f t="shared" si="46"/>
        <v>0</v>
      </c>
      <c r="EJ45" s="160">
        <f t="shared" si="47"/>
        <v>0</v>
      </c>
      <c r="EK45" s="160">
        <f t="shared" si="48"/>
        <v>0</v>
      </c>
      <c r="EL45" s="160">
        <f t="shared" si="49"/>
        <v>0</v>
      </c>
      <c r="EM45" s="160">
        <f t="shared" si="50"/>
        <v>0</v>
      </c>
      <c r="EN45" s="160">
        <f t="shared" si="51"/>
        <v>0</v>
      </c>
      <c r="EO45" s="160">
        <f t="shared" si="52"/>
        <v>0</v>
      </c>
      <c r="EP45" s="160">
        <f t="shared" si="53"/>
        <v>0</v>
      </c>
      <c r="EQ45" s="160">
        <f t="shared" si="54"/>
        <v>0</v>
      </c>
      <c r="ER45" s="160">
        <f t="shared" si="55"/>
        <v>0</v>
      </c>
      <c r="ES45" s="160">
        <f t="shared" si="56"/>
        <v>0</v>
      </c>
      <c r="ET45" s="160">
        <f t="shared" si="57"/>
        <v>0</v>
      </c>
      <c r="EU45" s="160">
        <f t="shared" si="58"/>
        <v>0</v>
      </c>
      <c r="EV45" s="160">
        <f t="shared" si="59"/>
        <v>0</v>
      </c>
      <c r="EW45" s="160">
        <f t="shared" si="60"/>
        <v>0</v>
      </c>
      <c r="EX45" s="160">
        <f t="shared" si="61"/>
        <v>0</v>
      </c>
      <c r="EY45" s="160">
        <f t="shared" si="62"/>
        <v>0</v>
      </c>
      <c r="EZ45" s="160">
        <f t="shared" si="88"/>
        <v>0</v>
      </c>
      <c r="FA45" s="160">
        <f t="shared" si="89"/>
        <v>0</v>
      </c>
      <c r="FB45" s="160">
        <f t="shared" si="90"/>
        <v>0</v>
      </c>
      <c r="FC45" s="160">
        <f t="shared" si="91"/>
        <v>0</v>
      </c>
      <c r="FD45" s="160">
        <f t="shared" si="92"/>
        <v>0</v>
      </c>
      <c r="FE45" s="160">
        <f t="shared" si="93"/>
        <v>0</v>
      </c>
      <c r="FF45" s="160">
        <f t="shared" si="94"/>
        <v>0</v>
      </c>
      <c r="FG45" s="160">
        <f t="shared" si="95"/>
        <v>0</v>
      </c>
      <c r="FH45" s="160">
        <f t="shared" si="96"/>
        <v>0</v>
      </c>
      <c r="FI45" s="160">
        <f t="shared" si="97"/>
        <v>0</v>
      </c>
      <c r="FJ45" s="160">
        <f t="shared" si="98"/>
        <v>0</v>
      </c>
      <c r="FK45" s="160">
        <f t="shared" si="99"/>
        <v>0</v>
      </c>
      <c r="FL45" s="160">
        <f t="shared" si="100"/>
        <v>0</v>
      </c>
      <c r="FM45" s="160">
        <f t="shared" si="101"/>
        <v>0</v>
      </c>
      <c r="FN45" s="160">
        <f t="shared" si="102"/>
        <v>0</v>
      </c>
      <c r="FO45" s="160">
        <f t="shared" si="103"/>
        <v>0</v>
      </c>
      <c r="FP45" s="160">
        <f t="shared" si="104"/>
        <v>0</v>
      </c>
      <c r="FQ45" s="160">
        <f t="shared" si="105"/>
        <v>0</v>
      </c>
      <c r="FR45" s="160">
        <f t="shared" si="106"/>
        <v>0</v>
      </c>
      <c r="FS45" s="160">
        <f t="shared" si="107"/>
        <v>0</v>
      </c>
      <c r="FT45" s="160">
        <f t="shared" si="108"/>
        <v>0</v>
      </c>
      <c r="FU45" s="160">
        <f t="shared" si="109"/>
        <v>0</v>
      </c>
      <c r="FV45" s="160">
        <f t="shared" si="110"/>
        <v>0</v>
      </c>
      <c r="FW45" s="160">
        <f t="shared" si="64"/>
        <v>0</v>
      </c>
      <c r="FX45" s="160">
        <f t="shared" si="65"/>
        <v>0</v>
      </c>
      <c r="FY45" s="160">
        <f t="shared" si="66"/>
        <v>0</v>
      </c>
      <c r="FZ45" s="160">
        <f t="shared" si="67"/>
        <v>0</v>
      </c>
      <c r="GA45" s="160">
        <f t="shared" si="68"/>
        <v>0</v>
      </c>
      <c r="GB45" s="160">
        <f t="shared" si="69"/>
        <v>0</v>
      </c>
      <c r="GC45" s="160">
        <f t="shared" si="70"/>
        <v>0</v>
      </c>
      <c r="GD45" s="160">
        <f t="shared" si="71"/>
        <v>0</v>
      </c>
      <c r="GE45" s="160">
        <f t="shared" si="72"/>
        <v>0</v>
      </c>
      <c r="GF45" s="160">
        <f t="shared" si="73"/>
        <v>0</v>
      </c>
      <c r="GG45" s="160">
        <f t="shared" si="74"/>
        <v>0</v>
      </c>
      <c r="GH45" s="160">
        <f t="shared" si="75"/>
        <v>0</v>
      </c>
      <c r="GI45" s="160">
        <f t="shared" si="76"/>
        <v>0</v>
      </c>
      <c r="GJ45" s="160">
        <f t="shared" si="77"/>
        <v>0</v>
      </c>
      <c r="GK45" s="160">
        <f t="shared" si="78"/>
        <v>0</v>
      </c>
      <c r="GL45" s="160">
        <f t="shared" si="79"/>
        <v>0</v>
      </c>
      <c r="GM45" s="160">
        <f t="shared" si="80"/>
        <v>0</v>
      </c>
      <c r="GN45" s="160">
        <f t="shared" si="81"/>
        <v>0</v>
      </c>
      <c r="GO45" s="160">
        <f t="shared" si="82"/>
        <v>0</v>
      </c>
      <c r="GP45" s="160">
        <f t="shared" si="83"/>
        <v>0</v>
      </c>
      <c r="GQ45" s="160">
        <f t="shared" si="84"/>
        <v>0</v>
      </c>
      <c r="GR45" s="58" t="b">
        <f t="array" ref="GR45">MAX(DH45:GQ45)=MIN(DH45:GQ45)</f>
        <v>1</v>
      </c>
    </row>
    <row r="46" spans="1:200" hidden="1" x14ac:dyDescent="0.25">
      <c r="A46" s="350" t="s">
        <v>43</v>
      </c>
      <c r="B46" s="160">
        <f t="shared" si="85"/>
        <v>4</v>
      </c>
      <c r="C46" s="160">
        <f t="shared" si="0"/>
        <v>4</v>
      </c>
      <c r="D46" s="160">
        <f t="shared" si="1"/>
        <v>4</v>
      </c>
      <c r="E46" s="160">
        <f t="shared" si="2"/>
        <v>2</v>
      </c>
      <c r="F46" s="160">
        <f t="shared" si="3"/>
        <v>4</v>
      </c>
      <c r="G46" s="160">
        <f t="shared" si="4"/>
        <v>2</v>
      </c>
      <c r="H46" s="160">
        <f t="shared" si="5"/>
        <v>3</v>
      </c>
      <c r="I46" s="160">
        <f t="shared" si="6"/>
        <v>5</v>
      </c>
      <c r="J46" s="160">
        <f t="shared" si="7"/>
        <v>4</v>
      </c>
      <c r="K46" s="160">
        <f t="shared" si="8"/>
        <v>5</v>
      </c>
      <c r="L46" s="160">
        <f t="shared" si="9"/>
        <v>3</v>
      </c>
      <c r="M46" s="160">
        <f t="shared" si="10"/>
        <v>3</v>
      </c>
      <c r="N46" s="160">
        <f t="shared" si="11"/>
        <v>5</v>
      </c>
      <c r="O46" s="160">
        <f t="shared" si="12"/>
        <v>4</v>
      </c>
      <c r="P46" s="160">
        <f t="shared" si="13"/>
        <v>3</v>
      </c>
      <c r="Q46" s="160">
        <f t="shared" si="14"/>
        <v>3</v>
      </c>
      <c r="R46" s="160">
        <f t="shared" si="15"/>
        <v>3</v>
      </c>
      <c r="S46" s="160">
        <f t="shared" si="16"/>
        <v>3</v>
      </c>
      <c r="T46" s="160">
        <f t="shared" si="17"/>
        <v>3</v>
      </c>
      <c r="U46" s="160">
        <f t="shared" si="18"/>
        <v>3</v>
      </c>
      <c r="V46" s="160">
        <f t="shared" si="19"/>
        <v>3</v>
      </c>
      <c r="W46" s="160">
        <f t="shared" si="20"/>
        <v>3</v>
      </c>
      <c r="X46" s="154">
        <f>IFERROR(INDEX('ES-Efficacy Acceptability'!H$12:H$52,MATCH($A46,'ES-Efficacy Acceptability'!$B$12:$B$52,0)),"")</f>
        <v>4</v>
      </c>
      <c r="Y46" s="154">
        <f>IFERROR(INDEX('ES-Efficacy Acceptability'!I$12:I$52,MATCH($A46,'ES-Efficacy Acceptability'!$B$12:$B$52,0)),"")</f>
        <v>4</v>
      </c>
      <c r="Z46" s="154">
        <f>IFERROR(INDEX('ES-Efficacy Acceptability'!J$12:J$52,MATCH($A46,'ES-Efficacy Acceptability'!$B$12:$B$52,0)),"")</f>
        <v>4</v>
      </c>
      <c r="AA46" s="154">
        <f>IFERROR(INDEX('ES-Efficacy Acceptability'!K$12:K$52,MATCH($A46,'ES-Efficacy Acceptability'!$B$12:$B$52,0)),"")</f>
        <v>2</v>
      </c>
      <c r="AB46" s="154">
        <f>IFERROR(INDEX('ES-Efficacy Acceptability'!L$12:L$52,MATCH($A46,'ES-Efficacy Acceptability'!$B$12:$B$52,0)),"")</f>
        <v>4</v>
      </c>
      <c r="AC46" s="154">
        <f>IFERROR(INDEX('ES-Efficacy Acceptability'!M$12:M$52,MATCH($A46,'ES-Efficacy Acceptability'!$B$12:$B$52,0)),"")</f>
        <v>2</v>
      </c>
      <c r="AD46" s="154">
        <f>IFERROR(INDEX('ES-Efficacy Acceptability'!N$12:N$52,MATCH($A46,'ES-Efficacy Acceptability'!$B$12:$B$52,0)),"")</f>
        <v>3</v>
      </c>
      <c r="AE46" s="154">
        <f>IFERROR(INDEX('ES-Efficacy Acceptability'!O$12:O$52,MATCH($A46,'ES-Efficacy Acceptability'!$B$12:$B$52,0)),"")</f>
        <v>5</v>
      </c>
      <c r="AF46" s="154">
        <f>IFERROR(INDEX('ES-Efficacy Acceptability'!P$12:P$52,MATCH($A46,'ES-Efficacy Acceptability'!$B$12:$B$52,0)),"")</f>
        <v>4</v>
      </c>
      <c r="AG46" s="154">
        <f>IFERROR(INDEX('ES-Efficacy Acceptability'!Q$12:Q$52,MATCH($A46,'ES-Efficacy Acceptability'!$B$12:$B$52,0)),"")</f>
        <v>5</v>
      </c>
      <c r="AH46" s="154">
        <f>IFERROR(INDEX('ES-Efficacy Acceptability'!R$12:R$52,MATCH($A46,'ES-Efficacy Acceptability'!$B$12:$B$52,0)),"")</f>
        <v>3</v>
      </c>
      <c r="AI46" s="154">
        <f>IFERROR(INDEX('ES-Efficacy Acceptability'!S$12:S$52,MATCH($A46,'ES-Efficacy Acceptability'!$B$12:$B$52,0)),"")</f>
        <v>3</v>
      </c>
      <c r="AJ46" s="154">
        <f>IFERROR(INDEX('ES-Efficacy Acceptability'!T$12:T$52,MATCH($A46,'ES-Efficacy Acceptability'!$B$12:$B$52,0)),"")</f>
        <v>4</v>
      </c>
      <c r="AK46" s="154">
        <f>IFERROR(INDEX('ES-Efficacy Acceptability'!U$12:U$52,MATCH($A46,'ES-Efficacy Acceptability'!$B$12:$B$52,0)),"")</f>
        <v>4</v>
      </c>
      <c r="AL46" s="154">
        <f>IFERROR(INDEX('ES-Efficacy Acceptability'!V$12:V$52,MATCH($A46,'ES-Efficacy Acceptability'!$B$12:$B$52,0)),"")</f>
        <v>3</v>
      </c>
      <c r="AM46" s="154">
        <f>IFERROR(INDEX('ES-Efficacy Acceptability'!W$12:W$52,MATCH($A46,'ES-Efficacy Acceptability'!$B$12:$B$52,0)),"")</f>
        <v>3</v>
      </c>
      <c r="AN46" s="154">
        <f>IFERROR(INDEX('ES-Efficacy Acceptability'!X$12:X$52,MATCH($A46,'ES-Efficacy Acceptability'!$B$12:$B$52,0)),"")</f>
        <v>3</v>
      </c>
      <c r="AO46" s="154">
        <f>IFERROR(INDEX('ES-Efficacy Acceptability'!Y$12:Y$52,MATCH($A46,'ES-Efficacy Acceptability'!$B$12:$B$52,0)),"")</f>
        <v>3</v>
      </c>
      <c r="AP46" s="154">
        <f>IFERROR(INDEX('ES-Efficacy Acceptability'!Z$12:Z$52,MATCH($A46,'ES-Efficacy Acceptability'!$B$12:$B$52,0)),"")</f>
        <v>3</v>
      </c>
      <c r="AQ46" s="154">
        <f>IFERROR(INDEX('ES-Efficacy Acceptability'!AA$12:AA$52,MATCH($A46,'ES-Efficacy Acceptability'!$B$12:$B$52,0)),"")</f>
        <v>3</v>
      </c>
      <c r="AR46" s="154">
        <f>IFERROR(INDEX('ES-Efficacy Acceptability'!AB$12:AB$52,MATCH($A46,'ES-Efficacy Acceptability'!$B$12:$B$52,0)),"")</f>
        <v>3</v>
      </c>
      <c r="AS46" s="154">
        <f>IFERROR(INDEX('ES-Efficacy Acceptability'!AC$12:AC$52,MATCH($A46,'ES-Efficacy Acceptability'!$B$12:$B$52,0)),"")</f>
        <v>3</v>
      </c>
      <c r="AT46" s="154">
        <f>IFERROR(INDEX('IT-Efficacy Acceptability'!H$12:H$52,MATCH($A46,'IT-Efficacy Acceptability'!$B$12:$B$52,0)),"")</f>
        <v>4</v>
      </c>
      <c r="AU46" s="154">
        <f>IFERROR(INDEX('IT-Efficacy Acceptability'!I$12:I$52,MATCH($A46,'IT-Efficacy Acceptability'!$B$12:$B$52,0)),"")</f>
        <v>4</v>
      </c>
      <c r="AV46" s="154">
        <f>IFERROR(INDEX('IT-Efficacy Acceptability'!J$12:J$52,MATCH($A46,'IT-Efficacy Acceptability'!$B$12:$B$52,0)),"")</f>
        <v>4</v>
      </c>
      <c r="AW46" s="154">
        <f>IFERROR(INDEX('IT-Efficacy Acceptability'!K$12:K$52,MATCH($A46,'IT-Efficacy Acceptability'!$B$12:$B$52,0)),"")</f>
        <v>2</v>
      </c>
      <c r="AX46" s="154">
        <f>IFERROR(INDEX('IT-Efficacy Acceptability'!L$12:L$52,MATCH($A46,'IT-Efficacy Acceptability'!$B$12:$B$52,0)),"")</f>
        <v>4</v>
      </c>
      <c r="AY46" s="154">
        <f>IFERROR(INDEX('IT-Efficacy Acceptability'!M$12:M$52,MATCH($A46,'IT-Efficacy Acceptability'!$B$12:$B$52,0)),"")</f>
        <v>2</v>
      </c>
      <c r="AZ46" s="154">
        <f>IFERROR(INDEX('IT-Efficacy Acceptability'!N$12:N$52,MATCH($A46,'IT-Efficacy Acceptability'!$B$12:$B$52,0)),"")</f>
        <v>3</v>
      </c>
      <c r="BA46" s="154">
        <f>IFERROR(INDEX('IT-Efficacy Acceptability'!O$12:O$52,MATCH($A46,'IT-Efficacy Acceptability'!$B$12:$B$52,0)),"")</f>
        <v>5</v>
      </c>
      <c r="BB46" s="154">
        <f>IFERROR(INDEX('IT-Efficacy Acceptability'!P$12:P$52,MATCH($A46,'IT-Efficacy Acceptability'!$B$12:$B$52,0)),"")</f>
        <v>4</v>
      </c>
      <c r="BC46" s="154">
        <f>IFERROR(INDEX('IT-Efficacy Acceptability'!Q$12:Q$52,MATCH($A46,'IT-Efficacy Acceptability'!$B$12:$B$52,0)),"")</f>
        <v>5</v>
      </c>
      <c r="BD46" s="154">
        <f>IFERROR(INDEX('IT-Efficacy Acceptability'!R$12:R$52,MATCH($A46,'IT-Efficacy Acceptability'!$B$12:$B$52,0)),"")</f>
        <v>3</v>
      </c>
      <c r="BE46" s="154">
        <f>IFERROR(INDEX('IT-Efficacy Acceptability'!S$12:S$52,MATCH($A46,'IT-Efficacy Acceptability'!$B$12:$B$52,0)),"")</f>
        <v>3</v>
      </c>
      <c r="BF46" s="154">
        <f>IFERROR(INDEX('IT-Efficacy Acceptability'!T$12:T$52,MATCH($A46,'IT-Efficacy Acceptability'!$B$12:$B$52,0)),"")</f>
        <v>4</v>
      </c>
      <c r="BG46" s="154">
        <f>IFERROR(INDEX('IT-Efficacy Acceptability'!U$12:U$52,MATCH($A46,'IT-Efficacy Acceptability'!$B$12:$B$52,0)),"")</f>
        <v>4</v>
      </c>
      <c r="BH46" s="154">
        <f>IFERROR(INDEX('IT-Efficacy Acceptability'!V$12:V$52,MATCH($A46,'IT-Efficacy Acceptability'!$B$12:$B$52,0)),"")</f>
        <v>3</v>
      </c>
      <c r="BI46" s="154">
        <f>IFERROR(INDEX('IT-Efficacy Acceptability'!W$12:W$52,MATCH($A46,'IT-Efficacy Acceptability'!$B$12:$B$52,0)),"")</f>
        <v>3</v>
      </c>
      <c r="BJ46" s="154">
        <f>IFERROR(INDEX('IT-Efficacy Acceptability'!X$12:X$52,MATCH($A46,'IT-Efficacy Acceptability'!$B$12:$B$52,0)),"")</f>
        <v>3</v>
      </c>
      <c r="BK46" s="154">
        <f>IFERROR(INDEX('IT-Efficacy Acceptability'!Y$12:Y$52,MATCH($A46,'IT-Efficacy Acceptability'!$B$12:$B$52,0)),"")</f>
        <v>3</v>
      </c>
      <c r="BL46" s="154">
        <f>IFERROR(INDEX('IT-Efficacy Acceptability'!Z$12:Z$52,MATCH($A46,'IT-Efficacy Acceptability'!$B$12:$B$52,0)),"")</f>
        <v>3</v>
      </c>
      <c r="BM46" s="154">
        <f>IFERROR(INDEX('IT-Efficacy Acceptability'!AA$12:AA$52,MATCH($A46,'IT-Efficacy Acceptability'!$B$12:$B$52,0)),"")</f>
        <v>3</v>
      </c>
      <c r="BN46" s="154">
        <f>IFERROR(INDEX('IT-Efficacy Acceptability'!AB$12:AB$52,MATCH($A46,'IT-Efficacy Acceptability'!$B$12:$B$52,0)),"")</f>
        <v>3</v>
      </c>
      <c r="BO46" s="154">
        <f>IFERROR(INDEX('IT-Efficacy Acceptability'!AC$12:AC$52,MATCH($A46,'IT-Efficacy Acceptability'!$B$12:$B$52,0)),"")</f>
        <v>3</v>
      </c>
      <c r="BP46" s="154">
        <f>IFERROR(INDEX('DE-Efficacy Acceptability'!H$12:H$52,MATCH($A46,'DE-Efficacy Acceptability'!$B$12:$B$52,0)),"")</f>
        <v>4</v>
      </c>
      <c r="BQ46" s="154">
        <f>IFERROR(INDEX('DE-Efficacy Acceptability'!I$12:I$52,MATCH($A46,'DE-Efficacy Acceptability'!$B$12:$B$52,0)),"")</f>
        <v>4</v>
      </c>
      <c r="BR46" s="154">
        <f>IFERROR(INDEX('DE-Efficacy Acceptability'!J$12:J$52,MATCH($A46,'DE-Efficacy Acceptability'!$B$12:$B$52,0)),"")</f>
        <v>4</v>
      </c>
      <c r="BS46" s="154">
        <f>IFERROR(INDEX('DE-Efficacy Acceptability'!K$12:K$52,MATCH($A46,'DE-Efficacy Acceptability'!$B$12:$B$52,0)),"")</f>
        <v>2</v>
      </c>
      <c r="BT46" s="154">
        <f>IFERROR(INDEX('DE-Efficacy Acceptability'!L$12:L$52,MATCH($A46,'DE-Efficacy Acceptability'!$B$12:$B$52,0)),"")</f>
        <v>4</v>
      </c>
      <c r="BU46" s="154">
        <f>IFERROR(INDEX('DE-Efficacy Acceptability'!M$12:M$52,MATCH($A46,'DE-Efficacy Acceptability'!$B$12:$B$52,0)),"")</f>
        <v>2</v>
      </c>
      <c r="BV46" s="154">
        <f>IFERROR(INDEX('DE-Efficacy Acceptability'!N$12:N$52,MATCH($A46,'DE-Efficacy Acceptability'!$B$12:$B$52,0)),"")</f>
        <v>3</v>
      </c>
      <c r="BW46" s="154">
        <f>IFERROR(INDEX('DE-Efficacy Acceptability'!O$12:O$52,MATCH($A46,'DE-Efficacy Acceptability'!$B$12:$B$52,0)),"")</f>
        <v>5</v>
      </c>
      <c r="BX46" s="154">
        <f>IFERROR(INDEX('DE-Efficacy Acceptability'!P$12:P$52,MATCH($A46,'DE-Efficacy Acceptability'!$B$12:$B$52,0)),"")</f>
        <v>4</v>
      </c>
      <c r="BY46" s="154">
        <f>IFERROR(INDEX('DE-Efficacy Acceptability'!Q$12:Q$52,MATCH($A46,'DE-Efficacy Acceptability'!$B$12:$B$52,0)),"")</f>
        <v>5</v>
      </c>
      <c r="BZ46" s="154">
        <f>IFERROR(INDEX('DE-Efficacy Acceptability'!R$12:R$52,MATCH($A46,'DE-Efficacy Acceptability'!$B$12:$B$52,0)),"")</f>
        <v>3</v>
      </c>
      <c r="CA46" s="154">
        <f>IFERROR(INDEX('DE-Efficacy Acceptability'!S$12:S$52,MATCH($A46,'DE-Efficacy Acceptability'!$B$12:$B$52,0)),"")</f>
        <v>3</v>
      </c>
      <c r="CB46" s="154">
        <f>IFERROR(INDEX('DE-Efficacy Acceptability'!T$12:T$52,MATCH($A46,'DE-Efficacy Acceptability'!$B$12:$B$52,0)),"")</f>
        <v>5</v>
      </c>
      <c r="CC46" s="154">
        <f>IFERROR(INDEX('DE-Efficacy Acceptability'!U$12:U$52,MATCH($A46,'DE-Efficacy Acceptability'!$B$12:$B$52,0)),"")</f>
        <v>4</v>
      </c>
      <c r="CD46" s="154">
        <f>IFERROR(INDEX('DE-Efficacy Acceptability'!V$12:V$52,MATCH($A46,'DE-Efficacy Acceptability'!$B$12:$B$52,0)),"")</f>
        <v>3</v>
      </c>
      <c r="CE46" s="154">
        <f>IFERROR(INDEX('DE-Efficacy Acceptability'!W$12:W$52,MATCH($A46,'DE-Efficacy Acceptability'!$B$12:$B$52,0)),"")</f>
        <v>3</v>
      </c>
      <c r="CF46" s="154">
        <f>IFERROR(INDEX('DE-Efficacy Acceptability'!X$12:X$52,MATCH($A46,'DE-Efficacy Acceptability'!$B$12:$B$52,0)),"")</f>
        <v>3</v>
      </c>
      <c r="CG46" s="154">
        <f>IFERROR(INDEX('DE-Efficacy Acceptability'!Y$12:Y$52,MATCH($A46,'DE-Efficacy Acceptability'!$B$12:$B$52,0)),"")</f>
        <v>3</v>
      </c>
      <c r="CH46" s="154">
        <f>IFERROR(INDEX('DE-Efficacy Acceptability'!Z$12:Z$52,MATCH($A46,'DE-Efficacy Acceptability'!$B$12:$B$52,0)),"")</f>
        <v>3</v>
      </c>
      <c r="CI46" s="154">
        <f>IFERROR(INDEX('DE-Efficacy Acceptability'!AA$12:AA$52,MATCH($A46,'DE-Efficacy Acceptability'!$B$12:$B$52,0)),"")</f>
        <v>3</v>
      </c>
      <c r="CJ46" s="154">
        <f>IFERROR(INDEX('DE-Efficacy Acceptability'!AB$12:AB$52,MATCH($A46,'DE-Efficacy Acceptability'!$B$12:$B$52,0)),"")</f>
        <v>3</v>
      </c>
      <c r="CK46" s="154">
        <f>IFERROR(INDEX('DE-Efficacy Acceptability'!AC$12:AC$52,MATCH($A46,'DE-Efficacy Acceptability'!$B$12:$B$52,0)),"")</f>
        <v>3</v>
      </c>
      <c r="CL46" s="154">
        <f>IFERROR(INDEX('FR-Efficacy Acceptability'!H$12:H$52,MATCH($A46,'FR-Efficacy Acceptability'!$B$12:$B$52,0)),"")</f>
        <v>4</v>
      </c>
      <c r="CM46" s="154">
        <f>IFERROR(INDEX('FR-Efficacy Acceptability'!I$12:I$52,MATCH($A46,'FR-Efficacy Acceptability'!$B$12:$B$52,0)),"")</f>
        <v>4</v>
      </c>
      <c r="CN46" s="154">
        <f>IFERROR(INDEX('FR-Efficacy Acceptability'!J$12:J$52,MATCH($A46,'FR-Efficacy Acceptability'!$B$12:$B$52,0)),"")</f>
        <v>4</v>
      </c>
      <c r="CO46" s="154">
        <f>IFERROR(INDEX('FR-Efficacy Acceptability'!K$12:K$52,MATCH($A46,'FR-Efficacy Acceptability'!$B$12:$B$52,0)),"")</f>
        <v>2</v>
      </c>
      <c r="CP46" s="154">
        <f>IFERROR(INDEX('FR-Efficacy Acceptability'!L$12:L$52,MATCH($A46,'FR-Efficacy Acceptability'!$B$12:$B$52,0)),"")</f>
        <v>4</v>
      </c>
      <c r="CQ46" s="154">
        <f>IFERROR(INDEX('FR-Efficacy Acceptability'!M$12:M$52,MATCH($A46,'FR-Efficacy Acceptability'!$B$12:$B$52,0)),"")</f>
        <v>2</v>
      </c>
      <c r="CR46" s="154">
        <f>IFERROR(INDEX('FR-Efficacy Acceptability'!N$12:N$52,MATCH($A46,'FR-Efficacy Acceptability'!$B$12:$B$52,0)),"")</f>
        <v>3</v>
      </c>
      <c r="CS46" s="154">
        <f>IFERROR(INDEX('FR-Efficacy Acceptability'!O$12:O$52,MATCH($A46,'FR-Efficacy Acceptability'!$B$12:$B$52,0)),"")</f>
        <v>5</v>
      </c>
      <c r="CT46" s="154">
        <f>IFERROR(INDEX('FR-Efficacy Acceptability'!P$12:P$52,MATCH($A46,'FR-Efficacy Acceptability'!$B$12:$B$52,0)),"")</f>
        <v>4</v>
      </c>
      <c r="CU46" s="154">
        <f>IFERROR(INDEX('FR-Efficacy Acceptability'!Q$12:Q$52,MATCH($A46,'FR-Efficacy Acceptability'!$B$12:$B$52,0)),"")</f>
        <v>5</v>
      </c>
      <c r="CV46" s="154">
        <f>IFERROR(INDEX('FR-Efficacy Acceptability'!R$12:R$52,MATCH($A46,'FR-Efficacy Acceptability'!$B$12:$B$52,0)),"")</f>
        <v>3</v>
      </c>
      <c r="CW46" s="154">
        <f>IFERROR(INDEX('FR-Efficacy Acceptability'!S$12:S$52,MATCH($A46,'FR-Efficacy Acceptability'!$B$12:$B$52,0)),"")</f>
        <v>3</v>
      </c>
      <c r="CX46" s="154">
        <f>IFERROR(INDEX('FR-Efficacy Acceptability'!T$12:T$52,MATCH($A46,'FR-Efficacy Acceptability'!$B$12:$B$52,0)),"")</f>
        <v>5</v>
      </c>
      <c r="CY46" s="154">
        <f>IFERROR(INDEX('FR-Efficacy Acceptability'!U$12:U$52,MATCH($A46,'FR-Efficacy Acceptability'!$B$12:$B$52,0)),"")</f>
        <v>4</v>
      </c>
      <c r="CZ46" s="154">
        <f>IFERROR(INDEX('FR-Efficacy Acceptability'!V$12:V$52,MATCH($A46,'FR-Efficacy Acceptability'!$B$12:$B$52,0)),"")</f>
        <v>3</v>
      </c>
      <c r="DA46" s="154">
        <f>IFERROR(INDEX('FR-Efficacy Acceptability'!W$12:W$52,MATCH($A46,'FR-Efficacy Acceptability'!$B$12:$B$52,0)),"")</f>
        <v>3</v>
      </c>
      <c r="DB46" s="154">
        <f>IFERROR(INDEX('FR-Efficacy Acceptability'!X$12:X$52,MATCH($A46,'FR-Efficacy Acceptability'!$B$12:$B$52,0)),"")</f>
        <v>3</v>
      </c>
      <c r="DC46" s="154">
        <f>IFERROR(INDEX('FR-Efficacy Acceptability'!Y$12:Y$52,MATCH($A46,'FR-Efficacy Acceptability'!$B$12:$B$52,0)),"")</f>
        <v>3</v>
      </c>
      <c r="DD46" s="154">
        <f>IFERROR(INDEX('FR-Efficacy Acceptability'!Z$12:Z$52,MATCH($A46,'FR-Efficacy Acceptability'!$B$12:$B$52,0)),"")</f>
        <v>3</v>
      </c>
      <c r="DE46" s="154">
        <f>IFERROR(INDEX('FR-Efficacy Acceptability'!AA$12:AA$52,MATCH($A46,'FR-Efficacy Acceptability'!$B$12:$B$52,0)),"")</f>
        <v>3</v>
      </c>
      <c r="DF46" s="154">
        <f>IFERROR(INDEX('FR-Efficacy Acceptability'!AB$12:AB$52,MATCH($A46,'FR-Efficacy Acceptability'!$B$12:$B$52,0)),"")</f>
        <v>3</v>
      </c>
      <c r="DG46" s="154">
        <f>IFERROR(INDEX('FR-Efficacy Acceptability'!AC$12:AC$52,MATCH($A46,'FR-Efficacy Acceptability'!$B$12:$B$52,0)),"")</f>
        <v>3</v>
      </c>
      <c r="DH46" s="160">
        <f t="shared" si="86"/>
        <v>0</v>
      </c>
      <c r="DI46" s="160">
        <f t="shared" si="21"/>
        <v>0</v>
      </c>
      <c r="DJ46" s="160">
        <f t="shared" si="22"/>
        <v>0</v>
      </c>
      <c r="DK46" s="160">
        <f t="shared" si="23"/>
        <v>0</v>
      </c>
      <c r="DL46" s="160">
        <f t="shared" si="24"/>
        <v>0</v>
      </c>
      <c r="DM46" s="160">
        <f t="shared" si="25"/>
        <v>0</v>
      </c>
      <c r="DN46" s="160">
        <f t="shared" si="26"/>
        <v>0</v>
      </c>
      <c r="DO46" s="160">
        <f t="shared" si="27"/>
        <v>0</v>
      </c>
      <c r="DP46" s="160">
        <f t="shared" si="28"/>
        <v>0</v>
      </c>
      <c r="DQ46" s="160">
        <f t="shared" si="29"/>
        <v>0</v>
      </c>
      <c r="DR46" s="160">
        <f t="shared" si="30"/>
        <v>0</v>
      </c>
      <c r="DS46" s="160">
        <f t="shared" si="31"/>
        <v>0</v>
      </c>
      <c r="DT46" s="160">
        <f t="shared" si="32"/>
        <v>-1</v>
      </c>
      <c r="DU46" s="160">
        <f t="shared" si="33"/>
        <v>0</v>
      </c>
      <c r="DV46" s="160">
        <f t="shared" si="34"/>
        <v>0</v>
      </c>
      <c r="DW46" s="160">
        <f t="shared" si="35"/>
        <v>0</v>
      </c>
      <c r="DX46" s="160">
        <f t="shared" si="36"/>
        <v>0</v>
      </c>
      <c r="DY46" s="160">
        <f t="shared" si="37"/>
        <v>0</v>
      </c>
      <c r="DZ46" s="160">
        <f t="shared" si="38"/>
        <v>0</v>
      </c>
      <c r="EA46" s="160">
        <f t="shared" si="39"/>
        <v>0</v>
      </c>
      <c r="EB46" s="160">
        <f t="shared" si="40"/>
        <v>0</v>
      </c>
      <c r="EC46" s="160">
        <f t="shared" si="41"/>
        <v>0</v>
      </c>
      <c r="ED46" s="160">
        <f t="shared" si="87"/>
        <v>0</v>
      </c>
      <c r="EE46" s="160">
        <f t="shared" si="42"/>
        <v>0</v>
      </c>
      <c r="EF46" s="160">
        <f t="shared" si="43"/>
        <v>0</v>
      </c>
      <c r="EG46" s="160">
        <f t="shared" si="44"/>
        <v>0</v>
      </c>
      <c r="EH46" s="160">
        <f t="shared" si="45"/>
        <v>0</v>
      </c>
      <c r="EI46" s="160">
        <f t="shared" si="46"/>
        <v>0</v>
      </c>
      <c r="EJ46" s="160">
        <f t="shared" si="47"/>
        <v>0</v>
      </c>
      <c r="EK46" s="160">
        <f t="shared" si="48"/>
        <v>0</v>
      </c>
      <c r="EL46" s="160">
        <f t="shared" si="49"/>
        <v>0</v>
      </c>
      <c r="EM46" s="160">
        <f t="shared" si="50"/>
        <v>0</v>
      </c>
      <c r="EN46" s="160">
        <f t="shared" si="51"/>
        <v>0</v>
      </c>
      <c r="EO46" s="160">
        <f t="shared" si="52"/>
        <v>0</v>
      </c>
      <c r="EP46" s="160">
        <f t="shared" si="53"/>
        <v>-1</v>
      </c>
      <c r="EQ46" s="160">
        <f t="shared" si="54"/>
        <v>0</v>
      </c>
      <c r="ER46" s="160">
        <f t="shared" si="55"/>
        <v>0</v>
      </c>
      <c r="ES46" s="160">
        <f t="shared" si="56"/>
        <v>0</v>
      </c>
      <c r="ET46" s="160">
        <f t="shared" si="57"/>
        <v>0</v>
      </c>
      <c r="EU46" s="160">
        <f t="shared" si="58"/>
        <v>0</v>
      </c>
      <c r="EV46" s="160">
        <f t="shared" si="59"/>
        <v>0</v>
      </c>
      <c r="EW46" s="160">
        <f t="shared" si="60"/>
        <v>0</v>
      </c>
      <c r="EX46" s="160">
        <f t="shared" si="61"/>
        <v>0</v>
      </c>
      <c r="EY46" s="160">
        <f t="shared" si="62"/>
        <v>0</v>
      </c>
      <c r="EZ46" s="160">
        <f t="shared" si="88"/>
        <v>0</v>
      </c>
      <c r="FA46" s="160">
        <f t="shared" si="89"/>
        <v>0</v>
      </c>
      <c r="FB46" s="160">
        <f t="shared" si="90"/>
        <v>0</v>
      </c>
      <c r="FC46" s="160">
        <f t="shared" si="91"/>
        <v>0</v>
      </c>
      <c r="FD46" s="160">
        <f t="shared" si="92"/>
        <v>0</v>
      </c>
      <c r="FE46" s="160">
        <f t="shared" si="93"/>
        <v>0</v>
      </c>
      <c r="FF46" s="160">
        <f t="shared" si="94"/>
        <v>0</v>
      </c>
      <c r="FG46" s="160">
        <f t="shared" si="95"/>
        <v>0</v>
      </c>
      <c r="FH46" s="160">
        <f t="shared" si="96"/>
        <v>0</v>
      </c>
      <c r="FI46" s="160">
        <f t="shared" si="97"/>
        <v>0</v>
      </c>
      <c r="FJ46" s="160">
        <f t="shared" si="98"/>
        <v>0</v>
      </c>
      <c r="FK46" s="160">
        <f t="shared" si="99"/>
        <v>0</v>
      </c>
      <c r="FL46" s="160">
        <f t="shared" si="100"/>
        <v>0</v>
      </c>
      <c r="FM46" s="160">
        <f t="shared" si="101"/>
        <v>0</v>
      </c>
      <c r="FN46" s="160">
        <f t="shared" si="102"/>
        <v>0</v>
      </c>
      <c r="FO46" s="160">
        <f t="shared" si="103"/>
        <v>0</v>
      </c>
      <c r="FP46" s="160">
        <f t="shared" si="104"/>
        <v>0</v>
      </c>
      <c r="FQ46" s="160">
        <f t="shared" si="105"/>
        <v>0</v>
      </c>
      <c r="FR46" s="160">
        <f t="shared" si="106"/>
        <v>0</v>
      </c>
      <c r="FS46" s="160">
        <f t="shared" si="107"/>
        <v>0</v>
      </c>
      <c r="FT46" s="160">
        <f t="shared" si="108"/>
        <v>0</v>
      </c>
      <c r="FU46" s="160">
        <f t="shared" si="109"/>
        <v>0</v>
      </c>
      <c r="FV46" s="160">
        <f t="shared" si="110"/>
        <v>0</v>
      </c>
      <c r="FW46" s="160">
        <f t="shared" si="64"/>
        <v>0</v>
      </c>
      <c r="FX46" s="160">
        <f t="shared" si="65"/>
        <v>0</v>
      </c>
      <c r="FY46" s="160">
        <f t="shared" si="66"/>
        <v>0</v>
      </c>
      <c r="FZ46" s="160">
        <f t="shared" si="67"/>
        <v>0</v>
      </c>
      <c r="GA46" s="160">
        <f t="shared" si="68"/>
        <v>0</v>
      </c>
      <c r="GB46" s="160">
        <f t="shared" si="69"/>
        <v>0</v>
      </c>
      <c r="GC46" s="160">
        <f t="shared" si="70"/>
        <v>0</v>
      </c>
      <c r="GD46" s="160">
        <f t="shared" si="71"/>
        <v>0</v>
      </c>
      <c r="GE46" s="160">
        <f t="shared" si="72"/>
        <v>0</v>
      </c>
      <c r="GF46" s="160">
        <f t="shared" si="73"/>
        <v>0</v>
      </c>
      <c r="GG46" s="160">
        <f t="shared" si="74"/>
        <v>0</v>
      </c>
      <c r="GH46" s="160">
        <f t="shared" si="75"/>
        <v>0</v>
      </c>
      <c r="GI46" s="160">
        <f t="shared" si="76"/>
        <v>0</v>
      </c>
      <c r="GJ46" s="160">
        <f t="shared" si="77"/>
        <v>0</v>
      </c>
      <c r="GK46" s="160">
        <f t="shared" si="78"/>
        <v>0</v>
      </c>
      <c r="GL46" s="160">
        <f t="shared" si="79"/>
        <v>0</v>
      </c>
      <c r="GM46" s="160">
        <f t="shared" si="80"/>
        <v>0</v>
      </c>
      <c r="GN46" s="160">
        <f t="shared" si="81"/>
        <v>0</v>
      </c>
      <c r="GO46" s="160">
        <f t="shared" si="82"/>
        <v>0</v>
      </c>
      <c r="GP46" s="160">
        <f t="shared" si="83"/>
        <v>0</v>
      </c>
      <c r="GQ46" s="160">
        <f t="shared" si="84"/>
        <v>0</v>
      </c>
      <c r="GR46" s="58" t="b">
        <f t="array" ref="GR46">MAX(DH46:GQ46)=MIN(DH46:GQ46)</f>
        <v>0</v>
      </c>
    </row>
    <row r="47" spans="1:200" hidden="1" x14ac:dyDescent="0.25">
      <c r="A47" s="350" t="s">
        <v>37</v>
      </c>
      <c r="B47" s="160">
        <f t="shared" si="85"/>
        <v>4</v>
      </c>
      <c r="C47" s="160">
        <f t="shared" si="0"/>
        <v>4</v>
      </c>
      <c r="D47" s="160">
        <f t="shared" si="1"/>
        <v>4</v>
      </c>
      <c r="E47" s="160">
        <f t="shared" si="2"/>
        <v>4</v>
      </c>
      <c r="F47" s="160">
        <f t="shared" si="3"/>
        <v>5</v>
      </c>
      <c r="G47" s="160">
        <f t="shared" si="4"/>
        <v>2</v>
      </c>
      <c r="H47" s="160">
        <f t="shared" si="5"/>
        <v>3</v>
      </c>
      <c r="I47" s="160">
        <f t="shared" si="6"/>
        <v>3</v>
      </c>
      <c r="J47" s="160">
        <f t="shared" si="7"/>
        <v>4</v>
      </c>
      <c r="K47" s="160">
        <f t="shared" si="8"/>
        <v>5</v>
      </c>
      <c r="L47" s="160">
        <f t="shared" si="9"/>
        <v>4</v>
      </c>
      <c r="M47" s="160">
        <f t="shared" si="10"/>
        <v>4</v>
      </c>
      <c r="N47" s="160">
        <f t="shared" si="11"/>
        <v>5</v>
      </c>
      <c r="O47" s="160">
        <f t="shared" si="12"/>
        <v>4</v>
      </c>
      <c r="P47" s="160">
        <f t="shared" si="13"/>
        <v>2</v>
      </c>
      <c r="Q47" s="160">
        <f t="shared" si="14"/>
        <v>3</v>
      </c>
      <c r="R47" s="160">
        <f t="shared" si="15"/>
        <v>3</v>
      </c>
      <c r="S47" s="160">
        <f t="shared" si="16"/>
        <v>3</v>
      </c>
      <c r="T47" s="160">
        <f t="shared" si="17"/>
        <v>3</v>
      </c>
      <c r="U47" s="160">
        <f t="shared" si="18"/>
        <v>3</v>
      </c>
      <c r="V47" s="160">
        <f t="shared" si="19"/>
        <v>3</v>
      </c>
      <c r="W47" s="160">
        <f t="shared" si="20"/>
        <v>3</v>
      </c>
      <c r="X47" s="154">
        <f>IFERROR(INDEX('ES-Efficacy Acceptability'!H$12:H$52,MATCH($A47,'ES-Efficacy Acceptability'!$B$12:$B$52,0)),"")</f>
        <v>4</v>
      </c>
      <c r="Y47" s="154">
        <f>IFERROR(INDEX('ES-Efficacy Acceptability'!I$12:I$52,MATCH($A47,'ES-Efficacy Acceptability'!$B$12:$B$52,0)),"")</f>
        <v>4</v>
      </c>
      <c r="Z47" s="154">
        <f>IFERROR(INDEX('ES-Efficacy Acceptability'!J$12:J$52,MATCH($A47,'ES-Efficacy Acceptability'!$B$12:$B$52,0)),"")</f>
        <v>4</v>
      </c>
      <c r="AA47" s="154">
        <f>IFERROR(INDEX('ES-Efficacy Acceptability'!K$12:K$52,MATCH($A47,'ES-Efficacy Acceptability'!$B$12:$B$52,0)),"")</f>
        <v>4</v>
      </c>
      <c r="AB47" s="154">
        <f>IFERROR(INDEX('ES-Efficacy Acceptability'!L$12:L$52,MATCH($A47,'ES-Efficacy Acceptability'!$B$12:$B$52,0)),"")</f>
        <v>5</v>
      </c>
      <c r="AC47" s="154">
        <f>IFERROR(INDEX('ES-Efficacy Acceptability'!M$12:M$52,MATCH($A47,'ES-Efficacy Acceptability'!$B$12:$B$52,0)),"")</f>
        <v>2</v>
      </c>
      <c r="AD47" s="154">
        <f>IFERROR(INDEX('ES-Efficacy Acceptability'!N$12:N$52,MATCH($A47,'ES-Efficacy Acceptability'!$B$12:$B$52,0)),"")</f>
        <v>3</v>
      </c>
      <c r="AE47" s="154">
        <f>IFERROR(INDEX('ES-Efficacy Acceptability'!O$12:O$52,MATCH($A47,'ES-Efficacy Acceptability'!$B$12:$B$52,0)),"")</f>
        <v>3</v>
      </c>
      <c r="AF47" s="154">
        <f>IFERROR(INDEX('ES-Efficacy Acceptability'!P$12:P$52,MATCH($A47,'ES-Efficacy Acceptability'!$B$12:$B$52,0)),"")</f>
        <v>4</v>
      </c>
      <c r="AG47" s="154">
        <f>IFERROR(INDEX('ES-Efficacy Acceptability'!Q$12:Q$52,MATCH($A47,'ES-Efficacy Acceptability'!$B$12:$B$52,0)),"")</f>
        <v>5</v>
      </c>
      <c r="AH47" s="154">
        <f>IFERROR(INDEX('ES-Efficacy Acceptability'!R$12:R$52,MATCH($A47,'ES-Efficacy Acceptability'!$B$12:$B$52,0)),"")</f>
        <v>4</v>
      </c>
      <c r="AI47" s="154">
        <f>IFERROR(INDEX('ES-Efficacy Acceptability'!S$12:S$52,MATCH($A47,'ES-Efficacy Acceptability'!$B$12:$B$52,0)),"")</f>
        <v>4</v>
      </c>
      <c r="AJ47" s="154">
        <f>IFERROR(INDEX('ES-Efficacy Acceptability'!T$12:T$52,MATCH($A47,'ES-Efficacy Acceptability'!$B$12:$B$52,0)),"")</f>
        <v>5</v>
      </c>
      <c r="AK47" s="154">
        <f>IFERROR(INDEX('ES-Efficacy Acceptability'!U$12:U$52,MATCH($A47,'ES-Efficacy Acceptability'!$B$12:$B$52,0)),"")</f>
        <v>4</v>
      </c>
      <c r="AL47" s="154">
        <f>IFERROR(INDEX('ES-Efficacy Acceptability'!V$12:V$52,MATCH($A47,'ES-Efficacy Acceptability'!$B$12:$B$52,0)),"")</f>
        <v>2</v>
      </c>
      <c r="AM47" s="154">
        <f>IFERROR(INDEX('ES-Efficacy Acceptability'!W$12:W$52,MATCH($A47,'ES-Efficacy Acceptability'!$B$12:$B$52,0)),"")</f>
        <v>3</v>
      </c>
      <c r="AN47" s="154">
        <f>IFERROR(INDEX('ES-Efficacy Acceptability'!X$12:X$52,MATCH($A47,'ES-Efficacy Acceptability'!$B$12:$B$52,0)),"")</f>
        <v>3</v>
      </c>
      <c r="AO47" s="154">
        <f>IFERROR(INDEX('ES-Efficacy Acceptability'!Y$12:Y$52,MATCH($A47,'ES-Efficacy Acceptability'!$B$12:$B$52,0)),"")</f>
        <v>3</v>
      </c>
      <c r="AP47" s="154">
        <f>IFERROR(INDEX('ES-Efficacy Acceptability'!Z$12:Z$52,MATCH($A47,'ES-Efficacy Acceptability'!$B$12:$B$52,0)),"")</f>
        <v>3</v>
      </c>
      <c r="AQ47" s="154">
        <f>IFERROR(INDEX('ES-Efficacy Acceptability'!AA$12:AA$52,MATCH($A47,'ES-Efficacy Acceptability'!$B$12:$B$52,0)),"")</f>
        <v>3</v>
      </c>
      <c r="AR47" s="154">
        <f>IFERROR(INDEX('ES-Efficacy Acceptability'!AB$12:AB$52,MATCH($A47,'ES-Efficacy Acceptability'!$B$12:$B$52,0)),"")</f>
        <v>3</v>
      </c>
      <c r="AS47" s="154">
        <f>IFERROR(INDEX('ES-Efficacy Acceptability'!AC$12:AC$52,MATCH($A47,'ES-Efficacy Acceptability'!$B$12:$B$52,0)),"")</f>
        <v>3</v>
      </c>
      <c r="AT47" s="154">
        <f>IFERROR(INDEX('IT-Efficacy Acceptability'!H$12:H$52,MATCH($A47,'IT-Efficacy Acceptability'!$B$12:$B$52,0)),"")</f>
        <v>4</v>
      </c>
      <c r="AU47" s="154">
        <f>IFERROR(INDEX('IT-Efficacy Acceptability'!I$12:I$52,MATCH($A47,'IT-Efficacy Acceptability'!$B$12:$B$52,0)),"")</f>
        <v>4</v>
      </c>
      <c r="AV47" s="154">
        <f>IFERROR(INDEX('IT-Efficacy Acceptability'!J$12:J$52,MATCH($A47,'IT-Efficacy Acceptability'!$B$12:$B$52,0)),"")</f>
        <v>4</v>
      </c>
      <c r="AW47" s="154">
        <f>IFERROR(INDEX('IT-Efficacy Acceptability'!K$12:K$52,MATCH($A47,'IT-Efficacy Acceptability'!$B$12:$B$52,0)),"")</f>
        <v>4</v>
      </c>
      <c r="AX47" s="154">
        <f>IFERROR(INDEX('IT-Efficacy Acceptability'!L$12:L$52,MATCH($A47,'IT-Efficacy Acceptability'!$B$12:$B$52,0)),"")</f>
        <v>5</v>
      </c>
      <c r="AY47" s="154">
        <f>IFERROR(INDEX('IT-Efficacy Acceptability'!M$12:M$52,MATCH($A47,'IT-Efficacy Acceptability'!$B$12:$B$52,0)),"")</f>
        <v>2</v>
      </c>
      <c r="AZ47" s="154">
        <f>IFERROR(INDEX('IT-Efficacy Acceptability'!N$12:N$52,MATCH($A47,'IT-Efficacy Acceptability'!$B$12:$B$52,0)),"")</f>
        <v>3</v>
      </c>
      <c r="BA47" s="154">
        <f>IFERROR(INDEX('IT-Efficacy Acceptability'!O$12:O$52,MATCH($A47,'IT-Efficacy Acceptability'!$B$12:$B$52,0)),"")</f>
        <v>3</v>
      </c>
      <c r="BB47" s="154">
        <f>IFERROR(INDEX('IT-Efficacy Acceptability'!P$12:P$52,MATCH($A47,'IT-Efficacy Acceptability'!$B$12:$B$52,0)),"")</f>
        <v>4</v>
      </c>
      <c r="BC47" s="154">
        <f>IFERROR(INDEX('IT-Efficacy Acceptability'!Q$12:Q$52,MATCH($A47,'IT-Efficacy Acceptability'!$B$12:$B$52,0)),"")</f>
        <v>5</v>
      </c>
      <c r="BD47" s="154">
        <f>IFERROR(INDEX('IT-Efficacy Acceptability'!R$12:R$52,MATCH($A47,'IT-Efficacy Acceptability'!$B$12:$B$52,0)),"")</f>
        <v>4</v>
      </c>
      <c r="BE47" s="154">
        <f>IFERROR(INDEX('IT-Efficacy Acceptability'!S$12:S$52,MATCH($A47,'IT-Efficacy Acceptability'!$B$12:$B$52,0)),"")</f>
        <v>4</v>
      </c>
      <c r="BF47" s="154">
        <f>IFERROR(INDEX('IT-Efficacy Acceptability'!T$12:T$52,MATCH($A47,'IT-Efficacy Acceptability'!$B$12:$B$52,0)),"")</f>
        <v>5</v>
      </c>
      <c r="BG47" s="154">
        <f>IFERROR(INDEX('IT-Efficacy Acceptability'!U$12:U$52,MATCH($A47,'IT-Efficacy Acceptability'!$B$12:$B$52,0)),"")</f>
        <v>4</v>
      </c>
      <c r="BH47" s="154">
        <f>IFERROR(INDEX('IT-Efficacy Acceptability'!V$12:V$52,MATCH($A47,'IT-Efficacy Acceptability'!$B$12:$B$52,0)),"")</f>
        <v>2</v>
      </c>
      <c r="BI47" s="154">
        <f>IFERROR(INDEX('IT-Efficacy Acceptability'!W$12:W$52,MATCH($A47,'IT-Efficacy Acceptability'!$B$12:$B$52,0)),"")</f>
        <v>3</v>
      </c>
      <c r="BJ47" s="154">
        <f>IFERROR(INDEX('IT-Efficacy Acceptability'!X$12:X$52,MATCH($A47,'IT-Efficacy Acceptability'!$B$12:$B$52,0)),"")</f>
        <v>3</v>
      </c>
      <c r="BK47" s="154">
        <f>IFERROR(INDEX('IT-Efficacy Acceptability'!Y$12:Y$52,MATCH($A47,'IT-Efficacy Acceptability'!$B$12:$B$52,0)),"")</f>
        <v>3</v>
      </c>
      <c r="BL47" s="154">
        <f>IFERROR(INDEX('IT-Efficacy Acceptability'!Z$12:Z$52,MATCH($A47,'IT-Efficacy Acceptability'!$B$12:$B$52,0)),"")</f>
        <v>3</v>
      </c>
      <c r="BM47" s="154">
        <f>IFERROR(INDEX('IT-Efficacy Acceptability'!AA$12:AA$52,MATCH($A47,'IT-Efficacy Acceptability'!$B$12:$B$52,0)),"")</f>
        <v>3</v>
      </c>
      <c r="BN47" s="154">
        <f>IFERROR(INDEX('IT-Efficacy Acceptability'!AB$12:AB$52,MATCH($A47,'IT-Efficacy Acceptability'!$B$12:$B$52,0)),"")</f>
        <v>3</v>
      </c>
      <c r="BO47" s="154">
        <f>IFERROR(INDEX('IT-Efficacy Acceptability'!AC$12:AC$52,MATCH($A47,'IT-Efficacy Acceptability'!$B$12:$B$52,0)),"")</f>
        <v>3</v>
      </c>
      <c r="BP47" s="154">
        <f>IFERROR(INDEX('DE-Efficacy Acceptability'!H$12:H$52,MATCH($A47,'DE-Efficacy Acceptability'!$B$12:$B$52,0)),"")</f>
        <v>4</v>
      </c>
      <c r="BQ47" s="154">
        <f>IFERROR(INDEX('DE-Efficacy Acceptability'!I$12:I$52,MATCH($A47,'DE-Efficacy Acceptability'!$B$12:$B$52,0)),"")</f>
        <v>4</v>
      </c>
      <c r="BR47" s="154">
        <f>IFERROR(INDEX('DE-Efficacy Acceptability'!J$12:J$52,MATCH($A47,'DE-Efficacy Acceptability'!$B$12:$B$52,0)),"")</f>
        <v>4</v>
      </c>
      <c r="BS47" s="154">
        <f>IFERROR(INDEX('DE-Efficacy Acceptability'!K$12:K$52,MATCH($A47,'DE-Efficacy Acceptability'!$B$12:$B$52,0)),"")</f>
        <v>4</v>
      </c>
      <c r="BT47" s="154">
        <f>IFERROR(INDEX('DE-Efficacy Acceptability'!L$12:L$52,MATCH($A47,'DE-Efficacy Acceptability'!$B$12:$B$52,0)),"")</f>
        <v>5</v>
      </c>
      <c r="BU47" s="154">
        <f>IFERROR(INDEX('DE-Efficacy Acceptability'!M$12:M$52,MATCH($A47,'DE-Efficacy Acceptability'!$B$12:$B$52,0)),"")</f>
        <v>2</v>
      </c>
      <c r="BV47" s="154">
        <f>IFERROR(INDEX('DE-Efficacy Acceptability'!N$12:N$52,MATCH($A47,'DE-Efficacy Acceptability'!$B$12:$B$52,0)),"")</f>
        <v>3</v>
      </c>
      <c r="BW47" s="154">
        <f>IFERROR(INDEX('DE-Efficacy Acceptability'!O$12:O$52,MATCH($A47,'DE-Efficacy Acceptability'!$B$12:$B$52,0)),"")</f>
        <v>3</v>
      </c>
      <c r="BX47" s="154">
        <f>IFERROR(INDEX('DE-Efficacy Acceptability'!P$12:P$52,MATCH($A47,'DE-Efficacy Acceptability'!$B$12:$B$52,0)),"")</f>
        <v>4</v>
      </c>
      <c r="BY47" s="154">
        <f>IFERROR(INDEX('DE-Efficacy Acceptability'!Q$12:Q$52,MATCH($A47,'DE-Efficacy Acceptability'!$B$12:$B$52,0)),"")</f>
        <v>5</v>
      </c>
      <c r="BZ47" s="154">
        <f>IFERROR(INDEX('DE-Efficacy Acceptability'!R$12:R$52,MATCH($A47,'DE-Efficacy Acceptability'!$B$12:$B$52,0)),"")</f>
        <v>4</v>
      </c>
      <c r="CA47" s="154">
        <f>IFERROR(INDEX('DE-Efficacy Acceptability'!S$12:S$52,MATCH($A47,'DE-Efficacy Acceptability'!$B$12:$B$52,0)),"")</f>
        <v>4</v>
      </c>
      <c r="CB47" s="154">
        <f>IFERROR(INDEX('DE-Efficacy Acceptability'!T$12:T$52,MATCH($A47,'DE-Efficacy Acceptability'!$B$12:$B$52,0)),"")</f>
        <v>5</v>
      </c>
      <c r="CC47" s="154">
        <f>IFERROR(INDEX('DE-Efficacy Acceptability'!U$12:U$52,MATCH($A47,'DE-Efficacy Acceptability'!$B$12:$B$52,0)),"")</f>
        <v>4</v>
      </c>
      <c r="CD47" s="154">
        <f>IFERROR(INDEX('DE-Efficacy Acceptability'!V$12:V$52,MATCH($A47,'DE-Efficacy Acceptability'!$B$12:$B$52,0)),"")</f>
        <v>2</v>
      </c>
      <c r="CE47" s="154">
        <f>IFERROR(INDEX('DE-Efficacy Acceptability'!W$12:W$52,MATCH($A47,'DE-Efficacy Acceptability'!$B$12:$B$52,0)),"")</f>
        <v>3</v>
      </c>
      <c r="CF47" s="154">
        <f>IFERROR(INDEX('DE-Efficacy Acceptability'!X$12:X$52,MATCH($A47,'DE-Efficacy Acceptability'!$B$12:$B$52,0)),"")</f>
        <v>3</v>
      </c>
      <c r="CG47" s="154">
        <f>IFERROR(INDEX('DE-Efficacy Acceptability'!Y$12:Y$52,MATCH($A47,'DE-Efficacy Acceptability'!$B$12:$B$52,0)),"")</f>
        <v>3</v>
      </c>
      <c r="CH47" s="154">
        <f>IFERROR(INDEX('DE-Efficacy Acceptability'!Z$12:Z$52,MATCH($A47,'DE-Efficacy Acceptability'!$B$12:$B$52,0)),"")</f>
        <v>3</v>
      </c>
      <c r="CI47" s="154">
        <f>IFERROR(INDEX('DE-Efficacy Acceptability'!AA$12:AA$52,MATCH($A47,'DE-Efficacy Acceptability'!$B$12:$B$52,0)),"")</f>
        <v>3</v>
      </c>
      <c r="CJ47" s="154">
        <f>IFERROR(INDEX('DE-Efficacy Acceptability'!AB$12:AB$52,MATCH($A47,'DE-Efficacy Acceptability'!$B$12:$B$52,0)),"")</f>
        <v>3</v>
      </c>
      <c r="CK47" s="154">
        <f>IFERROR(INDEX('DE-Efficacy Acceptability'!AC$12:AC$52,MATCH($A47,'DE-Efficacy Acceptability'!$B$12:$B$52,0)),"")</f>
        <v>3</v>
      </c>
      <c r="CL47" s="154">
        <f>IFERROR(INDEX('FR-Efficacy Acceptability'!H$12:H$52,MATCH($A47,'FR-Efficacy Acceptability'!$B$12:$B$52,0)),"")</f>
        <v>4</v>
      </c>
      <c r="CM47" s="154">
        <f>IFERROR(INDEX('FR-Efficacy Acceptability'!I$12:I$52,MATCH($A47,'FR-Efficacy Acceptability'!$B$12:$B$52,0)),"")</f>
        <v>4</v>
      </c>
      <c r="CN47" s="154">
        <f>IFERROR(INDEX('FR-Efficacy Acceptability'!J$12:J$52,MATCH($A47,'FR-Efficacy Acceptability'!$B$12:$B$52,0)),"")</f>
        <v>4</v>
      </c>
      <c r="CO47" s="154">
        <f>IFERROR(INDEX('FR-Efficacy Acceptability'!K$12:K$52,MATCH($A47,'FR-Efficacy Acceptability'!$B$12:$B$52,0)),"")</f>
        <v>4</v>
      </c>
      <c r="CP47" s="154">
        <f>IFERROR(INDEX('FR-Efficacy Acceptability'!L$12:L$52,MATCH($A47,'FR-Efficacy Acceptability'!$B$12:$B$52,0)),"")</f>
        <v>5</v>
      </c>
      <c r="CQ47" s="154">
        <f>IFERROR(INDEX('FR-Efficacy Acceptability'!M$12:M$52,MATCH($A47,'FR-Efficacy Acceptability'!$B$12:$B$52,0)),"")</f>
        <v>2</v>
      </c>
      <c r="CR47" s="154">
        <f>IFERROR(INDEX('FR-Efficacy Acceptability'!N$12:N$52,MATCH($A47,'FR-Efficacy Acceptability'!$B$12:$B$52,0)),"")</f>
        <v>3</v>
      </c>
      <c r="CS47" s="154">
        <f>IFERROR(INDEX('FR-Efficacy Acceptability'!O$12:O$52,MATCH($A47,'FR-Efficacy Acceptability'!$B$12:$B$52,0)),"")</f>
        <v>3</v>
      </c>
      <c r="CT47" s="154">
        <f>IFERROR(INDEX('FR-Efficacy Acceptability'!P$12:P$52,MATCH($A47,'FR-Efficacy Acceptability'!$B$12:$B$52,0)),"")</f>
        <v>4</v>
      </c>
      <c r="CU47" s="154">
        <f>IFERROR(INDEX('FR-Efficacy Acceptability'!Q$12:Q$52,MATCH($A47,'FR-Efficacy Acceptability'!$B$12:$B$52,0)),"")</f>
        <v>5</v>
      </c>
      <c r="CV47" s="154">
        <f>IFERROR(INDEX('FR-Efficacy Acceptability'!R$12:R$52,MATCH($A47,'FR-Efficacy Acceptability'!$B$12:$B$52,0)),"")</f>
        <v>4</v>
      </c>
      <c r="CW47" s="154">
        <f>IFERROR(INDEX('FR-Efficacy Acceptability'!S$12:S$52,MATCH($A47,'FR-Efficacy Acceptability'!$B$12:$B$52,0)),"")</f>
        <v>4</v>
      </c>
      <c r="CX47" s="154">
        <f>IFERROR(INDEX('FR-Efficacy Acceptability'!T$12:T$52,MATCH($A47,'FR-Efficacy Acceptability'!$B$12:$B$52,0)),"")</f>
        <v>5</v>
      </c>
      <c r="CY47" s="154">
        <f>IFERROR(INDEX('FR-Efficacy Acceptability'!U$12:U$52,MATCH($A47,'FR-Efficacy Acceptability'!$B$12:$B$52,0)),"")</f>
        <v>4</v>
      </c>
      <c r="CZ47" s="154">
        <f>IFERROR(INDEX('FR-Efficacy Acceptability'!V$12:V$52,MATCH($A47,'FR-Efficacy Acceptability'!$B$12:$B$52,0)),"")</f>
        <v>2</v>
      </c>
      <c r="DA47" s="154">
        <f>IFERROR(INDEX('FR-Efficacy Acceptability'!W$12:W$52,MATCH($A47,'FR-Efficacy Acceptability'!$B$12:$B$52,0)),"")</f>
        <v>3</v>
      </c>
      <c r="DB47" s="154">
        <f>IFERROR(INDEX('FR-Efficacy Acceptability'!X$12:X$52,MATCH($A47,'FR-Efficacy Acceptability'!$B$12:$B$52,0)),"")</f>
        <v>3</v>
      </c>
      <c r="DC47" s="154">
        <f>IFERROR(INDEX('FR-Efficacy Acceptability'!Y$12:Y$52,MATCH($A47,'FR-Efficacy Acceptability'!$B$12:$B$52,0)),"")</f>
        <v>3</v>
      </c>
      <c r="DD47" s="154">
        <f>IFERROR(INDEX('FR-Efficacy Acceptability'!Z$12:Z$52,MATCH($A47,'FR-Efficacy Acceptability'!$B$12:$B$52,0)),"")</f>
        <v>3</v>
      </c>
      <c r="DE47" s="154">
        <f>IFERROR(INDEX('FR-Efficacy Acceptability'!AA$12:AA$52,MATCH($A47,'FR-Efficacy Acceptability'!$B$12:$B$52,0)),"")</f>
        <v>3</v>
      </c>
      <c r="DF47" s="154">
        <f>IFERROR(INDEX('FR-Efficacy Acceptability'!AB$12:AB$52,MATCH($A47,'FR-Efficacy Acceptability'!$B$12:$B$52,0)),"")</f>
        <v>3</v>
      </c>
      <c r="DG47" s="154">
        <f>IFERROR(INDEX('FR-Efficacy Acceptability'!AC$12:AC$52,MATCH($A47,'FR-Efficacy Acceptability'!$B$12:$B$52,0)),"")</f>
        <v>3</v>
      </c>
      <c r="DH47" s="160">
        <f t="shared" si="86"/>
        <v>0</v>
      </c>
      <c r="DI47" s="160">
        <f t="shared" si="21"/>
        <v>0</v>
      </c>
      <c r="DJ47" s="160">
        <f t="shared" si="22"/>
        <v>0</v>
      </c>
      <c r="DK47" s="160">
        <f t="shared" si="23"/>
        <v>0</v>
      </c>
      <c r="DL47" s="160">
        <f t="shared" si="24"/>
        <v>0</v>
      </c>
      <c r="DM47" s="160">
        <f t="shared" si="25"/>
        <v>0</v>
      </c>
      <c r="DN47" s="160">
        <f t="shared" si="26"/>
        <v>0</v>
      </c>
      <c r="DO47" s="160">
        <f t="shared" si="27"/>
        <v>0</v>
      </c>
      <c r="DP47" s="160">
        <f t="shared" si="28"/>
        <v>0</v>
      </c>
      <c r="DQ47" s="160">
        <f t="shared" si="29"/>
        <v>0</v>
      </c>
      <c r="DR47" s="160">
        <f t="shared" si="30"/>
        <v>0</v>
      </c>
      <c r="DS47" s="160">
        <f t="shared" si="31"/>
        <v>0</v>
      </c>
      <c r="DT47" s="160">
        <f t="shared" si="32"/>
        <v>0</v>
      </c>
      <c r="DU47" s="160">
        <f t="shared" si="33"/>
        <v>0</v>
      </c>
      <c r="DV47" s="160">
        <f t="shared" si="34"/>
        <v>0</v>
      </c>
      <c r="DW47" s="160">
        <f t="shared" si="35"/>
        <v>0</v>
      </c>
      <c r="DX47" s="160">
        <f t="shared" si="36"/>
        <v>0</v>
      </c>
      <c r="DY47" s="160">
        <f t="shared" si="37"/>
        <v>0</v>
      </c>
      <c r="DZ47" s="160">
        <f t="shared" si="38"/>
        <v>0</v>
      </c>
      <c r="EA47" s="160">
        <f t="shared" si="39"/>
        <v>0</v>
      </c>
      <c r="EB47" s="160">
        <f t="shared" si="40"/>
        <v>0</v>
      </c>
      <c r="EC47" s="160">
        <f t="shared" si="41"/>
        <v>0</v>
      </c>
      <c r="ED47" s="160">
        <f t="shared" si="87"/>
        <v>0</v>
      </c>
      <c r="EE47" s="160">
        <f t="shared" si="42"/>
        <v>0</v>
      </c>
      <c r="EF47" s="160">
        <f t="shared" si="43"/>
        <v>0</v>
      </c>
      <c r="EG47" s="160">
        <f t="shared" si="44"/>
        <v>0</v>
      </c>
      <c r="EH47" s="160">
        <f t="shared" si="45"/>
        <v>0</v>
      </c>
      <c r="EI47" s="160">
        <f t="shared" si="46"/>
        <v>0</v>
      </c>
      <c r="EJ47" s="160">
        <f t="shared" si="47"/>
        <v>0</v>
      </c>
      <c r="EK47" s="160">
        <f t="shared" si="48"/>
        <v>0</v>
      </c>
      <c r="EL47" s="160">
        <f t="shared" si="49"/>
        <v>0</v>
      </c>
      <c r="EM47" s="160">
        <f t="shared" si="50"/>
        <v>0</v>
      </c>
      <c r="EN47" s="160">
        <f t="shared" si="51"/>
        <v>0</v>
      </c>
      <c r="EO47" s="160">
        <f t="shared" si="52"/>
        <v>0</v>
      </c>
      <c r="EP47" s="160">
        <f t="shared" si="53"/>
        <v>0</v>
      </c>
      <c r="EQ47" s="160">
        <f t="shared" si="54"/>
        <v>0</v>
      </c>
      <c r="ER47" s="160">
        <f t="shared" si="55"/>
        <v>0</v>
      </c>
      <c r="ES47" s="160">
        <f t="shared" si="56"/>
        <v>0</v>
      </c>
      <c r="ET47" s="160">
        <f t="shared" si="57"/>
        <v>0</v>
      </c>
      <c r="EU47" s="160">
        <f t="shared" si="58"/>
        <v>0</v>
      </c>
      <c r="EV47" s="160">
        <f t="shared" si="59"/>
        <v>0</v>
      </c>
      <c r="EW47" s="160">
        <f t="shared" si="60"/>
        <v>0</v>
      </c>
      <c r="EX47" s="160">
        <f t="shared" si="61"/>
        <v>0</v>
      </c>
      <c r="EY47" s="160">
        <f t="shared" si="62"/>
        <v>0</v>
      </c>
      <c r="EZ47" s="160">
        <f t="shared" si="88"/>
        <v>0</v>
      </c>
      <c r="FA47" s="160">
        <f t="shared" si="89"/>
        <v>0</v>
      </c>
      <c r="FB47" s="160">
        <f t="shared" si="90"/>
        <v>0</v>
      </c>
      <c r="FC47" s="160">
        <f t="shared" si="91"/>
        <v>0</v>
      </c>
      <c r="FD47" s="160">
        <f t="shared" si="92"/>
        <v>0</v>
      </c>
      <c r="FE47" s="160">
        <f t="shared" si="93"/>
        <v>0</v>
      </c>
      <c r="FF47" s="160">
        <f t="shared" si="94"/>
        <v>0</v>
      </c>
      <c r="FG47" s="160">
        <f t="shared" si="95"/>
        <v>0</v>
      </c>
      <c r="FH47" s="160">
        <f t="shared" si="96"/>
        <v>0</v>
      </c>
      <c r="FI47" s="160">
        <f t="shared" si="97"/>
        <v>0</v>
      </c>
      <c r="FJ47" s="160">
        <f t="shared" si="98"/>
        <v>0</v>
      </c>
      <c r="FK47" s="160">
        <f t="shared" si="99"/>
        <v>0</v>
      </c>
      <c r="FL47" s="160">
        <f t="shared" si="100"/>
        <v>0</v>
      </c>
      <c r="FM47" s="160">
        <f t="shared" si="101"/>
        <v>0</v>
      </c>
      <c r="FN47" s="160">
        <f t="shared" si="102"/>
        <v>0</v>
      </c>
      <c r="FO47" s="160">
        <f t="shared" si="103"/>
        <v>0</v>
      </c>
      <c r="FP47" s="160">
        <f t="shared" si="104"/>
        <v>0</v>
      </c>
      <c r="FQ47" s="160">
        <f t="shared" si="105"/>
        <v>0</v>
      </c>
      <c r="FR47" s="160">
        <f t="shared" si="106"/>
        <v>0</v>
      </c>
      <c r="FS47" s="160">
        <f t="shared" si="107"/>
        <v>0</v>
      </c>
      <c r="FT47" s="160">
        <f t="shared" si="108"/>
        <v>0</v>
      </c>
      <c r="FU47" s="160">
        <f t="shared" si="109"/>
        <v>0</v>
      </c>
      <c r="FV47" s="160">
        <f t="shared" si="110"/>
        <v>0</v>
      </c>
      <c r="FW47" s="160">
        <f t="shared" si="64"/>
        <v>0</v>
      </c>
      <c r="FX47" s="160">
        <f t="shared" si="65"/>
        <v>0</v>
      </c>
      <c r="FY47" s="160">
        <f t="shared" si="66"/>
        <v>0</v>
      </c>
      <c r="FZ47" s="160">
        <f t="shared" si="67"/>
        <v>0</v>
      </c>
      <c r="GA47" s="160">
        <f t="shared" si="68"/>
        <v>0</v>
      </c>
      <c r="GB47" s="160">
        <f t="shared" si="69"/>
        <v>0</v>
      </c>
      <c r="GC47" s="160">
        <f t="shared" si="70"/>
        <v>0</v>
      </c>
      <c r="GD47" s="160">
        <f t="shared" si="71"/>
        <v>0</v>
      </c>
      <c r="GE47" s="160">
        <f t="shared" si="72"/>
        <v>0</v>
      </c>
      <c r="GF47" s="160">
        <f t="shared" si="73"/>
        <v>0</v>
      </c>
      <c r="GG47" s="160">
        <f t="shared" si="74"/>
        <v>0</v>
      </c>
      <c r="GH47" s="160">
        <f t="shared" si="75"/>
        <v>0</v>
      </c>
      <c r="GI47" s="160">
        <f t="shared" si="76"/>
        <v>0</v>
      </c>
      <c r="GJ47" s="160">
        <f t="shared" si="77"/>
        <v>0</v>
      </c>
      <c r="GK47" s="160">
        <f t="shared" si="78"/>
        <v>0</v>
      </c>
      <c r="GL47" s="160">
        <f t="shared" si="79"/>
        <v>0</v>
      </c>
      <c r="GM47" s="160">
        <f t="shared" si="80"/>
        <v>0</v>
      </c>
      <c r="GN47" s="160">
        <f t="shared" si="81"/>
        <v>0</v>
      </c>
      <c r="GO47" s="160">
        <f t="shared" si="82"/>
        <v>0</v>
      </c>
      <c r="GP47" s="160">
        <f t="shared" si="83"/>
        <v>0</v>
      </c>
      <c r="GQ47" s="160">
        <f t="shared" si="84"/>
        <v>0</v>
      </c>
      <c r="GR47" s="58" t="b">
        <f t="array" ref="GR47">MAX(DH47:GQ47)=MIN(DH47:GQ47)</f>
        <v>1</v>
      </c>
    </row>
    <row r="48" spans="1:200" x14ac:dyDescent="0.25">
      <c r="A48" s="350" t="s">
        <v>270</v>
      </c>
      <c r="B48" s="160">
        <f t="shared" si="85"/>
        <v>5</v>
      </c>
      <c r="C48" s="160">
        <f t="shared" si="0"/>
        <v>5</v>
      </c>
      <c r="D48" s="160">
        <f t="shared" si="1"/>
        <v>5</v>
      </c>
      <c r="E48" s="160">
        <f t="shared" si="2"/>
        <v>5</v>
      </c>
      <c r="F48" s="160">
        <f t="shared" si="3"/>
        <v>5</v>
      </c>
      <c r="G48" s="160">
        <f t="shared" si="4"/>
        <v>4</v>
      </c>
      <c r="H48" s="160">
        <f t="shared" si="5"/>
        <v>5</v>
      </c>
      <c r="I48" s="160">
        <f t="shared" si="6"/>
        <v>5</v>
      </c>
      <c r="J48" s="160">
        <f t="shared" si="7"/>
        <v>5</v>
      </c>
      <c r="K48" s="160">
        <f t="shared" si="8"/>
        <v>5</v>
      </c>
      <c r="L48" s="160">
        <f t="shared" si="9"/>
        <v>5</v>
      </c>
      <c r="M48" s="160">
        <f t="shared" si="10"/>
        <v>4</v>
      </c>
      <c r="N48" s="160">
        <f t="shared" si="11"/>
        <v>5</v>
      </c>
      <c r="O48" s="160">
        <f t="shared" si="12"/>
        <v>4</v>
      </c>
      <c r="P48" s="160">
        <f t="shared" si="13"/>
        <v>4</v>
      </c>
      <c r="Q48" s="160">
        <f t="shared" si="14"/>
        <v>5</v>
      </c>
      <c r="R48" s="160">
        <f t="shared" si="15"/>
        <v>4</v>
      </c>
      <c r="S48" s="160">
        <f t="shared" si="16"/>
        <v>3</v>
      </c>
      <c r="T48" s="160">
        <f t="shared" si="17"/>
        <v>1</v>
      </c>
      <c r="U48" s="160">
        <f t="shared" si="18"/>
        <v>3</v>
      </c>
      <c r="V48" s="160">
        <f t="shared" si="19"/>
        <v>1</v>
      </c>
      <c r="W48" s="160">
        <f t="shared" si="20"/>
        <v>1</v>
      </c>
      <c r="X48" s="154">
        <f>IFERROR(INDEX('ES-Efficacy Acceptability'!H$12:H$52,MATCH($A48,'ES-Efficacy Acceptability'!$B$12:$B$52,0)),"")</f>
        <v>5</v>
      </c>
      <c r="Y48" s="154">
        <f>IFERROR(INDEX('ES-Efficacy Acceptability'!I$12:I$52,MATCH($A48,'ES-Efficacy Acceptability'!$B$12:$B$52,0)),"")</f>
        <v>5</v>
      </c>
      <c r="Z48" s="154">
        <f>IFERROR(INDEX('ES-Efficacy Acceptability'!J$12:J$52,MATCH($A48,'ES-Efficacy Acceptability'!$B$12:$B$52,0)),"")</f>
        <v>5</v>
      </c>
      <c r="AA48" s="154">
        <f>IFERROR(INDEX('ES-Efficacy Acceptability'!K$12:K$52,MATCH($A48,'ES-Efficacy Acceptability'!$B$12:$B$52,0)),"")</f>
        <v>4</v>
      </c>
      <c r="AB48" s="154">
        <f>IFERROR(INDEX('ES-Efficacy Acceptability'!L$12:L$52,MATCH($A48,'ES-Efficacy Acceptability'!$B$12:$B$52,0)),"")</f>
        <v>5</v>
      </c>
      <c r="AC48" s="154">
        <f>IFERROR(INDEX('ES-Efficacy Acceptability'!M$12:M$52,MATCH($A48,'ES-Efficacy Acceptability'!$B$12:$B$52,0)),"")</f>
        <v>4</v>
      </c>
      <c r="AD48" s="154">
        <f>IFERROR(INDEX('ES-Efficacy Acceptability'!N$12:N$52,MATCH($A48,'ES-Efficacy Acceptability'!$B$12:$B$52,0)),"")</f>
        <v>5</v>
      </c>
      <c r="AE48" s="154">
        <f>IFERROR(INDEX('ES-Efficacy Acceptability'!O$12:O$52,MATCH($A48,'ES-Efficacy Acceptability'!$B$12:$B$52,0)),"")</f>
        <v>5</v>
      </c>
      <c r="AF48" s="154">
        <f>IFERROR(INDEX('ES-Efficacy Acceptability'!P$12:P$52,MATCH($A48,'ES-Efficacy Acceptability'!$B$12:$B$52,0)),"")</f>
        <v>4</v>
      </c>
      <c r="AG48" s="154">
        <f>IFERROR(INDEX('ES-Efficacy Acceptability'!Q$12:Q$52,MATCH($A48,'ES-Efficacy Acceptability'!$B$12:$B$52,0)),"")</f>
        <v>4</v>
      </c>
      <c r="AH48" s="154">
        <f>IFERROR(INDEX('ES-Efficacy Acceptability'!R$12:R$52,MATCH($A48,'ES-Efficacy Acceptability'!$B$12:$B$52,0)),"")</f>
        <v>5</v>
      </c>
      <c r="AI48" s="154">
        <f>IFERROR(INDEX('ES-Efficacy Acceptability'!S$12:S$52,MATCH($A48,'ES-Efficacy Acceptability'!$B$12:$B$52,0)),"")</f>
        <v>3</v>
      </c>
      <c r="AJ48" s="154">
        <f>IFERROR(INDEX('ES-Efficacy Acceptability'!T$12:T$52,MATCH($A48,'ES-Efficacy Acceptability'!$B$12:$B$52,0)),"")</f>
        <v>5</v>
      </c>
      <c r="AK48" s="154">
        <f>IFERROR(INDEX('ES-Efficacy Acceptability'!U$12:U$52,MATCH($A48,'ES-Efficacy Acceptability'!$B$12:$B$52,0)),"")</f>
        <v>4</v>
      </c>
      <c r="AL48" s="154">
        <f>IFERROR(INDEX('ES-Efficacy Acceptability'!V$12:V$52,MATCH($A48,'ES-Efficacy Acceptability'!$B$12:$B$52,0)),"")</f>
        <v>3</v>
      </c>
      <c r="AM48" s="154">
        <f>IFERROR(INDEX('ES-Efficacy Acceptability'!W$12:W$52,MATCH($A48,'ES-Efficacy Acceptability'!$B$12:$B$52,0)),"")</f>
        <v>5</v>
      </c>
      <c r="AN48" s="154">
        <f>IFERROR(INDEX('ES-Efficacy Acceptability'!X$12:X$52,MATCH($A48,'ES-Efficacy Acceptability'!$B$12:$B$52,0)),"")</f>
        <v>5</v>
      </c>
      <c r="AO48" s="154">
        <f>IFERROR(INDEX('ES-Efficacy Acceptability'!Y$12:Y$52,MATCH($A48,'ES-Efficacy Acceptability'!$B$12:$B$52,0)),"")</f>
        <v>5</v>
      </c>
      <c r="AP48" s="154">
        <f>IFERROR(INDEX('ES-Efficacy Acceptability'!Z$12:Z$52,MATCH($A48,'ES-Efficacy Acceptability'!$B$12:$B$52,0)),"")</f>
        <v>1</v>
      </c>
      <c r="AQ48" s="154">
        <f>IFERROR(INDEX('ES-Efficacy Acceptability'!AA$12:AA$52,MATCH($A48,'ES-Efficacy Acceptability'!$B$12:$B$52,0)),"")</f>
        <v>3</v>
      </c>
      <c r="AR48" s="154">
        <f>IFERROR(INDEX('ES-Efficacy Acceptability'!AB$12:AB$52,MATCH($A48,'ES-Efficacy Acceptability'!$B$12:$B$52,0)),"")</f>
        <v>1</v>
      </c>
      <c r="AS48" s="154">
        <f>IFERROR(INDEX('ES-Efficacy Acceptability'!AC$12:AC$52,MATCH($A48,'ES-Efficacy Acceptability'!$B$12:$B$52,0)),"")</f>
        <v>1</v>
      </c>
      <c r="AT48" s="154">
        <f>IFERROR(INDEX('IT-Efficacy Acceptability'!H$12:H$52,MATCH($A48,'IT-Efficacy Acceptability'!$B$12:$B$52,0)),"")</f>
        <v>5</v>
      </c>
      <c r="AU48" s="154">
        <f>IFERROR(INDEX('IT-Efficacy Acceptability'!I$12:I$52,MATCH($A48,'IT-Efficacy Acceptability'!$B$12:$B$52,0)),"")</f>
        <v>5</v>
      </c>
      <c r="AV48" s="154">
        <f>IFERROR(INDEX('IT-Efficacy Acceptability'!J$12:J$52,MATCH($A48,'IT-Efficacy Acceptability'!$B$12:$B$52,0)),"")</f>
        <v>5</v>
      </c>
      <c r="AW48" s="154">
        <f>IFERROR(INDEX('IT-Efficacy Acceptability'!K$12:K$52,MATCH($A48,'IT-Efficacy Acceptability'!$B$12:$B$52,0)),"")</f>
        <v>5</v>
      </c>
      <c r="AX48" s="154">
        <f>IFERROR(INDEX('IT-Efficacy Acceptability'!L$12:L$52,MATCH($A48,'IT-Efficacy Acceptability'!$B$12:$B$52,0)),"")</f>
        <v>5</v>
      </c>
      <c r="AY48" s="154">
        <f>IFERROR(INDEX('IT-Efficacy Acceptability'!M$12:M$52,MATCH($A48,'IT-Efficacy Acceptability'!$B$12:$B$52,0)),"")</f>
        <v>5</v>
      </c>
      <c r="AZ48" s="154">
        <f>IFERROR(INDEX('IT-Efficacy Acceptability'!N$12:N$52,MATCH($A48,'IT-Efficacy Acceptability'!$B$12:$B$52,0)),"")</f>
        <v>5</v>
      </c>
      <c r="BA48" s="154">
        <f>IFERROR(INDEX('IT-Efficacy Acceptability'!O$12:O$52,MATCH($A48,'IT-Efficacy Acceptability'!$B$12:$B$52,0)),"")</f>
        <v>5</v>
      </c>
      <c r="BB48" s="154">
        <f>IFERROR(INDEX('IT-Efficacy Acceptability'!P$12:P$52,MATCH($A48,'IT-Efficacy Acceptability'!$B$12:$B$52,0)),"")</f>
        <v>5</v>
      </c>
      <c r="BC48" s="154">
        <f>IFERROR(INDEX('IT-Efficacy Acceptability'!Q$12:Q$52,MATCH($A48,'IT-Efficacy Acceptability'!$B$12:$B$52,0)),"")</f>
        <v>5</v>
      </c>
      <c r="BD48" s="154">
        <f>IFERROR(INDEX('IT-Efficacy Acceptability'!R$12:R$52,MATCH($A48,'IT-Efficacy Acceptability'!$B$12:$B$52,0)),"")</f>
        <v>5</v>
      </c>
      <c r="BE48" s="154">
        <f>IFERROR(INDEX('IT-Efficacy Acceptability'!S$12:S$52,MATCH($A48,'IT-Efficacy Acceptability'!$B$12:$B$52,0)),"")</f>
        <v>5</v>
      </c>
      <c r="BF48" s="154">
        <f>IFERROR(INDEX('IT-Efficacy Acceptability'!T$12:T$52,MATCH($A48,'IT-Efficacy Acceptability'!$B$12:$B$52,0)),"")</f>
        <v>5</v>
      </c>
      <c r="BG48" s="154">
        <f>IFERROR(INDEX('IT-Efficacy Acceptability'!U$12:U$52,MATCH($A48,'IT-Efficacy Acceptability'!$B$12:$B$52,0)),"")</f>
        <v>5</v>
      </c>
      <c r="BH48" s="154">
        <f>IFERROR(INDEX('IT-Efficacy Acceptability'!V$12:V$52,MATCH($A48,'IT-Efficacy Acceptability'!$B$12:$B$52,0)),"")</f>
        <v>5</v>
      </c>
      <c r="BI48" s="154">
        <f>IFERROR(INDEX('IT-Efficacy Acceptability'!W$12:W$52,MATCH($A48,'IT-Efficacy Acceptability'!$B$12:$B$52,0)),"")</f>
        <v>5</v>
      </c>
      <c r="BJ48" s="154">
        <f>IFERROR(INDEX('IT-Efficacy Acceptability'!X$12:X$52,MATCH($A48,'IT-Efficacy Acceptability'!$B$12:$B$52,0)),"")</f>
        <v>5</v>
      </c>
      <c r="BK48" s="154">
        <f>IFERROR(INDEX('IT-Efficacy Acceptability'!Y$12:Y$52,MATCH($A48,'IT-Efficacy Acceptability'!$B$12:$B$52,0)),"")</f>
        <v>4</v>
      </c>
      <c r="BL48" s="154">
        <f>IFERROR(INDEX('IT-Efficacy Acceptability'!Z$12:Z$52,MATCH($A48,'IT-Efficacy Acceptability'!$B$12:$B$52,0)),"")</f>
        <v>1</v>
      </c>
      <c r="BM48" s="154">
        <f>IFERROR(INDEX('IT-Efficacy Acceptability'!AA$12:AA$52,MATCH($A48,'IT-Efficacy Acceptability'!$B$12:$B$52,0)),"")</f>
        <v>2</v>
      </c>
      <c r="BN48" s="154">
        <f>IFERROR(INDEX('IT-Efficacy Acceptability'!AB$12:AB$52,MATCH($A48,'IT-Efficacy Acceptability'!$B$12:$B$52,0)),"")</f>
        <v>1</v>
      </c>
      <c r="BO48" s="154">
        <f>IFERROR(INDEX('IT-Efficacy Acceptability'!AC$12:AC$52,MATCH($A48,'IT-Efficacy Acceptability'!$B$12:$B$52,0)),"")</f>
        <v>1</v>
      </c>
      <c r="BP48" s="154">
        <f>IFERROR(INDEX('DE-Efficacy Acceptability'!H$12:H$52,MATCH($A48,'DE-Efficacy Acceptability'!$B$12:$B$52,0)),"")</f>
        <v>4</v>
      </c>
      <c r="BQ48" s="154">
        <f>IFERROR(INDEX('DE-Efficacy Acceptability'!I$12:I$52,MATCH($A48,'DE-Efficacy Acceptability'!$B$12:$B$52,0)),"")</f>
        <v>5</v>
      </c>
      <c r="BR48" s="154">
        <f>IFERROR(INDEX('DE-Efficacy Acceptability'!J$12:J$52,MATCH($A48,'DE-Efficacy Acceptability'!$B$12:$B$52,0)),"")</f>
        <v>5</v>
      </c>
      <c r="BS48" s="154">
        <f>IFERROR(INDEX('DE-Efficacy Acceptability'!K$12:K$52,MATCH($A48,'DE-Efficacy Acceptability'!$B$12:$B$52,0)),"")</f>
        <v>5</v>
      </c>
      <c r="BT48" s="154">
        <f>IFERROR(INDEX('DE-Efficacy Acceptability'!L$12:L$52,MATCH($A48,'DE-Efficacy Acceptability'!$B$12:$B$52,0)),"")</f>
        <v>4</v>
      </c>
      <c r="BU48" s="154">
        <f>IFERROR(INDEX('DE-Efficacy Acceptability'!M$12:M$52,MATCH($A48,'DE-Efficacy Acceptability'!$B$12:$B$52,0)),"")</f>
        <v>4</v>
      </c>
      <c r="BV48" s="154">
        <f>IFERROR(INDEX('DE-Efficacy Acceptability'!N$12:N$52,MATCH($A48,'DE-Efficacy Acceptability'!$B$12:$B$52,0)),"")</f>
        <v>4</v>
      </c>
      <c r="BW48" s="154">
        <f>IFERROR(INDEX('DE-Efficacy Acceptability'!O$12:O$52,MATCH($A48,'DE-Efficacy Acceptability'!$B$12:$B$52,0)),"")</f>
        <v>5</v>
      </c>
      <c r="BX48" s="154">
        <f>IFERROR(INDEX('DE-Efficacy Acceptability'!P$12:P$52,MATCH($A48,'DE-Efficacy Acceptability'!$B$12:$B$52,0)),"")</f>
        <v>5</v>
      </c>
      <c r="BY48" s="154">
        <f>IFERROR(INDEX('DE-Efficacy Acceptability'!Q$12:Q$52,MATCH($A48,'DE-Efficacy Acceptability'!$B$12:$B$52,0)),"")</f>
        <v>5</v>
      </c>
      <c r="BZ48" s="154">
        <f>IFERROR(INDEX('DE-Efficacy Acceptability'!R$12:R$52,MATCH($A48,'DE-Efficacy Acceptability'!$B$12:$B$52,0)),"")</f>
        <v>5</v>
      </c>
      <c r="CA48" s="154">
        <f>IFERROR(INDEX('DE-Efficacy Acceptability'!S$12:S$52,MATCH($A48,'DE-Efficacy Acceptability'!$B$12:$B$52,0)),"")</f>
        <v>5</v>
      </c>
      <c r="CB48" s="154">
        <f>IFERROR(INDEX('DE-Efficacy Acceptability'!T$12:T$52,MATCH($A48,'DE-Efficacy Acceptability'!$B$12:$B$52,0)),"")</f>
        <v>5</v>
      </c>
      <c r="CC48" s="154">
        <f>IFERROR(INDEX('DE-Efficacy Acceptability'!U$12:U$52,MATCH($A48,'DE-Efficacy Acceptability'!$B$12:$B$52,0)),"")</f>
        <v>3</v>
      </c>
      <c r="CD48" s="154">
        <f>IFERROR(INDEX('DE-Efficacy Acceptability'!V$12:V$52,MATCH($A48,'DE-Efficacy Acceptability'!$B$12:$B$52,0)),"")</f>
        <v>4</v>
      </c>
      <c r="CE48" s="154">
        <f>IFERROR(INDEX('DE-Efficacy Acceptability'!W$12:W$52,MATCH($A48,'DE-Efficacy Acceptability'!$B$12:$B$52,0)),"")</f>
        <v>5</v>
      </c>
      <c r="CF48" s="154">
        <f>IFERROR(INDEX('DE-Efficacy Acceptability'!X$12:X$52,MATCH($A48,'DE-Efficacy Acceptability'!$B$12:$B$52,0)),"")</f>
        <v>2</v>
      </c>
      <c r="CG48" s="154">
        <f>IFERROR(INDEX('DE-Efficacy Acceptability'!Y$12:Y$52,MATCH($A48,'DE-Efficacy Acceptability'!$B$12:$B$52,0)),"")</f>
        <v>2</v>
      </c>
      <c r="CH48" s="154">
        <f>IFERROR(INDEX('DE-Efficacy Acceptability'!Z$12:Z$52,MATCH($A48,'DE-Efficacy Acceptability'!$B$12:$B$52,0)),"")</f>
        <v>1</v>
      </c>
      <c r="CI48" s="154">
        <f>IFERROR(INDEX('DE-Efficacy Acceptability'!AA$12:AA$52,MATCH($A48,'DE-Efficacy Acceptability'!$B$12:$B$52,0)),"")</f>
        <v>3</v>
      </c>
      <c r="CJ48" s="154">
        <f>IFERROR(INDEX('DE-Efficacy Acceptability'!AB$12:AB$52,MATCH($A48,'DE-Efficacy Acceptability'!$B$12:$B$52,0)),"")</f>
        <v>1</v>
      </c>
      <c r="CK48" s="154">
        <f>IFERROR(INDEX('DE-Efficacy Acceptability'!AC$12:AC$52,MATCH($A48,'DE-Efficacy Acceptability'!$B$12:$B$52,0)),"")</f>
        <v>1</v>
      </c>
      <c r="CL48" s="154">
        <f>IFERROR(INDEX('FR-Efficacy Acceptability'!H$12:H$52,MATCH($A48,'FR-Efficacy Acceptability'!$B$12:$B$52,0)),"")</f>
        <v>5</v>
      </c>
      <c r="CM48" s="154">
        <f>IFERROR(INDEX('FR-Efficacy Acceptability'!I$12:I$52,MATCH($A48,'FR-Efficacy Acceptability'!$B$12:$B$52,0)),"")</f>
        <v>5</v>
      </c>
      <c r="CN48" s="154">
        <f>IFERROR(INDEX('FR-Efficacy Acceptability'!J$12:J$52,MATCH($A48,'FR-Efficacy Acceptability'!$B$12:$B$52,0)),"")</f>
        <v>5</v>
      </c>
      <c r="CO48" s="154">
        <f>IFERROR(INDEX('FR-Efficacy Acceptability'!K$12:K$52,MATCH($A48,'FR-Efficacy Acceptability'!$B$12:$B$52,0)),"")</f>
        <v>5</v>
      </c>
      <c r="CP48" s="154">
        <f>IFERROR(INDEX('FR-Efficacy Acceptability'!L$12:L$52,MATCH($A48,'FR-Efficacy Acceptability'!$B$12:$B$52,0)),"")</f>
        <v>5</v>
      </c>
      <c r="CQ48" s="154">
        <f>IFERROR(INDEX('FR-Efficacy Acceptability'!M$12:M$52,MATCH($A48,'FR-Efficacy Acceptability'!$B$12:$B$52,0)),"")</f>
        <v>2</v>
      </c>
      <c r="CR48" s="154">
        <f>IFERROR(INDEX('FR-Efficacy Acceptability'!N$12:N$52,MATCH($A48,'FR-Efficacy Acceptability'!$B$12:$B$52,0)),"")</f>
        <v>4</v>
      </c>
      <c r="CS48" s="154">
        <f>IFERROR(INDEX('FR-Efficacy Acceptability'!O$12:O$52,MATCH($A48,'FR-Efficacy Acceptability'!$B$12:$B$52,0)),"")</f>
        <v>5</v>
      </c>
      <c r="CT48" s="154">
        <f>IFERROR(INDEX('FR-Efficacy Acceptability'!P$12:P$52,MATCH($A48,'FR-Efficacy Acceptability'!$B$12:$B$52,0)),"")</f>
        <v>5</v>
      </c>
      <c r="CU48" s="154">
        <f>IFERROR(INDEX('FR-Efficacy Acceptability'!Q$12:Q$52,MATCH($A48,'FR-Efficacy Acceptability'!$B$12:$B$52,0)),"")</f>
        <v>4</v>
      </c>
      <c r="CV48" s="154">
        <f>IFERROR(INDEX('FR-Efficacy Acceptability'!R$12:R$52,MATCH($A48,'FR-Efficacy Acceptability'!$B$12:$B$52,0)),"")</f>
        <v>5</v>
      </c>
      <c r="CW48" s="154">
        <f>IFERROR(INDEX('FR-Efficacy Acceptability'!S$12:S$52,MATCH($A48,'FR-Efficacy Acceptability'!$B$12:$B$52,0)),"")</f>
        <v>4</v>
      </c>
      <c r="CX48" s="154">
        <f>IFERROR(INDEX('FR-Efficacy Acceptability'!T$12:T$52,MATCH($A48,'FR-Efficacy Acceptability'!$B$12:$B$52,0)),"")</f>
        <v>5</v>
      </c>
      <c r="CY48" s="154">
        <f>IFERROR(INDEX('FR-Efficacy Acceptability'!U$12:U$52,MATCH($A48,'FR-Efficacy Acceptability'!$B$12:$B$52,0)),"")</f>
        <v>4</v>
      </c>
      <c r="CZ48" s="154">
        <f>IFERROR(INDEX('FR-Efficacy Acceptability'!V$12:V$52,MATCH($A48,'FR-Efficacy Acceptability'!$B$12:$B$52,0)),"")</f>
        <v>5</v>
      </c>
      <c r="DA48" s="154">
        <f>IFERROR(INDEX('FR-Efficacy Acceptability'!W$12:W$52,MATCH($A48,'FR-Efficacy Acceptability'!$B$12:$B$52,0)),"")</f>
        <v>5</v>
      </c>
      <c r="DB48" s="154">
        <f>IFERROR(INDEX('FR-Efficacy Acceptability'!X$12:X$52,MATCH($A48,'FR-Efficacy Acceptability'!$B$12:$B$52,0)),"")</f>
        <v>3</v>
      </c>
      <c r="DC48" s="154">
        <f>IFERROR(INDEX('FR-Efficacy Acceptability'!Y$12:Y$52,MATCH($A48,'FR-Efficacy Acceptability'!$B$12:$B$52,0)),"")</f>
        <v>2</v>
      </c>
      <c r="DD48" s="154">
        <f>IFERROR(INDEX('FR-Efficacy Acceptability'!Z$12:Z$52,MATCH($A48,'FR-Efficacy Acceptability'!$B$12:$B$52,0)),"")</f>
        <v>1</v>
      </c>
      <c r="DE48" s="154">
        <f>IFERROR(INDEX('FR-Efficacy Acceptability'!AA$12:AA$52,MATCH($A48,'FR-Efficacy Acceptability'!$B$12:$B$52,0)),"")</f>
        <v>3</v>
      </c>
      <c r="DF48" s="154">
        <f>IFERROR(INDEX('FR-Efficacy Acceptability'!AB$12:AB$52,MATCH($A48,'FR-Efficacy Acceptability'!$B$12:$B$52,0)),"")</f>
        <v>1</v>
      </c>
      <c r="DG48" s="154">
        <f>IFERROR(INDEX('FR-Efficacy Acceptability'!AC$12:AC$52,MATCH($A48,'FR-Efficacy Acceptability'!$B$12:$B$52,0)),"")</f>
        <v>1</v>
      </c>
      <c r="DH48" s="160">
        <f t="shared" si="86"/>
        <v>0</v>
      </c>
      <c r="DI48" s="160">
        <f t="shared" si="21"/>
        <v>0</v>
      </c>
      <c r="DJ48" s="160">
        <f t="shared" si="22"/>
        <v>0</v>
      </c>
      <c r="DK48" s="160">
        <f t="shared" si="23"/>
        <v>-1</v>
      </c>
      <c r="DL48" s="160">
        <f t="shared" si="24"/>
        <v>0</v>
      </c>
      <c r="DM48" s="160">
        <f t="shared" si="25"/>
        <v>0</v>
      </c>
      <c r="DN48" s="160">
        <f t="shared" si="26"/>
        <v>0</v>
      </c>
      <c r="DO48" s="160">
        <f t="shared" si="27"/>
        <v>0</v>
      </c>
      <c r="DP48" s="160">
        <f t="shared" si="28"/>
        <v>-1</v>
      </c>
      <c r="DQ48" s="160">
        <f t="shared" si="29"/>
        <v>-1</v>
      </c>
      <c r="DR48" s="160">
        <f t="shared" si="30"/>
        <v>0</v>
      </c>
      <c r="DS48" s="160">
        <f t="shared" si="31"/>
        <v>-1</v>
      </c>
      <c r="DT48" s="160">
        <f t="shared" si="32"/>
        <v>0</v>
      </c>
      <c r="DU48" s="160">
        <f t="shared" si="33"/>
        <v>0</v>
      </c>
      <c r="DV48" s="160">
        <f t="shared" si="34"/>
        <v>-1</v>
      </c>
      <c r="DW48" s="160">
        <f t="shared" si="35"/>
        <v>0</v>
      </c>
      <c r="DX48" s="160">
        <f t="shared" si="36"/>
        <v>1</v>
      </c>
      <c r="DY48" s="160">
        <f t="shared" si="37"/>
        <v>2</v>
      </c>
      <c r="DZ48" s="160">
        <f t="shared" si="38"/>
        <v>0</v>
      </c>
      <c r="EA48" s="160">
        <f t="shared" si="39"/>
        <v>0</v>
      </c>
      <c r="EB48" s="160">
        <f t="shared" si="40"/>
        <v>0</v>
      </c>
      <c r="EC48" s="160">
        <f t="shared" si="41"/>
        <v>0</v>
      </c>
      <c r="ED48" s="160">
        <f t="shared" si="87"/>
        <v>0</v>
      </c>
      <c r="EE48" s="160">
        <f t="shared" si="42"/>
        <v>0</v>
      </c>
      <c r="EF48" s="160">
        <f t="shared" si="43"/>
        <v>0</v>
      </c>
      <c r="EG48" s="160">
        <f t="shared" si="44"/>
        <v>0</v>
      </c>
      <c r="EH48" s="160">
        <f t="shared" si="45"/>
        <v>0</v>
      </c>
      <c r="EI48" s="160">
        <f t="shared" si="46"/>
        <v>1</v>
      </c>
      <c r="EJ48" s="160">
        <f t="shared" si="47"/>
        <v>0</v>
      </c>
      <c r="EK48" s="160">
        <f t="shared" si="48"/>
        <v>0</v>
      </c>
      <c r="EL48" s="160">
        <f t="shared" si="49"/>
        <v>0</v>
      </c>
      <c r="EM48" s="160">
        <f t="shared" si="50"/>
        <v>0</v>
      </c>
      <c r="EN48" s="160">
        <f t="shared" si="51"/>
        <v>0</v>
      </c>
      <c r="EO48" s="160">
        <f t="shared" si="52"/>
        <v>1</v>
      </c>
      <c r="EP48" s="160">
        <f t="shared" si="53"/>
        <v>0</v>
      </c>
      <c r="EQ48" s="160">
        <f t="shared" si="54"/>
        <v>1</v>
      </c>
      <c r="ER48" s="160">
        <f t="shared" si="55"/>
        <v>1</v>
      </c>
      <c r="ES48" s="160">
        <f t="shared" si="56"/>
        <v>0</v>
      </c>
      <c r="ET48" s="160">
        <f t="shared" si="57"/>
        <v>1</v>
      </c>
      <c r="EU48" s="160">
        <f t="shared" si="58"/>
        <v>1</v>
      </c>
      <c r="EV48" s="160">
        <f t="shared" si="59"/>
        <v>0</v>
      </c>
      <c r="EW48" s="160">
        <f t="shared" si="60"/>
        <v>-1</v>
      </c>
      <c r="EX48" s="160">
        <f t="shared" si="61"/>
        <v>0</v>
      </c>
      <c r="EY48" s="160">
        <f t="shared" si="62"/>
        <v>0</v>
      </c>
      <c r="EZ48" s="160">
        <f t="shared" si="88"/>
        <v>-1</v>
      </c>
      <c r="FA48" s="160">
        <f t="shared" si="89"/>
        <v>0</v>
      </c>
      <c r="FB48" s="160">
        <f t="shared" si="90"/>
        <v>0</v>
      </c>
      <c r="FC48" s="160">
        <f t="shared" si="91"/>
        <v>0</v>
      </c>
      <c r="FD48" s="160">
        <f t="shared" si="92"/>
        <v>-1</v>
      </c>
      <c r="FE48" s="160">
        <f t="shared" si="93"/>
        <v>0</v>
      </c>
      <c r="FF48" s="160">
        <f t="shared" si="94"/>
        <v>-1</v>
      </c>
      <c r="FG48" s="160">
        <f t="shared" si="95"/>
        <v>0</v>
      </c>
      <c r="FH48" s="160">
        <f t="shared" si="96"/>
        <v>0</v>
      </c>
      <c r="FI48" s="160">
        <f t="shared" si="97"/>
        <v>0</v>
      </c>
      <c r="FJ48" s="160">
        <f t="shared" si="98"/>
        <v>0</v>
      </c>
      <c r="FK48" s="160">
        <f t="shared" si="99"/>
        <v>1</v>
      </c>
      <c r="FL48" s="160">
        <f t="shared" si="100"/>
        <v>0</v>
      </c>
      <c r="FM48" s="160">
        <f t="shared" si="101"/>
        <v>-1</v>
      </c>
      <c r="FN48" s="160">
        <f t="shared" si="102"/>
        <v>0</v>
      </c>
      <c r="FO48" s="160">
        <f t="shared" si="103"/>
        <v>0</v>
      </c>
      <c r="FP48" s="160">
        <f t="shared" si="104"/>
        <v>-2</v>
      </c>
      <c r="FQ48" s="160">
        <f t="shared" si="105"/>
        <v>-1</v>
      </c>
      <c r="FR48" s="160">
        <f t="shared" si="106"/>
        <v>0</v>
      </c>
      <c r="FS48" s="160">
        <f t="shared" si="107"/>
        <v>0</v>
      </c>
      <c r="FT48" s="160">
        <f t="shared" si="108"/>
        <v>0</v>
      </c>
      <c r="FU48" s="160">
        <f t="shared" si="109"/>
        <v>0</v>
      </c>
      <c r="FV48" s="160">
        <f t="shared" si="110"/>
        <v>0</v>
      </c>
      <c r="FW48" s="160">
        <f t="shared" si="64"/>
        <v>0</v>
      </c>
      <c r="FX48" s="160">
        <f t="shared" si="65"/>
        <v>0</v>
      </c>
      <c r="FY48" s="160">
        <f t="shared" si="66"/>
        <v>0</v>
      </c>
      <c r="FZ48" s="160">
        <f t="shared" si="67"/>
        <v>0</v>
      </c>
      <c r="GA48" s="160">
        <f t="shared" si="68"/>
        <v>-2</v>
      </c>
      <c r="GB48" s="160">
        <f t="shared" si="69"/>
        <v>-1</v>
      </c>
      <c r="GC48" s="160">
        <f t="shared" si="70"/>
        <v>0</v>
      </c>
      <c r="GD48" s="160">
        <f t="shared" si="71"/>
        <v>0</v>
      </c>
      <c r="GE48" s="160">
        <f t="shared" si="72"/>
        <v>-1</v>
      </c>
      <c r="GF48" s="160">
        <f t="shared" si="73"/>
        <v>0</v>
      </c>
      <c r="GG48" s="160">
        <f t="shared" si="74"/>
        <v>0</v>
      </c>
      <c r="GH48" s="160">
        <f t="shared" si="75"/>
        <v>0</v>
      </c>
      <c r="GI48" s="160">
        <f t="shared" si="76"/>
        <v>0</v>
      </c>
      <c r="GJ48" s="160">
        <f t="shared" si="77"/>
        <v>1</v>
      </c>
      <c r="GK48" s="160">
        <f t="shared" si="78"/>
        <v>0</v>
      </c>
      <c r="GL48" s="160">
        <f t="shared" si="79"/>
        <v>-1</v>
      </c>
      <c r="GM48" s="160">
        <f t="shared" si="80"/>
        <v>-1</v>
      </c>
      <c r="GN48" s="160">
        <f t="shared" si="81"/>
        <v>0</v>
      </c>
      <c r="GO48" s="160">
        <f t="shared" si="82"/>
        <v>0</v>
      </c>
      <c r="GP48" s="160">
        <f t="shared" si="83"/>
        <v>0</v>
      </c>
      <c r="GQ48" s="160">
        <f t="shared" si="84"/>
        <v>0</v>
      </c>
      <c r="GR48" s="58" t="b">
        <f t="array" ref="GR48">MAX(DH48:GQ48)=MIN(DH48:GQ48)</f>
        <v>0</v>
      </c>
    </row>
    <row r="49" spans="1:200" hidden="1" x14ac:dyDescent="0.25">
      <c r="A49" s="350" t="s">
        <v>269</v>
      </c>
      <c r="B49" s="160" t="str">
        <f t="shared" si="85"/>
        <v/>
      </c>
      <c r="C49" s="160" t="str">
        <f t="shared" si="0"/>
        <v/>
      </c>
      <c r="D49" s="160" t="str">
        <f t="shared" si="1"/>
        <v/>
      </c>
      <c r="E49" s="160" t="str">
        <f t="shared" si="2"/>
        <v/>
      </c>
      <c r="F49" s="160" t="str">
        <f t="shared" si="3"/>
        <v/>
      </c>
      <c r="G49" s="160" t="str">
        <f t="shared" si="4"/>
        <v/>
      </c>
      <c r="H49" s="160" t="str">
        <f t="shared" si="5"/>
        <v/>
      </c>
      <c r="I49" s="160" t="str">
        <f t="shared" si="6"/>
        <v/>
      </c>
      <c r="J49" s="160" t="str">
        <f t="shared" si="7"/>
        <v/>
      </c>
      <c r="K49" s="160" t="str">
        <f t="shared" si="8"/>
        <v/>
      </c>
      <c r="L49" s="160" t="str">
        <f t="shared" si="9"/>
        <v/>
      </c>
      <c r="M49" s="160" t="str">
        <f t="shared" si="10"/>
        <v/>
      </c>
      <c r="N49" s="160" t="str">
        <f t="shared" si="11"/>
        <v/>
      </c>
      <c r="O49" s="160" t="str">
        <f t="shared" si="12"/>
        <v/>
      </c>
      <c r="P49" s="160" t="str">
        <f t="shared" si="13"/>
        <v/>
      </c>
      <c r="Q49" s="160" t="str">
        <f t="shared" si="14"/>
        <v/>
      </c>
      <c r="R49" s="160" t="str">
        <f t="shared" si="15"/>
        <v/>
      </c>
      <c r="S49" s="160" t="str">
        <f t="shared" si="16"/>
        <v/>
      </c>
      <c r="T49" s="160" t="str">
        <f t="shared" si="17"/>
        <v/>
      </c>
      <c r="U49" s="160" t="str">
        <f t="shared" si="18"/>
        <v/>
      </c>
      <c r="V49" s="160" t="str">
        <f t="shared" si="19"/>
        <v/>
      </c>
      <c r="W49" s="160" t="str">
        <f t="shared" si="20"/>
        <v/>
      </c>
      <c r="X49" s="154" t="str">
        <f>IFERROR(INDEX('ES-Efficacy Acceptability'!H$12:H$52,MATCH($A49,'ES-Efficacy Acceptability'!$B$12:$B$52,0)),"")</f>
        <v/>
      </c>
      <c r="Y49" s="154" t="str">
        <f>IFERROR(INDEX('ES-Efficacy Acceptability'!I$12:I$52,MATCH($A49,'ES-Efficacy Acceptability'!$B$12:$B$52,0)),"")</f>
        <v/>
      </c>
      <c r="Z49" s="154" t="str">
        <f>IFERROR(INDEX('ES-Efficacy Acceptability'!J$12:J$52,MATCH($A49,'ES-Efficacy Acceptability'!$B$12:$B$52,0)),"")</f>
        <v/>
      </c>
      <c r="AA49" s="154" t="str">
        <f>IFERROR(INDEX('ES-Efficacy Acceptability'!K$12:K$52,MATCH($A49,'ES-Efficacy Acceptability'!$B$12:$B$52,0)),"")</f>
        <v/>
      </c>
      <c r="AB49" s="154" t="str">
        <f>IFERROR(INDEX('ES-Efficacy Acceptability'!L$12:L$52,MATCH($A49,'ES-Efficacy Acceptability'!$B$12:$B$52,0)),"")</f>
        <v/>
      </c>
      <c r="AC49" s="154" t="str">
        <f>IFERROR(INDEX('ES-Efficacy Acceptability'!M$12:M$52,MATCH($A49,'ES-Efficacy Acceptability'!$B$12:$B$52,0)),"")</f>
        <v/>
      </c>
      <c r="AD49" s="154" t="str">
        <f>IFERROR(INDEX('ES-Efficacy Acceptability'!N$12:N$52,MATCH($A49,'ES-Efficacy Acceptability'!$B$12:$B$52,0)),"")</f>
        <v/>
      </c>
      <c r="AE49" s="154" t="str">
        <f>IFERROR(INDEX('ES-Efficacy Acceptability'!O$12:O$52,MATCH($A49,'ES-Efficacy Acceptability'!$B$12:$B$52,0)),"")</f>
        <v/>
      </c>
      <c r="AF49" s="154" t="str">
        <f>IFERROR(INDEX('ES-Efficacy Acceptability'!P$12:P$52,MATCH($A49,'ES-Efficacy Acceptability'!$B$12:$B$52,0)),"")</f>
        <v/>
      </c>
      <c r="AG49" s="154" t="str">
        <f>IFERROR(INDEX('ES-Efficacy Acceptability'!Q$12:Q$52,MATCH($A49,'ES-Efficacy Acceptability'!$B$12:$B$52,0)),"")</f>
        <v/>
      </c>
      <c r="AH49" s="154" t="str">
        <f>IFERROR(INDEX('ES-Efficacy Acceptability'!R$12:R$52,MATCH($A49,'ES-Efficacy Acceptability'!$B$12:$B$52,0)),"")</f>
        <v/>
      </c>
      <c r="AI49" s="154" t="str">
        <f>IFERROR(INDEX('ES-Efficacy Acceptability'!S$12:S$52,MATCH($A49,'ES-Efficacy Acceptability'!$B$12:$B$52,0)),"")</f>
        <v/>
      </c>
      <c r="AJ49" s="154" t="str">
        <f>IFERROR(INDEX('ES-Efficacy Acceptability'!T$12:T$52,MATCH($A49,'ES-Efficacy Acceptability'!$B$12:$B$52,0)),"")</f>
        <v/>
      </c>
      <c r="AK49" s="154" t="str">
        <f>IFERROR(INDEX('ES-Efficacy Acceptability'!U$12:U$52,MATCH($A49,'ES-Efficacy Acceptability'!$B$12:$B$52,0)),"")</f>
        <v/>
      </c>
      <c r="AL49" s="154" t="str">
        <f>IFERROR(INDEX('ES-Efficacy Acceptability'!V$12:V$52,MATCH($A49,'ES-Efficacy Acceptability'!$B$12:$B$52,0)),"")</f>
        <v/>
      </c>
      <c r="AM49" s="154" t="str">
        <f>IFERROR(INDEX('ES-Efficacy Acceptability'!W$12:W$52,MATCH($A49,'ES-Efficacy Acceptability'!$B$12:$B$52,0)),"")</f>
        <v/>
      </c>
      <c r="AN49" s="154" t="str">
        <f>IFERROR(INDEX('ES-Efficacy Acceptability'!X$12:X$52,MATCH($A49,'ES-Efficacy Acceptability'!$B$12:$B$52,0)),"")</f>
        <v/>
      </c>
      <c r="AO49" s="154" t="str">
        <f>IFERROR(INDEX('ES-Efficacy Acceptability'!Y$12:Y$52,MATCH($A49,'ES-Efficacy Acceptability'!$B$12:$B$52,0)),"")</f>
        <v/>
      </c>
      <c r="AP49" s="154" t="str">
        <f>IFERROR(INDEX('ES-Efficacy Acceptability'!Z$12:Z$52,MATCH($A49,'ES-Efficacy Acceptability'!$B$12:$B$52,0)),"")</f>
        <v/>
      </c>
      <c r="AQ49" s="154" t="str">
        <f>IFERROR(INDEX('ES-Efficacy Acceptability'!AA$12:AA$52,MATCH($A49,'ES-Efficacy Acceptability'!$B$12:$B$52,0)),"")</f>
        <v/>
      </c>
      <c r="AR49" s="154" t="str">
        <f>IFERROR(INDEX('ES-Efficacy Acceptability'!AB$12:AB$52,MATCH($A49,'ES-Efficacy Acceptability'!$B$12:$B$52,0)),"")</f>
        <v/>
      </c>
      <c r="AS49" s="154" t="str">
        <f>IFERROR(INDEX('ES-Efficacy Acceptability'!AC$12:AC$52,MATCH($A49,'ES-Efficacy Acceptability'!$B$12:$B$52,0)),"")</f>
        <v/>
      </c>
      <c r="AT49" s="154" t="str">
        <f>IFERROR(INDEX('IT-Efficacy Acceptability'!H$12:H$52,MATCH($A49,'IT-Efficacy Acceptability'!$B$12:$B$52,0)),"")</f>
        <v/>
      </c>
      <c r="AU49" s="154" t="str">
        <f>IFERROR(INDEX('IT-Efficacy Acceptability'!I$12:I$52,MATCH($A49,'IT-Efficacy Acceptability'!$B$12:$B$52,0)),"")</f>
        <v/>
      </c>
      <c r="AV49" s="154" t="str">
        <f>IFERROR(INDEX('IT-Efficacy Acceptability'!J$12:J$52,MATCH($A49,'IT-Efficacy Acceptability'!$B$12:$B$52,0)),"")</f>
        <v/>
      </c>
      <c r="AW49" s="154" t="str">
        <f>IFERROR(INDEX('IT-Efficacy Acceptability'!K$12:K$52,MATCH($A49,'IT-Efficacy Acceptability'!$B$12:$B$52,0)),"")</f>
        <v/>
      </c>
      <c r="AX49" s="154" t="str">
        <f>IFERROR(INDEX('IT-Efficacy Acceptability'!L$12:L$52,MATCH($A49,'IT-Efficacy Acceptability'!$B$12:$B$52,0)),"")</f>
        <v/>
      </c>
      <c r="AY49" s="154" t="str">
        <f>IFERROR(INDEX('IT-Efficacy Acceptability'!M$12:M$52,MATCH($A49,'IT-Efficacy Acceptability'!$B$12:$B$52,0)),"")</f>
        <v/>
      </c>
      <c r="AZ49" s="154" t="str">
        <f>IFERROR(INDEX('IT-Efficacy Acceptability'!N$12:N$52,MATCH($A49,'IT-Efficacy Acceptability'!$B$12:$B$52,0)),"")</f>
        <v/>
      </c>
      <c r="BA49" s="154" t="str">
        <f>IFERROR(INDEX('IT-Efficacy Acceptability'!O$12:O$52,MATCH($A49,'IT-Efficacy Acceptability'!$B$12:$B$52,0)),"")</f>
        <v/>
      </c>
      <c r="BB49" s="154" t="str">
        <f>IFERROR(INDEX('IT-Efficacy Acceptability'!P$12:P$52,MATCH($A49,'IT-Efficacy Acceptability'!$B$12:$B$52,0)),"")</f>
        <v/>
      </c>
      <c r="BC49" s="154" t="str">
        <f>IFERROR(INDEX('IT-Efficacy Acceptability'!Q$12:Q$52,MATCH($A49,'IT-Efficacy Acceptability'!$B$12:$B$52,0)),"")</f>
        <v/>
      </c>
      <c r="BD49" s="154" t="str">
        <f>IFERROR(INDEX('IT-Efficacy Acceptability'!R$12:R$52,MATCH($A49,'IT-Efficacy Acceptability'!$B$12:$B$52,0)),"")</f>
        <v/>
      </c>
      <c r="BE49" s="154" t="str">
        <f>IFERROR(INDEX('IT-Efficacy Acceptability'!S$12:S$52,MATCH($A49,'IT-Efficacy Acceptability'!$B$12:$B$52,0)),"")</f>
        <v/>
      </c>
      <c r="BF49" s="154" t="str">
        <f>IFERROR(INDEX('IT-Efficacy Acceptability'!T$12:T$52,MATCH($A49,'IT-Efficacy Acceptability'!$B$12:$B$52,0)),"")</f>
        <v/>
      </c>
      <c r="BG49" s="154" t="str">
        <f>IFERROR(INDEX('IT-Efficacy Acceptability'!U$12:U$52,MATCH($A49,'IT-Efficacy Acceptability'!$B$12:$B$52,0)),"")</f>
        <v/>
      </c>
      <c r="BH49" s="154" t="str">
        <f>IFERROR(INDEX('IT-Efficacy Acceptability'!V$12:V$52,MATCH($A49,'IT-Efficacy Acceptability'!$B$12:$B$52,0)),"")</f>
        <v/>
      </c>
      <c r="BI49" s="154" t="str">
        <f>IFERROR(INDEX('IT-Efficacy Acceptability'!W$12:W$52,MATCH($A49,'IT-Efficacy Acceptability'!$B$12:$B$52,0)),"")</f>
        <v/>
      </c>
      <c r="BJ49" s="154" t="str">
        <f>IFERROR(INDEX('IT-Efficacy Acceptability'!X$12:X$52,MATCH($A49,'IT-Efficacy Acceptability'!$B$12:$B$52,0)),"")</f>
        <v/>
      </c>
      <c r="BK49" s="154" t="str">
        <f>IFERROR(INDEX('IT-Efficacy Acceptability'!Y$12:Y$52,MATCH($A49,'IT-Efficacy Acceptability'!$B$12:$B$52,0)),"")</f>
        <v/>
      </c>
      <c r="BL49" s="154" t="str">
        <f>IFERROR(INDEX('IT-Efficacy Acceptability'!Z$12:Z$52,MATCH($A49,'IT-Efficacy Acceptability'!$B$12:$B$52,0)),"")</f>
        <v/>
      </c>
      <c r="BM49" s="154" t="str">
        <f>IFERROR(INDEX('IT-Efficacy Acceptability'!AA$12:AA$52,MATCH($A49,'IT-Efficacy Acceptability'!$B$12:$B$52,0)),"")</f>
        <v/>
      </c>
      <c r="BN49" s="154" t="str">
        <f>IFERROR(INDEX('IT-Efficacy Acceptability'!AB$12:AB$52,MATCH($A49,'IT-Efficacy Acceptability'!$B$12:$B$52,0)),"")</f>
        <v/>
      </c>
      <c r="BO49" s="154" t="str">
        <f>IFERROR(INDEX('IT-Efficacy Acceptability'!AC$12:AC$52,MATCH($A49,'IT-Efficacy Acceptability'!$B$12:$B$52,0)),"")</f>
        <v/>
      </c>
      <c r="BP49" s="154" t="str">
        <f>IFERROR(INDEX('DE-Efficacy Acceptability'!H$12:H$52,MATCH($A49,'DE-Efficacy Acceptability'!$B$12:$B$52,0)),"")</f>
        <v/>
      </c>
      <c r="BQ49" s="154" t="str">
        <f>IFERROR(INDEX('DE-Efficacy Acceptability'!I$12:I$52,MATCH($A49,'DE-Efficacy Acceptability'!$B$12:$B$52,0)),"")</f>
        <v/>
      </c>
      <c r="BR49" s="154" t="str">
        <f>IFERROR(INDEX('DE-Efficacy Acceptability'!J$12:J$52,MATCH($A49,'DE-Efficacy Acceptability'!$B$12:$B$52,0)),"")</f>
        <v/>
      </c>
      <c r="BS49" s="154" t="str">
        <f>IFERROR(INDEX('DE-Efficacy Acceptability'!K$12:K$52,MATCH($A49,'DE-Efficacy Acceptability'!$B$12:$B$52,0)),"")</f>
        <v/>
      </c>
      <c r="BT49" s="154" t="str">
        <f>IFERROR(INDEX('DE-Efficacy Acceptability'!L$12:L$52,MATCH($A49,'DE-Efficacy Acceptability'!$B$12:$B$52,0)),"")</f>
        <v/>
      </c>
      <c r="BU49" s="154" t="str">
        <f>IFERROR(INDEX('DE-Efficacy Acceptability'!M$12:M$52,MATCH($A49,'DE-Efficacy Acceptability'!$B$12:$B$52,0)),"")</f>
        <v/>
      </c>
      <c r="BV49" s="154" t="str">
        <f>IFERROR(INDEX('DE-Efficacy Acceptability'!N$12:N$52,MATCH($A49,'DE-Efficacy Acceptability'!$B$12:$B$52,0)),"")</f>
        <v/>
      </c>
      <c r="BW49" s="154" t="str">
        <f>IFERROR(INDEX('DE-Efficacy Acceptability'!O$12:O$52,MATCH($A49,'DE-Efficacy Acceptability'!$B$12:$B$52,0)),"")</f>
        <v/>
      </c>
      <c r="BX49" s="154" t="str">
        <f>IFERROR(INDEX('DE-Efficacy Acceptability'!P$12:P$52,MATCH($A49,'DE-Efficacy Acceptability'!$B$12:$B$52,0)),"")</f>
        <v/>
      </c>
      <c r="BY49" s="154" t="str">
        <f>IFERROR(INDEX('DE-Efficacy Acceptability'!Q$12:Q$52,MATCH($A49,'DE-Efficacy Acceptability'!$B$12:$B$52,0)),"")</f>
        <v/>
      </c>
      <c r="BZ49" s="154" t="str">
        <f>IFERROR(INDEX('DE-Efficacy Acceptability'!R$12:R$52,MATCH($A49,'DE-Efficacy Acceptability'!$B$12:$B$52,0)),"")</f>
        <v/>
      </c>
      <c r="CA49" s="154" t="str">
        <f>IFERROR(INDEX('DE-Efficacy Acceptability'!S$12:S$52,MATCH($A49,'DE-Efficacy Acceptability'!$B$12:$B$52,0)),"")</f>
        <v/>
      </c>
      <c r="CB49" s="154" t="str">
        <f>IFERROR(INDEX('DE-Efficacy Acceptability'!T$12:T$52,MATCH($A49,'DE-Efficacy Acceptability'!$B$12:$B$52,0)),"")</f>
        <v/>
      </c>
      <c r="CC49" s="154" t="str">
        <f>IFERROR(INDEX('DE-Efficacy Acceptability'!U$12:U$52,MATCH($A49,'DE-Efficacy Acceptability'!$B$12:$B$52,0)),"")</f>
        <v/>
      </c>
      <c r="CD49" s="154" t="str">
        <f>IFERROR(INDEX('DE-Efficacy Acceptability'!V$12:V$52,MATCH($A49,'DE-Efficacy Acceptability'!$B$12:$B$52,0)),"")</f>
        <v/>
      </c>
      <c r="CE49" s="154" t="str">
        <f>IFERROR(INDEX('DE-Efficacy Acceptability'!W$12:W$52,MATCH($A49,'DE-Efficacy Acceptability'!$B$12:$B$52,0)),"")</f>
        <v/>
      </c>
      <c r="CF49" s="154" t="str">
        <f>IFERROR(INDEX('DE-Efficacy Acceptability'!X$12:X$52,MATCH($A49,'DE-Efficacy Acceptability'!$B$12:$B$52,0)),"")</f>
        <v/>
      </c>
      <c r="CG49" s="154" t="str">
        <f>IFERROR(INDEX('DE-Efficacy Acceptability'!Y$12:Y$52,MATCH($A49,'DE-Efficacy Acceptability'!$B$12:$B$52,0)),"")</f>
        <v/>
      </c>
      <c r="CH49" s="154" t="str">
        <f>IFERROR(INDEX('DE-Efficacy Acceptability'!Z$12:Z$52,MATCH($A49,'DE-Efficacy Acceptability'!$B$12:$B$52,0)),"")</f>
        <v/>
      </c>
      <c r="CI49" s="154" t="str">
        <f>IFERROR(INDEX('DE-Efficacy Acceptability'!AA$12:AA$52,MATCH($A49,'DE-Efficacy Acceptability'!$B$12:$B$52,0)),"")</f>
        <v/>
      </c>
      <c r="CJ49" s="154" t="str">
        <f>IFERROR(INDEX('DE-Efficacy Acceptability'!AB$12:AB$52,MATCH($A49,'DE-Efficacy Acceptability'!$B$12:$B$52,0)),"")</f>
        <v/>
      </c>
      <c r="CK49" s="154" t="str">
        <f>IFERROR(INDEX('DE-Efficacy Acceptability'!AC$12:AC$52,MATCH($A49,'DE-Efficacy Acceptability'!$B$12:$B$52,0)),"")</f>
        <v/>
      </c>
      <c r="CL49" s="154" t="str">
        <f>IFERROR(INDEX('FR-Efficacy Acceptability'!H$12:H$52,MATCH($A49,'FR-Efficacy Acceptability'!$B$12:$B$52,0)),"")</f>
        <v/>
      </c>
      <c r="CM49" s="154" t="str">
        <f>IFERROR(INDEX('FR-Efficacy Acceptability'!I$12:I$52,MATCH($A49,'FR-Efficacy Acceptability'!$B$12:$B$52,0)),"")</f>
        <v/>
      </c>
      <c r="CN49" s="154" t="str">
        <f>IFERROR(INDEX('FR-Efficacy Acceptability'!J$12:J$52,MATCH($A49,'FR-Efficacy Acceptability'!$B$12:$B$52,0)),"")</f>
        <v/>
      </c>
      <c r="CO49" s="154" t="str">
        <f>IFERROR(INDEX('FR-Efficacy Acceptability'!K$12:K$52,MATCH($A49,'FR-Efficacy Acceptability'!$B$12:$B$52,0)),"")</f>
        <v/>
      </c>
      <c r="CP49" s="154" t="str">
        <f>IFERROR(INDEX('FR-Efficacy Acceptability'!L$12:L$52,MATCH($A49,'FR-Efficacy Acceptability'!$B$12:$B$52,0)),"")</f>
        <v/>
      </c>
      <c r="CQ49" s="154" t="str">
        <f>IFERROR(INDEX('FR-Efficacy Acceptability'!M$12:M$52,MATCH($A49,'FR-Efficacy Acceptability'!$B$12:$B$52,0)),"")</f>
        <v/>
      </c>
      <c r="CR49" s="154" t="str">
        <f>IFERROR(INDEX('FR-Efficacy Acceptability'!N$12:N$52,MATCH($A49,'FR-Efficacy Acceptability'!$B$12:$B$52,0)),"")</f>
        <v/>
      </c>
      <c r="CS49" s="154" t="str">
        <f>IFERROR(INDEX('FR-Efficacy Acceptability'!O$12:O$52,MATCH($A49,'FR-Efficacy Acceptability'!$B$12:$B$52,0)),"")</f>
        <v/>
      </c>
      <c r="CT49" s="154" t="str">
        <f>IFERROR(INDEX('FR-Efficacy Acceptability'!P$12:P$52,MATCH($A49,'FR-Efficacy Acceptability'!$B$12:$B$52,0)),"")</f>
        <v/>
      </c>
      <c r="CU49" s="154" t="str">
        <f>IFERROR(INDEX('FR-Efficacy Acceptability'!Q$12:Q$52,MATCH($A49,'FR-Efficacy Acceptability'!$B$12:$B$52,0)),"")</f>
        <v/>
      </c>
      <c r="CV49" s="154" t="str">
        <f>IFERROR(INDEX('FR-Efficacy Acceptability'!R$12:R$52,MATCH($A49,'FR-Efficacy Acceptability'!$B$12:$B$52,0)),"")</f>
        <v/>
      </c>
      <c r="CW49" s="154" t="str">
        <f>IFERROR(INDEX('FR-Efficacy Acceptability'!S$12:S$52,MATCH($A49,'FR-Efficacy Acceptability'!$B$12:$B$52,0)),"")</f>
        <v/>
      </c>
      <c r="CX49" s="154" t="str">
        <f>IFERROR(INDEX('FR-Efficacy Acceptability'!T$12:T$52,MATCH($A49,'FR-Efficacy Acceptability'!$B$12:$B$52,0)),"")</f>
        <v/>
      </c>
      <c r="CY49" s="154" t="str">
        <f>IFERROR(INDEX('FR-Efficacy Acceptability'!U$12:U$52,MATCH($A49,'FR-Efficacy Acceptability'!$B$12:$B$52,0)),"")</f>
        <v/>
      </c>
      <c r="CZ49" s="154" t="str">
        <f>IFERROR(INDEX('FR-Efficacy Acceptability'!V$12:V$52,MATCH($A49,'FR-Efficacy Acceptability'!$B$12:$B$52,0)),"")</f>
        <v/>
      </c>
      <c r="DA49" s="154" t="str">
        <f>IFERROR(INDEX('FR-Efficacy Acceptability'!W$12:W$52,MATCH($A49,'FR-Efficacy Acceptability'!$B$12:$B$52,0)),"")</f>
        <v/>
      </c>
      <c r="DB49" s="154" t="str">
        <f>IFERROR(INDEX('FR-Efficacy Acceptability'!X$12:X$52,MATCH($A49,'FR-Efficacy Acceptability'!$B$12:$B$52,0)),"")</f>
        <v/>
      </c>
      <c r="DC49" s="154" t="str">
        <f>IFERROR(INDEX('FR-Efficacy Acceptability'!Y$12:Y$52,MATCH($A49,'FR-Efficacy Acceptability'!$B$12:$B$52,0)),"")</f>
        <v/>
      </c>
      <c r="DD49" s="154" t="str">
        <f>IFERROR(INDEX('FR-Efficacy Acceptability'!Z$12:Z$52,MATCH($A49,'FR-Efficacy Acceptability'!$B$12:$B$52,0)),"")</f>
        <v/>
      </c>
      <c r="DE49" s="154" t="str">
        <f>IFERROR(INDEX('FR-Efficacy Acceptability'!AA$12:AA$52,MATCH($A49,'FR-Efficacy Acceptability'!$B$12:$B$52,0)),"")</f>
        <v/>
      </c>
      <c r="DF49" s="154" t="str">
        <f>IFERROR(INDEX('FR-Efficacy Acceptability'!AB$12:AB$52,MATCH($A49,'FR-Efficacy Acceptability'!$B$12:$B$52,0)),"")</f>
        <v/>
      </c>
      <c r="DG49" s="154" t="str">
        <f>IFERROR(INDEX('FR-Efficacy Acceptability'!AC$12:AC$52,MATCH($A49,'FR-Efficacy Acceptability'!$B$12:$B$52,0)),"")</f>
        <v/>
      </c>
      <c r="DH49" s="160" t="str">
        <f t="shared" si="86"/>
        <v/>
      </c>
      <c r="DI49" s="160" t="str">
        <f t="shared" si="21"/>
        <v/>
      </c>
      <c r="DJ49" s="160" t="str">
        <f t="shared" si="22"/>
        <v/>
      </c>
      <c r="DK49" s="160" t="str">
        <f t="shared" si="23"/>
        <v/>
      </c>
      <c r="DL49" s="160" t="str">
        <f t="shared" si="24"/>
        <v/>
      </c>
      <c r="DM49" s="160" t="str">
        <f t="shared" si="25"/>
        <v/>
      </c>
      <c r="DN49" s="160" t="str">
        <f t="shared" si="26"/>
        <v/>
      </c>
      <c r="DO49" s="160" t="str">
        <f t="shared" si="27"/>
        <v/>
      </c>
      <c r="DP49" s="160" t="str">
        <f t="shared" si="28"/>
        <v/>
      </c>
      <c r="DQ49" s="160" t="str">
        <f t="shared" si="29"/>
        <v/>
      </c>
      <c r="DR49" s="160" t="str">
        <f t="shared" si="30"/>
        <v/>
      </c>
      <c r="DS49" s="160" t="str">
        <f t="shared" si="31"/>
        <v/>
      </c>
      <c r="DT49" s="160" t="str">
        <f t="shared" si="32"/>
        <v/>
      </c>
      <c r="DU49" s="160" t="str">
        <f t="shared" si="33"/>
        <v/>
      </c>
      <c r="DV49" s="160" t="str">
        <f t="shared" si="34"/>
        <v/>
      </c>
      <c r="DW49" s="160" t="str">
        <f t="shared" si="35"/>
        <v/>
      </c>
      <c r="DX49" s="160" t="str">
        <f t="shared" si="36"/>
        <v/>
      </c>
      <c r="DY49" s="160" t="str">
        <f t="shared" si="37"/>
        <v/>
      </c>
      <c r="DZ49" s="160" t="str">
        <f t="shared" si="38"/>
        <v/>
      </c>
      <c r="EA49" s="160" t="str">
        <f t="shared" si="39"/>
        <v/>
      </c>
      <c r="EB49" s="160" t="str">
        <f t="shared" si="40"/>
        <v/>
      </c>
      <c r="EC49" s="160" t="str">
        <f t="shared" si="41"/>
        <v/>
      </c>
      <c r="ED49" s="160" t="str">
        <f t="shared" si="87"/>
        <v/>
      </c>
      <c r="EE49" s="160" t="str">
        <f t="shared" si="42"/>
        <v/>
      </c>
      <c r="EF49" s="160" t="str">
        <f t="shared" si="43"/>
        <v/>
      </c>
      <c r="EG49" s="160" t="str">
        <f t="shared" si="44"/>
        <v/>
      </c>
      <c r="EH49" s="160" t="str">
        <f t="shared" si="45"/>
        <v/>
      </c>
      <c r="EI49" s="160" t="str">
        <f t="shared" si="46"/>
        <v/>
      </c>
      <c r="EJ49" s="160" t="str">
        <f t="shared" si="47"/>
        <v/>
      </c>
      <c r="EK49" s="160" t="str">
        <f t="shared" si="48"/>
        <v/>
      </c>
      <c r="EL49" s="160" t="str">
        <f t="shared" si="49"/>
        <v/>
      </c>
      <c r="EM49" s="160" t="str">
        <f t="shared" si="50"/>
        <v/>
      </c>
      <c r="EN49" s="160" t="str">
        <f t="shared" si="51"/>
        <v/>
      </c>
      <c r="EO49" s="160" t="str">
        <f t="shared" si="52"/>
        <v/>
      </c>
      <c r="EP49" s="160" t="str">
        <f t="shared" si="53"/>
        <v/>
      </c>
      <c r="EQ49" s="160" t="str">
        <f t="shared" si="54"/>
        <v/>
      </c>
      <c r="ER49" s="160" t="str">
        <f t="shared" si="55"/>
        <v/>
      </c>
      <c r="ES49" s="160" t="str">
        <f t="shared" si="56"/>
        <v/>
      </c>
      <c r="ET49" s="160" t="str">
        <f t="shared" si="57"/>
        <v/>
      </c>
      <c r="EU49" s="160" t="str">
        <f t="shared" si="58"/>
        <v/>
      </c>
      <c r="EV49" s="160" t="str">
        <f t="shared" si="59"/>
        <v/>
      </c>
      <c r="EW49" s="160" t="str">
        <f t="shared" si="60"/>
        <v/>
      </c>
      <c r="EX49" s="160" t="str">
        <f t="shared" si="61"/>
        <v/>
      </c>
      <c r="EY49" s="160" t="str">
        <f t="shared" si="62"/>
        <v/>
      </c>
      <c r="EZ49" s="160" t="str">
        <f t="shared" si="88"/>
        <v/>
      </c>
      <c r="FA49" s="160" t="str">
        <f t="shared" si="89"/>
        <v/>
      </c>
      <c r="FB49" s="160" t="str">
        <f t="shared" si="90"/>
        <v/>
      </c>
      <c r="FC49" s="160" t="str">
        <f t="shared" si="91"/>
        <v/>
      </c>
      <c r="FD49" s="160" t="str">
        <f t="shared" si="92"/>
        <v/>
      </c>
      <c r="FE49" s="160" t="str">
        <f t="shared" si="93"/>
        <v/>
      </c>
      <c r="FF49" s="160" t="str">
        <f t="shared" si="94"/>
        <v/>
      </c>
      <c r="FG49" s="160" t="str">
        <f t="shared" si="95"/>
        <v/>
      </c>
      <c r="FH49" s="160" t="str">
        <f t="shared" si="96"/>
        <v/>
      </c>
      <c r="FI49" s="160" t="str">
        <f t="shared" si="97"/>
        <v/>
      </c>
      <c r="FJ49" s="160" t="str">
        <f t="shared" si="98"/>
        <v/>
      </c>
      <c r="FK49" s="160" t="str">
        <f t="shared" si="99"/>
        <v/>
      </c>
      <c r="FL49" s="160" t="str">
        <f t="shared" si="100"/>
        <v/>
      </c>
      <c r="FM49" s="160" t="str">
        <f t="shared" si="101"/>
        <v/>
      </c>
      <c r="FN49" s="160" t="str">
        <f t="shared" si="102"/>
        <v/>
      </c>
      <c r="FO49" s="160" t="str">
        <f t="shared" si="103"/>
        <v/>
      </c>
      <c r="FP49" s="160" t="str">
        <f t="shared" si="104"/>
        <v/>
      </c>
      <c r="FQ49" s="160" t="str">
        <f t="shared" si="105"/>
        <v/>
      </c>
      <c r="FR49" s="160" t="str">
        <f t="shared" si="106"/>
        <v/>
      </c>
      <c r="FS49" s="160" t="str">
        <f t="shared" si="107"/>
        <v/>
      </c>
      <c r="FT49" s="160" t="str">
        <f t="shared" si="108"/>
        <v/>
      </c>
      <c r="FU49" s="160" t="str">
        <f t="shared" si="109"/>
        <v/>
      </c>
      <c r="FV49" s="160" t="str">
        <f t="shared" si="110"/>
        <v/>
      </c>
      <c r="FW49" s="160" t="str">
        <f t="shared" si="64"/>
        <v/>
      </c>
      <c r="FX49" s="160" t="str">
        <f t="shared" si="65"/>
        <v/>
      </c>
      <c r="FY49" s="160" t="str">
        <f t="shared" si="66"/>
        <v/>
      </c>
      <c r="FZ49" s="160" t="str">
        <f t="shared" si="67"/>
        <v/>
      </c>
      <c r="GA49" s="160" t="str">
        <f t="shared" si="68"/>
        <v/>
      </c>
      <c r="GB49" s="160" t="str">
        <f t="shared" si="69"/>
        <v/>
      </c>
      <c r="GC49" s="160" t="str">
        <f t="shared" si="70"/>
        <v/>
      </c>
      <c r="GD49" s="160" t="str">
        <f t="shared" si="71"/>
        <v/>
      </c>
      <c r="GE49" s="160" t="str">
        <f t="shared" si="72"/>
        <v/>
      </c>
      <c r="GF49" s="160" t="str">
        <f t="shared" si="73"/>
        <v/>
      </c>
      <c r="GG49" s="160" t="str">
        <f t="shared" si="74"/>
        <v/>
      </c>
      <c r="GH49" s="160" t="str">
        <f t="shared" si="75"/>
        <v/>
      </c>
      <c r="GI49" s="160" t="str">
        <f t="shared" si="76"/>
        <v/>
      </c>
      <c r="GJ49" s="160" t="str">
        <f t="shared" si="77"/>
        <v/>
      </c>
      <c r="GK49" s="160" t="str">
        <f t="shared" si="78"/>
        <v/>
      </c>
      <c r="GL49" s="160" t="str">
        <f t="shared" si="79"/>
        <v/>
      </c>
      <c r="GM49" s="160" t="str">
        <f t="shared" si="80"/>
        <v/>
      </c>
      <c r="GN49" s="160" t="str">
        <f t="shared" si="81"/>
        <v/>
      </c>
      <c r="GO49" s="160" t="str">
        <f t="shared" si="82"/>
        <v/>
      </c>
      <c r="GP49" s="160" t="str">
        <f t="shared" si="83"/>
        <v/>
      </c>
      <c r="GQ49" s="160" t="str">
        <f t="shared" si="84"/>
        <v/>
      </c>
      <c r="GR49" s="58" t="b">
        <f t="array" ref="GR49">MAX(DH49:GQ49)=MIN(DH49:GQ49)</f>
        <v>1</v>
      </c>
    </row>
    <row r="50" spans="1:200" x14ac:dyDescent="0.25">
      <c r="A50" s="299" t="s">
        <v>664</v>
      </c>
      <c r="B50" s="160">
        <f t="shared" si="85"/>
        <v>3</v>
      </c>
      <c r="C50" s="160">
        <f t="shared" si="0"/>
        <v>3</v>
      </c>
      <c r="D50" s="160">
        <f t="shared" si="1"/>
        <v>3</v>
      </c>
      <c r="E50" s="160">
        <f t="shared" si="2"/>
        <v>2</v>
      </c>
      <c r="F50" s="160">
        <f t="shared" si="3"/>
        <v>2</v>
      </c>
      <c r="G50" s="160">
        <f t="shared" si="4"/>
        <v>3</v>
      </c>
      <c r="H50" s="160">
        <f t="shared" si="5"/>
        <v>5</v>
      </c>
      <c r="I50" s="160">
        <f t="shared" si="6"/>
        <v>3</v>
      </c>
      <c r="J50" s="160">
        <f t="shared" si="7"/>
        <v>4</v>
      </c>
      <c r="K50" s="160">
        <f t="shared" si="8"/>
        <v>3</v>
      </c>
      <c r="L50" s="160">
        <f t="shared" si="9"/>
        <v>3</v>
      </c>
      <c r="M50" s="160">
        <f t="shared" si="10"/>
        <v>3</v>
      </c>
      <c r="N50" s="160">
        <f t="shared" si="11"/>
        <v>4</v>
      </c>
      <c r="O50" s="160">
        <f t="shared" si="12"/>
        <v>3</v>
      </c>
      <c r="P50" s="160">
        <f t="shared" si="13"/>
        <v>2</v>
      </c>
      <c r="Q50" s="160">
        <f t="shared" si="14"/>
        <v>3</v>
      </c>
      <c r="R50" s="160">
        <f t="shared" si="15"/>
        <v>3</v>
      </c>
      <c r="S50" s="160">
        <f t="shared" si="16"/>
        <v>3</v>
      </c>
      <c r="T50" s="160">
        <f t="shared" si="17"/>
        <v>3</v>
      </c>
      <c r="U50" s="160">
        <f t="shared" si="18"/>
        <v>3</v>
      </c>
      <c r="V50" s="160">
        <f t="shared" si="19"/>
        <v>3</v>
      </c>
      <c r="W50" s="160">
        <f t="shared" si="20"/>
        <v>3</v>
      </c>
      <c r="X50" s="154">
        <f>IFERROR(INDEX('ES-Efficacy Acceptability'!H$12:H$52,MATCH($A50,'ES-Efficacy Acceptability'!$B$12:$B$52,0)),"")</f>
        <v>2</v>
      </c>
      <c r="Y50" s="154">
        <f>IFERROR(INDEX('ES-Efficacy Acceptability'!I$12:I$52,MATCH($A50,'ES-Efficacy Acceptability'!$B$12:$B$52,0)),"")</f>
        <v>2</v>
      </c>
      <c r="Z50" s="154">
        <f>IFERROR(INDEX('ES-Efficacy Acceptability'!J$12:J$52,MATCH($A50,'ES-Efficacy Acceptability'!$B$12:$B$52,0)),"")</f>
        <v>2</v>
      </c>
      <c r="AA50" s="154">
        <f>IFERROR(INDEX('ES-Efficacy Acceptability'!K$12:K$52,MATCH($A50,'ES-Efficacy Acceptability'!$B$12:$B$52,0)),"")</f>
        <v>2</v>
      </c>
      <c r="AB50" s="154">
        <f>IFERROR(INDEX('ES-Efficacy Acceptability'!L$12:L$52,MATCH($A50,'ES-Efficacy Acceptability'!$B$12:$B$52,0)),"")</f>
        <v>2</v>
      </c>
      <c r="AC50" s="154">
        <f>IFERROR(INDEX('ES-Efficacy Acceptability'!M$12:M$52,MATCH($A50,'ES-Efficacy Acceptability'!$B$12:$B$52,0)),"")</f>
        <v>4</v>
      </c>
      <c r="AD50" s="154">
        <f>IFERROR(INDEX('ES-Efficacy Acceptability'!N$12:N$52,MATCH($A50,'ES-Efficacy Acceptability'!$B$12:$B$52,0)),"")</f>
        <v>5</v>
      </c>
      <c r="AE50" s="154">
        <f>IFERROR(INDEX('ES-Efficacy Acceptability'!O$12:O$52,MATCH($A50,'ES-Efficacy Acceptability'!$B$12:$B$52,0)),"")</f>
        <v>3</v>
      </c>
      <c r="AF50" s="154">
        <f>IFERROR(INDEX('ES-Efficacy Acceptability'!P$12:P$52,MATCH($A50,'ES-Efficacy Acceptability'!$B$12:$B$52,0)),"")</f>
        <v>4</v>
      </c>
      <c r="AG50" s="154">
        <f>IFERROR(INDEX('ES-Efficacy Acceptability'!Q$12:Q$52,MATCH($A50,'ES-Efficacy Acceptability'!$B$12:$B$52,0)),"")</f>
        <v>3</v>
      </c>
      <c r="AH50" s="154">
        <f>IFERROR(INDEX('ES-Efficacy Acceptability'!R$12:R$52,MATCH($A50,'ES-Efficacy Acceptability'!$B$12:$B$52,0)),"")</f>
        <v>2</v>
      </c>
      <c r="AI50" s="154">
        <f>IFERROR(INDEX('ES-Efficacy Acceptability'!S$12:S$52,MATCH($A50,'ES-Efficacy Acceptability'!$B$12:$B$52,0)),"")</f>
        <v>2</v>
      </c>
      <c r="AJ50" s="154">
        <f>IFERROR(INDEX('ES-Efficacy Acceptability'!T$12:T$52,MATCH($A50,'ES-Efficacy Acceptability'!$B$12:$B$52,0)),"")</f>
        <v>3</v>
      </c>
      <c r="AK50" s="154">
        <f>IFERROR(INDEX('ES-Efficacy Acceptability'!U$12:U$52,MATCH($A50,'ES-Efficacy Acceptability'!$B$12:$B$52,0)),"")</f>
        <v>3</v>
      </c>
      <c r="AL50" s="154">
        <f>IFERROR(INDEX('ES-Efficacy Acceptability'!V$12:V$52,MATCH($A50,'ES-Efficacy Acceptability'!$B$12:$B$52,0)),"")</f>
        <v>2</v>
      </c>
      <c r="AM50" s="154">
        <f>IFERROR(INDEX('ES-Efficacy Acceptability'!W$12:W$52,MATCH($A50,'ES-Efficacy Acceptability'!$B$12:$B$52,0)),"")</f>
        <v>3</v>
      </c>
      <c r="AN50" s="154">
        <f>IFERROR(INDEX('ES-Efficacy Acceptability'!X$12:X$52,MATCH($A50,'ES-Efficacy Acceptability'!$B$12:$B$52,0)),"")</f>
        <v>3</v>
      </c>
      <c r="AO50" s="154">
        <f>IFERROR(INDEX('ES-Efficacy Acceptability'!Y$12:Y$52,MATCH($A50,'ES-Efficacy Acceptability'!$B$12:$B$52,0)),"")</f>
        <v>3</v>
      </c>
      <c r="AP50" s="154">
        <f>IFERROR(INDEX('ES-Efficacy Acceptability'!Z$12:Z$52,MATCH($A50,'ES-Efficacy Acceptability'!$B$12:$B$52,0)),"")</f>
        <v>3</v>
      </c>
      <c r="AQ50" s="154">
        <f>IFERROR(INDEX('ES-Efficacy Acceptability'!AA$12:AA$52,MATCH($A50,'ES-Efficacy Acceptability'!$B$12:$B$52,0)),"")</f>
        <v>3</v>
      </c>
      <c r="AR50" s="154">
        <f>IFERROR(INDEX('ES-Efficacy Acceptability'!AB$12:AB$52,MATCH($A50,'ES-Efficacy Acceptability'!$B$12:$B$52,0)),"")</f>
        <v>3</v>
      </c>
      <c r="AS50" s="154">
        <f>IFERROR(INDEX('ES-Efficacy Acceptability'!AC$12:AC$52,MATCH($A50,'ES-Efficacy Acceptability'!$B$12:$B$52,0)),"")</f>
        <v>3</v>
      </c>
      <c r="AT50" s="154">
        <f>IFERROR(INDEX('IT-Efficacy Acceptability'!H$12:H$52,MATCH($A50,'IT-Efficacy Acceptability'!$B$12:$B$52,0)),"")</f>
        <v>4</v>
      </c>
      <c r="AU50" s="154">
        <f>IFERROR(INDEX('IT-Efficacy Acceptability'!I$12:I$52,MATCH($A50,'IT-Efficacy Acceptability'!$B$12:$B$52,0)),"")</f>
        <v>4</v>
      </c>
      <c r="AV50" s="154">
        <f>IFERROR(INDEX('IT-Efficacy Acceptability'!J$12:J$52,MATCH($A50,'IT-Efficacy Acceptability'!$B$12:$B$52,0)),"")</f>
        <v>4</v>
      </c>
      <c r="AW50" s="154">
        <f>IFERROR(INDEX('IT-Efficacy Acceptability'!K$12:K$52,MATCH($A50,'IT-Efficacy Acceptability'!$B$12:$B$52,0)),"")</f>
        <v>2</v>
      </c>
      <c r="AX50" s="154">
        <f>IFERROR(INDEX('IT-Efficacy Acceptability'!L$12:L$52,MATCH($A50,'IT-Efficacy Acceptability'!$B$12:$B$52,0)),"")</f>
        <v>2</v>
      </c>
      <c r="AY50" s="154">
        <f>IFERROR(INDEX('IT-Efficacy Acceptability'!M$12:M$52,MATCH($A50,'IT-Efficacy Acceptability'!$B$12:$B$52,0)),"")</f>
        <v>2</v>
      </c>
      <c r="AZ50" s="154">
        <f>IFERROR(INDEX('IT-Efficacy Acceptability'!N$12:N$52,MATCH($A50,'IT-Efficacy Acceptability'!$B$12:$B$52,0)),"")</f>
        <v>4</v>
      </c>
      <c r="BA50" s="154">
        <f>IFERROR(INDEX('IT-Efficacy Acceptability'!O$12:O$52,MATCH($A50,'IT-Efficacy Acceptability'!$B$12:$B$52,0)),"")</f>
        <v>3</v>
      </c>
      <c r="BB50" s="154">
        <f>IFERROR(INDEX('IT-Efficacy Acceptability'!P$12:P$52,MATCH($A50,'IT-Efficacy Acceptability'!$B$12:$B$52,0)),"")</f>
        <v>3</v>
      </c>
      <c r="BC50" s="154">
        <f>IFERROR(INDEX('IT-Efficacy Acceptability'!Q$12:Q$52,MATCH($A50,'IT-Efficacy Acceptability'!$B$12:$B$52,0)),"")</f>
        <v>3</v>
      </c>
      <c r="BD50" s="154">
        <f>IFERROR(INDEX('IT-Efficacy Acceptability'!R$12:R$52,MATCH($A50,'IT-Efficacy Acceptability'!$B$12:$B$52,0)),"")</f>
        <v>3</v>
      </c>
      <c r="BE50" s="154">
        <f>IFERROR(INDEX('IT-Efficacy Acceptability'!S$12:S$52,MATCH($A50,'IT-Efficacy Acceptability'!$B$12:$B$52,0)),"")</f>
        <v>3</v>
      </c>
      <c r="BF50" s="154">
        <f>IFERROR(INDEX('IT-Efficacy Acceptability'!T$12:T$52,MATCH($A50,'IT-Efficacy Acceptability'!$B$12:$B$52,0)),"")</f>
        <v>4</v>
      </c>
      <c r="BG50" s="154">
        <f>IFERROR(INDEX('IT-Efficacy Acceptability'!U$12:U$52,MATCH($A50,'IT-Efficacy Acceptability'!$B$12:$B$52,0)),"")</f>
        <v>2</v>
      </c>
      <c r="BH50" s="154">
        <f>IFERROR(INDEX('IT-Efficacy Acceptability'!V$12:V$52,MATCH($A50,'IT-Efficacy Acceptability'!$B$12:$B$52,0)),"")</f>
        <v>2</v>
      </c>
      <c r="BI50" s="154">
        <f>IFERROR(INDEX('IT-Efficacy Acceptability'!W$12:W$52,MATCH($A50,'IT-Efficacy Acceptability'!$B$12:$B$52,0)),"")</f>
        <v>3</v>
      </c>
      <c r="BJ50" s="154">
        <f>IFERROR(INDEX('IT-Efficacy Acceptability'!X$12:X$52,MATCH($A50,'IT-Efficacy Acceptability'!$B$12:$B$52,0)),"")</f>
        <v>3</v>
      </c>
      <c r="BK50" s="154">
        <f>IFERROR(INDEX('IT-Efficacy Acceptability'!Y$12:Y$52,MATCH($A50,'IT-Efficacy Acceptability'!$B$12:$B$52,0)),"")</f>
        <v>3</v>
      </c>
      <c r="BL50" s="154">
        <f>IFERROR(INDEX('IT-Efficacy Acceptability'!Z$12:Z$52,MATCH($A50,'IT-Efficacy Acceptability'!$B$12:$B$52,0)),"")</f>
        <v>3</v>
      </c>
      <c r="BM50" s="154">
        <f>IFERROR(INDEX('IT-Efficacy Acceptability'!AA$12:AA$52,MATCH($A50,'IT-Efficacy Acceptability'!$B$12:$B$52,0)),"")</f>
        <v>3</v>
      </c>
      <c r="BN50" s="154">
        <f>IFERROR(INDEX('IT-Efficacy Acceptability'!AB$12:AB$52,MATCH($A50,'IT-Efficacy Acceptability'!$B$12:$B$52,0)),"")</f>
        <v>3</v>
      </c>
      <c r="BO50" s="154">
        <f>IFERROR(INDEX('IT-Efficacy Acceptability'!AC$12:AC$52,MATCH($A50,'IT-Efficacy Acceptability'!$B$12:$B$52,0)),"")</f>
        <v>3</v>
      </c>
      <c r="BP50" s="154" t="str">
        <f>IFERROR(INDEX('DE-Efficacy Acceptability'!H$12:H$52,MATCH($A50,'DE-Efficacy Acceptability'!$B$12:$B$52,0)),"")</f>
        <v/>
      </c>
      <c r="BQ50" s="154" t="str">
        <f>IFERROR(INDEX('DE-Efficacy Acceptability'!I$12:I$52,MATCH($A50,'DE-Efficacy Acceptability'!$B$12:$B$52,0)),"")</f>
        <v/>
      </c>
      <c r="BR50" s="154" t="str">
        <f>IFERROR(INDEX('DE-Efficacy Acceptability'!J$12:J$52,MATCH($A50,'DE-Efficacy Acceptability'!$B$12:$B$52,0)),"")</f>
        <v/>
      </c>
      <c r="BS50" s="154" t="str">
        <f>IFERROR(INDEX('DE-Efficacy Acceptability'!K$12:K$52,MATCH($A50,'DE-Efficacy Acceptability'!$B$12:$B$52,0)),"")</f>
        <v/>
      </c>
      <c r="BT50" s="154" t="str">
        <f>IFERROR(INDEX('DE-Efficacy Acceptability'!L$12:L$52,MATCH($A50,'DE-Efficacy Acceptability'!$B$12:$B$52,0)),"")</f>
        <v/>
      </c>
      <c r="BU50" s="154" t="str">
        <f>IFERROR(INDEX('DE-Efficacy Acceptability'!M$12:M$52,MATCH($A50,'DE-Efficacy Acceptability'!$B$12:$B$52,0)),"")</f>
        <v/>
      </c>
      <c r="BV50" s="154" t="str">
        <f>IFERROR(INDEX('DE-Efficacy Acceptability'!N$12:N$52,MATCH($A50,'DE-Efficacy Acceptability'!$B$12:$B$52,0)),"")</f>
        <v/>
      </c>
      <c r="BW50" s="154" t="str">
        <f>IFERROR(INDEX('DE-Efficacy Acceptability'!O$12:O$52,MATCH($A50,'DE-Efficacy Acceptability'!$B$12:$B$52,0)),"")</f>
        <v/>
      </c>
      <c r="BX50" s="154" t="str">
        <f>IFERROR(INDEX('DE-Efficacy Acceptability'!P$12:P$52,MATCH($A50,'DE-Efficacy Acceptability'!$B$12:$B$52,0)),"")</f>
        <v/>
      </c>
      <c r="BY50" s="154" t="str">
        <f>IFERROR(INDEX('DE-Efficacy Acceptability'!Q$12:Q$52,MATCH($A50,'DE-Efficacy Acceptability'!$B$12:$B$52,0)),"")</f>
        <v/>
      </c>
      <c r="BZ50" s="154" t="str">
        <f>IFERROR(INDEX('DE-Efficacy Acceptability'!R$12:R$52,MATCH($A50,'DE-Efficacy Acceptability'!$B$12:$B$52,0)),"")</f>
        <v/>
      </c>
      <c r="CA50" s="154" t="str">
        <f>IFERROR(INDEX('DE-Efficacy Acceptability'!S$12:S$52,MATCH($A50,'DE-Efficacy Acceptability'!$B$12:$B$52,0)),"")</f>
        <v/>
      </c>
      <c r="CB50" s="154" t="str">
        <f>IFERROR(INDEX('DE-Efficacy Acceptability'!T$12:T$52,MATCH($A50,'DE-Efficacy Acceptability'!$B$12:$B$52,0)),"")</f>
        <v/>
      </c>
      <c r="CC50" s="154" t="str">
        <f>IFERROR(INDEX('DE-Efficacy Acceptability'!U$12:U$52,MATCH($A50,'DE-Efficacy Acceptability'!$B$12:$B$52,0)),"")</f>
        <v/>
      </c>
      <c r="CD50" s="154" t="str">
        <f>IFERROR(INDEX('DE-Efficacy Acceptability'!V$12:V$52,MATCH($A50,'DE-Efficacy Acceptability'!$B$12:$B$52,0)),"")</f>
        <v/>
      </c>
      <c r="CE50" s="154" t="str">
        <f>IFERROR(INDEX('DE-Efficacy Acceptability'!W$12:W$52,MATCH($A50,'DE-Efficacy Acceptability'!$B$12:$B$52,0)),"")</f>
        <v/>
      </c>
      <c r="CF50" s="154" t="str">
        <f>IFERROR(INDEX('DE-Efficacy Acceptability'!X$12:X$52,MATCH($A50,'DE-Efficacy Acceptability'!$B$12:$B$52,0)),"")</f>
        <v/>
      </c>
      <c r="CG50" s="154" t="str">
        <f>IFERROR(INDEX('DE-Efficacy Acceptability'!Y$12:Y$52,MATCH($A50,'DE-Efficacy Acceptability'!$B$12:$B$52,0)),"")</f>
        <v/>
      </c>
      <c r="CH50" s="154" t="str">
        <f>IFERROR(INDEX('DE-Efficacy Acceptability'!Z$12:Z$52,MATCH($A50,'DE-Efficacy Acceptability'!$B$12:$B$52,0)),"")</f>
        <v/>
      </c>
      <c r="CI50" s="154" t="str">
        <f>IFERROR(INDEX('DE-Efficacy Acceptability'!AA$12:AA$52,MATCH($A50,'DE-Efficacy Acceptability'!$B$12:$B$52,0)),"")</f>
        <v/>
      </c>
      <c r="CJ50" s="154" t="str">
        <f>IFERROR(INDEX('DE-Efficacy Acceptability'!AB$12:AB$52,MATCH($A50,'DE-Efficacy Acceptability'!$B$12:$B$52,0)),"")</f>
        <v/>
      </c>
      <c r="CK50" s="154" t="str">
        <f>IFERROR(INDEX('DE-Efficacy Acceptability'!AC$12:AC$52,MATCH($A50,'DE-Efficacy Acceptability'!$B$12:$B$52,0)),"")</f>
        <v/>
      </c>
      <c r="CL50" s="154" t="str">
        <f>IFERROR(INDEX('FR-Efficacy Acceptability'!H$12:H$52,MATCH($A50,'FR-Efficacy Acceptability'!$B$12:$B$52,0)),"")</f>
        <v/>
      </c>
      <c r="CM50" s="154" t="str">
        <f>IFERROR(INDEX('FR-Efficacy Acceptability'!I$12:I$52,MATCH($A50,'FR-Efficacy Acceptability'!$B$12:$B$52,0)),"")</f>
        <v/>
      </c>
      <c r="CN50" s="154" t="str">
        <f>IFERROR(INDEX('FR-Efficacy Acceptability'!J$12:J$52,MATCH($A50,'FR-Efficacy Acceptability'!$B$12:$B$52,0)),"")</f>
        <v/>
      </c>
      <c r="CO50" s="154" t="str">
        <f>IFERROR(INDEX('FR-Efficacy Acceptability'!K$12:K$52,MATCH($A50,'FR-Efficacy Acceptability'!$B$12:$B$52,0)),"")</f>
        <v/>
      </c>
      <c r="CP50" s="154" t="str">
        <f>IFERROR(INDEX('FR-Efficacy Acceptability'!L$12:L$52,MATCH($A50,'FR-Efficacy Acceptability'!$B$12:$B$52,0)),"")</f>
        <v/>
      </c>
      <c r="CQ50" s="154" t="str">
        <f>IFERROR(INDEX('FR-Efficacy Acceptability'!M$12:M$52,MATCH($A50,'FR-Efficacy Acceptability'!$B$12:$B$52,0)),"")</f>
        <v/>
      </c>
      <c r="CR50" s="154" t="str">
        <f>IFERROR(INDEX('FR-Efficacy Acceptability'!N$12:N$52,MATCH($A50,'FR-Efficacy Acceptability'!$B$12:$B$52,0)),"")</f>
        <v/>
      </c>
      <c r="CS50" s="154" t="str">
        <f>IFERROR(INDEX('FR-Efficacy Acceptability'!O$12:O$52,MATCH($A50,'FR-Efficacy Acceptability'!$B$12:$B$52,0)),"")</f>
        <v/>
      </c>
      <c r="CT50" s="154" t="str">
        <f>IFERROR(INDEX('FR-Efficacy Acceptability'!P$12:P$52,MATCH($A50,'FR-Efficacy Acceptability'!$B$12:$B$52,0)),"")</f>
        <v/>
      </c>
      <c r="CU50" s="154" t="str">
        <f>IFERROR(INDEX('FR-Efficacy Acceptability'!Q$12:Q$52,MATCH($A50,'FR-Efficacy Acceptability'!$B$12:$B$52,0)),"")</f>
        <v/>
      </c>
      <c r="CV50" s="154" t="str">
        <f>IFERROR(INDEX('FR-Efficacy Acceptability'!R$12:R$52,MATCH($A50,'FR-Efficacy Acceptability'!$B$12:$B$52,0)),"")</f>
        <v/>
      </c>
      <c r="CW50" s="154" t="str">
        <f>IFERROR(INDEX('FR-Efficacy Acceptability'!S$12:S$52,MATCH($A50,'FR-Efficacy Acceptability'!$B$12:$B$52,0)),"")</f>
        <v/>
      </c>
      <c r="CX50" s="154" t="str">
        <f>IFERROR(INDEX('FR-Efficacy Acceptability'!T$12:T$52,MATCH($A50,'FR-Efficacy Acceptability'!$B$12:$B$52,0)),"")</f>
        <v/>
      </c>
      <c r="CY50" s="154" t="str">
        <f>IFERROR(INDEX('FR-Efficacy Acceptability'!U$12:U$52,MATCH($A50,'FR-Efficacy Acceptability'!$B$12:$B$52,0)),"")</f>
        <v/>
      </c>
      <c r="CZ50" s="154" t="str">
        <f>IFERROR(INDEX('FR-Efficacy Acceptability'!V$12:V$52,MATCH($A50,'FR-Efficacy Acceptability'!$B$12:$B$52,0)),"")</f>
        <v/>
      </c>
      <c r="DA50" s="154" t="str">
        <f>IFERROR(INDEX('FR-Efficacy Acceptability'!W$12:W$52,MATCH($A50,'FR-Efficacy Acceptability'!$B$12:$B$52,0)),"")</f>
        <v/>
      </c>
      <c r="DB50" s="154" t="str">
        <f>IFERROR(INDEX('FR-Efficacy Acceptability'!X$12:X$52,MATCH($A50,'FR-Efficacy Acceptability'!$B$12:$B$52,0)),"")</f>
        <v/>
      </c>
      <c r="DC50" s="154" t="str">
        <f>IFERROR(INDEX('FR-Efficacy Acceptability'!Y$12:Y$52,MATCH($A50,'FR-Efficacy Acceptability'!$B$12:$B$52,0)),"")</f>
        <v/>
      </c>
      <c r="DD50" s="154" t="str">
        <f>IFERROR(INDEX('FR-Efficacy Acceptability'!Z$12:Z$52,MATCH($A50,'FR-Efficacy Acceptability'!$B$12:$B$52,0)),"")</f>
        <v/>
      </c>
      <c r="DE50" s="154" t="str">
        <f>IFERROR(INDEX('FR-Efficacy Acceptability'!AA$12:AA$52,MATCH($A50,'FR-Efficacy Acceptability'!$B$12:$B$52,0)),"")</f>
        <v/>
      </c>
      <c r="DF50" s="154" t="str">
        <f>IFERROR(INDEX('FR-Efficacy Acceptability'!AB$12:AB$52,MATCH($A50,'FR-Efficacy Acceptability'!$B$12:$B$52,0)),"")</f>
        <v/>
      </c>
      <c r="DG50" s="154" t="str">
        <f>IFERROR(INDEX('FR-Efficacy Acceptability'!AC$12:AC$52,MATCH($A50,'FR-Efficacy Acceptability'!$B$12:$B$52,0)),"")</f>
        <v/>
      </c>
      <c r="DH50" s="160">
        <f t="shared" si="86"/>
        <v>-1</v>
      </c>
      <c r="DI50" s="160">
        <f t="shared" si="21"/>
        <v>-1</v>
      </c>
      <c r="DJ50" s="160">
        <f t="shared" si="22"/>
        <v>-1</v>
      </c>
      <c r="DK50" s="160">
        <f t="shared" si="23"/>
        <v>0</v>
      </c>
      <c r="DL50" s="160">
        <f t="shared" si="24"/>
        <v>0</v>
      </c>
      <c r="DM50" s="160">
        <f t="shared" si="25"/>
        <v>1</v>
      </c>
      <c r="DN50" s="160">
        <f t="shared" si="26"/>
        <v>0</v>
      </c>
      <c r="DO50" s="160">
        <f t="shared" si="27"/>
        <v>0</v>
      </c>
      <c r="DP50" s="160">
        <f t="shared" si="28"/>
        <v>0</v>
      </c>
      <c r="DQ50" s="160">
        <f t="shared" si="29"/>
        <v>0</v>
      </c>
      <c r="DR50" s="160">
        <f t="shared" si="30"/>
        <v>-1</v>
      </c>
      <c r="DS50" s="160">
        <f t="shared" si="31"/>
        <v>-1</v>
      </c>
      <c r="DT50" s="160">
        <f t="shared" si="32"/>
        <v>-1</v>
      </c>
      <c r="DU50" s="160">
        <f t="shared" si="33"/>
        <v>0</v>
      </c>
      <c r="DV50" s="160">
        <f t="shared" si="34"/>
        <v>0</v>
      </c>
      <c r="DW50" s="160">
        <f t="shared" si="35"/>
        <v>0</v>
      </c>
      <c r="DX50" s="160">
        <f t="shared" si="36"/>
        <v>0</v>
      </c>
      <c r="DY50" s="160">
        <f t="shared" si="37"/>
        <v>0</v>
      </c>
      <c r="DZ50" s="160">
        <f t="shared" si="38"/>
        <v>0</v>
      </c>
      <c r="EA50" s="160">
        <f t="shared" si="39"/>
        <v>0</v>
      </c>
      <c r="EB50" s="160">
        <f t="shared" si="40"/>
        <v>0</v>
      </c>
      <c r="EC50" s="160">
        <f t="shared" si="41"/>
        <v>0</v>
      </c>
      <c r="ED50" s="160">
        <f t="shared" si="87"/>
        <v>1</v>
      </c>
      <c r="EE50" s="160">
        <f t="shared" si="42"/>
        <v>1</v>
      </c>
      <c r="EF50" s="160">
        <f t="shared" si="43"/>
        <v>1</v>
      </c>
      <c r="EG50" s="160">
        <f t="shared" si="44"/>
        <v>0</v>
      </c>
      <c r="EH50" s="160">
        <f t="shared" si="45"/>
        <v>0</v>
      </c>
      <c r="EI50" s="160">
        <f t="shared" si="46"/>
        <v>-1</v>
      </c>
      <c r="EJ50" s="160">
        <f t="shared" si="47"/>
        <v>-1</v>
      </c>
      <c r="EK50" s="160">
        <f t="shared" si="48"/>
        <v>0</v>
      </c>
      <c r="EL50" s="160">
        <f t="shared" si="49"/>
        <v>-1</v>
      </c>
      <c r="EM50" s="160">
        <f t="shared" si="50"/>
        <v>0</v>
      </c>
      <c r="EN50" s="160">
        <f t="shared" si="51"/>
        <v>0</v>
      </c>
      <c r="EO50" s="160">
        <f t="shared" si="52"/>
        <v>0</v>
      </c>
      <c r="EP50" s="160">
        <f t="shared" si="53"/>
        <v>0</v>
      </c>
      <c r="EQ50" s="160">
        <f t="shared" si="54"/>
        <v>-1</v>
      </c>
      <c r="ER50" s="160">
        <f t="shared" si="55"/>
        <v>0</v>
      </c>
      <c r="ES50" s="160">
        <f t="shared" si="56"/>
        <v>0</v>
      </c>
      <c r="ET50" s="160">
        <f t="shared" si="57"/>
        <v>0</v>
      </c>
      <c r="EU50" s="160">
        <f t="shared" si="58"/>
        <v>0</v>
      </c>
      <c r="EV50" s="160">
        <f t="shared" si="59"/>
        <v>0</v>
      </c>
      <c r="EW50" s="160">
        <f t="shared" si="60"/>
        <v>0</v>
      </c>
      <c r="EX50" s="160">
        <f t="shared" si="61"/>
        <v>0</v>
      </c>
      <c r="EY50" s="160">
        <f t="shared" si="62"/>
        <v>0</v>
      </c>
      <c r="EZ50" s="160" t="str">
        <f t="shared" si="88"/>
        <v/>
      </c>
      <c r="FA50" s="160" t="str">
        <f t="shared" si="89"/>
        <v/>
      </c>
      <c r="FB50" s="160" t="str">
        <f t="shared" si="90"/>
        <v/>
      </c>
      <c r="FC50" s="160" t="str">
        <f t="shared" si="91"/>
        <v/>
      </c>
      <c r="FD50" s="160" t="str">
        <f t="shared" si="92"/>
        <v/>
      </c>
      <c r="FE50" s="160" t="str">
        <f t="shared" si="93"/>
        <v/>
      </c>
      <c r="FF50" s="160" t="str">
        <f t="shared" si="94"/>
        <v/>
      </c>
      <c r="FG50" s="160" t="str">
        <f t="shared" si="95"/>
        <v/>
      </c>
      <c r="FH50" s="160" t="str">
        <f t="shared" si="96"/>
        <v/>
      </c>
      <c r="FI50" s="160" t="str">
        <f t="shared" si="97"/>
        <v/>
      </c>
      <c r="FJ50" s="160" t="str">
        <f t="shared" si="98"/>
        <v/>
      </c>
      <c r="FK50" s="160" t="str">
        <f t="shared" si="99"/>
        <v/>
      </c>
      <c r="FL50" s="160" t="str">
        <f t="shared" si="100"/>
        <v/>
      </c>
      <c r="FM50" s="160" t="str">
        <f t="shared" si="101"/>
        <v/>
      </c>
      <c r="FN50" s="160" t="str">
        <f t="shared" si="102"/>
        <v/>
      </c>
      <c r="FO50" s="160" t="str">
        <f t="shared" si="103"/>
        <v/>
      </c>
      <c r="FP50" s="160" t="str">
        <f t="shared" si="104"/>
        <v/>
      </c>
      <c r="FQ50" s="160" t="str">
        <f t="shared" si="105"/>
        <v/>
      </c>
      <c r="FR50" s="160" t="str">
        <f t="shared" si="106"/>
        <v/>
      </c>
      <c r="FS50" s="160" t="str">
        <f t="shared" si="107"/>
        <v/>
      </c>
      <c r="FT50" s="160" t="str">
        <f t="shared" si="108"/>
        <v/>
      </c>
      <c r="FU50" s="160" t="str">
        <f t="shared" si="109"/>
        <v/>
      </c>
      <c r="FV50" s="160" t="str">
        <f t="shared" si="110"/>
        <v/>
      </c>
      <c r="FW50" s="160" t="str">
        <f t="shared" si="64"/>
        <v/>
      </c>
      <c r="FX50" s="160" t="str">
        <f t="shared" si="65"/>
        <v/>
      </c>
      <c r="FY50" s="160" t="str">
        <f t="shared" si="66"/>
        <v/>
      </c>
      <c r="FZ50" s="160" t="str">
        <f t="shared" si="67"/>
        <v/>
      </c>
      <c r="GA50" s="160" t="str">
        <f t="shared" si="68"/>
        <v/>
      </c>
      <c r="GB50" s="160" t="str">
        <f t="shared" si="69"/>
        <v/>
      </c>
      <c r="GC50" s="160" t="str">
        <f t="shared" si="70"/>
        <v/>
      </c>
      <c r="GD50" s="160" t="str">
        <f t="shared" si="71"/>
        <v/>
      </c>
      <c r="GE50" s="160" t="str">
        <f t="shared" si="72"/>
        <v/>
      </c>
      <c r="GF50" s="160" t="str">
        <f t="shared" si="73"/>
        <v/>
      </c>
      <c r="GG50" s="160" t="str">
        <f t="shared" si="74"/>
        <v/>
      </c>
      <c r="GH50" s="160" t="str">
        <f t="shared" si="75"/>
        <v/>
      </c>
      <c r="GI50" s="160" t="str">
        <f t="shared" si="76"/>
        <v/>
      </c>
      <c r="GJ50" s="160" t="str">
        <f t="shared" si="77"/>
        <v/>
      </c>
      <c r="GK50" s="160" t="str">
        <f t="shared" si="78"/>
        <v/>
      </c>
      <c r="GL50" s="160" t="str">
        <f t="shared" si="79"/>
        <v/>
      </c>
      <c r="GM50" s="160" t="str">
        <f t="shared" si="80"/>
        <v/>
      </c>
      <c r="GN50" s="160" t="str">
        <f t="shared" si="81"/>
        <v/>
      </c>
      <c r="GO50" s="160" t="str">
        <f t="shared" si="82"/>
        <v/>
      </c>
      <c r="GP50" s="160" t="str">
        <f t="shared" si="83"/>
        <v/>
      </c>
      <c r="GQ50" s="160" t="str">
        <f t="shared" si="84"/>
        <v/>
      </c>
      <c r="GR50" s="58" t="b">
        <f t="array" ref="GR50">MAX(DH50:GQ50)=MIN(DH50:GQ50)</f>
        <v>0</v>
      </c>
    </row>
    <row r="51" spans="1:200" hidden="1" x14ac:dyDescent="0.25">
      <c r="A51" s="299" t="s">
        <v>316</v>
      </c>
      <c r="B51" s="160">
        <f t="shared" si="85"/>
        <v>2</v>
      </c>
      <c r="C51" s="160">
        <f t="shared" si="0"/>
        <v>2</v>
      </c>
      <c r="D51" s="160">
        <f t="shared" si="1"/>
        <v>2</v>
      </c>
      <c r="E51" s="160">
        <f t="shared" si="2"/>
        <v>2</v>
      </c>
      <c r="F51" s="160">
        <f t="shared" si="3"/>
        <v>2</v>
      </c>
      <c r="G51" s="160">
        <f t="shared" si="4"/>
        <v>2</v>
      </c>
      <c r="H51" s="160">
        <f t="shared" si="5"/>
        <v>2</v>
      </c>
      <c r="I51" s="160">
        <f t="shared" si="6"/>
        <v>2</v>
      </c>
      <c r="J51" s="160">
        <f t="shared" si="7"/>
        <v>2</v>
      </c>
      <c r="K51" s="160">
        <f t="shared" si="8"/>
        <v>2</v>
      </c>
      <c r="L51" s="160">
        <f t="shared" si="9"/>
        <v>3</v>
      </c>
      <c r="M51" s="160">
        <f t="shared" si="10"/>
        <v>2</v>
      </c>
      <c r="N51" s="160">
        <f t="shared" si="11"/>
        <v>4</v>
      </c>
      <c r="O51" s="160">
        <f t="shared" si="12"/>
        <v>2</v>
      </c>
      <c r="P51" s="160">
        <f t="shared" si="13"/>
        <v>3</v>
      </c>
      <c r="Q51" s="160">
        <f t="shared" si="14"/>
        <v>3</v>
      </c>
      <c r="R51" s="160">
        <f t="shared" si="15"/>
        <v>2</v>
      </c>
      <c r="S51" s="160">
        <f t="shared" si="16"/>
        <v>3</v>
      </c>
      <c r="T51" s="160">
        <f t="shared" si="17"/>
        <v>3</v>
      </c>
      <c r="U51" s="160">
        <f t="shared" si="18"/>
        <v>3</v>
      </c>
      <c r="V51" s="160">
        <f t="shared" si="19"/>
        <v>3</v>
      </c>
      <c r="W51" s="160">
        <f t="shared" si="20"/>
        <v>3</v>
      </c>
      <c r="X51" s="154" t="str">
        <f>IFERROR(INDEX('ES-Efficacy Acceptability'!H$12:H$52,MATCH($A51,'ES-Efficacy Acceptability'!$B$12:$B$52,0)),"")</f>
        <v/>
      </c>
      <c r="Y51" s="154" t="str">
        <f>IFERROR(INDEX('ES-Efficacy Acceptability'!I$12:I$52,MATCH($A51,'ES-Efficacy Acceptability'!$B$12:$B$52,0)),"")</f>
        <v/>
      </c>
      <c r="Z51" s="154" t="str">
        <f>IFERROR(INDEX('ES-Efficacy Acceptability'!J$12:J$52,MATCH($A51,'ES-Efficacy Acceptability'!$B$12:$B$52,0)),"")</f>
        <v/>
      </c>
      <c r="AA51" s="154" t="str">
        <f>IFERROR(INDEX('ES-Efficacy Acceptability'!K$12:K$52,MATCH($A51,'ES-Efficacy Acceptability'!$B$12:$B$52,0)),"")</f>
        <v/>
      </c>
      <c r="AB51" s="154" t="str">
        <f>IFERROR(INDEX('ES-Efficacy Acceptability'!L$12:L$52,MATCH($A51,'ES-Efficacy Acceptability'!$B$12:$B$52,0)),"")</f>
        <v/>
      </c>
      <c r="AC51" s="154" t="str">
        <f>IFERROR(INDEX('ES-Efficacy Acceptability'!M$12:M$52,MATCH($A51,'ES-Efficacy Acceptability'!$B$12:$B$52,0)),"")</f>
        <v/>
      </c>
      <c r="AD51" s="154" t="str">
        <f>IFERROR(INDEX('ES-Efficacy Acceptability'!N$12:N$52,MATCH($A51,'ES-Efficacy Acceptability'!$B$12:$B$52,0)),"")</f>
        <v/>
      </c>
      <c r="AE51" s="154" t="str">
        <f>IFERROR(INDEX('ES-Efficacy Acceptability'!O$12:O$52,MATCH($A51,'ES-Efficacy Acceptability'!$B$12:$B$52,0)),"")</f>
        <v/>
      </c>
      <c r="AF51" s="154" t="str">
        <f>IFERROR(INDEX('ES-Efficacy Acceptability'!P$12:P$52,MATCH($A51,'ES-Efficacy Acceptability'!$B$12:$B$52,0)),"")</f>
        <v/>
      </c>
      <c r="AG51" s="154" t="str">
        <f>IFERROR(INDEX('ES-Efficacy Acceptability'!Q$12:Q$52,MATCH($A51,'ES-Efficacy Acceptability'!$B$12:$B$52,0)),"")</f>
        <v/>
      </c>
      <c r="AH51" s="154" t="str">
        <f>IFERROR(INDEX('ES-Efficacy Acceptability'!R$12:R$52,MATCH($A51,'ES-Efficacy Acceptability'!$B$12:$B$52,0)),"")</f>
        <v/>
      </c>
      <c r="AI51" s="154" t="str">
        <f>IFERROR(INDEX('ES-Efficacy Acceptability'!S$12:S$52,MATCH($A51,'ES-Efficacy Acceptability'!$B$12:$B$52,0)),"")</f>
        <v/>
      </c>
      <c r="AJ51" s="154" t="str">
        <f>IFERROR(INDEX('ES-Efficacy Acceptability'!T$12:T$52,MATCH($A51,'ES-Efficacy Acceptability'!$B$12:$B$52,0)),"")</f>
        <v/>
      </c>
      <c r="AK51" s="154" t="str">
        <f>IFERROR(INDEX('ES-Efficacy Acceptability'!U$12:U$52,MATCH($A51,'ES-Efficacy Acceptability'!$B$12:$B$52,0)),"")</f>
        <v/>
      </c>
      <c r="AL51" s="154" t="str">
        <f>IFERROR(INDEX('ES-Efficacy Acceptability'!V$12:V$52,MATCH($A51,'ES-Efficacy Acceptability'!$B$12:$B$52,0)),"")</f>
        <v/>
      </c>
      <c r="AM51" s="154" t="str">
        <f>IFERROR(INDEX('ES-Efficacy Acceptability'!W$12:W$52,MATCH($A51,'ES-Efficacy Acceptability'!$B$12:$B$52,0)),"")</f>
        <v/>
      </c>
      <c r="AN51" s="154" t="str">
        <f>IFERROR(INDEX('ES-Efficacy Acceptability'!X$12:X$52,MATCH($A51,'ES-Efficacy Acceptability'!$B$12:$B$52,0)),"")</f>
        <v/>
      </c>
      <c r="AO51" s="154" t="str">
        <f>IFERROR(INDEX('ES-Efficacy Acceptability'!Y$12:Y$52,MATCH($A51,'ES-Efficacy Acceptability'!$B$12:$B$52,0)),"")</f>
        <v/>
      </c>
      <c r="AP51" s="154" t="str">
        <f>IFERROR(INDEX('ES-Efficacy Acceptability'!Z$12:Z$52,MATCH($A51,'ES-Efficacy Acceptability'!$B$12:$B$52,0)),"")</f>
        <v/>
      </c>
      <c r="AQ51" s="154" t="str">
        <f>IFERROR(INDEX('ES-Efficacy Acceptability'!AA$12:AA$52,MATCH($A51,'ES-Efficacy Acceptability'!$B$12:$B$52,0)),"")</f>
        <v/>
      </c>
      <c r="AR51" s="154" t="str">
        <f>IFERROR(INDEX('ES-Efficacy Acceptability'!AB$12:AB$52,MATCH($A51,'ES-Efficacy Acceptability'!$B$12:$B$52,0)),"")</f>
        <v/>
      </c>
      <c r="AS51" s="154" t="str">
        <f>IFERROR(INDEX('ES-Efficacy Acceptability'!AC$12:AC$52,MATCH($A51,'ES-Efficacy Acceptability'!$B$12:$B$52,0)),"")</f>
        <v/>
      </c>
      <c r="AT51" s="154" t="str">
        <f>IFERROR(INDEX('IT-Efficacy Acceptability'!H$12:H$52,MATCH($A51,'IT-Efficacy Acceptability'!$B$12:$B$52,0)),"")</f>
        <v/>
      </c>
      <c r="AU51" s="154" t="str">
        <f>IFERROR(INDEX('IT-Efficacy Acceptability'!I$12:I$52,MATCH($A51,'IT-Efficacy Acceptability'!$B$12:$B$52,0)),"")</f>
        <v/>
      </c>
      <c r="AV51" s="154" t="str">
        <f>IFERROR(INDEX('IT-Efficacy Acceptability'!J$12:J$52,MATCH($A51,'IT-Efficacy Acceptability'!$B$12:$B$52,0)),"")</f>
        <v/>
      </c>
      <c r="AW51" s="154" t="str">
        <f>IFERROR(INDEX('IT-Efficacy Acceptability'!K$12:K$52,MATCH($A51,'IT-Efficacy Acceptability'!$B$12:$B$52,0)),"")</f>
        <v/>
      </c>
      <c r="AX51" s="154" t="str">
        <f>IFERROR(INDEX('IT-Efficacy Acceptability'!L$12:L$52,MATCH($A51,'IT-Efficacy Acceptability'!$B$12:$B$52,0)),"")</f>
        <v/>
      </c>
      <c r="AY51" s="154" t="str">
        <f>IFERROR(INDEX('IT-Efficacy Acceptability'!M$12:M$52,MATCH($A51,'IT-Efficacy Acceptability'!$B$12:$B$52,0)),"")</f>
        <v/>
      </c>
      <c r="AZ51" s="154" t="str">
        <f>IFERROR(INDEX('IT-Efficacy Acceptability'!N$12:N$52,MATCH($A51,'IT-Efficacy Acceptability'!$B$12:$B$52,0)),"")</f>
        <v/>
      </c>
      <c r="BA51" s="154" t="str">
        <f>IFERROR(INDEX('IT-Efficacy Acceptability'!O$12:O$52,MATCH($A51,'IT-Efficacy Acceptability'!$B$12:$B$52,0)),"")</f>
        <v/>
      </c>
      <c r="BB51" s="154" t="str">
        <f>IFERROR(INDEX('IT-Efficacy Acceptability'!P$12:P$52,MATCH($A51,'IT-Efficacy Acceptability'!$B$12:$B$52,0)),"")</f>
        <v/>
      </c>
      <c r="BC51" s="154" t="str">
        <f>IFERROR(INDEX('IT-Efficacy Acceptability'!Q$12:Q$52,MATCH($A51,'IT-Efficacy Acceptability'!$B$12:$B$52,0)),"")</f>
        <v/>
      </c>
      <c r="BD51" s="154" t="str">
        <f>IFERROR(INDEX('IT-Efficacy Acceptability'!R$12:R$52,MATCH($A51,'IT-Efficacy Acceptability'!$B$12:$B$52,0)),"")</f>
        <v/>
      </c>
      <c r="BE51" s="154" t="str">
        <f>IFERROR(INDEX('IT-Efficacy Acceptability'!S$12:S$52,MATCH($A51,'IT-Efficacy Acceptability'!$B$12:$B$52,0)),"")</f>
        <v/>
      </c>
      <c r="BF51" s="154" t="str">
        <f>IFERROR(INDEX('IT-Efficacy Acceptability'!T$12:T$52,MATCH($A51,'IT-Efficacy Acceptability'!$B$12:$B$52,0)),"")</f>
        <v/>
      </c>
      <c r="BG51" s="154" t="str">
        <f>IFERROR(INDEX('IT-Efficacy Acceptability'!U$12:U$52,MATCH($A51,'IT-Efficacy Acceptability'!$B$12:$B$52,0)),"")</f>
        <v/>
      </c>
      <c r="BH51" s="154" t="str">
        <f>IFERROR(INDEX('IT-Efficacy Acceptability'!V$12:V$52,MATCH($A51,'IT-Efficacy Acceptability'!$B$12:$B$52,0)),"")</f>
        <v/>
      </c>
      <c r="BI51" s="154" t="str">
        <f>IFERROR(INDEX('IT-Efficacy Acceptability'!W$12:W$52,MATCH($A51,'IT-Efficacy Acceptability'!$B$12:$B$52,0)),"")</f>
        <v/>
      </c>
      <c r="BJ51" s="154" t="str">
        <f>IFERROR(INDEX('IT-Efficacy Acceptability'!X$12:X$52,MATCH($A51,'IT-Efficacy Acceptability'!$B$12:$B$52,0)),"")</f>
        <v/>
      </c>
      <c r="BK51" s="154" t="str">
        <f>IFERROR(INDEX('IT-Efficacy Acceptability'!Y$12:Y$52,MATCH($A51,'IT-Efficacy Acceptability'!$B$12:$B$52,0)),"")</f>
        <v/>
      </c>
      <c r="BL51" s="154" t="str">
        <f>IFERROR(INDEX('IT-Efficacy Acceptability'!Z$12:Z$52,MATCH($A51,'IT-Efficacy Acceptability'!$B$12:$B$52,0)),"")</f>
        <v/>
      </c>
      <c r="BM51" s="154" t="str">
        <f>IFERROR(INDEX('IT-Efficacy Acceptability'!AA$12:AA$52,MATCH($A51,'IT-Efficacy Acceptability'!$B$12:$B$52,0)),"")</f>
        <v/>
      </c>
      <c r="BN51" s="154" t="str">
        <f>IFERROR(INDEX('IT-Efficacy Acceptability'!AB$12:AB$52,MATCH($A51,'IT-Efficacy Acceptability'!$B$12:$B$52,0)),"")</f>
        <v/>
      </c>
      <c r="BO51" s="154" t="str">
        <f>IFERROR(INDEX('IT-Efficacy Acceptability'!AC$12:AC$52,MATCH($A51,'IT-Efficacy Acceptability'!$B$12:$B$52,0)),"")</f>
        <v/>
      </c>
      <c r="BP51" s="154">
        <f>IFERROR(INDEX('DE-Efficacy Acceptability'!H$12:H$52,MATCH($A51,'DE-Efficacy Acceptability'!$B$12:$B$52,0)),"")</f>
        <v>2</v>
      </c>
      <c r="BQ51" s="154">
        <f>IFERROR(INDEX('DE-Efficacy Acceptability'!I$12:I$52,MATCH($A51,'DE-Efficacy Acceptability'!$B$12:$B$52,0)),"")</f>
        <v>2</v>
      </c>
      <c r="BR51" s="154">
        <f>IFERROR(INDEX('DE-Efficacy Acceptability'!J$12:J$52,MATCH($A51,'DE-Efficacy Acceptability'!$B$12:$B$52,0)),"")</f>
        <v>2</v>
      </c>
      <c r="BS51" s="154">
        <f>IFERROR(INDEX('DE-Efficacy Acceptability'!K$12:K$52,MATCH($A51,'DE-Efficacy Acceptability'!$B$12:$B$52,0)),"")</f>
        <v>2</v>
      </c>
      <c r="BT51" s="154">
        <f>IFERROR(INDEX('DE-Efficacy Acceptability'!L$12:L$52,MATCH($A51,'DE-Efficacy Acceptability'!$B$12:$B$52,0)),"")</f>
        <v>2</v>
      </c>
      <c r="BU51" s="154">
        <f>IFERROR(INDEX('DE-Efficacy Acceptability'!M$12:M$52,MATCH($A51,'DE-Efficacy Acceptability'!$B$12:$B$52,0)),"")</f>
        <v>2</v>
      </c>
      <c r="BV51" s="154">
        <f>IFERROR(INDEX('DE-Efficacy Acceptability'!N$12:N$52,MATCH($A51,'DE-Efficacy Acceptability'!$B$12:$B$52,0)),"")</f>
        <v>2</v>
      </c>
      <c r="BW51" s="154">
        <f>IFERROR(INDEX('DE-Efficacy Acceptability'!O$12:O$52,MATCH($A51,'DE-Efficacy Acceptability'!$B$12:$B$52,0)),"")</f>
        <v>2</v>
      </c>
      <c r="BX51" s="154">
        <f>IFERROR(INDEX('DE-Efficacy Acceptability'!P$12:P$52,MATCH($A51,'DE-Efficacy Acceptability'!$B$12:$B$52,0)),"")</f>
        <v>2</v>
      </c>
      <c r="BY51" s="154">
        <f>IFERROR(INDEX('DE-Efficacy Acceptability'!Q$12:Q$52,MATCH($A51,'DE-Efficacy Acceptability'!$B$12:$B$52,0)),"")</f>
        <v>2</v>
      </c>
      <c r="BZ51" s="154">
        <f>IFERROR(INDEX('DE-Efficacy Acceptability'!R$12:R$52,MATCH($A51,'DE-Efficacy Acceptability'!$B$12:$B$52,0)),"")</f>
        <v>3</v>
      </c>
      <c r="CA51" s="154">
        <f>IFERROR(INDEX('DE-Efficacy Acceptability'!S$12:S$52,MATCH($A51,'DE-Efficacy Acceptability'!$B$12:$B$52,0)),"")</f>
        <v>2</v>
      </c>
      <c r="CB51" s="154">
        <f>IFERROR(INDEX('DE-Efficacy Acceptability'!T$12:T$52,MATCH($A51,'DE-Efficacy Acceptability'!$B$12:$B$52,0)),"")</f>
        <v>4</v>
      </c>
      <c r="CC51" s="154">
        <f>IFERROR(INDEX('DE-Efficacy Acceptability'!U$12:U$52,MATCH($A51,'DE-Efficacy Acceptability'!$B$12:$B$52,0)),"")</f>
        <v>2</v>
      </c>
      <c r="CD51" s="154">
        <f>IFERROR(INDEX('DE-Efficacy Acceptability'!V$12:V$52,MATCH($A51,'DE-Efficacy Acceptability'!$B$12:$B$52,0)),"")</f>
        <v>3</v>
      </c>
      <c r="CE51" s="154">
        <f>IFERROR(INDEX('DE-Efficacy Acceptability'!W$12:W$52,MATCH($A51,'DE-Efficacy Acceptability'!$B$12:$B$52,0)),"")</f>
        <v>3</v>
      </c>
      <c r="CF51" s="154">
        <f>IFERROR(INDEX('DE-Efficacy Acceptability'!X$12:X$52,MATCH($A51,'DE-Efficacy Acceptability'!$B$12:$B$52,0)),"")</f>
        <v>2</v>
      </c>
      <c r="CG51" s="154">
        <f>IFERROR(INDEX('DE-Efficacy Acceptability'!Y$12:Y$52,MATCH($A51,'DE-Efficacy Acceptability'!$B$12:$B$52,0)),"")</f>
        <v>3</v>
      </c>
      <c r="CH51" s="154">
        <f>IFERROR(INDEX('DE-Efficacy Acceptability'!Z$12:Z$52,MATCH($A51,'DE-Efficacy Acceptability'!$B$12:$B$52,0)),"")</f>
        <v>3</v>
      </c>
      <c r="CI51" s="154">
        <f>IFERROR(INDEX('DE-Efficacy Acceptability'!AA$12:AA$52,MATCH($A51,'DE-Efficacy Acceptability'!$B$12:$B$52,0)),"")</f>
        <v>3</v>
      </c>
      <c r="CJ51" s="154">
        <f>IFERROR(INDEX('DE-Efficacy Acceptability'!AB$12:AB$52,MATCH($A51,'DE-Efficacy Acceptability'!$B$12:$B$52,0)),"")</f>
        <v>3</v>
      </c>
      <c r="CK51" s="154">
        <f>IFERROR(INDEX('DE-Efficacy Acceptability'!AC$12:AC$52,MATCH($A51,'DE-Efficacy Acceptability'!$B$12:$B$52,0)),"")</f>
        <v>3</v>
      </c>
      <c r="CL51" s="154" t="str">
        <f>IFERROR(INDEX('FR-Efficacy Acceptability'!H$12:H$52,MATCH($A51,'FR-Efficacy Acceptability'!$B$12:$B$52,0)),"")</f>
        <v/>
      </c>
      <c r="CM51" s="154" t="str">
        <f>IFERROR(INDEX('FR-Efficacy Acceptability'!I$12:I$52,MATCH($A51,'FR-Efficacy Acceptability'!$B$12:$B$52,0)),"")</f>
        <v/>
      </c>
      <c r="CN51" s="154" t="str">
        <f>IFERROR(INDEX('FR-Efficacy Acceptability'!J$12:J$52,MATCH($A51,'FR-Efficacy Acceptability'!$B$12:$B$52,0)),"")</f>
        <v/>
      </c>
      <c r="CO51" s="154" t="str">
        <f>IFERROR(INDEX('FR-Efficacy Acceptability'!K$12:K$52,MATCH($A51,'FR-Efficacy Acceptability'!$B$12:$B$52,0)),"")</f>
        <v/>
      </c>
      <c r="CP51" s="154" t="str">
        <f>IFERROR(INDEX('FR-Efficacy Acceptability'!L$12:L$52,MATCH($A51,'FR-Efficacy Acceptability'!$B$12:$B$52,0)),"")</f>
        <v/>
      </c>
      <c r="CQ51" s="154" t="str">
        <f>IFERROR(INDEX('FR-Efficacy Acceptability'!M$12:M$52,MATCH($A51,'FR-Efficacy Acceptability'!$B$12:$B$52,0)),"")</f>
        <v/>
      </c>
      <c r="CR51" s="154" t="str">
        <f>IFERROR(INDEX('FR-Efficacy Acceptability'!N$12:N$52,MATCH($A51,'FR-Efficacy Acceptability'!$B$12:$B$52,0)),"")</f>
        <v/>
      </c>
      <c r="CS51" s="154" t="str">
        <f>IFERROR(INDEX('FR-Efficacy Acceptability'!O$12:O$52,MATCH($A51,'FR-Efficacy Acceptability'!$B$12:$B$52,0)),"")</f>
        <v/>
      </c>
      <c r="CT51" s="154" t="str">
        <f>IFERROR(INDEX('FR-Efficacy Acceptability'!P$12:P$52,MATCH($A51,'FR-Efficacy Acceptability'!$B$12:$B$52,0)),"")</f>
        <v/>
      </c>
      <c r="CU51" s="154" t="str">
        <f>IFERROR(INDEX('FR-Efficacy Acceptability'!Q$12:Q$52,MATCH($A51,'FR-Efficacy Acceptability'!$B$12:$B$52,0)),"")</f>
        <v/>
      </c>
      <c r="CV51" s="154" t="str">
        <f>IFERROR(INDEX('FR-Efficacy Acceptability'!R$12:R$52,MATCH($A51,'FR-Efficacy Acceptability'!$B$12:$B$52,0)),"")</f>
        <v/>
      </c>
      <c r="CW51" s="154" t="str">
        <f>IFERROR(INDEX('FR-Efficacy Acceptability'!S$12:S$52,MATCH($A51,'FR-Efficacy Acceptability'!$B$12:$B$52,0)),"")</f>
        <v/>
      </c>
      <c r="CX51" s="154" t="str">
        <f>IFERROR(INDEX('FR-Efficacy Acceptability'!T$12:T$52,MATCH($A51,'FR-Efficacy Acceptability'!$B$12:$B$52,0)),"")</f>
        <v/>
      </c>
      <c r="CY51" s="154" t="str">
        <f>IFERROR(INDEX('FR-Efficacy Acceptability'!U$12:U$52,MATCH($A51,'FR-Efficacy Acceptability'!$B$12:$B$52,0)),"")</f>
        <v/>
      </c>
      <c r="CZ51" s="154" t="str">
        <f>IFERROR(INDEX('FR-Efficacy Acceptability'!V$12:V$52,MATCH($A51,'FR-Efficacy Acceptability'!$B$12:$B$52,0)),"")</f>
        <v/>
      </c>
      <c r="DA51" s="154" t="str">
        <f>IFERROR(INDEX('FR-Efficacy Acceptability'!W$12:W$52,MATCH($A51,'FR-Efficacy Acceptability'!$B$12:$B$52,0)),"")</f>
        <v/>
      </c>
      <c r="DB51" s="154" t="str">
        <f>IFERROR(INDEX('FR-Efficacy Acceptability'!X$12:X$52,MATCH($A51,'FR-Efficacy Acceptability'!$B$12:$B$52,0)),"")</f>
        <v/>
      </c>
      <c r="DC51" s="154" t="str">
        <f>IFERROR(INDEX('FR-Efficacy Acceptability'!Y$12:Y$52,MATCH($A51,'FR-Efficacy Acceptability'!$B$12:$B$52,0)),"")</f>
        <v/>
      </c>
      <c r="DD51" s="154" t="str">
        <f>IFERROR(INDEX('FR-Efficacy Acceptability'!Z$12:Z$52,MATCH($A51,'FR-Efficacy Acceptability'!$B$12:$B$52,0)),"")</f>
        <v/>
      </c>
      <c r="DE51" s="154" t="str">
        <f>IFERROR(INDEX('FR-Efficacy Acceptability'!AA$12:AA$52,MATCH($A51,'FR-Efficacy Acceptability'!$B$12:$B$52,0)),"")</f>
        <v/>
      </c>
      <c r="DF51" s="154" t="str">
        <f>IFERROR(INDEX('FR-Efficacy Acceptability'!AB$12:AB$52,MATCH($A51,'FR-Efficacy Acceptability'!$B$12:$B$52,0)),"")</f>
        <v/>
      </c>
      <c r="DG51" s="154" t="str">
        <f>IFERROR(INDEX('FR-Efficacy Acceptability'!AC$12:AC$52,MATCH($A51,'FR-Efficacy Acceptability'!$B$12:$B$52,0)),"")</f>
        <v/>
      </c>
      <c r="DH51" s="160" t="str">
        <f t="shared" si="86"/>
        <v/>
      </c>
      <c r="DI51" s="160" t="str">
        <f t="shared" si="21"/>
        <v/>
      </c>
      <c r="DJ51" s="160" t="str">
        <f t="shared" si="22"/>
        <v/>
      </c>
      <c r="DK51" s="160" t="str">
        <f t="shared" si="23"/>
        <v/>
      </c>
      <c r="DL51" s="160" t="str">
        <f t="shared" si="24"/>
        <v/>
      </c>
      <c r="DM51" s="160" t="str">
        <f t="shared" si="25"/>
        <v/>
      </c>
      <c r="DN51" s="160" t="str">
        <f t="shared" si="26"/>
        <v/>
      </c>
      <c r="DO51" s="160" t="str">
        <f t="shared" si="27"/>
        <v/>
      </c>
      <c r="DP51" s="160" t="str">
        <f t="shared" si="28"/>
        <v/>
      </c>
      <c r="DQ51" s="160" t="str">
        <f t="shared" si="29"/>
        <v/>
      </c>
      <c r="DR51" s="160" t="str">
        <f t="shared" si="30"/>
        <v/>
      </c>
      <c r="DS51" s="160" t="str">
        <f t="shared" si="31"/>
        <v/>
      </c>
      <c r="DT51" s="160" t="str">
        <f t="shared" si="32"/>
        <v/>
      </c>
      <c r="DU51" s="160" t="str">
        <f t="shared" si="33"/>
        <v/>
      </c>
      <c r="DV51" s="160" t="str">
        <f t="shared" si="34"/>
        <v/>
      </c>
      <c r="DW51" s="160" t="str">
        <f t="shared" si="35"/>
        <v/>
      </c>
      <c r="DX51" s="160" t="str">
        <f t="shared" si="36"/>
        <v/>
      </c>
      <c r="DY51" s="160" t="str">
        <f t="shared" si="37"/>
        <v/>
      </c>
      <c r="DZ51" s="160" t="str">
        <f t="shared" si="38"/>
        <v/>
      </c>
      <c r="EA51" s="160" t="str">
        <f t="shared" si="39"/>
        <v/>
      </c>
      <c r="EB51" s="160" t="str">
        <f t="shared" si="40"/>
        <v/>
      </c>
      <c r="EC51" s="160" t="str">
        <f t="shared" si="41"/>
        <v/>
      </c>
      <c r="ED51" s="160" t="str">
        <f t="shared" ref="ED51:ED52" si="111">IF(AT51&lt;&gt;"",AT51-B51,"")</f>
        <v/>
      </c>
      <c r="EE51" s="160" t="str">
        <f t="shared" ref="EE51:EE52" si="112">IF(AU51&lt;&gt;"",AU51-C51,"")</f>
        <v/>
      </c>
      <c r="EF51" s="160" t="str">
        <f t="shared" ref="EF51:EF52" si="113">IF(AV51&lt;&gt;"",AV51-D51,"")</f>
        <v/>
      </c>
      <c r="EG51" s="160" t="str">
        <f t="shared" ref="EG51:EG52" si="114">IF(AW51&lt;&gt;"",AW51-E51,"")</f>
        <v/>
      </c>
      <c r="EH51" s="160" t="str">
        <f t="shared" ref="EH51:EH52" si="115">IF(AX51&lt;&gt;"",AX51-F51,"")</f>
        <v/>
      </c>
      <c r="EI51" s="160" t="str">
        <f t="shared" ref="EI51:EI52" si="116">IF(AY51&lt;&gt;"",AY51-G51,"")</f>
        <v/>
      </c>
      <c r="EJ51" s="160" t="str">
        <f t="shared" ref="EJ51:EJ52" si="117">IF(AZ51&lt;&gt;"",AZ51-H51,"")</f>
        <v/>
      </c>
      <c r="EK51" s="160" t="str">
        <f t="shared" ref="EK51:EK52" si="118">IF(BA51&lt;&gt;"",BA51-I51,"")</f>
        <v/>
      </c>
      <c r="EL51" s="160" t="str">
        <f t="shared" ref="EL51:EL52" si="119">IF(BB51&lt;&gt;"",BB51-J51,"")</f>
        <v/>
      </c>
      <c r="EM51" s="160" t="str">
        <f t="shared" ref="EM51:EM52" si="120">IF(BC51&lt;&gt;"",BC51-K51,"")</f>
        <v/>
      </c>
      <c r="EN51" s="160" t="str">
        <f t="shared" ref="EN51:EN52" si="121">IF(BD51&lt;&gt;"",BD51-L51,"")</f>
        <v/>
      </c>
      <c r="EO51" s="160" t="str">
        <f t="shared" ref="EO51:EO52" si="122">IF(BE51&lt;&gt;"",BE51-M51,"")</f>
        <v/>
      </c>
      <c r="EP51" s="160" t="str">
        <f t="shared" ref="EP51:EP52" si="123">IF(BF51&lt;&gt;"",BF51-N51,"")</f>
        <v/>
      </c>
      <c r="EQ51" s="160" t="str">
        <f t="shared" ref="EQ51:EQ52" si="124">IF(BG51&lt;&gt;"",BG51-O51,"")</f>
        <v/>
      </c>
      <c r="ER51" s="160" t="str">
        <f t="shared" ref="ER51:ER52" si="125">IF(BH51&lt;&gt;"",BH51-P51,"")</f>
        <v/>
      </c>
      <c r="ES51" s="160" t="str">
        <f t="shared" ref="ES51:ES52" si="126">IF(BI51&lt;&gt;"",BI51-Q51,"")</f>
        <v/>
      </c>
      <c r="ET51" s="160" t="str">
        <f t="shared" ref="ET51:ET52" si="127">IF(BJ51&lt;&gt;"",BJ51-R51,"")</f>
        <v/>
      </c>
      <c r="EU51" s="160" t="str">
        <f t="shared" ref="EU51:EU52" si="128">IF(BK51&lt;&gt;"",BK51-S51,"")</f>
        <v/>
      </c>
      <c r="EV51" s="160" t="str">
        <f t="shared" ref="EV51:EV52" si="129">IF(BL51&lt;&gt;"",BL51-T51,"")</f>
        <v/>
      </c>
      <c r="EW51" s="160" t="str">
        <f t="shared" ref="EW51:EW52" si="130">IF(BM51&lt;&gt;"",BM51-U51,"")</f>
        <v/>
      </c>
      <c r="EX51" s="160" t="str">
        <f t="shared" ref="EX51:EX52" si="131">IF(BN51&lt;&gt;"",BN51-V51,"")</f>
        <v/>
      </c>
      <c r="EY51" s="160" t="str">
        <f t="shared" ref="EY51:EY52" si="132">IF(BO51&lt;&gt;"",BO51-W51,"")</f>
        <v/>
      </c>
      <c r="EZ51" s="160">
        <f t="shared" si="88"/>
        <v>0</v>
      </c>
      <c r="FA51" s="160">
        <f t="shared" si="89"/>
        <v>0</v>
      </c>
      <c r="FB51" s="160">
        <f t="shared" si="90"/>
        <v>0</v>
      </c>
      <c r="FC51" s="160">
        <f t="shared" si="91"/>
        <v>0</v>
      </c>
      <c r="FD51" s="160">
        <f t="shared" si="92"/>
        <v>0</v>
      </c>
      <c r="FE51" s="160">
        <f t="shared" si="93"/>
        <v>0</v>
      </c>
      <c r="FF51" s="160">
        <f t="shared" si="94"/>
        <v>0</v>
      </c>
      <c r="FG51" s="160">
        <f t="shared" si="95"/>
        <v>0</v>
      </c>
      <c r="FH51" s="160">
        <f t="shared" si="96"/>
        <v>0</v>
      </c>
      <c r="FI51" s="160">
        <f t="shared" si="97"/>
        <v>0</v>
      </c>
      <c r="FJ51" s="160">
        <f t="shared" si="98"/>
        <v>0</v>
      </c>
      <c r="FK51" s="160">
        <f t="shared" si="99"/>
        <v>0</v>
      </c>
      <c r="FL51" s="160">
        <f t="shared" si="100"/>
        <v>0</v>
      </c>
      <c r="FM51" s="160">
        <f t="shared" si="101"/>
        <v>0</v>
      </c>
      <c r="FN51" s="160">
        <f t="shared" si="102"/>
        <v>0</v>
      </c>
      <c r="FO51" s="160">
        <f t="shared" si="103"/>
        <v>0</v>
      </c>
      <c r="FP51" s="160">
        <f t="shared" si="104"/>
        <v>0</v>
      </c>
      <c r="FQ51" s="160">
        <f t="shared" si="105"/>
        <v>0</v>
      </c>
      <c r="FR51" s="160">
        <f t="shared" si="106"/>
        <v>0</v>
      </c>
      <c r="FS51" s="160">
        <f t="shared" si="107"/>
        <v>0</v>
      </c>
      <c r="FT51" s="160">
        <f t="shared" si="108"/>
        <v>0</v>
      </c>
      <c r="FU51" s="160">
        <f t="shared" si="109"/>
        <v>0</v>
      </c>
      <c r="FV51" s="160" t="str">
        <f t="shared" si="110"/>
        <v/>
      </c>
      <c r="FW51" s="160" t="str">
        <f t="shared" si="64"/>
        <v/>
      </c>
      <c r="FX51" s="160" t="str">
        <f t="shared" si="65"/>
        <v/>
      </c>
      <c r="FY51" s="160" t="str">
        <f t="shared" si="66"/>
        <v/>
      </c>
      <c r="FZ51" s="160" t="str">
        <f t="shared" si="67"/>
        <v/>
      </c>
      <c r="GA51" s="160" t="str">
        <f t="shared" si="68"/>
        <v/>
      </c>
      <c r="GB51" s="160" t="str">
        <f t="shared" si="69"/>
        <v/>
      </c>
      <c r="GC51" s="160" t="str">
        <f t="shared" si="70"/>
        <v/>
      </c>
      <c r="GD51" s="160" t="str">
        <f t="shared" si="71"/>
        <v/>
      </c>
      <c r="GE51" s="160" t="str">
        <f t="shared" si="72"/>
        <v/>
      </c>
      <c r="GF51" s="160" t="str">
        <f t="shared" si="73"/>
        <v/>
      </c>
      <c r="GG51" s="160" t="str">
        <f t="shared" si="74"/>
        <v/>
      </c>
      <c r="GH51" s="160" t="str">
        <f t="shared" si="75"/>
        <v/>
      </c>
      <c r="GI51" s="160" t="str">
        <f t="shared" si="76"/>
        <v/>
      </c>
      <c r="GJ51" s="160" t="str">
        <f t="shared" si="77"/>
        <v/>
      </c>
      <c r="GK51" s="160" t="str">
        <f t="shared" si="78"/>
        <v/>
      </c>
      <c r="GL51" s="160" t="str">
        <f t="shared" si="79"/>
        <v/>
      </c>
      <c r="GM51" s="160" t="str">
        <f t="shared" si="80"/>
        <v/>
      </c>
      <c r="GN51" s="160" t="str">
        <f t="shared" si="81"/>
        <v/>
      </c>
      <c r="GO51" s="160" t="str">
        <f t="shared" si="82"/>
        <v/>
      </c>
      <c r="GP51" s="160" t="str">
        <f t="shared" si="83"/>
        <v/>
      </c>
      <c r="GQ51" s="160" t="str">
        <f t="shared" si="84"/>
        <v/>
      </c>
      <c r="GR51" s="58" t="b">
        <f t="array" ref="GR51">MAX(DH51:GQ51)=MIN(DH51:GQ51)</f>
        <v>1</v>
      </c>
    </row>
    <row r="52" spans="1:200" hidden="1" x14ac:dyDescent="0.25">
      <c r="A52" s="350"/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  <c r="U52" s="154"/>
      <c r="V52" s="154"/>
      <c r="W52" s="154"/>
      <c r="X52" s="154" t="str">
        <f>IFERROR(INDEX('ES-Efficacy Acceptability'!H$12:H$52,MATCH($A52,'ES-Efficacy Acceptability'!$B$12:$B$52,0)),"")</f>
        <v/>
      </c>
      <c r="Y52" s="154" t="str">
        <f>IFERROR(INDEX('ES-Efficacy Acceptability'!I$12:I$52,MATCH($A52,'ES-Efficacy Acceptability'!$B$12:$B$52,0)),"")</f>
        <v/>
      </c>
      <c r="Z52" s="154" t="str">
        <f>IFERROR(INDEX('ES-Efficacy Acceptability'!J$12:J$52,MATCH($A52,'ES-Efficacy Acceptability'!$B$12:$B$52,0)),"")</f>
        <v/>
      </c>
      <c r="AA52" s="154" t="str">
        <f>IFERROR(INDEX('ES-Efficacy Acceptability'!K$12:K$52,MATCH($A52,'ES-Efficacy Acceptability'!$B$12:$B$52,0)),"")</f>
        <v/>
      </c>
      <c r="AB52" s="154" t="str">
        <f>IFERROR(INDEX('ES-Efficacy Acceptability'!L$12:L$52,MATCH($A52,'ES-Efficacy Acceptability'!$B$12:$B$52,0)),"")</f>
        <v/>
      </c>
      <c r="AC52" s="154" t="str">
        <f>IFERROR(INDEX('ES-Efficacy Acceptability'!M$12:M$52,MATCH($A52,'ES-Efficacy Acceptability'!$B$12:$B$52,0)),"")</f>
        <v/>
      </c>
      <c r="AD52" s="154" t="str">
        <f>IFERROR(INDEX('ES-Efficacy Acceptability'!N$12:N$52,MATCH($A52,'ES-Efficacy Acceptability'!$B$12:$B$52,0)),"")</f>
        <v/>
      </c>
      <c r="AE52" s="154" t="str">
        <f>IFERROR(INDEX('ES-Efficacy Acceptability'!O$12:O$52,MATCH($A52,'ES-Efficacy Acceptability'!$B$12:$B$52,0)),"")</f>
        <v/>
      </c>
      <c r="AF52" s="154" t="str">
        <f>IFERROR(INDEX('ES-Efficacy Acceptability'!P$12:P$52,MATCH($A52,'ES-Efficacy Acceptability'!$B$12:$B$52,0)),"")</f>
        <v/>
      </c>
      <c r="AG52" s="154" t="str">
        <f>IFERROR(INDEX('ES-Efficacy Acceptability'!Q$12:Q$52,MATCH($A52,'ES-Efficacy Acceptability'!$B$12:$B$52,0)),"")</f>
        <v/>
      </c>
      <c r="AH52" s="154" t="str">
        <f>IFERROR(INDEX('ES-Efficacy Acceptability'!R$12:R$52,MATCH($A52,'ES-Efficacy Acceptability'!$B$12:$B$52,0)),"")</f>
        <v/>
      </c>
      <c r="AI52" s="154" t="str">
        <f>IFERROR(INDEX('ES-Efficacy Acceptability'!S$12:S$52,MATCH($A52,'ES-Efficacy Acceptability'!$B$12:$B$52,0)),"")</f>
        <v/>
      </c>
      <c r="AJ52" s="154" t="str">
        <f>IFERROR(INDEX('ES-Efficacy Acceptability'!T$12:T$52,MATCH($A52,'ES-Efficacy Acceptability'!$B$12:$B$52,0)),"")</f>
        <v/>
      </c>
      <c r="AK52" s="154" t="str">
        <f>IFERROR(INDEX('ES-Efficacy Acceptability'!U$12:U$52,MATCH($A52,'ES-Efficacy Acceptability'!$B$12:$B$52,0)),"")</f>
        <v/>
      </c>
      <c r="AL52" s="154" t="str">
        <f>IFERROR(INDEX('ES-Efficacy Acceptability'!V$12:V$52,MATCH($A52,'ES-Efficacy Acceptability'!$B$12:$B$52,0)),"")</f>
        <v/>
      </c>
      <c r="AM52" s="154" t="str">
        <f>IFERROR(INDEX('ES-Efficacy Acceptability'!W$12:W$52,MATCH($A52,'ES-Efficacy Acceptability'!$B$12:$B$52,0)),"")</f>
        <v/>
      </c>
      <c r="AN52" s="154" t="str">
        <f>IFERROR(INDEX('ES-Efficacy Acceptability'!X$12:X$52,MATCH($A52,'ES-Efficacy Acceptability'!$B$12:$B$52,0)),"")</f>
        <v/>
      </c>
      <c r="AO52" s="154" t="str">
        <f>IFERROR(INDEX('ES-Efficacy Acceptability'!Y$12:Y$52,MATCH($A52,'ES-Efficacy Acceptability'!$B$12:$B$52,0)),"")</f>
        <v/>
      </c>
      <c r="AP52" s="154" t="str">
        <f>IFERROR(INDEX('ES-Efficacy Acceptability'!Z$12:Z$52,MATCH($A52,'ES-Efficacy Acceptability'!$B$12:$B$52,0)),"")</f>
        <v/>
      </c>
      <c r="AQ52" s="154" t="str">
        <f>IFERROR(INDEX('ES-Efficacy Acceptability'!AA$12:AA$52,MATCH($A52,'ES-Efficacy Acceptability'!$B$12:$B$52,0)),"")</f>
        <v/>
      </c>
      <c r="AR52" s="154" t="str">
        <f>IFERROR(INDEX('ES-Efficacy Acceptability'!AB$12:AB$52,MATCH($A52,'ES-Efficacy Acceptability'!$B$12:$B$52,0)),"")</f>
        <v/>
      </c>
      <c r="AS52" s="154" t="str">
        <f>IFERROR(INDEX('ES-Efficacy Acceptability'!AC$12:AC$52,MATCH($A52,'ES-Efficacy Acceptability'!$B$12:$B$52,0)),"")</f>
        <v/>
      </c>
      <c r="AT52" s="154" t="str">
        <f>IFERROR(INDEX('IT-Efficacy Acceptability'!H$12:H$52,MATCH($A52,'IT-Efficacy Acceptability'!$B$12:$B$52,0)),"")</f>
        <v/>
      </c>
      <c r="AU52" s="154" t="str">
        <f>IFERROR(INDEX('IT-Efficacy Acceptability'!I$12:I$52,MATCH($A52,'IT-Efficacy Acceptability'!$B$12:$B$52,0)),"")</f>
        <v/>
      </c>
      <c r="AV52" s="154" t="str">
        <f>IFERROR(INDEX('IT-Efficacy Acceptability'!J$12:J$52,MATCH($A52,'IT-Efficacy Acceptability'!$B$12:$B$52,0)),"")</f>
        <v/>
      </c>
      <c r="AW52" s="154" t="str">
        <f>IFERROR(INDEX('IT-Efficacy Acceptability'!K$12:K$52,MATCH($A52,'IT-Efficacy Acceptability'!$B$12:$B$52,0)),"")</f>
        <v/>
      </c>
      <c r="AX52" s="154" t="str">
        <f>IFERROR(INDEX('IT-Efficacy Acceptability'!L$12:L$52,MATCH($A52,'IT-Efficacy Acceptability'!$B$12:$B$52,0)),"")</f>
        <v/>
      </c>
      <c r="AY52" s="154" t="str">
        <f>IFERROR(INDEX('IT-Efficacy Acceptability'!M$12:M$52,MATCH($A52,'IT-Efficacy Acceptability'!$B$12:$B$52,0)),"")</f>
        <v/>
      </c>
      <c r="AZ52" s="154" t="str">
        <f>IFERROR(INDEX('IT-Efficacy Acceptability'!N$12:N$52,MATCH($A52,'IT-Efficacy Acceptability'!$B$12:$B$52,0)),"")</f>
        <v/>
      </c>
      <c r="BA52" s="154" t="str">
        <f>IFERROR(INDEX('IT-Efficacy Acceptability'!O$12:O$52,MATCH($A52,'IT-Efficacy Acceptability'!$B$12:$B$52,0)),"")</f>
        <v/>
      </c>
      <c r="BB52" s="154" t="str">
        <f>IFERROR(INDEX('IT-Efficacy Acceptability'!P$12:P$52,MATCH($A52,'IT-Efficacy Acceptability'!$B$12:$B$52,0)),"")</f>
        <v/>
      </c>
      <c r="BC52" s="154" t="str">
        <f>IFERROR(INDEX('IT-Efficacy Acceptability'!Q$12:Q$52,MATCH($A52,'IT-Efficacy Acceptability'!$B$12:$B$52,0)),"")</f>
        <v/>
      </c>
      <c r="BD52" s="154" t="str">
        <f>IFERROR(INDEX('IT-Efficacy Acceptability'!R$12:R$52,MATCH($A52,'IT-Efficacy Acceptability'!$B$12:$B$52,0)),"")</f>
        <v/>
      </c>
      <c r="BE52" s="154" t="str">
        <f>IFERROR(INDEX('IT-Efficacy Acceptability'!S$12:S$52,MATCH($A52,'IT-Efficacy Acceptability'!$B$12:$B$52,0)),"")</f>
        <v/>
      </c>
      <c r="BF52" s="154" t="str">
        <f>IFERROR(INDEX('IT-Efficacy Acceptability'!T$12:T$52,MATCH($A52,'IT-Efficacy Acceptability'!$B$12:$B$52,0)),"")</f>
        <v/>
      </c>
      <c r="BG52" s="154" t="str">
        <f>IFERROR(INDEX('IT-Efficacy Acceptability'!U$12:U$52,MATCH($A52,'IT-Efficacy Acceptability'!$B$12:$B$52,0)),"")</f>
        <v/>
      </c>
      <c r="BH52" s="154" t="str">
        <f>IFERROR(INDEX('IT-Efficacy Acceptability'!V$12:V$52,MATCH($A52,'IT-Efficacy Acceptability'!$B$12:$B$52,0)),"")</f>
        <v/>
      </c>
      <c r="BI52" s="154" t="str">
        <f>IFERROR(INDEX('IT-Efficacy Acceptability'!W$12:W$52,MATCH($A52,'IT-Efficacy Acceptability'!$B$12:$B$52,0)),"")</f>
        <v/>
      </c>
      <c r="BJ52" s="154" t="str">
        <f>IFERROR(INDEX('IT-Efficacy Acceptability'!X$12:X$52,MATCH($A52,'IT-Efficacy Acceptability'!$B$12:$B$52,0)),"")</f>
        <v/>
      </c>
      <c r="BK52" s="154" t="str">
        <f>IFERROR(INDEX('IT-Efficacy Acceptability'!Y$12:Y$52,MATCH($A52,'IT-Efficacy Acceptability'!$B$12:$B$52,0)),"")</f>
        <v/>
      </c>
      <c r="BL52" s="154" t="str">
        <f>IFERROR(INDEX('IT-Efficacy Acceptability'!Z$12:Z$52,MATCH($A52,'IT-Efficacy Acceptability'!$B$12:$B$52,0)),"")</f>
        <v/>
      </c>
      <c r="BM52" s="154" t="str">
        <f>IFERROR(INDEX('IT-Efficacy Acceptability'!AA$12:AA$52,MATCH($A52,'IT-Efficacy Acceptability'!$B$12:$B$52,0)),"")</f>
        <v/>
      </c>
      <c r="BN52" s="154" t="str">
        <f>IFERROR(INDEX('IT-Efficacy Acceptability'!AB$12:AB$52,MATCH($A52,'IT-Efficacy Acceptability'!$B$12:$B$52,0)),"")</f>
        <v/>
      </c>
      <c r="BO52" s="154" t="str">
        <f>IFERROR(INDEX('IT-Efficacy Acceptability'!AC$12:AC$52,MATCH($A52,'IT-Efficacy Acceptability'!$B$12:$B$52,0)),"")</f>
        <v/>
      </c>
      <c r="BP52" s="154" t="str">
        <f>IFERROR(INDEX('DE-Efficacy Acceptability'!H$12:H$52,MATCH($A52,'DE-Efficacy Acceptability'!$B$12:$B$52,0)),"")</f>
        <v/>
      </c>
      <c r="BQ52" s="154" t="str">
        <f>IFERROR(INDEX('DE-Efficacy Acceptability'!I$12:I$52,MATCH($A52,'DE-Efficacy Acceptability'!$B$12:$B$52,0)),"")</f>
        <v/>
      </c>
      <c r="BR52" s="154" t="str">
        <f>IFERROR(INDEX('DE-Efficacy Acceptability'!J$12:J$52,MATCH($A52,'DE-Efficacy Acceptability'!$B$12:$B$52,0)),"")</f>
        <v/>
      </c>
      <c r="BS52" s="154" t="str">
        <f>IFERROR(INDEX('DE-Efficacy Acceptability'!K$12:K$52,MATCH($A52,'DE-Efficacy Acceptability'!$B$12:$B$52,0)),"")</f>
        <v/>
      </c>
      <c r="BT52" s="154" t="str">
        <f>IFERROR(INDEX('DE-Efficacy Acceptability'!L$12:L$52,MATCH($A52,'DE-Efficacy Acceptability'!$B$12:$B$52,0)),"")</f>
        <v/>
      </c>
      <c r="BU52" s="154" t="str">
        <f>IFERROR(INDEX('DE-Efficacy Acceptability'!M$12:M$52,MATCH($A52,'DE-Efficacy Acceptability'!$B$12:$B$52,0)),"")</f>
        <v/>
      </c>
      <c r="BV52" s="154" t="str">
        <f>IFERROR(INDEX('DE-Efficacy Acceptability'!N$12:N$52,MATCH($A52,'DE-Efficacy Acceptability'!$B$12:$B$52,0)),"")</f>
        <v/>
      </c>
      <c r="BW52" s="154" t="str">
        <f>IFERROR(INDEX('DE-Efficacy Acceptability'!O$12:O$52,MATCH($A52,'DE-Efficacy Acceptability'!$B$12:$B$52,0)),"")</f>
        <v/>
      </c>
      <c r="BX52" s="154" t="str">
        <f>IFERROR(INDEX('DE-Efficacy Acceptability'!P$12:P$52,MATCH($A52,'DE-Efficacy Acceptability'!$B$12:$B$52,0)),"")</f>
        <v/>
      </c>
      <c r="BY52" s="154" t="str">
        <f>IFERROR(INDEX('DE-Efficacy Acceptability'!Q$12:Q$52,MATCH($A52,'DE-Efficacy Acceptability'!$B$12:$B$52,0)),"")</f>
        <v/>
      </c>
      <c r="BZ52" s="154" t="str">
        <f>IFERROR(INDEX('DE-Efficacy Acceptability'!R$12:R$52,MATCH($A52,'DE-Efficacy Acceptability'!$B$12:$B$52,0)),"")</f>
        <v/>
      </c>
      <c r="CA52" s="154" t="str">
        <f>IFERROR(INDEX('DE-Efficacy Acceptability'!S$12:S$52,MATCH($A52,'DE-Efficacy Acceptability'!$B$12:$B$52,0)),"")</f>
        <v/>
      </c>
      <c r="CB52" s="154" t="str">
        <f>IFERROR(INDEX('DE-Efficacy Acceptability'!T$12:T$52,MATCH($A52,'DE-Efficacy Acceptability'!$B$12:$B$52,0)),"")</f>
        <v/>
      </c>
      <c r="CC52" s="154" t="str">
        <f>IFERROR(INDEX('DE-Efficacy Acceptability'!U$12:U$52,MATCH($A52,'DE-Efficacy Acceptability'!$B$12:$B$52,0)),"")</f>
        <v/>
      </c>
      <c r="CD52" s="154" t="str">
        <f>IFERROR(INDEX('DE-Efficacy Acceptability'!V$12:V$52,MATCH($A52,'DE-Efficacy Acceptability'!$B$12:$B$52,0)),"")</f>
        <v/>
      </c>
      <c r="CE52" s="154" t="str">
        <f>IFERROR(INDEX('DE-Efficacy Acceptability'!W$12:W$52,MATCH($A52,'DE-Efficacy Acceptability'!$B$12:$B$52,0)),"")</f>
        <v/>
      </c>
      <c r="CF52" s="154" t="str">
        <f>IFERROR(INDEX('DE-Efficacy Acceptability'!X$12:X$52,MATCH($A52,'DE-Efficacy Acceptability'!$B$12:$B$52,0)),"")</f>
        <v/>
      </c>
      <c r="CG52" s="154" t="str">
        <f>IFERROR(INDEX('DE-Efficacy Acceptability'!Y$12:Y$52,MATCH($A52,'DE-Efficacy Acceptability'!$B$12:$B$52,0)),"")</f>
        <v/>
      </c>
      <c r="CH52" s="154" t="str">
        <f>IFERROR(INDEX('DE-Efficacy Acceptability'!Z$12:Z$52,MATCH($A52,'DE-Efficacy Acceptability'!$B$12:$B$52,0)),"")</f>
        <v/>
      </c>
      <c r="CI52" s="154" t="str">
        <f>IFERROR(INDEX('DE-Efficacy Acceptability'!AA$12:AA$52,MATCH($A52,'DE-Efficacy Acceptability'!$B$12:$B$52,0)),"")</f>
        <v/>
      </c>
      <c r="CJ52" s="154" t="str">
        <f>IFERROR(INDEX('DE-Efficacy Acceptability'!AB$12:AB$52,MATCH($A52,'DE-Efficacy Acceptability'!$B$12:$B$52,0)),"")</f>
        <v/>
      </c>
      <c r="CK52" s="154" t="str">
        <f>IFERROR(INDEX('DE-Efficacy Acceptability'!AC$12:AC$52,MATCH($A52,'DE-Efficacy Acceptability'!$B$12:$B$52,0)),"")</f>
        <v/>
      </c>
      <c r="CL52" s="154" t="str">
        <f>IFERROR(INDEX('FR-Efficacy Acceptability'!H$12:H$52,MATCH($A52,'FR-Efficacy Acceptability'!$B$12:$B$52,0)),"")</f>
        <v/>
      </c>
      <c r="CM52" s="154" t="str">
        <f>IFERROR(INDEX('FR-Efficacy Acceptability'!I$12:I$52,MATCH($A52,'FR-Efficacy Acceptability'!$B$12:$B$52,0)),"")</f>
        <v/>
      </c>
      <c r="CN52" s="154" t="str">
        <f>IFERROR(INDEX('FR-Efficacy Acceptability'!J$12:J$52,MATCH($A52,'FR-Efficacy Acceptability'!$B$12:$B$52,0)),"")</f>
        <v/>
      </c>
      <c r="CO52" s="154" t="str">
        <f>IFERROR(INDEX('FR-Efficacy Acceptability'!K$12:K$52,MATCH($A52,'FR-Efficacy Acceptability'!$B$12:$B$52,0)),"")</f>
        <v/>
      </c>
      <c r="CP52" s="154" t="str">
        <f>IFERROR(INDEX('FR-Efficacy Acceptability'!L$12:L$52,MATCH($A52,'FR-Efficacy Acceptability'!$B$12:$B$52,0)),"")</f>
        <v/>
      </c>
      <c r="CQ52" s="154" t="str">
        <f>IFERROR(INDEX('FR-Efficacy Acceptability'!M$12:M$52,MATCH($A52,'FR-Efficacy Acceptability'!$B$12:$B$52,0)),"")</f>
        <v/>
      </c>
      <c r="CR52" s="154" t="str">
        <f>IFERROR(INDEX('FR-Efficacy Acceptability'!N$12:N$52,MATCH($A52,'FR-Efficacy Acceptability'!$B$12:$B$52,0)),"")</f>
        <v/>
      </c>
      <c r="CS52" s="154" t="str">
        <f>IFERROR(INDEX('FR-Efficacy Acceptability'!O$12:O$52,MATCH($A52,'FR-Efficacy Acceptability'!$B$12:$B$52,0)),"")</f>
        <v/>
      </c>
      <c r="CT52" s="154" t="str">
        <f>IFERROR(INDEX('FR-Efficacy Acceptability'!P$12:P$52,MATCH($A52,'FR-Efficacy Acceptability'!$B$12:$B$52,0)),"")</f>
        <v/>
      </c>
      <c r="CU52" s="154" t="str">
        <f>IFERROR(INDEX('FR-Efficacy Acceptability'!Q$12:Q$52,MATCH($A52,'FR-Efficacy Acceptability'!$B$12:$B$52,0)),"")</f>
        <v/>
      </c>
      <c r="CV52" s="154" t="str">
        <f>IFERROR(INDEX('FR-Efficacy Acceptability'!R$12:R$52,MATCH($A52,'FR-Efficacy Acceptability'!$B$12:$B$52,0)),"")</f>
        <v/>
      </c>
      <c r="CW52" s="154" t="str">
        <f>IFERROR(INDEX('FR-Efficacy Acceptability'!S$12:S$52,MATCH($A52,'FR-Efficacy Acceptability'!$B$12:$B$52,0)),"")</f>
        <v/>
      </c>
      <c r="CX52" s="154" t="str">
        <f>IFERROR(INDEX('FR-Efficacy Acceptability'!T$12:T$52,MATCH($A52,'FR-Efficacy Acceptability'!$B$12:$B$52,0)),"")</f>
        <v/>
      </c>
      <c r="CY52" s="154" t="str">
        <f>IFERROR(INDEX('FR-Efficacy Acceptability'!U$12:U$52,MATCH($A52,'FR-Efficacy Acceptability'!$B$12:$B$52,0)),"")</f>
        <v/>
      </c>
      <c r="CZ52" s="154" t="str">
        <f>IFERROR(INDEX('FR-Efficacy Acceptability'!V$12:V$52,MATCH($A52,'FR-Efficacy Acceptability'!$B$12:$B$52,0)),"")</f>
        <v/>
      </c>
      <c r="DA52" s="154" t="str">
        <f>IFERROR(INDEX('FR-Efficacy Acceptability'!W$12:W$52,MATCH($A52,'FR-Efficacy Acceptability'!$B$12:$B$52,0)),"")</f>
        <v/>
      </c>
      <c r="DB52" s="154" t="str">
        <f>IFERROR(INDEX('FR-Efficacy Acceptability'!X$12:X$52,MATCH($A52,'FR-Efficacy Acceptability'!$B$12:$B$52,0)),"")</f>
        <v/>
      </c>
      <c r="DC52" s="154" t="str">
        <f>IFERROR(INDEX('FR-Efficacy Acceptability'!Y$12:Y$52,MATCH($A52,'FR-Efficacy Acceptability'!$B$12:$B$52,0)),"")</f>
        <v/>
      </c>
      <c r="DD52" s="154" t="str">
        <f>IFERROR(INDEX('FR-Efficacy Acceptability'!Z$12:Z$52,MATCH($A52,'FR-Efficacy Acceptability'!$B$12:$B$52,0)),"")</f>
        <v/>
      </c>
      <c r="DE52" s="154" t="str">
        <f>IFERROR(INDEX('FR-Efficacy Acceptability'!AA$12:AA$52,MATCH($A52,'FR-Efficacy Acceptability'!$B$12:$B$52,0)),"")</f>
        <v/>
      </c>
      <c r="DF52" s="154" t="str">
        <f>IFERROR(INDEX('FR-Efficacy Acceptability'!AB$12:AB$52,MATCH($A52,'FR-Efficacy Acceptability'!$B$12:$B$52,0)),"")</f>
        <v/>
      </c>
      <c r="DG52" s="154" t="str">
        <f>IFERROR(INDEX('FR-Efficacy Acceptability'!AC$12:AC$52,MATCH($A52,'FR-Efficacy Acceptability'!$B$12:$B$52,0)),"")</f>
        <v/>
      </c>
      <c r="DH52" s="160" t="str">
        <f t="shared" si="86"/>
        <v/>
      </c>
      <c r="DI52" s="160" t="str">
        <f t="shared" si="21"/>
        <v/>
      </c>
      <c r="DJ52" s="160" t="str">
        <f t="shared" si="22"/>
        <v/>
      </c>
      <c r="DK52" s="160" t="str">
        <f t="shared" si="23"/>
        <v/>
      </c>
      <c r="DL52" s="160" t="str">
        <f t="shared" si="24"/>
        <v/>
      </c>
      <c r="DM52" s="160" t="str">
        <f t="shared" si="25"/>
        <v/>
      </c>
      <c r="DN52" s="160" t="str">
        <f t="shared" si="26"/>
        <v/>
      </c>
      <c r="DO52" s="160" t="str">
        <f t="shared" si="27"/>
        <v/>
      </c>
      <c r="DP52" s="160" t="str">
        <f t="shared" si="28"/>
        <v/>
      </c>
      <c r="DQ52" s="160" t="str">
        <f t="shared" si="29"/>
        <v/>
      </c>
      <c r="DR52" s="160" t="str">
        <f t="shared" si="30"/>
        <v/>
      </c>
      <c r="DS52" s="160" t="str">
        <f t="shared" si="31"/>
        <v/>
      </c>
      <c r="DT52" s="160" t="str">
        <f t="shared" si="32"/>
        <v/>
      </c>
      <c r="DU52" s="160" t="str">
        <f t="shared" si="33"/>
        <v/>
      </c>
      <c r="DV52" s="160" t="str">
        <f t="shared" si="34"/>
        <v/>
      </c>
      <c r="DW52" s="160" t="str">
        <f t="shared" si="35"/>
        <v/>
      </c>
      <c r="DX52" s="160" t="str">
        <f t="shared" si="36"/>
        <v/>
      </c>
      <c r="DY52" s="160" t="str">
        <f t="shared" si="37"/>
        <v/>
      </c>
      <c r="DZ52" s="160" t="str">
        <f t="shared" si="38"/>
        <v/>
      </c>
      <c r="EA52" s="160" t="str">
        <f t="shared" si="39"/>
        <v/>
      </c>
      <c r="EB52" s="160" t="str">
        <f t="shared" si="40"/>
        <v/>
      </c>
      <c r="EC52" s="160" t="str">
        <f t="shared" si="41"/>
        <v/>
      </c>
      <c r="ED52" s="160" t="str">
        <f t="shared" si="111"/>
        <v/>
      </c>
      <c r="EE52" s="160" t="str">
        <f t="shared" si="112"/>
        <v/>
      </c>
      <c r="EF52" s="160" t="str">
        <f t="shared" si="113"/>
        <v/>
      </c>
      <c r="EG52" s="160" t="str">
        <f t="shared" si="114"/>
        <v/>
      </c>
      <c r="EH52" s="160" t="str">
        <f t="shared" si="115"/>
        <v/>
      </c>
      <c r="EI52" s="160" t="str">
        <f t="shared" si="116"/>
        <v/>
      </c>
      <c r="EJ52" s="160" t="str">
        <f t="shared" si="117"/>
        <v/>
      </c>
      <c r="EK52" s="160" t="str">
        <f t="shared" si="118"/>
        <v/>
      </c>
      <c r="EL52" s="160" t="str">
        <f t="shared" si="119"/>
        <v/>
      </c>
      <c r="EM52" s="160" t="str">
        <f t="shared" si="120"/>
        <v/>
      </c>
      <c r="EN52" s="160" t="str">
        <f t="shared" si="121"/>
        <v/>
      </c>
      <c r="EO52" s="160" t="str">
        <f t="shared" si="122"/>
        <v/>
      </c>
      <c r="EP52" s="160" t="str">
        <f t="shared" si="123"/>
        <v/>
      </c>
      <c r="EQ52" s="160" t="str">
        <f t="shared" si="124"/>
        <v/>
      </c>
      <c r="ER52" s="160" t="str">
        <f t="shared" si="125"/>
        <v/>
      </c>
      <c r="ES52" s="160" t="str">
        <f t="shared" si="126"/>
        <v/>
      </c>
      <c r="ET52" s="160" t="str">
        <f t="shared" si="127"/>
        <v/>
      </c>
      <c r="EU52" s="160" t="str">
        <f t="shared" si="128"/>
        <v/>
      </c>
      <c r="EV52" s="160" t="str">
        <f t="shared" si="129"/>
        <v/>
      </c>
      <c r="EW52" s="160" t="str">
        <f t="shared" si="130"/>
        <v/>
      </c>
      <c r="EX52" s="160" t="str">
        <f t="shared" si="131"/>
        <v/>
      </c>
      <c r="EY52" s="160" t="str">
        <f t="shared" si="132"/>
        <v/>
      </c>
      <c r="EZ52" s="160" t="str">
        <f t="shared" si="88"/>
        <v/>
      </c>
      <c r="FA52" s="160" t="str">
        <f t="shared" si="89"/>
        <v/>
      </c>
      <c r="FB52" s="160" t="str">
        <f t="shared" si="90"/>
        <v/>
      </c>
      <c r="FC52" s="160" t="str">
        <f t="shared" si="91"/>
        <v/>
      </c>
      <c r="FD52" s="160" t="str">
        <f t="shared" si="92"/>
        <v/>
      </c>
      <c r="FE52" s="160" t="str">
        <f t="shared" si="93"/>
        <v/>
      </c>
      <c r="FF52" s="160" t="str">
        <f t="shared" si="94"/>
        <v/>
      </c>
      <c r="FG52" s="160" t="str">
        <f t="shared" si="95"/>
        <v/>
      </c>
      <c r="FH52" s="160" t="str">
        <f t="shared" si="96"/>
        <v/>
      </c>
      <c r="FI52" s="160" t="str">
        <f t="shared" si="97"/>
        <v/>
      </c>
      <c r="FJ52" s="160" t="str">
        <f t="shared" si="98"/>
        <v/>
      </c>
      <c r="FK52" s="160" t="str">
        <f t="shared" si="99"/>
        <v/>
      </c>
      <c r="FL52" s="160" t="str">
        <f t="shared" si="100"/>
        <v/>
      </c>
      <c r="FM52" s="160" t="str">
        <f t="shared" si="101"/>
        <v/>
      </c>
      <c r="FN52" s="160" t="str">
        <f t="shared" si="102"/>
        <v/>
      </c>
      <c r="FO52" s="160" t="str">
        <f t="shared" si="103"/>
        <v/>
      </c>
      <c r="FP52" s="160" t="str">
        <f t="shared" si="104"/>
        <v/>
      </c>
      <c r="FQ52" s="160" t="str">
        <f t="shared" si="105"/>
        <v/>
      </c>
      <c r="FR52" s="160" t="str">
        <f t="shared" si="106"/>
        <v/>
      </c>
      <c r="FS52" s="160" t="str">
        <f t="shared" si="107"/>
        <v/>
      </c>
      <c r="FT52" s="160" t="str">
        <f t="shared" si="108"/>
        <v/>
      </c>
      <c r="FU52" s="160" t="str">
        <f t="shared" si="109"/>
        <v/>
      </c>
    </row>
    <row r="53" spans="1:200" hidden="1" x14ac:dyDescent="0.25">
      <c r="ED53" s="160" t="str">
        <f t="shared" si="87"/>
        <v/>
      </c>
      <c r="EE53" s="160" t="str">
        <f t="shared" si="42"/>
        <v/>
      </c>
      <c r="EF53" s="160" t="str">
        <f t="shared" si="43"/>
        <v/>
      </c>
      <c r="EG53" s="160" t="str">
        <f t="shared" si="44"/>
        <v/>
      </c>
      <c r="EH53" s="160" t="str">
        <f t="shared" si="45"/>
        <v/>
      </c>
      <c r="EI53" s="160" t="str">
        <f t="shared" si="46"/>
        <v/>
      </c>
      <c r="EJ53" s="160" t="str">
        <f t="shared" si="47"/>
        <v/>
      </c>
      <c r="EK53" s="160" t="str">
        <f t="shared" si="48"/>
        <v/>
      </c>
      <c r="EL53" s="160" t="str">
        <f t="shared" si="49"/>
        <v/>
      </c>
      <c r="EM53" s="160" t="str">
        <f t="shared" si="50"/>
        <v/>
      </c>
      <c r="EN53" s="160" t="str">
        <f t="shared" si="51"/>
        <v/>
      </c>
      <c r="EO53" s="160" t="str">
        <f t="shared" si="52"/>
        <v/>
      </c>
      <c r="EP53" s="160" t="str">
        <f t="shared" si="53"/>
        <v/>
      </c>
      <c r="EQ53" s="160" t="str">
        <f t="shared" si="54"/>
        <v/>
      </c>
      <c r="ER53" s="160" t="str">
        <f t="shared" si="55"/>
        <v/>
      </c>
      <c r="ES53" s="160" t="str">
        <f t="shared" si="56"/>
        <v/>
      </c>
      <c r="ET53" s="160" t="str">
        <f t="shared" si="57"/>
        <v/>
      </c>
      <c r="EU53" s="160" t="str">
        <f t="shared" si="58"/>
        <v/>
      </c>
      <c r="EV53" s="160" t="str">
        <f t="shared" si="59"/>
        <v/>
      </c>
      <c r="EW53" s="160" t="str">
        <f t="shared" si="60"/>
        <v/>
      </c>
      <c r="EX53" s="160" t="str">
        <f t="shared" si="61"/>
        <v/>
      </c>
      <c r="EY53" s="160" t="str">
        <f t="shared" si="62"/>
        <v/>
      </c>
      <c r="EZ53" s="160" t="str">
        <f t="shared" si="88"/>
        <v/>
      </c>
      <c r="FA53" s="160" t="str">
        <f t="shared" si="89"/>
        <v/>
      </c>
      <c r="FB53" s="160" t="str">
        <f t="shared" si="90"/>
        <v/>
      </c>
      <c r="FC53" s="160" t="str">
        <f t="shared" si="91"/>
        <v/>
      </c>
      <c r="FD53" s="160" t="str">
        <f t="shared" si="92"/>
        <v/>
      </c>
      <c r="FE53" s="160" t="str">
        <f t="shared" si="93"/>
        <v/>
      </c>
      <c r="FF53" s="160" t="str">
        <f t="shared" si="94"/>
        <v/>
      </c>
      <c r="FG53" s="160" t="str">
        <f t="shared" si="95"/>
        <v/>
      </c>
      <c r="FH53" s="160" t="str">
        <f t="shared" si="96"/>
        <v/>
      </c>
      <c r="FI53" s="160" t="str">
        <f t="shared" si="97"/>
        <v/>
      </c>
      <c r="FJ53" s="160" t="str">
        <f t="shared" si="98"/>
        <v/>
      </c>
      <c r="FK53" s="160" t="str">
        <f t="shared" si="99"/>
        <v/>
      </c>
      <c r="FL53" s="160" t="str">
        <f t="shared" si="100"/>
        <v/>
      </c>
      <c r="FM53" s="160" t="str">
        <f t="shared" si="101"/>
        <v/>
      </c>
      <c r="FN53" s="160" t="str">
        <f t="shared" si="102"/>
        <v/>
      </c>
      <c r="FO53" s="160" t="str">
        <f t="shared" si="103"/>
        <v/>
      </c>
      <c r="FP53" s="160" t="str">
        <f t="shared" si="104"/>
        <v/>
      </c>
      <c r="FQ53" s="160" t="str">
        <f t="shared" si="105"/>
        <v/>
      </c>
      <c r="FR53" s="160" t="str">
        <f t="shared" si="106"/>
        <v/>
      </c>
      <c r="FS53" s="160" t="str">
        <f t="shared" si="107"/>
        <v/>
      </c>
      <c r="FT53" s="160" t="str">
        <f t="shared" si="108"/>
        <v/>
      </c>
      <c r="FU53" s="160" t="str">
        <f t="shared" si="109"/>
        <v/>
      </c>
    </row>
    <row r="54" spans="1:200" hidden="1" x14ac:dyDescent="0.25">
      <c r="ED54" s="160" t="str">
        <f t="shared" si="87"/>
        <v/>
      </c>
      <c r="EE54" s="160" t="str">
        <f t="shared" si="42"/>
        <v/>
      </c>
      <c r="EF54" s="160" t="str">
        <f t="shared" si="43"/>
        <v/>
      </c>
      <c r="EG54" s="160" t="str">
        <f t="shared" si="44"/>
        <v/>
      </c>
      <c r="EH54" s="160" t="str">
        <f t="shared" si="45"/>
        <v/>
      </c>
      <c r="EI54" s="160" t="str">
        <f t="shared" si="46"/>
        <v/>
      </c>
      <c r="EJ54" s="160" t="str">
        <f t="shared" si="47"/>
        <v/>
      </c>
      <c r="EK54" s="160" t="str">
        <f t="shared" si="48"/>
        <v/>
      </c>
      <c r="EL54" s="160" t="str">
        <f t="shared" si="49"/>
        <v/>
      </c>
      <c r="EM54" s="160" t="str">
        <f t="shared" si="50"/>
        <v/>
      </c>
      <c r="EN54" s="160" t="str">
        <f t="shared" si="51"/>
        <v/>
      </c>
      <c r="EO54" s="160" t="str">
        <f t="shared" si="52"/>
        <v/>
      </c>
      <c r="EP54" s="160" t="str">
        <f t="shared" si="53"/>
        <v/>
      </c>
      <c r="EQ54" s="160" t="str">
        <f t="shared" si="54"/>
        <v/>
      </c>
      <c r="ER54" s="160" t="str">
        <f t="shared" si="55"/>
        <v/>
      </c>
      <c r="ES54" s="160" t="str">
        <f t="shared" si="56"/>
        <v/>
      </c>
      <c r="ET54" s="160" t="str">
        <f t="shared" si="57"/>
        <v/>
      </c>
      <c r="EU54" s="160" t="str">
        <f t="shared" si="58"/>
        <v/>
      </c>
      <c r="EV54" s="160" t="str">
        <f t="shared" si="59"/>
        <v/>
      </c>
      <c r="EW54" s="160" t="str">
        <f t="shared" si="60"/>
        <v/>
      </c>
      <c r="EX54" s="160" t="str">
        <f t="shared" si="61"/>
        <v/>
      </c>
      <c r="EY54" s="160" t="str">
        <f t="shared" si="62"/>
        <v/>
      </c>
      <c r="EZ54" s="160" t="str">
        <f t="shared" si="88"/>
        <v/>
      </c>
      <c r="FA54" s="160" t="str">
        <f t="shared" si="89"/>
        <v/>
      </c>
      <c r="FB54" s="160" t="str">
        <f t="shared" si="90"/>
        <v/>
      </c>
      <c r="FC54" s="160" t="str">
        <f t="shared" si="91"/>
        <v/>
      </c>
      <c r="FD54" s="160" t="str">
        <f t="shared" si="92"/>
        <v/>
      </c>
      <c r="FE54" s="160" t="str">
        <f t="shared" si="93"/>
        <v/>
      </c>
      <c r="FF54" s="160" t="str">
        <f t="shared" si="94"/>
        <v/>
      </c>
      <c r="FG54" s="160" t="str">
        <f t="shared" si="95"/>
        <v/>
      </c>
      <c r="FH54" s="160" t="str">
        <f t="shared" si="96"/>
        <v/>
      </c>
      <c r="FI54" s="160" t="str">
        <f t="shared" si="97"/>
        <v/>
      </c>
      <c r="FJ54" s="160" t="str">
        <f t="shared" si="98"/>
        <v/>
      </c>
      <c r="FK54" s="160" t="str">
        <f t="shared" si="99"/>
        <v/>
      </c>
      <c r="FL54" s="160" t="str">
        <f t="shared" si="100"/>
        <v/>
      </c>
      <c r="FM54" s="160" t="str">
        <f t="shared" si="101"/>
        <v/>
      </c>
      <c r="FN54" s="160" t="str">
        <f t="shared" si="102"/>
        <v/>
      </c>
      <c r="FO54" s="160" t="str">
        <f t="shared" si="103"/>
        <v/>
      </c>
      <c r="FP54" s="160" t="str">
        <f t="shared" si="104"/>
        <v/>
      </c>
      <c r="FQ54" s="160" t="str">
        <f t="shared" si="105"/>
        <v/>
      </c>
      <c r="FR54" s="160" t="str">
        <f t="shared" si="106"/>
        <v/>
      </c>
      <c r="FS54" s="160" t="str">
        <f t="shared" si="107"/>
        <v/>
      </c>
      <c r="FT54" s="160" t="str">
        <f t="shared" si="108"/>
        <v/>
      </c>
      <c r="FU54" s="160" t="str">
        <f t="shared" si="109"/>
        <v/>
      </c>
    </row>
    <row r="55" spans="1:200" hidden="1" x14ac:dyDescent="0.25">
      <c r="ED55" s="160" t="str">
        <f t="shared" si="87"/>
        <v/>
      </c>
      <c r="EE55" s="160" t="str">
        <f t="shared" si="42"/>
        <v/>
      </c>
      <c r="EF55" s="160" t="str">
        <f t="shared" si="43"/>
        <v/>
      </c>
      <c r="EG55" s="160" t="str">
        <f t="shared" si="44"/>
        <v/>
      </c>
      <c r="EH55" s="160" t="str">
        <f t="shared" si="45"/>
        <v/>
      </c>
      <c r="EI55" s="160" t="str">
        <f t="shared" si="46"/>
        <v/>
      </c>
      <c r="EJ55" s="160" t="str">
        <f t="shared" si="47"/>
        <v/>
      </c>
      <c r="EK55" s="160" t="str">
        <f t="shared" si="48"/>
        <v/>
      </c>
      <c r="EL55" s="160" t="str">
        <f t="shared" si="49"/>
        <v/>
      </c>
      <c r="EM55" s="160" t="str">
        <f t="shared" si="50"/>
        <v/>
      </c>
      <c r="EN55" s="160" t="str">
        <f t="shared" si="51"/>
        <v/>
      </c>
      <c r="EO55" s="160" t="str">
        <f t="shared" si="52"/>
        <v/>
      </c>
      <c r="EP55" s="160" t="str">
        <f t="shared" si="53"/>
        <v/>
      </c>
      <c r="EQ55" s="160" t="str">
        <f t="shared" si="54"/>
        <v/>
      </c>
      <c r="ER55" s="160" t="str">
        <f t="shared" si="55"/>
        <v/>
      </c>
      <c r="ES55" s="160" t="str">
        <f t="shared" si="56"/>
        <v/>
      </c>
      <c r="ET55" s="160" t="str">
        <f t="shared" si="57"/>
        <v/>
      </c>
      <c r="EU55" s="160" t="str">
        <f t="shared" si="58"/>
        <v/>
      </c>
      <c r="EV55" s="160" t="str">
        <f t="shared" si="59"/>
        <v/>
      </c>
      <c r="EW55" s="160" t="str">
        <f t="shared" si="60"/>
        <v/>
      </c>
      <c r="EX55" s="160" t="str">
        <f t="shared" si="61"/>
        <v/>
      </c>
      <c r="EY55" s="160" t="str">
        <f t="shared" si="62"/>
        <v/>
      </c>
      <c r="EZ55" s="160" t="str">
        <f t="shared" si="88"/>
        <v/>
      </c>
      <c r="FA55" s="160" t="str">
        <f t="shared" si="89"/>
        <v/>
      </c>
      <c r="FB55" s="160" t="str">
        <f t="shared" si="90"/>
        <v/>
      </c>
      <c r="FC55" s="160" t="str">
        <f t="shared" si="91"/>
        <v/>
      </c>
      <c r="FD55" s="160" t="str">
        <f t="shared" si="92"/>
        <v/>
      </c>
      <c r="FE55" s="160" t="str">
        <f t="shared" si="93"/>
        <v/>
      </c>
      <c r="FF55" s="160" t="str">
        <f t="shared" si="94"/>
        <v/>
      </c>
      <c r="FG55" s="160" t="str">
        <f t="shared" si="95"/>
        <v/>
      </c>
      <c r="FH55" s="160" t="str">
        <f t="shared" si="96"/>
        <v/>
      </c>
      <c r="FI55" s="160" t="str">
        <f t="shared" si="97"/>
        <v/>
      </c>
      <c r="FJ55" s="160" t="str">
        <f t="shared" si="98"/>
        <v/>
      </c>
      <c r="FK55" s="160" t="str">
        <f t="shared" si="99"/>
        <v/>
      </c>
      <c r="FL55" s="160" t="str">
        <f t="shared" si="100"/>
        <v/>
      </c>
      <c r="FM55" s="160" t="str">
        <f t="shared" si="101"/>
        <v/>
      </c>
      <c r="FN55" s="160" t="str">
        <f t="shared" si="102"/>
        <v/>
      </c>
      <c r="FO55" s="160" t="str">
        <f t="shared" si="103"/>
        <v/>
      </c>
      <c r="FP55" s="160" t="str">
        <f t="shared" si="104"/>
        <v/>
      </c>
      <c r="FQ55" s="160" t="str">
        <f t="shared" si="105"/>
        <v/>
      </c>
      <c r="FR55" s="160" t="str">
        <f t="shared" si="106"/>
        <v/>
      </c>
      <c r="FS55" s="160" t="str">
        <f t="shared" si="107"/>
        <v/>
      </c>
      <c r="FT55" s="160" t="str">
        <f t="shared" si="108"/>
        <v/>
      </c>
      <c r="FU55" s="160" t="str">
        <f t="shared" si="109"/>
        <v/>
      </c>
    </row>
    <row r="56" spans="1:200" hidden="1" x14ac:dyDescent="0.25">
      <c r="ED56" s="160" t="str">
        <f t="shared" si="87"/>
        <v/>
      </c>
      <c r="EE56" s="160" t="str">
        <f t="shared" si="42"/>
        <v/>
      </c>
      <c r="EF56" s="160" t="str">
        <f t="shared" si="43"/>
        <v/>
      </c>
      <c r="EG56" s="160" t="str">
        <f t="shared" si="44"/>
        <v/>
      </c>
      <c r="EH56" s="160" t="str">
        <f t="shared" si="45"/>
        <v/>
      </c>
      <c r="EI56" s="160" t="str">
        <f t="shared" si="46"/>
        <v/>
      </c>
      <c r="EJ56" s="160" t="str">
        <f t="shared" si="47"/>
        <v/>
      </c>
      <c r="EK56" s="160" t="str">
        <f t="shared" si="48"/>
        <v/>
      </c>
      <c r="EL56" s="160" t="str">
        <f t="shared" si="49"/>
        <v/>
      </c>
      <c r="EM56" s="160" t="str">
        <f t="shared" si="50"/>
        <v/>
      </c>
      <c r="EN56" s="160" t="str">
        <f t="shared" si="51"/>
        <v/>
      </c>
      <c r="EO56" s="160" t="str">
        <f t="shared" si="52"/>
        <v/>
      </c>
      <c r="EP56" s="160" t="str">
        <f t="shared" si="53"/>
        <v/>
      </c>
      <c r="EQ56" s="160" t="str">
        <f t="shared" si="54"/>
        <v/>
      </c>
      <c r="ER56" s="160" t="str">
        <f t="shared" si="55"/>
        <v/>
      </c>
      <c r="ES56" s="160" t="str">
        <f t="shared" si="56"/>
        <v/>
      </c>
      <c r="ET56" s="160" t="str">
        <f t="shared" si="57"/>
        <v/>
      </c>
      <c r="EU56" s="160" t="str">
        <f t="shared" si="58"/>
        <v/>
      </c>
      <c r="EV56" s="160" t="str">
        <f t="shared" si="59"/>
        <v/>
      </c>
      <c r="EW56" s="160" t="str">
        <f t="shared" si="60"/>
        <v/>
      </c>
      <c r="EX56" s="160" t="str">
        <f t="shared" si="61"/>
        <v/>
      </c>
      <c r="EY56" s="160" t="str">
        <f t="shared" si="62"/>
        <v/>
      </c>
      <c r="EZ56" s="160" t="str">
        <f t="shared" si="88"/>
        <v/>
      </c>
      <c r="FA56" s="160" t="str">
        <f t="shared" si="89"/>
        <v/>
      </c>
      <c r="FB56" s="160" t="str">
        <f t="shared" si="90"/>
        <v/>
      </c>
      <c r="FC56" s="160" t="str">
        <f t="shared" si="91"/>
        <v/>
      </c>
      <c r="FD56" s="160" t="str">
        <f t="shared" si="92"/>
        <v/>
      </c>
      <c r="FE56" s="160" t="str">
        <f t="shared" si="93"/>
        <v/>
      </c>
      <c r="FF56" s="160" t="str">
        <f t="shared" si="94"/>
        <v/>
      </c>
      <c r="FG56" s="160" t="str">
        <f t="shared" si="95"/>
        <v/>
      </c>
      <c r="FH56" s="160" t="str">
        <f t="shared" si="96"/>
        <v/>
      </c>
      <c r="FI56" s="160" t="str">
        <f t="shared" si="97"/>
        <v/>
      </c>
      <c r="FJ56" s="160" t="str">
        <f t="shared" si="98"/>
        <v/>
      </c>
      <c r="FK56" s="160" t="str">
        <f t="shared" si="99"/>
        <v/>
      </c>
      <c r="FL56" s="160" t="str">
        <f t="shared" si="100"/>
        <v/>
      </c>
      <c r="FM56" s="160" t="str">
        <f t="shared" si="101"/>
        <v/>
      </c>
      <c r="FN56" s="160" t="str">
        <f t="shared" si="102"/>
        <v/>
      </c>
      <c r="FO56" s="160" t="str">
        <f t="shared" si="103"/>
        <v/>
      </c>
      <c r="FP56" s="160" t="str">
        <f t="shared" si="104"/>
        <v/>
      </c>
      <c r="FQ56" s="160" t="str">
        <f t="shared" si="105"/>
        <v/>
      </c>
      <c r="FR56" s="160" t="str">
        <f t="shared" si="106"/>
        <v/>
      </c>
      <c r="FS56" s="160" t="str">
        <f t="shared" si="107"/>
        <v/>
      </c>
      <c r="FT56" s="160" t="str">
        <f t="shared" si="108"/>
        <v/>
      </c>
      <c r="FU56" s="160" t="str">
        <f t="shared" si="109"/>
        <v/>
      </c>
    </row>
    <row r="57" spans="1:200" hidden="1" x14ac:dyDescent="0.25">
      <c r="ED57" s="160" t="str">
        <f t="shared" si="87"/>
        <v/>
      </c>
      <c r="EE57" s="160" t="str">
        <f t="shared" si="42"/>
        <v/>
      </c>
      <c r="EF57" s="160" t="str">
        <f t="shared" si="43"/>
        <v/>
      </c>
      <c r="EG57" s="160" t="str">
        <f t="shared" si="44"/>
        <v/>
      </c>
      <c r="EH57" s="160" t="str">
        <f t="shared" si="45"/>
        <v/>
      </c>
      <c r="EI57" s="160" t="str">
        <f t="shared" si="46"/>
        <v/>
      </c>
      <c r="EJ57" s="160" t="str">
        <f t="shared" si="47"/>
        <v/>
      </c>
      <c r="EK57" s="160" t="str">
        <f t="shared" si="48"/>
        <v/>
      </c>
      <c r="EL57" s="160" t="str">
        <f t="shared" si="49"/>
        <v/>
      </c>
      <c r="EM57" s="160" t="str">
        <f t="shared" si="50"/>
        <v/>
      </c>
      <c r="EN57" s="160" t="str">
        <f t="shared" si="51"/>
        <v/>
      </c>
      <c r="EO57" s="160" t="str">
        <f t="shared" si="52"/>
        <v/>
      </c>
      <c r="EP57" s="160" t="str">
        <f t="shared" si="53"/>
        <v/>
      </c>
      <c r="EQ57" s="160" t="str">
        <f t="shared" si="54"/>
        <v/>
      </c>
      <c r="ER57" s="160" t="str">
        <f t="shared" si="55"/>
        <v/>
      </c>
      <c r="ES57" s="160" t="str">
        <f t="shared" si="56"/>
        <v/>
      </c>
      <c r="ET57" s="160" t="str">
        <f t="shared" si="57"/>
        <v/>
      </c>
      <c r="EU57" s="160" t="str">
        <f t="shared" si="58"/>
        <v/>
      </c>
      <c r="EV57" s="160" t="str">
        <f t="shared" si="59"/>
        <v/>
      </c>
      <c r="EW57" s="160" t="str">
        <f t="shared" si="60"/>
        <v/>
      </c>
      <c r="EX57" s="160" t="str">
        <f t="shared" si="61"/>
        <v/>
      </c>
      <c r="EY57" s="160" t="str">
        <f t="shared" si="62"/>
        <v/>
      </c>
      <c r="EZ57" s="160" t="str">
        <f t="shared" si="88"/>
        <v/>
      </c>
      <c r="FA57" s="160" t="str">
        <f t="shared" si="89"/>
        <v/>
      </c>
      <c r="FB57" s="160" t="str">
        <f t="shared" si="90"/>
        <v/>
      </c>
      <c r="FC57" s="160" t="str">
        <f t="shared" si="91"/>
        <v/>
      </c>
      <c r="FD57" s="160" t="str">
        <f t="shared" si="92"/>
        <v/>
      </c>
      <c r="FE57" s="160" t="str">
        <f t="shared" si="93"/>
        <v/>
      </c>
      <c r="FF57" s="160" t="str">
        <f t="shared" si="94"/>
        <v/>
      </c>
      <c r="FG57" s="160" t="str">
        <f t="shared" si="95"/>
        <v/>
      </c>
      <c r="FH57" s="160" t="str">
        <f t="shared" si="96"/>
        <v/>
      </c>
      <c r="FI57" s="160" t="str">
        <f t="shared" si="97"/>
        <v/>
      </c>
      <c r="FJ57" s="160" t="str">
        <f t="shared" si="98"/>
        <v/>
      </c>
      <c r="FK57" s="160" t="str">
        <f t="shared" si="99"/>
        <v/>
      </c>
      <c r="FL57" s="160" t="str">
        <f t="shared" si="100"/>
        <v/>
      </c>
      <c r="FM57" s="160" t="str">
        <f t="shared" si="101"/>
        <v/>
      </c>
      <c r="FN57" s="160" t="str">
        <f t="shared" si="102"/>
        <v/>
      </c>
      <c r="FO57" s="160" t="str">
        <f t="shared" si="103"/>
        <v/>
      </c>
      <c r="FP57" s="160" t="str">
        <f t="shared" si="104"/>
        <v/>
      </c>
      <c r="FQ57" s="160" t="str">
        <f t="shared" si="105"/>
        <v/>
      </c>
      <c r="FR57" s="160" t="str">
        <f t="shared" si="106"/>
        <v/>
      </c>
      <c r="FS57" s="160" t="str">
        <f t="shared" si="107"/>
        <v/>
      </c>
      <c r="FT57" s="160" t="str">
        <f t="shared" si="108"/>
        <v/>
      </c>
      <c r="FU57" s="160" t="str">
        <f t="shared" si="109"/>
        <v/>
      </c>
    </row>
    <row r="58" spans="1:200" hidden="1" x14ac:dyDescent="0.25">
      <c r="ED58" s="160" t="str">
        <f t="shared" si="87"/>
        <v/>
      </c>
      <c r="EE58" s="160" t="str">
        <f t="shared" si="42"/>
        <v/>
      </c>
      <c r="EF58" s="160" t="str">
        <f t="shared" si="43"/>
        <v/>
      </c>
      <c r="EG58" s="160" t="str">
        <f t="shared" si="44"/>
        <v/>
      </c>
      <c r="EH58" s="160" t="str">
        <f t="shared" si="45"/>
        <v/>
      </c>
      <c r="EI58" s="160" t="str">
        <f t="shared" si="46"/>
        <v/>
      </c>
      <c r="EJ58" s="160" t="str">
        <f t="shared" si="47"/>
        <v/>
      </c>
      <c r="EK58" s="160" t="str">
        <f t="shared" si="48"/>
        <v/>
      </c>
      <c r="EL58" s="160" t="str">
        <f t="shared" si="49"/>
        <v/>
      </c>
      <c r="EM58" s="160" t="str">
        <f t="shared" si="50"/>
        <v/>
      </c>
      <c r="EN58" s="160" t="str">
        <f t="shared" si="51"/>
        <v/>
      </c>
      <c r="EO58" s="160" t="str">
        <f t="shared" si="52"/>
        <v/>
      </c>
      <c r="EP58" s="160" t="str">
        <f t="shared" si="53"/>
        <v/>
      </c>
      <c r="EQ58" s="160" t="str">
        <f t="shared" si="54"/>
        <v/>
      </c>
      <c r="ER58" s="160" t="str">
        <f t="shared" si="55"/>
        <v/>
      </c>
      <c r="ES58" s="160" t="str">
        <f t="shared" si="56"/>
        <v/>
      </c>
      <c r="ET58" s="160" t="str">
        <f t="shared" si="57"/>
        <v/>
      </c>
      <c r="EU58" s="160" t="str">
        <f t="shared" si="58"/>
        <v/>
      </c>
      <c r="EV58" s="160" t="str">
        <f t="shared" si="59"/>
        <v/>
      </c>
      <c r="EW58" s="160" t="str">
        <f t="shared" si="60"/>
        <v/>
      </c>
      <c r="EX58" s="160" t="str">
        <f t="shared" si="61"/>
        <v/>
      </c>
      <c r="EY58" s="160" t="str">
        <f t="shared" si="62"/>
        <v/>
      </c>
      <c r="EZ58" s="160" t="str">
        <f t="shared" si="88"/>
        <v/>
      </c>
      <c r="FA58" s="160" t="str">
        <f t="shared" si="89"/>
        <v/>
      </c>
      <c r="FB58" s="160" t="str">
        <f t="shared" si="90"/>
        <v/>
      </c>
      <c r="FC58" s="160" t="str">
        <f t="shared" si="91"/>
        <v/>
      </c>
      <c r="FD58" s="160" t="str">
        <f t="shared" si="92"/>
        <v/>
      </c>
      <c r="FE58" s="160" t="str">
        <f t="shared" si="93"/>
        <v/>
      </c>
      <c r="FF58" s="160" t="str">
        <f t="shared" si="94"/>
        <v/>
      </c>
      <c r="FG58" s="160" t="str">
        <f t="shared" si="95"/>
        <v/>
      </c>
      <c r="FH58" s="160" t="str">
        <f t="shared" si="96"/>
        <v/>
      </c>
      <c r="FI58" s="160" t="str">
        <f t="shared" si="97"/>
        <v/>
      </c>
      <c r="FJ58" s="160" t="str">
        <f t="shared" si="98"/>
        <v/>
      </c>
      <c r="FK58" s="160" t="str">
        <f t="shared" si="99"/>
        <v/>
      </c>
      <c r="FL58" s="160" t="str">
        <f t="shared" si="100"/>
        <v/>
      </c>
      <c r="FM58" s="160" t="str">
        <f t="shared" si="101"/>
        <v/>
      </c>
      <c r="FN58" s="160" t="str">
        <f t="shared" si="102"/>
        <v/>
      </c>
      <c r="FO58" s="160" t="str">
        <f t="shared" si="103"/>
        <v/>
      </c>
      <c r="FP58" s="160" t="str">
        <f t="shared" si="104"/>
        <v/>
      </c>
      <c r="FQ58" s="160" t="str">
        <f t="shared" si="105"/>
        <v/>
      </c>
      <c r="FR58" s="160" t="str">
        <f t="shared" si="106"/>
        <v/>
      </c>
      <c r="FS58" s="160" t="str">
        <f t="shared" si="107"/>
        <v/>
      </c>
      <c r="FT58" s="160" t="str">
        <f t="shared" si="108"/>
        <v/>
      </c>
      <c r="FU58" s="160" t="str">
        <f t="shared" si="109"/>
        <v/>
      </c>
    </row>
    <row r="59" spans="1:200" hidden="1" x14ac:dyDescent="0.25">
      <c r="ED59" s="160" t="str">
        <f t="shared" si="87"/>
        <v/>
      </c>
      <c r="EE59" s="160" t="str">
        <f t="shared" si="42"/>
        <v/>
      </c>
      <c r="EF59" s="160" t="str">
        <f t="shared" si="43"/>
        <v/>
      </c>
      <c r="EG59" s="160" t="str">
        <f t="shared" si="44"/>
        <v/>
      </c>
      <c r="EH59" s="160" t="str">
        <f t="shared" si="45"/>
        <v/>
      </c>
      <c r="EI59" s="160" t="str">
        <f t="shared" si="46"/>
        <v/>
      </c>
      <c r="EJ59" s="160" t="str">
        <f t="shared" si="47"/>
        <v/>
      </c>
      <c r="EK59" s="160" t="str">
        <f t="shared" si="48"/>
        <v/>
      </c>
      <c r="EL59" s="160" t="str">
        <f t="shared" si="49"/>
        <v/>
      </c>
      <c r="EM59" s="160" t="str">
        <f t="shared" si="50"/>
        <v/>
      </c>
      <c r="EN59" s="160" t="str">
        <f t="shared" si="51"/>
        <v/>
      </c>
      <c r="EO59" s="160" t="str">
        <f t="shared" si="52"/>
        <v/>
      </c>
      <c r="EP59" s="160" t="str">
        <f t="shared" si="53"/>
        <v/>
      </c>
      <c r="EQ59" s="160" t="str">
        <f t="shared" si="54"/>
        <v/>
      </c>
      <c r="ER59" s="160" t="str">
        <f t="shared" si="55"/>
        <v/>
      </c>
      <c r="ES59" s="160" t="str">
        <f t="shared" si="56"/>
        <v/>
      </c>
      <c r="ET59" s="160" t="str">
        <f t="shared" si="57"/>
        <v/>
      </c>
      <c r="EU59" s="160" t="str">
        <f t="shared" si="58"/>
        <v/>
      </c>
      <c r="EV59" s="160" t="str">
        <f t="shared" si="59"/>
        <v/>
      </c>
      <c r="EW59" s="160" t="str">
        <f t="shared" si="60"/>
        <v/>
      </c>
      <c r="EX59" s="160" t="str">
        <f t="shared" si="61"/>
        <v/>
      </c>
      <c r="EY59" s="160" t="str">
        <f t="shared" si="62"/>
        <v/>
      </c>
      <c r="EZ59" s="160" t="str">
        <f t="shared" si="88"/>
        <v/>
      </c>
      <c r="FA59" s="160" t="str">
        <f t="shared" si="89"/>
        <v/>
      </c>
      <c r="FB59" s="160" t="str">
        <f t="shared" si="90"/>
        <v/>
      </c>
      <c r="FC59" s="160" t="str">
        <f t="shared" si="91"/>
        <v/>
      </c>
      <c r="FD59" s="160" t="str">
        <f t="shared" si="92"/>
        <v/>
      </c>
      <c r="FE59" s="160" t="str">
        <f t="shared" si="93"/>
        <v/>
      </c>
      <c r="FF59" s="160" t="str">
        <f t="shared" si="94"/>
        <v/>
      </c>
      <c r="FG59" s="160" t="str">
        <f t="shared" si="95"/>
        <v/>
      </c>
      <c r="FH59" s="160" t="str">
        <f t="shared" si="96"/>
        <v/>
      </c>
      <c r="FI59" s="160" t="str">
        <f t="shared" si="97"/>
        <v/>
      </c>
      <c r="FJ59" s="160" t="str">
        <f t="shared" si="98"/>
        <v/>
      </c>
      <c r="FK59" s="160" t="str">
        <f t="shared" si="99"/>
        <v/>
      </c>
      <c r="FL59" s="160" t="str">
        <f t="shared" si="100"/>
        <v/>
      </c>
      <c r="FM59" s="160" t="str">
        <f t="shared" si="101"/>
        <v/>
      </c>
      <c r="FN59" s="160" t="str">
        <f t="shared" si="102"/>
        <v/>
      </c>
      <c r="FO59" s="160" t="str">
        <f t="shared" si="103"/>
        <v/>
      </c>
      <c r="FP59" s="160" t="str">
        <f t="shared" si="104"/>
        <v/>
      </c>
      <c r="FQ59" s="160" t="str">
        <f t="shared" si="105"/>
        <v/>
      </c>
      <c r="FR59" s="160" t="str">
        <f t="shared" si="106"/>
        <v/>
      </c>
      <c r="FS59" s="160" t="str">
        <f t="shared" si="107"/>
        <v/>
      </c>
      <c r="FT59" s="160" t="str">
        <f t="shared" si="108"/>
        <v/>
      </c>
      <c r="FU59" s="160" t="str">
        <f t="shared" si="109"/>
        <v/>
      </c>
    </row>
    <row r="60" spans="1:200" hidden="1" x14ac:dyDescent="0.25">
      <c r="ED60" s="160" t="str">
        <f t="shared" si="87"/>
        <v/>
      </c>
      <c r="EE60" s="160" t="str">
        <f t="shared" si="42"/>
        <v/>
      </c>
      <c r="EF60" s="160" t="str">
        <f t="shared" si="43"/>
        <v/>
      </c>
      <c r="EG60" s="160" t="str">
        <f t="shared" si="44"/>
        <v/>
      </c>
      <c r="EH60" s="160" t="str">
        <f t="shared" si="45"/>
        <v/>
      </c>
      <c r="EI60" s="160" t="str">
        <f t="shared" si="46"/>
        <v/>
      </c>
      <c r="EJ60" s="160" t="str">
        <f t="shared" si="47"/>
        <v/>
      </c>
      <c r="EK60" s="160" t="str">
        <f t="shared" si="48"/>
        <v/>
      </c>
      <c r="EL60" s="160" t="str">
        <f t="shared" si="49"/>
        <v/>
      </c>
      <c r="EM60" s="160" t="str">
        <f t="shared" si="50"/>
        <v/>
      </c>
      <c r="EN60" s="160" t="str">
        <f t="shared" si="51"/>
        <v/>
      </c>
      <c r="EO60" s="160" t="str">
        <f t="shared" si="52"/>
        <v/>
      </c>
      <c r="EP60" s="160" t="str">
        <f t="shared" si="53"/>
        <v/>
      </c>
      <c r="EQ60" s="160" t="str">
        <f t="shared" si="54"/>
        <v/>
      </c>
      <c r="ER60" s="160" t="str">
        <f t="shared" si="55"/>
        <v/>
      </c>
      <c r="ES60" s="160" t="str">
        <f t="shared" si="56"/>
        <v/>
      </c>
      <c r="ET60" s="160" t="str">
        <f t="shared" si="57"/>
        <v/>
      </c>
      <c r="EU60" s="160" t="str">
        <f t="shared" si="58"/>
        <v/>
      </c>
      <c r="EV60" s="160" t="str">
        <f t="shared" si="59"/>
        <v/>
      </c>
      <c r="EW60" s="160" t="str">
        <f t="shared" si="60"/>
        <v/>
      </c>
      <c r="EX60" s="160" t="str">
        <f t="shared" si="61"/>
        <v/>
      </c>
      <c r="EY60" s="160" t="str">
        <f t="shared" si="62"/>
        <v/>
      </c>
      <c r="EZ60" s="160" t="str">
        <f t="shared" si="88"/>
        <v/>
      </c>
      <c r="FA60" s="160" t="str">
        <f t="shared" si="89"/>
        <v/>
      </c>
      <c r="FB60" s="160" t="str">
        <f t="shared" si="90"/>
        <v/>
      </c>
      <c r="FC60" s="160" t="str">
        <f t="shared" si="91"/>
        <v/>
      </c>
      <c r="FD60" s="160" t="str">
        <f t="shared" si="92"/>
        <v/>
      </c>
      <c r="FE60" s="160" t="str">
        <f t="shared" si="93"/>
        <v/>
      </c>
      <c r="FF60" s="160" t="str">
        <f t="shared" si="94"/>
        <v/>
      </c>
      <c r="FG60" s="160" t="str">
        <f t="shared" si="95"/>
        <v/>
      </c>
      <c r="FH60" s="160" t="str">
        <f t="shared" si="96"/>
        <v/>
      </c>
      <c r="FI60" s="160" t="str">
        <f t="shared" si="97"/>
        <v/>
      </c>
      <c r="FJ60" s="160" t="str">
        <f t="shared" si="98"/>
        <v/>
      </c>
      <c r="FK60" s="160" t="str">
        <f t="shared" si="99"/>
        <v/>
      </c>
      <c r="FL60" s="160" t="str">
        <f t="shared" si="100"/>
        <v/>
      </c>
      <c r="FM60" s="160" t="str">
        <f t="shared" si="101"/>
        <v/>
      </c>
      <c r="FN60" s="160" t="str">
        <f t="shared" si="102"/>
        <v/>
      </c>
      <c r="FO60" s="160" t="str">
        <f t="shared" si="103"/>
        <v/>
      </c>
      <c r="FP60" s="160" t="str">
        <f t="shared" si="104"/>
        <v/>
      </c>
      <c r="FQ60" s="160" t="str">
        <f t="shared" si="105"/>
        <v/>
      </c>
      <c r="FR60" s="160" t="str">
        <f t="shared" si="106"/>
        <v/>
      </c>
      <c r="FS60" s="160" t="str">
        <f t="shared" si="107"/>
        <v/>
      </c>
      <c r="FT60" s="160" t="str">
        <f t="shared" si="108"/>
        <v/>
      </c>
      <c r="FU60" s="160" t="str">
        <f t="shared" si="109"/>
        <v/>
      </c>
    </row>
    <row r="61" spans="1:200" hidden="1" x14ac:dyDescent="0.25">
      <c r="ED61" s="160" t="str">
        <f t="shared" si="87"/>
        <v/>
      </c>
      <c r="EE61" s="160" t="str">
        <f t="shared" si="42"/>
        <v/>
      </c>
      <c r="EF61" s="160" t="str">
        <f t="shared" si="43"/>
        <v/>
      </c>
      <c r="EG61" s="160" t="str">
        <f t="shared" si="44"/>
        <v/>
      </c>
      <c r="EH61" s="160" t="str">
        <f t="shared" si="45"/>
        <v/>
      </c>
      <c r="EI61" s="160" t="str">
        <f t="shared" si="46"/>
        <v/>
      </c>
      <c r="EJ61" s="160" t="str">
        <f t="shared" si="47"/>
        <v/>
      </c>
      <c r="EK61" s="160" t="str">
        <f t="shared" si="48"/>
        <v/>
      </c>
      <c r="EL61" s="160" t="str">
        <f t="shared" si="49"/>
        <v/>
      </c>
      <c r="EM61" s="160" t="str">
        <f t="shared" si="50"/>
        <v/>
      </c>
      <c r="EN61" s="160" t="str">
        <f t="shared" si="51"/>
        <v/>
      </c>
      <c r="EO61" s="160" t="str">
        <f t="shared" si="52"/>
        <v/>
      </c>
      <c r="EP61" s="160" t="str">
        <f t="shared" si="53"/>
        <v/>
      </c>
      <c r="EQ61" s="160" t="str">
        <f t="shared" si="54"/>
        <v/>
      </c>
      <c r="ER61" s="160" t="str">
        <f t="shared" si="55"/>
        <v/>
      </c>
      <c r="ES61" s="160" t="str">
        <f t="shared" si="56"/>
        <v/>
      </c>
      <c r="ET61" s="160" t="str">
        <f t="shared" si="57"/>
        <v/>
      </c>
      <c r="EU61" s="160" t="str">
        <f t="shared" si="58"/>
        <v/>
      </c>
      <c r="EV61" s="160" t="str">
        <f t="shared" si="59"/>
        <v/>
      </c>
      <c r="EW61" s="160" t="str">
        <f t="shared" si="60"/>
        <v/>
      </c>
      <c r="EX61" s="160" t="str">
        <f t="shared" si="61"/>
        <v/>
      </c>
      <c r="EY61" s="160" t="str">
        <f t="shared" si="62"/>
        <v/>
      </c>
      <c r="EZ61" s="160" t="str">
        <f t="shared" si="88"/>
        <v/>
      </c>
      <c r="FA61" s="160" t="str">
        <f t="shared" si="89"/>
        <v/>
      </c>
      <c r="FB61" s="160" t="str">
        <f t="shared" si="90"/>
        <v/>
      </c>
      <c r="FC61" s="160" t="str">
        <f t="shared" si="91"/>
        <v/>
      </c>
      <c r="FD61" s="160" t="str">
        <f t="shared" si="92"/>
        <v/>
      </c>
      <c r="FE61" s="160" t="str">
        <f t="shared" si="93"/>
        <v/>
      </c>
      <c r="FF61" s="160" t="str">
        <f t="shared" si="94"/>
        <v/>
      </c>
      <c r="FG61" s="160" t="str">
        <f t="shared" si="95"/>
        <v/>
      </c>
      <c r="FH61" s="160" t="str">
        <f t="shared" si="96"/>
        <v/>
      </c>
      <c r="FI61" s="160" t="str">
        <f t="shared" si="97"/>
        <v/>
      </c>
      <c r="FJ61" s="160" t="str">
        <f t="shared" si="98"/>
        <v/>
      </c>
      <c r="FK61" s="160" t="str">
        <f t="shared" si="99"/>
        <v/>
      </c>
      <c r="FL61" s="160" t="str">
        <f t="shared" si="100"/>
        <v/>
      </c>
      <c r="FM61" s="160" t="str">
        <f t="shared" si="101"/>
        <v/>
      </c>
      <c r="FN61" s="160" t="str">
        <f t="shared" si="102"/>
        <v/>
      </c>
      <c r="FO61" s="160" t="str">
        <f t="shared" si="103"/>
        <v/>
      </c>
      <c r="FP61" s="160" t="str">
        <f t="shared" si="104"/>
        <v/>
      </c>
      <c r="FQ61" s="160" t="str">
        <f t="shared" si="105"/>
        <v/>
      </c>
      <c r="FR61" s="160" t="str">
        <f t="shared" si="106"/>
        <v/>
      </c>
      <c r="FS61" s="160" t="str">
        <f t="shared" si="107"/>
        <v/>
      </c>
      <c r="FT61" s="160" t="str">
        <f t="shared" si="108"/>
        <v/>
      </c>
      <c r="FU61" s="160" t="str">
        <f t="shared" si="109"/>
        <v/>
      </c>
    </row>
    <row r="62" spans="1:200" hidden="1" x14ac:dyDescent="0.25">
      <c r="ED62" s="160" t="str">
        <f t="shared" si="87"/>
        <v/>
      </c>
      <c r="EE62" s="160" t="str">
        <f t="shared" si="42"/>
        <v/>
      </c>
      <c r="EF62" s="160" t="str">
        <f t="shared" si="43"/>
        <v/>
      </c>
      <c r="EG62" s="160" t="str">
        <f t="shared" si="44"/>
        <v/>
      </c>
      <c r="EH62" s="160" t="str">
        <f t="shared" si="45"/>
        <v/>
      </c>
      <c r="EI62" s="160" t="str">
        <f t="shared" si="46"/>
        <v/>
      </c>
      <c r="EJ62" s="160" t="str">
        <f t="shared" si="47"/>
        <v/>
      </c>
      <c r="EK62" s="160" t="str">
        <f t="shared" si="48"/>
        <v/>
      </c>
      <c r="EL62" s="160" t="str">
        <f t="shared" si="49"/>
        <v/>
      </c>
      <c r="EM62" s="160" t="str">
        <f t="shared" si="50"/>
        <v/>
      </c>
      <c r="EN62" s="160" t="str">
        <f t="shared" si="51"/>
        <v/>
      </c>
      <c r="EO62" s="160" t="str">
        <f t="shared" si="52"/>
        <v/>
      </c>
      <c r="EP62" s="160" t="str">
        <f t="shared" si="53"/>
        <v/>
      </c>
      <c r="EQ62" s="160" t="str">
        <f t="shared" si="54"/>
        <v/>
      </c>
      <c r="ER62" s="160" t="str">
        <f t="shared" si="55"/>
        <v/>
      </c>
      <c r="ES62" s="160" t="str">
        <f t="shared" si="56"/>
        <v/>
      </c>
      <c r="ET62" s="160" t="str">
        <f t="shared" si="57"/>
        <v/>
      </c>
      <c r="EU62" s="160" t="str">
        <f t="shared" si="58"/>
        <v/>
      </c>
      <c r="EV62" s="160" t="str">
        <f t="shared" si="59"/>
        <v/>
      </c>
      <c r="EW62" s="160" t="str">
        <f t="shared" si="60"/>
        <v/>
      </c>
      <c r="EX62" s="160" t="str">
        <f t="shared" si="61"/>
        <v/>
      </c>
      <c r="EY62" s="160" t="str">
        <f t="shared" si="62"/>
        <v/>
      </c>
      <c r="EZ62" s="160" t="str">
        <f t="shared" si="88"/>
        <v/>
      </c>
      <c r="FA62" s="160" t="str">
        <f t="shared" si="89"/>
        <v/>
      </c>
      <c r="FB62" s="160" t="str">
        <f t="shared" si="90"/>
        <v/>
      </c>
      <c r="FC62" s="160" t="str">
        <f t="shared" si="91"/>
        <v/>
      </c>
      <c r="FD62" s="160" t="str">
        <f t="shared" si="92"/>
        <v/>
      </c>
      <c r="FE62" s="160" t="str">
        <f t="shared" si="93"/>
        <v/>
      </c>
      <c r="FF62" s="160" t="str">
        <f t="shared" si="94"/>
        <v/>
      </c>
      <c r="FG62" s="160" t="str">
        <f t="shared" si="95"/>
        <v/>
      </c>
      <c r="FH62" s="160" t="str">
        <f t="shared" si="96"/>
        <v/>
      </c>
      <c r="FI62" s="160" t="str">
        <f t="shared" si="97"/>
        <v/>
      </c>
      <c r="FJ62" s="160" t="str">
        <f t="shared" si="98"/>
        <v/>
      </c>
      <c r="FK62" s="160" t="str">
        <f t="shared" si="99"/>
        <v/>
      </c>
      <c r="FL62" s="160" t="str">
        <f t="shared" si="100"/>
        <v/>
      </c>
      <c r="FM62" s="160" t="str">
        <f t="shared" si="101"/>
        <v/>
      </c>
      <c r="FN62" s="160" t="str">
        <f t="shared" si="102"/>
        <v/>
      </c>
      <c r="FO62" s="160" t="str">
        <f t="shared" si="103"/>
        <v/>
      </c>
      <c r="FP62" s="160" t="str">
        <f t="shared" si="104"/>
        <v/>
      </c>
      <c r="FQ62" s="160" t="str">
        <f t="shared" si="105"/>
        <v/>
      </c>
      <c r="FR62" s="160" t="str">
        <f t="shared" si="106"/>
        <v/>
      </c>
      <c r="FS62" s="160" t="str">
        <f t="shared" si="107"/>
        <v/>
      </c>
      <c r="FT62" s="160" t="str">
        <f t="shared" si="108"/>
        <v/>
      </c>
      <c r="FU62" s="160" t="str">
        <f t="shared" si="109"/>
        <v/>
      </c>
    </row>
    <row r="63" spans="1:200" hidden="1" x14ac:dyDescent="0.25">
      <c r="ED63" s="160" t="str">
        <f t="shared" si="87"/>
        <v/>
      </c>
      <c r="EE63" s="160" t="str">
        <f t="shared" si="42"/>
        <v/>
      </c>
      <c r="EF63" s="160" t="str">
        <f t="shared" si="43"/>
        <v/>
      </c>
      <c r="EG63" s="160" t="str">
        <f t="shared" si="44"/>
        <v/>
      </c>
      <c r="EH63" s="160" t="str">
        <f t="shared" si="45"/>
        <v/>
      </c>
      <c r="EI63" s="160" t="str">
        <f t="shared" si="46"/>
        <v/>
      </c>
      <c r="EJ63" s="160" t="str">
        <f t="shared" si="47"/>
        <v/>
      </c>
      <c r="EK63" s="160" t="str">
        <f t="shared" si="48"/>
        <v/>
      </c>
      <c r="EL63" s="160" t="str">
        <f t="shared" si="49"/>
        <v/>
      </c>
      <c r="EM63" s="160" t="str">
        <f t="shared" si="50"/>
        <v/>
      </c>
      <c r="EN63" s="160" t="str">
        <f t="shared" si="51"/>
        <v/>
      </c>
      <c r="EO63" s="160" t="str">
        <f t="shared" si="52"/>
        <v/>
      </c>
      <c r="EP63" s="160" t="str">
        <f t="shared" si="53"/>
        <v/>
      </c>
      <c r="EQ63" s="160" t="str">
        <f t="shared" si="54"/>
        <v/>
      </c>
      <c r="ER63" s="160" t="str">
        <f t="shared" si="55"/>
        <v/>
      </c>
      <c r="ES63" s="160" t="str">
        <f t="shared" si="56"/>
        <v/>
      </c>
      <c r="ET63" s="160" t="str">
        <f t="shared" si="57"/>
        <v/>
      </c>
      <c r="EU63" s="160" t="str">
        <f t="shared" si="58"/>
        <v/>
      </c>
      <c r="EV63" s="160" t="str">
        <f t="shared" si="59"/>
        <v/>
      </c>
      <c r="EW63" s="160" t="str">
        <f t="shared" si="60"/>
        <v/>
      </c>
      <c r="EX63" s="160" t="str">
        <f t="shared" si="61"/>
        <v/>
      </c>
      <c r="EY63" s="160" t="str">
        <f t="shared" si="62"/>
        <v/>
      </c>
      <c r="EZ63" s="160" t="str">
        <f t="shared" si="88"/>
        <v/>
      </c>
      <c r="FA63" s="160" t="str">
        <f t="shared" si="89"/>
        <v/>
      </c>
      <c r="FB63" s="160" t="str">
        <f t="shared" si="90"/>
        <v/>
      </c>
      <c r="FC63" s="160" t="str">
        <f t="shared" si="91"/>
        <v/>
      </c>
      <c r="FD63" s="160" t="str">
        <f t="shared" si="92"/>
        <v/>
      </c>
      <c r="FE63" s="160" t="str">
        <f t="shared" si="93"/>
        <v/>
      </c>
      <c r="FF63" s="160" t="str">
        <f t="shared" si="94"/>
        <v/>
      </c>
      <c r="FG63" s="160" t="str">
        <f t="shared" si="95"/>
        <v/>
      </c>
      <c r="FH63" s="160" t="str">
        <f t="shared" si="96"/>
        <v/>
      </c>
      <c r="FI63" s="160" t="str">
        <f t="shared" si="97"/>
        <v/>
      </c>
      <c r="FJ63" s="160" t="str">
        <f t="shared" si="98"/>
        <v/>
      </c>
      <c r="FK63" s="160" t="str">
        <f t="shared" si="99"/>
        <v/>
      </c>
      <c r="FL63" s="160" t="str">
        <f t="shared" si="100"/>
        <v/>
      </c>
      <c r="FM63" s="160" t="str">
        <f t="shared" si="101"/>
        <v/>
      </c>
      <c r="FN63" s="160" t="str">
        <f t="shared" si="102"/>
        <v/>
      </c>
      <c r="FO63" s="160" t="str">
        <f t="shared" si="103"/>
        <v/>
      </c>
      <c r="FP63" s="160" t="str">
        <f t="shared" si="104"/>
        <v/>
      </c>
      <c r="FQ63" s="160" t="str">
        <f t="shared" si="105"/>
        <v/>
      </c>
      <c r="FR63" s="160" t="str">
        <f t="shared" si="106"/>
        <v/>
      </c>
      <c r="FS63" s="160" t="str">
        <f t="shared" si="107"/>
        <v/>
      </c>
      <c r="FT63" s="160" t="str">
        <f t="shared" si="108"/>
        <v/>
      </c>
      <c r="FU63" s="160" t="str">
        <f t="shared" si="109"/>
        <v/>
      </c>
    </row>
    <row r="64" spans="1:200" hidden="1" x14ac:dyDescent="0.25">
      <c r="ED64" s="160" t="str">
        <f t="shared" si="87"/>
        <v/>
      </c>
      <c r="EE64" s="160" t="str">
        <f t="shared" si="42"/>
        <v/>
      </c>
      <c r="EF64" s="160" t="str">
        <f t="shared" si="43"/>
        <v/>
      </c>
      <c r="EG64" s="160" t="str">
        <f t="shared" si="44"/>
        <v/>
      </c>
      <c r="EH64" s="160" t="str">
        <f t="shared" si="45"/>
        <v/>
      </c>
      <c r="EI64" s="160" t="str">
        <f t="shared" si="46"/>
        <v/>
      </c>
      <c r="EJ64" s="160" t="str">
        <f t="shared" si="47"/>
        <v/>
      </c>
      <c r="EK64" s="160" t="str">
        <f t="shared" si="48"/>
        <v/>
      </c>
      <c r="EL64" s="160" t="str">
        <f t="shared" si="49"/>
        <v/>
      </c>
      <c r="EM64" s="160" t="str">
        <f t="shared" si="50"/>
        <v/>
      </c>
      <c r="EN64" s="160" t="str">
        <f t="shared" si="51"/>
        <v/>
      </c>
      <c r="EO64" s="160" t="str">
        <f t="shared" si="52"/>
        <v/>
      </c>
      <c r="EP64" s="160" t="str">
        <f t="shared" si="53"/>
        <v/>
      </c>
      <c r="EQ64" s="160" t="str">
        <f t="shared" si="54"/>
        <v/>
      </c>
      <c r="ER64" s="160" t="str">
        <f t="shared" si="55"/>
        <v/>
      </c>
      <c r="ES64" s="160" t="str">
        <f t="shared" si="56"/>
        <v/>
      </c>
      <c r="ET64" s="160" t="str">
        <f t="shared" si="57"/>
        <v/>
      </c>
      <c r="EU64" s="160" t="str">
        <f t="shared" si="58"/>
        <v/>
      </c>
      <c r="EV64" s="160" t="str">
        <f t="shared" si="59"/>
        <v/>
      </c>
      <c r="EW64" s="160" t="str">
        <f t="shared" si="60"/>
        <v/>
      </c>
      <c r="EX64" s="160" t="str">
        <f t="shared" si="61"/>
        <v/>
      </c>
      <c r="EY64" s="160" t="str">
        <f t="shared" si="62"/>
        <v/>
      </c>
      <c r="EZ64" s="160" t="str">
        <f t="shared" si="88"/>
        <v/>
      </c>
      <c r="FA64" s="160" t="str">
        <f t="shared" si="89"/>
        <v/>
      </c>
      <c r="FB64" s="160" t="str">
        <f t="shared" si="90"/>
        <v/>
      </c>
      <c r="FC64" s="160" t="str">
        <f t="shared" si="91"/>
        <v/>
      </c>
      <c r="FD64" s="160" t="str">
        <f t="shared" si="92"/>
        <v/>
      </c>
      <c r="FE64" s="160" t="str">
        <f t="shared" si="93"/>
        <v/>
      </c>
      <c r="FF64" s="160" t="str">
        <f t="shared" si="94"/>
        <v/>
      </c>
      <c r="FG64" s="160" t="str">
        <f t="shared" si="95"/>
        <v/>
      </c>
      <c r="FH64" s="160" t="str">
        <f t="shared" si="96"/>
        <v/>
      </c>
      <c r="FI64" s="160" t="str">
        <f t="shared" si="97"/>
        <v/>
      </c>
      <c r="FJ64" s="160" t="str">
        <f t="shared" si="98"/>
        <v/>
      </c>
      <c r="FK64" s="160" t="str">
        <f t="shared" si="99"/>
        <v/>
      </c>
      <c r="FL64" s="160" t="str">
        <f t="shared" si="100"/>
        <v/>
      </c>
      <c r="FM64" s="160" t="str">
        <f t="shared" si="101"/>
        <v/>
      </c>
      <c r="FN64" s="160" t="str">
        <f t="shared" si="102"/>
        <v/>
      </c>
      <c r="FO64" s="160" t="str">
        <f t="shared" si="103"/>
        <v/>
      </c>
      <c r="FP64" s="160" t="str">
        <f t="shared" si="104"/>
        <v/>
      </c>
      <c r="FQ64" s="160" t="str">
        <f t="shared" si="105"/>
        <v/>
      </c>
      <c r="FR64" s="160" t="str">
        <f t="shared" si="106"/>
        <v/>
      </c>
      <c r="FS64" s="160" t="str">
        <f t="shared" si="107"/>
        <v/>
      </c>
      <c r="FT64" s="160" t="str">
        <f t="shared" si="108"/>
        <v/>
      </c>
      <c r="FU64" s="160" t="str">
        <f t="shared" si="109"/>
        <v/>
      </c>
    </row>
    <row r="65" spans="1:177" hidden="1" x14ac:dyDescent="0.25">
      <c r="ED65" s="160" t="str">
        <f t="shared" si="87"/>
        <v/>
      </c>
      <c r="EE65" s="160" t="str">
        <f t="shared" si="42"/>
        <v/>
      </c>
      <c r="EF65" s="160" t="str">
        <f t="shared" si="43"/>
        <v/>
      </c>
      <c r="EG65" s="160" t="str">
        <f t="shared" si="44"/>
        <v/>
      </c>
      <c r="EH65" s="160" t="str">
        <f t="shared" si="45"/>
        <v/>
      </c>
      <c r="EI65" s="160" t="str">
        <f t="shared" si="46"/>
        <v/>
      </c>
      <c r="EJ65" s="160" t="str">
        <f t="shared" si="47"/>
        <v/>
      </c>
      <c r="EK65" s="160" t="str">
        <f t="shared" si="48"/>
        <v/>
      </c>
      <c r="EL65" s="160" t="str">
        <f t="shared" si="49"/>
        <v/>
      </c>
      <c r="EM65" s="160" t="str">
        <f t="shared" si="50"/>
        <v/>
      </c>
      <c r="EN65" s="160" t="str">
        <f t="shared" si="51"/>
        <v/>
      </c>
      <c r="EO65" s="160" t="str">
        <f t="shared" si="52"/>
        <v/>
      </c>
      <c r="EP65" s="160" t="str">
        <f t="shared" si="53"/>
        <v/>
      </c>
      <c r="EQ65" s="160" t="str">
        <f t="shared" si="54"/>
        <v/>
      </c>
      <c r="ER65" s="160" t="str">
        <f t="shared" si="55"/>
        <v/>
      </c>
      <c r="ES65" s="160" t="str">
        <f t="shared" si="56"/>
        <v/>
      </c>
      <c r="ET65" s="160" t="str">
        <f t="shared" si="57"/>
        <v/>
      </c>
      <c r="EU65" s="160" t="str">
        <f t="shared" si="58"/>
        <v/>
      </c>
      <c r="EV65" s="160" t="str">
        <f t="shared" si="59"/>
        <v/>
      </c>
      <c r="EW65" s="160" t="str">
        <f t="shared" si="60"/>
        <v/>
      </c>
      <c r="EX65" s="160" t="str">
        <f t="shared" si="61"/>
        <v/>
      </c>
      <c r="EY65" s="160" t="str">
        <f t="shared" si="62"/>
        <v/>
      </c>
      <c r="EZ65" s="160" t="str">
        <f t="shared" si="88"/>
        <v/>
      </c>
      <c r="FA65" s="160" t="str">
        <f t="shared" si="89"/>
        <v/>
      </c>
      <c r="FB65" s="160" t="str">
        <f t="shared" si="90"/>
        <v/>
      </c>
      <c r="FC65" s="160" t="str">
        <f t="shared" si="91"/>
        <v/>
      </c>
      <c r="FD65" s="160" t="str">
        <f t="shared" si="92"/>
        <v/>
      </c>
      <c r="FE65" s="160" t="str">
        <f t="shared" si="93"/>
        <v/>
      </c>
      <c r="FF65" s="160" t="str">
        <f t="shared" si="94"/>
        <v/>
      </c>
      <c r="FG65" s="160" t="str">
        <f t="shared" si="95"/>
        <v/>
      </c>
      <c r="FH65" s="160" t="str">
        <f t="shared" si="96"/>
        <v/>
      </c>
      <c r="FI65" s="160" t="str">
        <f t="shared" si="97"/>
        <v/>
      </c>
      <c r="FJ65" s="160" t="str">
        <f t="shared" si="98"/>
        <v/>
      </c>
      <c r="FK65" s="160" t="str">
        <f t="shared" si="99"/>
        <v/>
      </c>
      <c r="FL65" s="160" t="str">
        <f t="shared" si="100"/>
        <v/>
      </c>
      <c r="FM65" s="160" t="str">
        <f t="shared" si="101"/>
        <v/>
      </c>
      <c r="FN65" s="160" t="str">
        <f t="shared" si="102"/>
        <v/>
      </c>
      <c r="FO65" s="160" t="str">
        <f t="shared" si="103"/>
        <v/>
      </c>
      <c r="FP65" s="160" t="str">
        <f t="shared" si="104"/>
        <v/>
      </c>
      <c r="FQ65" s="160" t="str">
        <f t="shared" si="105"/>
        <v/>
      </c>
      <c r="FR65" s="160" t="str">
        <f t="shared" si="106"/>
        <v/>
      </c>
      <c r="FS65" s="160" t="str">
        <f t="shared" si="107"/>
        <v/>
      </c>
      <c r="FT65" s="160" t="str">
        <f t="shared" si="108"/>
        <v/>
      </c>
      <c r="FU65" s="160" t="str">
        <f t="shared" si="109"/>
        <v/>
      </c>
    </row>
    <row r="66" spans="1:177" hidden="1" x14ac:dyDescent="0.25">
      <c r="ED66" s="160" t="str">
        <f t="shared" si="87"/>
        <v/>
      </c>
      <c r="EE66" s="160" t="str">
        <f t="shared" si="42"/>
        <v/>
      </c>
      <c r="EF66" s="160" t="str">
        <f t="shared" si="43"/>
        <v/>
      </c>
      <c r="EG66" s="160" t="str">
        <f t="shared" si="44"/>
        <v/>
      </c>
      <c r="EH66" s="160" t="str">
        <f t="shared" si="45"/>
        <v/>
      </c>
      <c r="EI66" s="160" t="str">
        <f t="shared" si="46"/>
        <v/>
      </c>
      <c r="EJ66" s="160" t="str">
        <f t="shared" si="47"/>
        <v/>
      </c>
      <c r="EK66" s="160" t="str">
        <f t="shared" si="48"/>
        <v/>
      </c>
      <c r="EL66" s="160" t="str">
        <f t="shared" si="49"/>
        <v/>
      </c>
      <c r="EM66" s="160" t="str">
        <f t="shared" si="50"/>
        <v/>
      </c>
      <c r="EN66" s="160" t="str">
        <f t="shared" si="51"/>
        <v/>
      </c>
      <c r="EO66" s="160" t="str">
        <f t="shared" si="52"/>
        <v/>
      </c>
      <c r="EP66" s="160" t="str">
        <f t="shared" si="53"/>
        <v/>
      </c>
      <c r="EQ66" s="160" t="str">
        <f t="shared" si="54"/>
        <v/>
      </c>
      <c r="ER66" s="160" t="str">
        <f t="shared" si="55"/>
        <v/>
      </c>
      <c r="ES66" s="160" t="str">
        <f t="shared" si="56"/>
        <v/>
      </c>
      <c r="ET66" s="160" t="str">
        <f t="shared" si="57"/>
        <v/>
      </c>
      <c r="EU66" s="160" t="str">
        <f t="shared" si="58"/>
        <v/>
      </c>
      <c r="EV66" s="160" t="str">
        <f t="shared" si="59"/>
        <v/>
      </c>
      <c r="EW66" s="160" t="str">
        <f t="shared" si="60"/>
        <v/>
      </c>
      <c r="EX66" s="160" t="str">
        <f t="shared" si="61"/>
        <v/>
      </c>
      <c r="EY66" s="160" t="str">
        <f t="shared" si="62"/>
        <v/>
      </c>
      <c r="EZ66" s="160" t="str">
        <f t="shared" si="88"/>
        <v/>
      </c>
      <c r="FA66" s="160" t="str">
        <f t="shared" si="89"/>
        <v/>
      </c>
      <c r="FB66" s="160" t="str">
        <f t="shared" si="90"/>
        <v/>
      </c>
      <c r="FC66" s="160" t="str">
        <f t="shared" si="91"/>
        <v/>
      </c>
      <c r="FD66" s="160" t="str">
        <f t="shared" si="92"/>
        <v/>
      </c>
      <c r="FE66" s="160" t="str">
        <f t="shared" si="93"/>
        <v/>
      </c>
      <c r="FF66" s="160" t="str">
        <f t="shared" si="94"/>
        <v/>
      </c>
      <c r="FG66" s="160" t="str">
        <f t="shared" si="95"/>
        <v/>
      </c>
      <c r="FH66" s="160" t="str">
        <f t="shared" si="96"/>
        <v/>
      </c>
      <c r="FI66" s="160" t="str">
        <f t="shared" si="97"/>
        <v/>
      </c>
      <c r="FJ66" s="160" t="str">
        <f t="shared" si="98"/>
        <v/>
      </c>
      <c r="FK66" s="160" t="str">
        <f t="shared" si="99"/>
        <v/>
      </c>
      <c r="FL66" s="160" t="str">
        <f t="shared" si="100"/>
        <v/>
      </c>
      <c r="FM66" s="160" t="str">
        <f t="shared" si="101"/>
        <v/>
      </c>
      <c r="FN66" s="160" t="str">
        <f t="shared" si="102"/>
        <v/>
      </c>
      <c r="FO66" s="160" t="str">
        <f t="shared" si="103"/>
        <v/>
      </c>
      <c r="FP66" s="160" t="str">
        <f t="shared" si="104"/>
        <v/>
      </c>
      <c r="FQ66" s="160" t="str">
        <f t="shared" si="105"/>
        <v/>
      </c>
      <c r="FR66" s="160" t="str">
        <f t="shared" si="106"/>
        <v/>
      </c>
      <c r="FS66" s="160" t="str">
        <f t="shared" si="107"/>
        <v/>
      </c>
      <c r="FT66" s="160" t="str">
        <f t="shared" si="108"/>
        <v/>
      </c>
      <c r="FU66" s="160" t="str">
        <f t="shared" si="109"/>
        <v/>
      </c>
    </row>
    <row r="67" spans="1:177" hidden="1" x14ac:dyDescent="0.25">
      <c r="ED67" s="160" t="str">
        <f t="shared" si="87"/>
        <v/>
      </c>
      <c r="EE67" s="160" t="str">
        <f t="shared" ref="EE67:EE73" si="133">IF(AU67&lt;&gt;"",AU67-C67,"")</f>
        <v/>
      </c>
      <c r="EF67" s="160" t="str">
        <f t="shared" ref="EF67:EF73" si="134">IF(AV67&lt;&gt;"",AV67-D67,"")</f>
        <v/>
      </c>
      <c r="EG67" s="160" t="str">
        <f t="shared" ref="EG67:EG73" si="135">IF(AW67&lt;&gt;"",AW67-E67,"")</f>
        <v/>
      </c>
      <c r="EH67" s="160" t="str">
        <f t="shared" ref="EH67:EH73" si="136">IF(AX67&lt;&gt;"",AX67-F67,"")</f>
        <v/>
      </c>
      <c r="EI67" s="160" t="str">
        <f t="shared" ref="EI67:EI73" si="137">IF(AY67&lt;&gt;"",AY67-G67,"")</f>
        <v/>
      </c>
      <c r="EJ67" s="160" t="str">
        <f t="shared" ref="EJ67:EJ73" si="138">IF(AZ67&lt;&gt;"",AZ67-H67,"")</f>
        <v/>
      </c>
      <c r="EK67" s="160" t="str">
        <f t="shared" ref="EK67:EK73" si="139">IF(BA67&lt;&gt;"",BA67-I67,"")</f>
        <v/>
      </c>
      <c r="EL67" s="160" t="str">
        <f t="shared" ref="EL67:EL73" si="140">IF(BB67&lt;&gt;"",BB67-J67,"")</f>
        <v/>
      </c>
      <c r="EM67" s="160" t="str">
        <f t="shared" ref="EM67:EM73" si="141">IF(BC67&lt;&gt;"",BC67-K67,"")</f>
        <v/>
      </c>
      <c r="EN67" s="160" t="str">
        <f t="shared" ref="EN67:EN73" si="142">IF(BD67&lt;&gt;"",BD67-L67,"")</f>
        <v/>
      </c>
      <c r="EO67" s="160" t="str">
        <f t="shared" ref="EO67:EO73" si="143">IF(BE67&lt;&gt;"",BE67-M67,"")</f>
        <v/>
      </c>
      <c r="EP67" s="160" t="str">
        <f t="shared" ref="EP67:EP73" si="144">IF(BF67&lt;&gt;"",BF67-N67,"")</f>
        <v/>
      </c>
      <c r="EQ67" s="160" t="str">
        <f t="shared" ref="EQ67:EQ73" si="145">IF(BG67&lt;&gt;"",BG67-O67,"")</f>
        <v/>
      </c>
      <c r="ER67" s="160" t="str">
        <f t="shared" ref="ER67:ER73" si="146">IF(BH67&lt;&gt;"",BH67-P67,"")</f>
        <v/>
      </c>
      <c r="ES67" s="160" t="str">
        <f t="shared" ref="ES67:ES73" si="147">IF(BI67&lt;&gt;"",BI67-Q67,"")</f>
        <v/>
      </c>
      <c r="ET67" s="160" t="str">
        <f t="shared" ref="ET67:ET73" si="148">IF(BJ67&lt;&gt;"",BJ67-R67,"")</f>
        <v/>
      </c>
      <c r="EU67" s="160" t="str">
        <f t="shared" ref="EU67:EU73" si="149">IF(BK67&lt;&gt;"",BK67-S67,"")</f>
        <v/>
      </c>
      <c r="EV67" s="160" t="str">
        <f t="shared" ref="EV67:EV73" si="150">IF(BL67&lt;&gt;"",BL67-T67,"")</f>
        <v/>
      </c>
      <c r="EW67" s="160" t="str">
        <f t="shared" ref="EW67:EW73" si="151">IF(BM67&lt;&gt;"",BM67-U67,"")</f>
        <v/>
      </c>
      <c r="EX67" s="160" t="str">
        <f t="shared" ref="EX67:EX73" si="152">IF(BN67&lt;&gt;"",BN67-V67,"")</f>
        <v/>
      </c>
      <c r="EY67" s="160" t="str">
        <f t="shared" ref="EY67:EY73" si="153">IF(BO67&lt;&gt;"",BO67-W67,"")</f>
        <v/>
      </c>
      <c r="EZ67" s="160" t="str">
        <f t="shared" si="88"/>
        <v/>
      </c>
      <c r="FA67" s="160" t="str">
        <f t="shared" si="89"/>
        <v/>
      </c>
      <c r="FB67" s="160" t="str">
        <f t="shared" si="90"/>
        <v/>
      </c>
      <c r="FC67" s="160" t="str">
        <f t="shared" si="91"/>
        <v/>
      </c>
      <c r="FD67" s="160" t="str">
        <f t="shared" si="92"/>
        <v/>
      </c>
      <c r="FE67" s="160" t="str">
        <f t="shared" si="93"/>
        <v/>
      </c>
      <c r="FF67" s="160" t="str">
        <f t="shared" si="94"/>
        <v/>
      </c>
      <c r="FG67" s="160" t="str">
        <f t="shared" si="95"/>
        <v/>
      </c>
      <c r="FH67" s="160" t="str">
        <f t="shared" si="96"/>
        <v/>
      </c>
      <c r="FI67" s="160" t="str">
        <f t="shared" si="97"/>
        <v/>
      </c>
      <c r="FJ67" s="160" t="str">
        <f t="shared" si="98"/>
        <v/>
      </c>
      <c r="FK67" s="160" t="str">
        <f t="shared" si="99"/>
        <v/>
      </c>
      <c r="FL67" s="160" t="str">
        <f t="shared" si="100"/>
        <v/>
      </c>
      <c r="FM67" s="160" t="str">
        <f t="shared" si="101"/>
        <v/>
      </c>
      <c r="FN67" s="160" t="str">
        <f t="shared" si="102"/>
        <v/>
      </c>
      <c r="FO67" s="160" t="str">
        <f t="shared" si="103"/>
        <v/>
      </c>
      <c r="FP67" s="160" t="str">
        <f t="shared" si="104"/>
        <v/>
      </c>
      <c r="FQ67" s="160" t="str">
        <f t="shared" si="105"/>
        <v/>
      </c>
      <c r="FR67" s="160" t="str">
        <f t="shared" si="106"/>
        <v/>
      </c>
      <c r="FS67" s="160" t="str">
        <f t="shared" si="107"/>
        <v/>
      </c>
      <c r="FT67" s="160" t="str">
        <f t="shared" si="108"/>
        <v/>
      </c>
      <c r="FU67" s="160" t="str">
        <f t="shared" si="109"/>
        <v/>
      </c>
    </row>
    <row r="68" spans="1:177" hidden="1" x14ac:dyDescent="0.25">
      <c r="ED68" s="160" t="str">
        <f t="shared" ref="ED68:ED73" si="154">IF(AT68&lt;&gt;"",AT68-B68,"")</f>
        <v/>
      </c>
      <c r="EE68" s="160" t="str">
        <f t="shared" si="133"/>
        <v/>
      </c>
      <c r="EF68" s="160" t="str">
        <f t="shared" si="134"/>
        <v/>
      </c>
      <c r="EG68" s="160" t="str">
        <f t="shared" si="135"/>
        <v/>
      </c>
      <c r="EH68" s="160" t="str">
        <f t="shared" si="136"/>
        <v/>
      </c>
      <c r="EI68" s="160" t="str">
        <f t="shared" si="137"/>
        <v/>
      </c>
      <c r="EJ68" s="160" t="str">
        <f t="shared" si="138"/>
        <v/>
      </c>
      <c r="EK68" s="160" t="str">
        <f t="shared" si="139"/>
        <v/>
      </c>
      <c r="EL68" s="160" t="str">
        <f t="shared" si="140"/>
        <v/>
      </c>
      <c r="EM68" s="160" t="str">
        <f t="shared" si="141"/>
        <v/>
      </c>
      <c r="EN68" s="160" t="str">
        <f t="shared" si="142"/>
        <v/>
      </c>
      <c r="EO68" s="160" t="str">
        <f t="shared" si="143"/>
        <v/>
      </c>
      <c r="EP68" s="160" t="str">
        <f t="shared" si="144"/>
        <v/>
      </c>
      <c r="EQ68" s="160" t="str">
        <f t="shared" si="145"/>
        <v/>
      </c>
      <c r="ER68" s="160" t="str">
        <f t="shared" si="146"/>
        <v/>
      </c>
      <c r="ES68" s="160" t="str">
        <f t="shared" si="147"/>
        <v/>
      </c>
      <c r="ET68" s="160" t="str">
        <f t="shared" si="148"/>
        <v/>
      </c>
      <c r="EU68" s="160" t="str">
        <f t="shared" si="149"/>
        <v/>
      </c>
      <c r="EV68" s="160" t="str">
        <f t="shared" si="150"/>
        <v/>
      </c>
      <c r="EW68" s="160" t="str">
        <f t="shared" si="151"/>
        <v/>
      </c>
      <c r="EX68" s="160" t="str">
        <f t="shared" si="152"/>
        <v/>
      </c>
      <c r="EY68" s="160" t="str">
        <f t="shared" si="153"/>
        <v/>
      </c>
      <c r="EZ68" s="160" t="str">
        <f t="shared" ref="EZ68:EZ72" si="155">IF(BP68&lt;&gt;"",BP68-B68,"")</f>
        <v/>
      </c>
      <c r="FA68" s="160" t="str">
        <f t="shared" ref="FA68:FA72" si="156">IF(BQ68&lt;&gt;"",BQ68-C68,"")</f>
        <v/>
      </c>
      <c r="FB68" s="160" t="str">
        <f t="shared" ref="FB68:FB72" si="157">IF(BR68&lt;&gt;"",BR68-D68,"")</f>
        <v/>
      </c>
      <c r="FC68" s="160" t="str">
        <f t="shared" ref="FC68:FC72" si="158">IF(BS68&lt;&gt;"",BS68-E68,"")</f>
        <v/>
      </c>
      <c r="FD68" s="160" t="str">
        <f t="shared" ref="FD68:FD72" si="159">IF(BT68&lt;&gt;"",BT68-F68,"")</f>
        <v/>
      </c>
      <c r="FE68" s="160" t="str">
        <f t="shared" ref="FE68:FE72" si="160">IF(BU68&lt;&gt;"",BU68-G68,"")</f>
        <v/>
      </c>
      <c r="FF68" s="160" t="str">
        <f t="shared" ref="FF68:FF72" si="161">IF(BV68&lt;&gt;"",BV68-H68,"")</f>
        <v/>
      </c>
      <c r="FG68" s="160" t="str">
        <f t="shared" ref="FG68:FG72" si="162">IF(BW68&lt;&gt;"",BW68-I68,"")</f>
        <v/>
      </c>
      <c r="FH68" s="160" t="str">
        <f t="shared" ref="FH68:FH72" si="163">IF(BX68&lt;&gt;"",BX68-J68,"")</f>
        <v/>
      </c>
      <c r="FI68" s="160" t="str">
        <f t="shared" ref="FI68:FI72" si="164">IF(BY68&lt;&gt;"",BY68-K68,"")</f>
        <v/>
      </c>
      <c r="FJ68" s="160" t="str">
        <f t="shared" ref="FJ68:FJ72" si="165">IF(BZ68&lt;&gt;"",BZ68-L68,"")</f>
        <v/>
      </c>
      <c r="FK68" s="160" t="str">
        <f t="shared" ref="FK68:FK72" si="166">IF(CA68&lt;&gt;"",CA68-M68,"")</f>
        <v/>
      </c>
      <c r="FL68" s="160" t="str">
        <f t="shared" ref="FL68:FL72" si="167">IF(CB68&lt;&gt;"",CB68-N68,"")</f>
        <v/>
      </c>
      <c r="FM68" s="160" t="str">
        <f t="shared" ref="FM68:FM72" si="168">IF(CC68&lt;&gt;"",CC68-O68,"")</f>
        <v/>
      </c>
      <c r="FN68" s="160" t="str">
        <f t="shared" ref="FN68:FN72" si="169">IF(CD68&lt;&gt;"",CD68-P68,"")</f>
        <v/>
      </c>
      <c r="FO68" s="160" t="str">
        <f t="shared" ref="FO68:FO72" si="170">IF(CE68&lt;&gt;"",CE68-Q68,"")</f>
        <v/>
      </c>
      <c r="FP68" s="160" t="str">
        <f t="shared" ref="FP68:FP72" si="171">IF(CF68&lt;&gt;"",CF68-R68,"")</f>
        <v/>
      </c>
      <c r="FQ68" s="160" t="str">
        <f t="shared" ref="FQ68:FQ72" si="172">IF(CG68&lt;&gt;"",CG68-S68,"")</f>
        <v/>
      </c>
      <c r="FR68" s="160" t="str">
        <f t="shared" ref="FR68:FR72" si="173">IF(CH68&lt;&gt;"",CH68-T68,"")</f>
        <v/>
      </c>
      <c r="FS68" s="160" t="str">
        <f t="shared" ref="FS68:FS72" si="174">IF(CI68&lt;&gt;"",CI68-U68,"")</f>
        <v/>
      </c>
      <c r="FT68" s="160" t="str">
        <f t="shared" ref="FT68:FT72" si="175">IF(CJ68&lt;&gt;"",CJ68-V68,"")</f>
        <v/>
      </c>
      <c r="FU68" s="160" t="str">
        <f t="shared" ref="FU68:FU72" si="176">IF(CK68&lt;&gt;"",CK68-W68,"")</f>
        <v/>
      </c>
    </row>
    <row r="69" spans="1:177" hidden="1" x14ac:dyDescent="0.25">
      <c r="ED69" s="160" t="str">
        <f t="shared" si="154"/>
        <v/>
      </c>
      <c r="EE69" s="160" t="str">
        <f t="shared" si="133"/>
        <v/>
      </c>
      <c r="EF69" s="160" t="str">
        <f t="shared" si="134"/>
        <v/>
      </c>
      <c r="EG69" s="160" t="str">
        <f t="shared" si="135"/>
        <v/>
      </c>
      <c r="EH69" s="160" t="str">
        <f t="shared" si="136"/>
        <v/>
      </c>
      <c r="EI69" s="160" t="str">
        <f t="shared" si="137"/>
        <v/>
      </c>
      <c r="EJ69" s="160" t="str">
        <f t="shared" si="138"/>
        <v/>
      </c>
      <c r="EK69" s="160" t="str">
        <f t="shared" si="139"/>
        <v/>
      </c>
      <c r="EL69" s="160" t="str">
        <f t="shared" si="140"/>
        <v/>
      </c>
      <c r="EM69" s="160" t="str">
        <f t="shared" si="141"/>
        <v/>
      </c>
      <c r="EN69" s="160" t="str">
        <f t="shared" si="142"/>
        <v/>
      </c>
      <c r="EO69" s="160" t="str">
        <f t="shared" si="143"/>
        <v/>
      </c>
      <c r="EP69" s="160" t="str">
        <f t="shared" si="144"/>
        <v/>
      </c>
      <c r="EQ69" s="160" t="str">
        <f t="shared" si="145"/>
        <v/>
      </c>
      <c r="ER69" s="160" t="str">
        <f t="shared" si="146"/>
        <v/>
      </c>
      <c r="ES69" s="160" t="str">
        <f t="shared" si="147"/>
        <v/>
      </c>
      <c r="ET69" s="160" t="str">
        <f t="shared" si="148"/>
        <v/>
      </c>
      <c r="EU69" s="160" t="str">
        <f t="shared" si="149"/>
        <v/>
      </c>
      <c r="EV69" s="160" t="str">
        <f t="shared" si="150"/>
        <v/>
      </c>
      <c r="EW69" s="160" t="str">
        <f t="shared" si="151"/>
        <v/>
      </c>
      <c r="EX69" s="160" t="str">
        <f t="shared" si="152"/>
        <v/>
      </c>
      <c r="EY69" s="160" t="str">
        <f t="shared" si="153"/>
        <v/>
      </c>
      <c r="EZ69" s="160" t="str">
        <f t="shared" si="155"/>
        <v/>
      </c>
      <c r="FA69" s="160" t="str">
        <f t="shared" si="156"/>
        <v/>
      </c>
      <c r="FB69" s="160" t="str">
        <f t="shared" si="157"/>
        <v/>
      </c>
      <c r="FC69" s="160" t="str">
        <f t="shared" si="158"/>
        <v/>
      </c>
      <c r="FD69" s="160" t="str">
        <f t="shared" si="159"/>
        <v/>
      </c>
      <c r="FE69" s="160" t="str">
        <f t="shared" si="160"/>
        <v/>
      </c>
      <c r="FF69" s="160" t="str">
        <f t="shared" si="161"/>
        <v/>
      </c>
      <c r="FG69" s="160" t="str">
        <f t="shared" si="162"/>
        <v/>
      </c>
      <c r="FH69" s="160" t="str">
        <f t="shared" si="163"/>
        <v/>
      </c>
      <c r="FI69" s="160" t="str">
        <f t="shared" si="164"/>
        <v/>
      </c>
      <c r="FJ69" s="160" t="str">
        <f t="shared" si="165"/>
        <v/>
      </c>
      <c r="FK69" s="160" t="str">
        <f t="shared" si="166"/>
        <v/>
      </c>
      <c r="FL69" s="160" t="str">
        <f t="shared" si="167"/>
        <v/>
      </c>
      <c r="FM69" s="160" t="str">
        <f t="shared" si="168"/>
        <v/>
      </c>
      <c r="FN69" s="160" t="str">
        <f t="shared" si="169"/>
        <v/>
      </c>
      <c r="FO69" s="160" t="str">
        <f t="shared" si="170"/>
        <v/>
      </c>
      <c r="FP69" s="160" t="str">
        <f t="shared" si="171"/>
        <v/>
      </c>
      <c r="FQ69" s="160" t="str">
        <f t="shared" si="172"/>
        <v/>
      </c>
      <c r="FR69" s="160" t="str">
        <f t="shared" si="173"/>
        <v/>
      </c>
      <c r="FS69" s="160" t="str">
        <f t="shared" si="174"/>
        <v/>
      </c>
      <c r="FT69" s="160" t="str">
        <f t="shared" si="175"/>
        <v/>
      </c>
      <c r="FU69" s="160" t="str">
        <f t="shared" si="176"/>
        <v/>
      </c>
    </row>
    <row r="70" spans="1:177" hidden="1" x14ac:dyDescent="0.25">
      <c r="ED70" s="160" t="str">
        <f t="shared" si="154"/>
        <v/>
      </c>
      <c r="EE70" s="160" t="str">
        <f t="shared" si="133"/>
        <v/>
      </c>
      <c r="EF70" s="160" t="str">
        <f t="shared" si="134"/>
        <v/>
      </c>
      <c r="EG70" s="160" t="str">
        <f t="shared" si="135"/>
        <v/>
      </c>
      <c r="EH70" s="160" t="str">
        <f t="shared" si="136"/>
        <v/>
      </c>
      <c r="EI70" s="160" t="str">
        <f t="shared" si="137"/>
        <v/>
      </c>
      <c r="EJ70" s="160" t="str">
        <f t="shared" si="138"/>
        <v/>
      </c>
      <c r="EK70" s="160" t="str">
        <f t="shared" si="139"/>
        <v/>
      </c>
      <c r="EL70" s="160" t="str">
        <f t="shared" si="140"/>
        <v/>
      </c>
      <c r="EM70" s="160" t="str">
        <f t="shared" si="141"/>
        <v/>
      </c>
      <c r="EN70" s="160" t="str">
        <f t="shared" si="142"/>
        <v/>
      </c>
      <c r="EO70" s="160" t="str">
        <f t="shared" si="143"/>
        <v/>
      </c>
      <c r="EP70" s="160" t="str">
        <f t="shared" si="144"/>
        <v/>
      </c>
      <c r="EQ70" s="160" t="str">
        <f t="shared" si="145"/>
        <v/>
      </c>
      <c r="ER70" s="160" t="str">
        <f t="shared" si="146"/>
        <v/>
      </c>
      <c r="ES70" s="160" t="str">
        <f t="shared" si="147"/>
        <v/>
      </c>
      <c r="ET70" s="160" t="str">
        <f t="shared" si="148"/>
        <v/>
      </c>
      <c r="EU70" s="160" t="str">
        <f t="shared" si="149"/>
        <v/>
      </c>
      <c r="EV70" s="160" t="str">
        <f t="shared" si="150"/>
        <v/>
      </c>
      <c r="EW70" s="160" t="str">
        <f t="shared" si="151"/>
        <v/>
      </c>
      <c r="EX70" s="160" t="str">
        <f t="shared" si="152"/>
        <v/>
      </c>
      <c r="EY70" s="160" t="str">
        <f t="shared" si="153"/>
        <v/>
      </c>
      <c r="EZ70" s="160" t="str">
        <f t="shared" si="155"/>
        <v/>
      </c>
      <c r="FA70" s="160" t="str">
        <f t="shared" si="156"/>
        <v/>
      </c>
      <c r="FB70" s="160" t="str">
        <f t="shared" si="157"/>
        <v/>
      </c>
      <c r="FC70" s="160" t="str">
        <f t="shared" si="158"/>
        <v/>
      </c>
      <c r="FD70" s="160" t="str">
        <f t="shared" si="159"/>
        <v/>
      </c>
      <c r="FE70" s="160" t="str">
        <f t="shared" si="160"/>
        <v/>
      </c>
      <c r="FF70" s="160" t="str">
        <f t="shared" si="161"/>
        <v/>
      </c>
      <c r="FG70" s="160" t="str">
        <f t="shared" si="162"/>
        <v/>
      </c>
      <c r="FH70" s="160" t="str">
        <f t="shared" si="163"/>
        <v/>
      </c>
      <c r="FI70" s="160" t="str">
        <f t="shared" si="164"/>
        <v/>
      </c>
      <c r="FJ70" s="160" t="str">
        <f t="shared" si="165"/>
        <v/>
      </c>
      <c r="FK70" s="160" t="str">
        <f t="shared" si="166"/>
        <v/>
      </c>
      <c r="FL70" s="160" t="str">
        <f t="shared" si="167"/>
        <v/>
      </c>
      <c r="FM70" s="160" t="str">
        <f t="shared" si="168"/>
        <v/>
      </c>
      <c r="FN70" s="160" t="str">
        <f t="shared" si="169"/>
        <v/>
      </c>
      <c r="FO70" s="160" t="str">
        <f t="shared" si="170"/>
        <v/>
      </c>
      <c r="FP70" s="160" t="str">
        <f t="shared" si="171"/>
        <v/>
      </c>
      <c r="FQ70" s="160" t="str">
        <f t="shared" si="172"/>
        <v/>
      </c>
      <c r="FR70" s="160" t="str">
        <f t="shared" si="173"/>
        <v/>
      </c>
      <c r="FS70" s="160" t="str">
        <f t="shared" si="174"/>
        <v/>
      </c>
      <c r="FT70" s="160" t="str">
        <f t="shared" si="175"/>
        <v/>
      </c>
      <c r="FU70" s="160" t="str">
        <f t="shared" si="176"/>
        <v/>
      </c>
    </row>
    <row r="71" spans="1:177" hidden="1" x14ac:dyDescent="0.25">
      <c r="ED71" s="160" t="str">
        <f t="shared" si="154"/>
        <v/>
      </c>
      <c r="EE71" s="160" t="str">
        <f t="shared" si="133"/>
        <v/>
      </c>
      <c r="EF71" s="160" t="str">
        <f t="shared" si="134"/>
        <v/>
      </c>
      <c r="EG71" s="160" t="str">
        <f t="shared" si="135"/>
        <v/>
      </c>
      <c r="EH71" s="160" t="str">
        <f t="shared" si="136"/>
        <v/>
      </c>
      <c r="EI71" s="160" t="str">
        <f t="shared" si="137"/>
        <v/>
      </c>
      <c r="EJ71" s="160" t="str">
        <f t="shared" si="138"/>
        <v/>
      </c>
      <c r="EK71" s="160" t="str">
        <f t="shared" si="139"/>
        <v/>
      </c>
      <c r="EL71" s="160" t="str">
        <f t="shared" si="140"/>
        <v/>
      </c>
      <c r="EM71" s="160" t="str">
        <f t="shared" si="141"/>
        <v/>
      </c>
      <c r="EN71" s="160" t="str">
        <f t="shared" si="142"/>
        <v/>
      </c>
      <c r="EO71" s="160" t="str">
        <f t="shared" si="143"/>
        <v/>
      </c>
      <c r="EP71" s="160" t="str">
        <f t="shared" si="144"/>
        <v/>
      </c>
      <c r="EQ71" s="160" t="str">
        <f t="shared" si="145"/>
        <v/>
      </c>
      <c r="ER71" s="160" t="str">
        <f t="shared" si="146"/>
        <v/>
      </c>
      <c r="ES71" s="160" t="str">
        <f t="shared" si="147"/>
        <v/>
      </c>
      <c r="ET71" s="160" t="str">
        <f t="shared" si="148"/>
        <v/>
      </c>
      <c r="EU71" s="160" t="str">
        <f t="shared" si="149"/>
        <v/>
      </c>
      <c r="EV71" s="160" t="str">
        <f t="shared" si="150"/>
        <v/>
      </c>
      <c r="EW71" s="160" t="str">
        <f t="shared" si="151"/>
        <v/>
      </c>
      <c r="EX71" s="160" t="str">
        <f t="shared" si="152"/>
        <v/>
      </c>
      <c r="EY71" s="160" t="str">
        <f t="shared" si="153"/>
        <v/>
      </c>
      <c r="EZ71" s="160" t="str">
        <f t="shared" si="155"/>
        <v/>
      </c>
      <c r="FA71" s="160" t="str">
        <f t="shared" si="156"/>
        <v/>
      </c>
      <c r="FB71" s="160" t="str">
        <f t="shared" si="157"/>
        <v/>
      </c>
      <c r="FC71" s="160" t="str">
        <f t="shared" si="158"/>
        <v/>
      </c>
      <c r="FD71" s="160" t="str">
        <f t="shared" si="159"/>
        <v/>
      </c>
      <c r="FE71" s="160" t="str">
        <f t="shared" si="160"/>
        <v/>
      </c>
      <c r="FF71" s="160" t="str">
        <f t="shared" si="161"/>
        <v/>
      </c>
      <c r="FG71" s="160" t="str">
        <f t="shared" si="162"/>
        <v/>
      </c>
      <c r="FH71" s="160" t="str">
        <f t="shared" si="163"/>
        <v/>
      </c>
      <c r="FI71" s="160" t="str">
        <f t="shared" si="164"/>
        <v/>
      </c>
      <c r="FJ71" s="160" t="str">
        <f t="shared" si="165"/>
        <v/>
      </c>
      <c r="FK71" s="160" t="str">
        <f t="shared" si="166"/>
        <v/>
      </c>
      <c r="FL71" s="160" t="str">
        <f t="shared" si="167"/>
        <v/>
      </c>
      <c r="FM71" s="160" t="str">
        <f t="shared" si="168"/>
        <v/>
      </c>
      <c r="FN71" s="160" t="str">
        <f t="shared" si="169"/>
        <v/>
      </c>
      <c r="FO71" s="160" t="str">
        <f t="shared" si="170"/>
        <v/>
      </c>
      <c r="FP71" s="160" t="str">
        <f t="shared" si="171"/>
        <v/>
      </c>
      <c r="FQ71" s="160" t="str">
        <f t="shared" si="172"/>
        <v/>
      </c>
      <c r="FR71" s="160" t="str">
        <f t="shared" si="173"/>
        <v/>
      </c>
      <c r="FS71" s="160" t="str">
        <f t="shared" si="174"/>
        <v/>
      </c>
      <c r="FT71" s="160" t="str">
        <f t="shared" si="175"/>
        <v/>
      </c>
      <c r="FU71" s="160" t="str">
        <f t="shared" si="176"/>
        <v/>
      </c>
    </row>
    <row r="72" spans="1:177" hidden="1" x14ac:dyDescent="0.25">
      <c r="ED72" s="160" t="str">
        <f t="shared" si="154"/>
        <v/>
      </c>
      <c r="EE72" s="160" t="str">
        <f t="shared" si="133"/>
        <v/>
      </c>
      <c r="EF72" s="160" t="str">
        <f t="shared" si="134"/>
        <v/>
      </c>
      <c r="EG72" s="160" t="str">
        <f t="shared" si="135"/>
        <v/>
      </c>
      <c r="EH72" s="160" t="str">
        <f t="shared" si="136"/>
        <v/>
      </c>
      <c r="EI72" s="160" t="str">
        <f t="shared" si="137"/>
        <v/>
      </c>
      <c r="EJ72" s="160" t="str">
        <f t="shared" si="138"/>
        <v/>
      </c>
      <c r="EK72" s="160" t="str">
        <f t="shared" si="139"/>
        <v/>
      </c>
      <c r="EL72" s="160" t="str">
        <f t="shared" si="140"/>
        <v/>
      </c>
      <c r="EM72" s="160" t="str">
        <f t="shared" si="141"/>
        <v/>
      </c>
      <c r="EN72" s="160" t="str">
        <f t="shared" si="142"/>
        <v/>
      </c>
      <c r="EO72" s="160" t="str">
        <f t="shared" si="143"/>
        <v/>
      </c>
      <c r="EP72" s="160" t="str">
        <f t="shared" si="144"/>
        <v/>
      </c>
      <c r="EQ72" s="160" t="str">
        <f t="shared" si="145"/>
        <v/>
      </c>
      <c r="ER72" s="160" t="str">
        <f t="shared" si="146"/>
        <v/>
      </c>
      <c r="ES72" s="160" t="str">
        <f t="shared" si="147"/>
        <v/>
      </c>
      <c r="ET72" s="160" t="str">
        <f t="shared" si="148"/>
        <v/>
      </c>
      <c r="EU72" s="160" t="str">
        <f t="shared" si="149"/>
        <v/>
      </c>
      <c r="EV72" s="160" t="str">
        <f t="shared" si="150"/>
        <v/>
      </c>
      <c r="EW72" s="160" t="str">
        <f t="shared" si="151"/>
        <v/>
      </c>
      <c r="EX72" s="160" t="str">
        <f t="shared" si="152"/>
        <v/>
      </c>
      <c r="EY72" s="160" t="str">
        <f t="shared" si="153"/>
        <v/>
      </c>
      <c r="EZ72" s="160" t="str">
        <f t="shared" si="155"/>
        <v/>
      </c>
      <c r="FA72" s="160" t="str">
        <f t="shared" si="156"/>
        <v/>
      </c>
      <c r="FB72" s="160" t="str">
        <f t="shared" si="157"/>
        <v/>
      </c>
      <c r="FC72" s="160" t="str">
        <f t="shared" si="158"/>
        <v/>
      </c>
      <c r="FD72" s="160" t="str">
        <f t="shared" si="159"/>
        <v/>
      </c>
      <c r="FE72" s="160" t="str">
        <f t="shared" si="160"/>
        <v/>
      </c>
      <c r="FF72" s="160" t="str">
        <f t="shared" si="161"/>
        <v/>
      </c>
      <c r="FG72" s="160" t="str">
        <f t="shared" si="162"/>
        <v/>
      </c>
      <c r="FH72" s="160" t="str">
        <f t="shared" si="163"/>
        <v/>
      </c>
      <c r="FI72" s="160" t="str">
        <f t="shared" si="164"/>
        <v/>
      </c>
      <c r="FJ72" s="160" t="str">
        <f t="shared" si="165"/>
        <v/>
      </c>
      <c r="FK72" s="160" t="str">
        <f t="shared" si="166"/>
        <v/>
      </c>
      <c r="FL72" s="160" t="str">
        <f t="shared" si="167"/>
        <v/>
      </c>
      <c r="FM72" s="160" t="str">
        <f t="shared" si="168"/>
        <v/>
      </c>
      <c r="FN72" s="160" t="str">
        <f t="shared" si="169"/>
        <v/>
      </c>
      <c r="FO72" s="160" t="str">
        <f t="shared" si="170"/>
        <v/>
      </c>
      <c r="FP72" s="160" t="str">
        <f t="shared" si="171"/>
        <v/>
      </c>
      <c r="FQ72" s="160" t="str">
        <f t="shared" si="172"/>
        <v/>
      </c>
      <c r="FR72" s="160" t="str">
        <f t="shared" si="173"/>
        <v/>
      </c>
      <c r="FS72" s="160" t="str">
        <f t="shared" si="174"/>
        <v/>
      </c>
      <c r="FT72" s="160" t="str">
        <f t="shared" si="175"/>
        <v/>
      </c>
      <c r="FU72" s="160" t="str">
        <f t="shared" si="176"/>
        <v/>
      </c>
    </row>
    <row r="73" spans="1:177" hidden="1" x14ac:dyDescent="0.25">
      <c r="ED73" s="160" t="str">
        <f t="shared" si="154"/>
        <v/>
      </c>
      <c r="EE73" s="160" t="str">
        <f t="shared" si="133"/>
        <v/>
      </c>
      <c r="EF73" s="160" t="str">
        <f t="shared" si="134"/>
        <v/>
      </c>
      <c r="EG73" s="160" t="str">
        <f t="shared" si="135"/>
        <v/>
      </c>
      <c r="EH73" s="160" t="str">
        <f t="shared" si="136"/>
        <v/>
      </c>
      <c r="EI73" s="160" t="str">
        <f t="shared" si="137"/>
        <v/>
      </c>
      <c r="EJ73" s="160" t="str">
        <f t="shared" si="138"/>
        <v/>
      </c>
      <c r="EK73" s="160" t="str">
        <f t="shared" si="139"/>
        <v/>
      </c>
      <c r="EL73" s="160" t="str">
        <f t="shared" si="140"/>
        <v/>
      </c>
      <c r="EM73" s="160" t="str">
        <f t="shared" si="141"/>
        <v/>
      </c>
      <c r="EN73" s="160" t="str">
        <f t="shared" si="142"/>
        <v/>
      </c>
      <c r="EO73" s="160" t="str">
        <f t="shared" si="143"/>
        <v/>
      </c>
      <c r="EP73" s="160" t="str">
        <f t="shared" si="144"/>
        <v/>
      </c>
      <c r="EQ73" s="160" t="str">
        <f t="shared" si="145"/>
        <v/>
      </c>
      <c r="ER73" s="160" t="str">
        <f t="shared" si="146"/>
        <v/>
      </c>
      <c r="ES73" s="160" t="str">
        <f t="shared" si="147"/>
        <v/>
      </c>
      <c r="ET73" s="160" t="str">
        <f t="shared" si="148"/>
        <v/>
      </c>
      <c r="EU73" s="160" t="str">
        <f t="shared" si="149"/>
        <v/>
      </c>
      <c r="EV73" s="160" t="str">
        <f t="shared" si="150"/>
        <v/>
      </c>
      <c r="EW73" s="160" t="str">
        <f t="shared" si="151"/>
        <v/>
      </c>
      <c r="EX73" s="160" t="str">
        <f t="shared" si="152"/>
        <v/>
      </c>
      <c r="EY73" s="160" t="str">
        <f t="shared" si="153"/>
        <v/>
      </c>
    </row>
    <row r="79" spans="1:177" ht="15.75" x14ac:dyDescent="0.25">
      <c r="B79" s="295" t="s">
        <v>112</v>
      </c>
      <c r="C79" s="295" t="s">
        <v>111</v>
      </c>
      <c r="D79" s="295" t="s">
        <v>110</v>
      </c>
      <c r="E79" s="295" t="s">
        <v>109</v>
      </c>
      <c r="F79" s="295" t="s">
        <v>108</v>
      </c>
      <c r="G79" s="295" t="s">
        <v>107</v>
      </c>
      <c r="H79" s="295" t="s">
        <v>106</v>
      </c>
      <c r="I79" s="295" t="s">
        <v>105</v>
      </c>
      <c r="J79" s="296" t="s">
        <v>104</v>
      </c>
      <c r="K79" s="296" t="s">
        <v>103</v>
      </c>
      <c r="L79" s="296" t="s">
        <v>102</v>
      </c>
      <c r="M79" s="296" t="s">
        <v>101</v>
      </c>
      <c r="N79" s="296" t="s">
        <v>100</v>
      </c>
      <c r="O79" s="296" t="s">
        <v>99</v>
      </c>
      <c r="P79" s="296" t="s">
        <v>98</v>
      </c>
      <c r="Q79" s="297" t="s">
        <v>97</v>
      </c>
      <c r="R79" s="297" t="s">
        <v>96</v>
      </c>
      <c r="S79" s="297" t="s">
        <v>95</v>
      </c>
      <c r="T79" s="297" t="s">
        <v>94</v>
      </c>
      <c r="U79" s="298" t="s">
        <v>116</v>
      </c>
      <c r="V79" s="298" t="s">
        <v>115</v>
      </c>
      <c r="W79" s="298" t="s">
        <v>114</v>
      </c>
    </row>
    <row r="80" spans="1:177" x14ac:dyDescent="0.25">
      <c r="A80" s="299" t="s">
        <v>308</v>
      </c>
      <c r="B80" s="160">
        <v>2</v>
      </c>
      <c r="C80" s="160">
        <v>2</v>
      </c>
      <c r="D80" s="160">
        <v>2</v>
      </c>
      <c r="E80" s="160">
        <v>2</v>
      </c>
      <c r="F80" s="160">
        <v>3</v>
      </c>
      <c r="G80" s="160">
        <v>2</v>
      </c>
      <c r="H80" s="160">
        <v>2</v>
      </c>
      <c r="I80" s="160">
        <v>3</v>
      </c>
      <c r="J80" s="160">
        <v>4</v>
      </c>
      <c r="K80" s="160">
        <v>4</v>
      </c>
      <c r="L80" s="160">
        <v>4</v>
      </c>
      <c r="M80" s="160">
        <v>4</v>
      </c>
      <c r="N80" s="160">
        <v>5</v>
      </c>
      <c r="O80" s="160">
        <v>4</v>
      </c>
      <c r="P80" s="160">
        <v>4</v>
      </c>
      <c r="Q80" s="160">
        <v>3</v>
      </c>
      <c r="R80" s="160">
        <v>4</v>
      </c>
      <c r="S80" s="160">
        <v>3</v>
      </c>
      <c r="T80" s="160">
        <v>2</v>
      </c>
      <c r="U80" s="160">
        <v>3</v>
      </c>
      <c r="V80" s="160">
        <v>3</v>
      </c>
      <c r="W80" s="160">
        <v>2</v>
      </c>
    </row>
    <row r="81" spans="1:23" x14ac:dyDescent="0.25">
      <c r="A81" s="299" t="s">
        <v>317</v>
      </c>
      <c r="B81" s="160">
        <v>2</v>
      </c>
      <c r="C81" s="160">
        <v>2</v>
      </c>
      <c r="D81" s="160">
        <v>2</v>
      </c>
      <c r="E81" s="160">
        <v>2</v>
      </c>
      <c r="F81" s="160">
        <v>3</v>
      </c>
      <c r="G81" s="160">
        <v>4</v>
      </c>
      <c r="H81" s="160">
        <v>1</v>
      </c>
      <c r="I81" s="160">
        <v>4</v>
      </c>
      <c r="J81" s="160">
        <v>4</v>
      </c>
      <c r="K81" s="160">
        <v>3</v>
      </c>
      <c r="L81" s="160">
        <v>4</v>
      </c>
      <c r="M81" s="160">
        <v>3</v>
      </c>
      <c r="N81" s="160">
        <v>4</v>
      </c>
      <c r="O81" s="160">
        <v>4</v>
      </c>
      <c r="P81" s="160">
        <v>4</v>
      </c>
      <c r="Q81" s="160">
        <v>2</v>
      </c>
      <c r="R81" s="160">
        <v>3</v>
      </c>
      <c r="S81" s="160">
        <v>3</v>
      </c>
      <c r="T81" s="160">
        <v>3</v>
      </c>
      <c r="U81" s="160">
        <v>2</v>
      </c>
      <c r="V81" s="160">
        <v>3</v>
      </c>
      <c r="W81" s="160">
        <v>3</v>
      </c>
    </row>
    <row r="82" spans="1:23" x14ac:dyDescent="0.25">
      <c r="A82" s="299" t="s">
        <v>309</v>
      </c>
      <c r="B82" s="160">
        <v>4</v>
      </c>
      <c r="C82" s="160">
        <v>4</v>
      </c>
      <c r="D82" s="160">
        <v>4</v>
      </c>
      <c r="E82" s="160">
        <v>3</v>
      </c>
      <c r="F82" s="160">
        <v>2</v>
      </c>
      <c r="G82" s="160">
        <v>3</v>
      </c>
      <c r="H82" s="160">
        <v>2</v>
      </c>
      <c r="I82" s="160">
        <v>3</v>
      </c>
      <c r="J82" s="160">
        <v>2</v>
      </c>
      <c r="K82" s="160">
        <v>3</v>
      </c>
      <c r="L82" s="160">
        <v>3</v>
      </c>
      <c r="M82" s="160">
        <v>2</v>
      </c>
      <c r="N82" s="160">
        <v>4</v>
      </c>
      <c r="O82" s="160">
        <v>2</v>
      </c>
      <c r="P82" s="160">
        <v>2</v>
      </c>
      <c r="Q82" s="160">
        <v>3</v>
      </c>
      <c r="R82" s="160">
        <v>2</v>
      </c>
      <c r="S82" s="160">
        <v>3</v>
      </c>
      <c r="T82" s="160">
        <v>3</v>
      </c>
      <c r="U82" s="160">
        <v>3</v>
      </c>
      <c r="V82" s="160">
        <v>3</v>
      </c>
      <c r="W82" s="160">
        <v>3</v>
      </c>
    </row>
    <row r="83" spans="1:23" x14ac:dyDescent="0.25">
      <c r="A83" s="299" t="s">
        <v>327</v>
      </c>
      <c r="B83" s="160">
        <v>3</v>
      </c>
      <c r="C83" s="160">
        <v>3</v>
      </c>
      <c r="D83" s="160">
        <v>3</v>
      </c>
      <c r="E83" s="160">
        <v>4</v>
      </c>
      <c r="F83" s="160">
        <v>4</v>
      </c>
      <c r="G83" s="160">
        <v>2</v>
      </c>
      <c r="H83" s="160">
        <v>3</v>
      </c>
      <c r="I83" s="160">
        <v>3</v>
      </c>
      <c r="J83" s="160">
        <v>3</v>
      </c>
      <c r="K83" s="160">
        <v>4</v>
      </c>
      <c r="L83" s="160">
        <v>4</v>
      </c>
      <c r="M83" s="160">
        <v>3</v>
      </c>
      <c r="N83" s="160">
        <v>4</v>
      </c>
      <c r="O83" s="160">
        <v>4</v>
      </c>
      <c r="P83" s="160">
        <v>3</v>
      </c>
      <c r="Q83" s="160">
        <v>3</v>
      </c>
      <c r="R83" s="160">
        <v>3</v>
      </c>
      <c r="S83" s="160">
        <v>3</v>
      </c>
      <c r="T83" s="160">
        <v>3</v>
      </c>
      <c r="U83" s="160">
        <v>3</v>
      </c>
      <c r="V83" s="160">
        <v>3</v>
      </c>
      <c r="W83" s="160">
        <v>3</v>
      </c>
    </row>
    <row r="84" spans="1:23" x14ac:dyDescent="0.25">
      <c r="A84" s="299" t="s">
        <v>328</v>
      </c>
      <c r="B84" s="160">
        <v>3</v>
      </c>
      <c r="C84" s="160">
        <v>3</v>
      </c>
      <c r="D84" s="160">
        <v>3</v>
      </c>
      <c r="E84" s="160">
        <v>3</v>
      </c>
      <c r="F84" s="160">
        <v>4</v>
      </c>
      <c r="G84" s="160">
        <v>1</v>
      </c>
      <c r="H84" s="160">
        <v>2</v>
      </c>
      <c r="I84" s="160">
        <v>3</v>
      </c>
      <c r="J84" s="160">
        <v>2</v>
      </c>
      <c r="K84" s="160">
        <v>5</v>
      </c>
      <c r="L84" s="160">
        <v>3</v>
      </c>
      <c r="M84" s="160">
        <v>3</v>
      </c>
      <c r="N84" s="160">
        <v>4</v>
      </c>
      <c r="O84" s="160">
        <v>4</v>
      </c>
      <c r="P84" s="160">
        <v>2</v>
      </c>
      <c r="Q84" s="160">
        <v>3</v>
      </c>
      <c r="R84" s="160">
        <v>4</v>
      </c>
      <c r="S84" s="160">
        <v>3</v>
      </c>
      <c r="T84" s="160">
        <v>3</v>
      </c>
      <c r="U84" s="160">
        <v>3</v>
      </c>
      <c r="V84" s="160">
        <v>3</v>
      </c>
      <c r="W84" s="160">
        <v>3</v>
      </c>
    </row>
    <row r="85" spans="1:23" ht="15.75" thickBot="1" x14ac:dyDescent="0.3">
      <c r="A85" s="300" t="s">
        <v>310</v>
      </c>
      <c r="B85" s="160">
        <v>4</v>
      </c>
      <c r="C85" s="160">
        <v>4</v>
      </c>
      <c r="D85" s="160">
        <v>4</v>
      </c>
      <c r="E85" s="160">
        <v>4</v>
      </c>
      <c r="F85" s="160">
        <v>2</v>
      </c>
      <c r="G85" s="160">
        <v>3</v>
      </c>
      <c r="H85" s="160">
        <v>2</v>
      </c>
      <c r="I85" s="160">
        <v>3</v>
      </c>
      <c r="J85" s="160">
        <v>2</v>
      </c>
      <c r="K85" s="160">
        <v>4</v>
      </c>
      <c r="L85" s="160">
        <v>3</v>
      </c>
      <c r="M85" s="160">
        <v>2</v>
      </c>
      <c r="N85" s="160">
        <v>4</v>
      </c>
      <c r="O85" s="160">
        <v>2</v>
      </c>
      <c r="P85" s="160">
        <v>2</v>
      </c>
      <c r="Q85" s="160">
        <v>3</v>
      </c>
      <c r="R85" s="160">
        <v>2</v>
      </c>
      <c r="S85" s="160">
        <v>3</v>
      </c>
      <c r="T85" s="160">
        <v>3</v>
      </c>
      <c r="U85" s="160">
        <v>3</v>
      </c>
      <c r="V85" s="160">
        <v>3</v>
      </c>
      <c r="W85" s="160">
        <v>3</v>
      </c>
    </row>
    <row r="86" spans="1:23" x14ac:dyDescent="0.25">
      <c r="A86" s="196" t="s">
        <v>312</v>
      </c>
      <c r="B86" s="160">
        <v>4</v>
      </c>
      <c r="C86" s="160">
        <v>4</v>
      </c>
      <c r="D86" s="160">
        <v>3</v>
      </c>
      <c r="E86" s="160">
        <v>4</v>
      </c>
      <c r="F86" s="160">
        <v>3</v>
      </c>
      <c r="G86" s="160">
        <v>2</v>
      </c>
      <c r="H86" s="160">
        <v>3</v>
      </c>
      <c r="I86" s="160">
        <v>2</v>
      </c>
      <c r="J86" s="160">
        <v>3</v>
      </c>
      <c r="K86" s="160">
        <v>4</v>
      </c>
      <c r="L86" s="160">
        <v>4</v>
      </c>
      <c r="M86" s="160">
        <v>3</v>
      </c>
      <c r="N86" s="160">
        <v>4</v>
      </c>
      <c r="O86" s="160">
        <v>4</v>
      </c>
      <c r="P86" s="160">
        <v>2</v>
      </c>
      <c r="Q86" s="160">
        <v>3</v>
      </c>
      <c r="R86" s="160">
        <v>1</v>
      </c>
      <c r="S86" s="160">
        <v>3</v>
      </c>
      <c r="T86" s="160">
        <v>1</v>
      </c>
      <c r="U86" s="160">
        <v>3</v>
      </c>
      <c r="V86" s="160">
        <v>2</v>
      </c>
      <c r="W86" s="160">
        <v>3</v>
      </c>
    </row>
    <row r="87" spans="1:23" x14ac:dyDescent="0.25">
      <c r="A87" s="196" t="s">
        <v>313</v>
      </c>
      <c r="B87" s="160">
        <v>4</v>
      </c>
      <c r="C87" s="160">
        <v>4</v>
      </c>
      <c r="D87" s="160">
        <v>4</v>
      </c>
      <c r="E87" s="160">
        <v>3</v>
      </c>
      <c r="F87" s="160">
        <v>3</v>
      </c>
      <c r="G87" s="160">
        <v>3</v>
      </c>
      <c r="H87" s="160">
        <v>4</v>
      </c>
      <c r="I87" s="160">
        <v>3</v>
      </c>
      <c r="J87" s="160">
        <v>4</v>
      </c>
      <c r="K87" s="160">
        <v>3</v>
      </c>
      <c r="L87" s="160">
        <v>3</v>
      </c>
      <c r="M87" s="160">
        <v>3</v>
      </c>
      <c r="N87" s="160">
        <v>3</v>
      </c>
      <c r="O87" s="160">
        <v>3</v>
      </c>
      <c r="P87" s="160">
        <v>3</v>
      </c>
      <c r="Q87" s="160">
        <v>3</v>
      </c>
      <c r="R87" s="160">
        <v>2</v>
      </c>
      <c r="S87" s="160">
        <v>3</v>
      </c>
      <c r="T87" s="160">
        <v>3</v>
      </c>
      <c r="U87" s="160">
        <v>3</v>
      </c>
      <c r="V87" s="160">
        <v>3</v>
      </c>
      <c r="W87" s="160">
        <v>3</v>
      </c>
    </row>
    <row r="88" spans="1:23" x14ac:dyDescent="0.25">
      <c r="A88" s="196" t="s">
        <v>329</v>
      </c>
      <c r="B88" s="160">
        <v>3</v>
      </c>
      <c r="C88" s="160">
        <v>3</v>
      </c>
      <c r="D88" s="160">
        <v>3</v>
      </c>
      <c r="E88" s="160">
        <v>3</v>
      </c>
      <c r="F88" s="160">
        <v>3</v>
      </c>
      <c r="G88" s="160">
        <v>3</v>
      </c>
      <c r="H88" s="160">
        <v>3</v>
      </c>
      <c r="I88" s="160">
        <v>3</v>
      </c>
      <c r="J88" s="160">
        <v>3</v>
      </c>
      <c r="K88" s="160">
        <v>3</v>
      </c>
      <c r="L88" s="160">
        <v>3</v>
      </c>
      <c r="M88" s="160">
        <v>3</v>
      </c>
      <c r="N88" s="160">
        <v>3</v>
      </c>
      <c r="O88" s="160">
        <v>3</v>
      </c>
      <c r="P88" s="160">
        <v>3</v>
      </c>
      <c r="Q88" s="160">
        <v>3</v>
      </c>
      <c r="R88" s="160">
        <v>3</v>
      </c>
      <c r="S88" s="160">
        <v>3</v>
      </c>
      <c r="T88" s="160">
        <v>3</v>
      </c>
      <c r="U88" s="160">
        <v>3</v>
      </c>
      <c r="V88" s="160">
        <v>3</v>
      </c>
      <c r="W88" s="160">
        <v>3</v>
      </c>
    </row>
    <row r="89" spans="1:23" x14ac:dyDescent="0.25">
      <c r="A89" s="350" t="s">
        <v>270</v>
      </c>
      <c r="B89" s="160">
        <v>5</v>
      </c>
      <c r="C89" s="160">
        <v>5</v>
      </c>
      <c r="D89" s="160">
        <v>5</v>
      </c>
      <c r="E89" s="160">
        <v>5</v>
      </c>
      <c r="F89" s="160">
        <v>5</v>
      </c>
      <c r="G89" s="160">
        <v>4</v>
      </c>
      <c r="H89" s="160">
        <v>5</v>
      </c>
      <c r="I89" s="160">
        <v>5</v>
      </c>
      <c r="J89" s="160">
        <v>5</v>
      </c>
      <c r="K89" s="160">
        <v>5</v>
      </c>
      <c r="L89" s="160">
        <v>5</v>
      </c>
      <c r="M89" s="160">
        <v>4</v>
      </c>
      <c r="N89" s="160">
        <v>5</v>
      </c>
      <c r="O89" s="160">
        <v>4</v>
      </c>
      <c r="P89" s="160">
        <v>4</v>
      </c>
      <c r="Q89" s="160">
        <v>5</v>
      </c>
      <c r="R89" s="160">
        <v>4</v>
      </c>
      <c r="S89" s="160">
        <v>3</v>
      </c>
      <c r="T89" s="160">
        <v>1</v>
      </c>
      <c r="U89" s="160">
        <v>3</v>
      </c>
      <c r="V89" s="160">
        <v>1</v>
      </c>
      <c r="W89" s="160">
        <v>1</v>
      </c>
    </row>
    <row r="90" spans="1:23" x14ac:dyDescent="0.25">
      <c r="A90" s="299" t="s">
        <v>664</v>
      </c>
      <c r="B90" s="160">
        <v>3</v>
      </c>
      <c r="C90" s="160">
        <v>3</v>
      </c>
      <c r="D90" s="160">
        <v>3</v>
      </c>
      <c r="E90" s="160">
        <v>2</v>
      </c>
      <c r="F90" s="160">
        <v>2</v>
      </c>
      <c r="G90" s="160">
        <v>3</v>
      </c>
      <c r="H90" s="160">
        <v>5</v>
      </c>
      <c r="I90" s="160">
        <v>3</v>
      </c>
      <c r="J90" s="160">
        <v>4</v>
      </c>
      <c r="K90" s="160">
        <v>3</v>
      </c>
      <c r="L90" s="160">
        <v>3</v>
      </c>
      <c r="M90" s="160">
        <v>3</v>
      </c>
      <c r="N90" s="160">
        <v>4</v>
      </c>
      <c r="O90" s="160">
        <v>3</v>
      </c>
      <c r="P90" s="160">
        <v>2</v>
      </c>
      <c r="Q90" s="160">
        <v>3</v>
      </c>
      <c r="R90" s="160">
        <v>3</v>
      </c>
      <c r="S90" s="160">
        <v>3</v>
      </c>
      <c r="T90" s="160">
        <v>3</v>
      </c>
      <c r="U90" s="160">
        <v>3</v>
      </c>
      <c r="V90" s="160">
        <v>3</v>
      </c>
      <c r="W90" s="160">
        <v>3</v>
      </c>
    </row>
    <row r="93" spans="1:23" x14ac:dyDescent="0.25">
      <c r="A93" t="s">
        <v>800</v>
      </c>
      <c r="B93" t="s">
        <v>801</v>
      </c>
      <c r="C93" t="s">
        <v>802</v>
      </c>
    </row>
  </sheetData>
  <autoFilter ref="A1:GR73" xr:uid="{00000000-0009-0000-0000-00001E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>
      <filters>
        <filter val="FALSE"/>
      </filters>
    </filterColumn>
  </autoFilter>
  <sortState xmlns:xlrd2="http://schemas.microsoft.com/office/spreadsheetml/2017/richdata2" ref="A3:A147">
    <sortCondition ref="A3:A147"/>
  </sortState>
  <mergeCells count="9">
    <mergeCell ref="ED1:EY1"/>
    <mergeCell ref="EZ1:FU1"/>
    <mergeCell ref="FV1:GQ1"/>
    <mergeCell ref="B1:W1"/>
    <mergeCell ref="X1:AS1"/>
    <mergeCell ref="AT1:BO1"/>
    <mergeCell ref="BP1:CK1"/>
    <mergeCell ref="CL1:DG1"/>
    <mergeCell ref="DH1:EC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3:F290"/>
  <sheetViews>
    <sheetView workbookViewId="0"/>
  </sheetViews>
  <sheetFormatPr defaultRowHeight="15" x14ac:dyDescent="0.25"/>
  <cols>
    <col min="1" max="1" width="101.85546875" customWidth="1"/>
    <col min="2" max="2" width="18.5703125" style="154" bestFit="1" customWidth="1"/>
    <col min="3" max="3" width="6.85546875" style="154" bestFit="1" customWidth="1"/>
    <col min="4" max="4" width="9.140625" style="154"/>
    <col min="5" max="5" width="4.85546875" style="154" bestFit="1" customWidth="1"/>
    <col min="6" max="6" width="5.85546875" style="154" bestFit="1" customWidth="1"/>
    <col min="7" max="7" width="11.28515625" bestFit="1" customWidth="1"/>
    <col min="12" max="12" width="84" customWidth="1"/>
  </cols>
  <sheetData>
    <row r="3" spans="1:6" x14ac:dyDescent="0.25">
      <c r="A3" s="351" t="s">
        <v>809</v>
      </c>
      <c r="B3" s="353" t="s">
        <v>806</v>
      </c>
    </row>
    <row r="4" spans="1:6" x14ac:dyDescent="0.25">
      <c r="A4" s="351" t="s">
        <v>805</v>
      </c>
      <c r="B4" s="154" t="s">
        <v>807</v>
      </c>
      <c r="C4" s="154" t="s">
        <v>798</v>
      </c>
      <c r="D4" s="154" t="s">
        <v>797</v>
      </c>
      <c r="E4" s="154" t="s">
        <v>796</v>
      </c>
      <c r="F4" s="154" t="s">
        <v>795</v>
      </c>
    </row>
    <row r="5" spans="1:6" x14ac:dyDescent="0.25">
      <c r="A5" s="181" t="s">
        <v>826</v>
      </c>
      <c r="B5" s="182"/>
      <c r="C5" s="182"/>
      <c r="D5" s="182"/>
      <c r="E5" s="182"/>
      <c r="F5" s="182"/>
    </row>
    <row r="6" spans="1:6" x14ac:dyDescent="0.25">
      <c r="A6" s="352" t="s">
        <v>308</v>
      </c>
      <c r="B6" s="182">
        <v>2</v>
      </c>
      <c r="C6" s="182"/>
      <c r="D6" s="182"/>
      <c r="E6" s="182"/>
      <c r="F6" s="182"/>
    </row>
    <row r="7" spans="1:6" x14ac:dyDescent="0.25">
      <c r="A7" s="352" t="s">
        <v>317</v>
      </c>
      <c r="B7" s="182">
        <v>2</v>
      </c>
      <c r="C7" s="182">
        <v>-1</v>
      </c>
      <c r="D7" s="182"/>
      <c r="E7" s="182">
        <v>-1</v>
      </c>
      <c r="F7" s="182">
        <v>2</v>
      </c>
    </row>
    <row r="8" spans="1:6" x14ac:dyDescent="0.25">
      <c r="A8" s="352" t="s">
        <v>309</v>
      </c>
      <c r="B8" s="182">
        <v>4</v>
      </c>
      <c r="C8" s="182"/>
      <c r="D8" s="182">
        <v>-2</v>
      </c>
      <c r="E8" s="182">
        <v>1</v>
      </c>
      <c r="F8" s="182">
        <v>1</v>
      </c>
    </row>
    <row r="9" spans="1:6" x14ac:dyDescent="0.25">
      <c r="A9" s="352" t="s">
        <v>327</v>
      </c>
      <c r="B9" s="182">
        <v>3</v>
      </c>
      <c r="C9" s="182"/>
      <c r="D9" s="182"/>
      <c r="E9" s="182"/>
      <c r="F9" s="182">
        <v>1</v>
      </c>
    </row>
    <row r="10" spans="1:6" x14ac:dyDescent="0.25">
      <c r="A10" s="352" t="s">
        <v>328</v>
      </c>
      <c r="B10" s="182">
        <v>3</v>
      </c>
      <c r="C10" s="182"/>
      <c r="D10" s="182"/>
      <c r="E10" s="182">
        <v>1</v>
      </c>
      <c r="F10" s="182"/>
    </row>
    <row r="11" spans="1:6" x14ac:dyDescent="0.25">
      <c r="A11" s="352" t="s">
        <v>310</v>
      </c>
      <c r="B11" s="182">
        <v>4</v>
      </c>
      <c r="C11" s="182"/>
      <c r="D11" s="182">
        <v>-1</v>
      </c>
      <c r="E11" s="182">
        <v>1</v>
      </c>
      <c r="F11" s="182">
        <v>1</v>
      </c>
    </row>
    <row r="12" spans="1:6" x14ac:dyDescent="0.25">
      <c r="A12" s="352" t="s">
        <v>312</v>
      </c>
      <c r="B12" s="182">
        <v>4</v>
      </c>
      <c r="C12" s="182">
        <v>-2</v>
      </c>
      <c r="D12" s="182"/>
      <c r="E12" s="182">
        <v>1</v>
      </c>
      <c r="F12" s="182">
        <v>-1</v>
      </c>
    </row>
    <row r="13" spans="1:6" x14ac:dyDescent="0.25">
      <c r="A13" s="352" t="s">
        <v>313</v>
      </c>
      <c r="B13" s="182">
        <v>4</v>
      </c>
      <c r="C13" s="182"/>
      <c r="D13" s="182"/>
      <c r="E13" s="182"/>
      <c r="F13" s="182"/>
    </row>
    <row r="14" spans="1:6" x14ac:dyDescent="0.25">
      <c r="A14" s="352" t="s">
        <v>329</v>
      </c>
      <c r="B14" s="182">
        <v>3</v>
      </c>
      <c r="C14" s="182"/>
      <c r="D14" s="182"/>
      <c r="E14" s="182"/>
      <c r="F14" s="182"/>
    </row>
    <row r="15" spans="1:6" x14ac:dyDescent="0.25">
      <c r="A15" s="352" t="s">
        <v>270</v>
      </c>
      <c r="B15" s="182">
        <v>5</v>
      </c>
      <c r="C15" s="182"/>
      <c r="D15" s="182">
        <v>-1</v>
      </c>
      <c r="E15" s="182"/>
      <c r="F15" s="182"/>
    </row>
    <row r="16" spans="1:6" x14ac:dyDescent="0.25">
      <c r="A16" s="352" t="s">
        <v>664</v>
      </c>
      <c r="B16" s="182">
        <v>3</v>
      </c>
      <c r="C16" s="182"/>
      <c r="D16" s="182"/>
      <c r="E16" s="182">
        <v>1</v>
      </c>
      <c r="F16" s="182">
        <v>-1</v>
      </c>
    </row>
    <row r="17" spans="1:6" x14ac:dyDescent="0.25">
      <c r="A17" s="181" t="s">
        <v>827</v>
      </c>
      <c r="B17" s="182"/>
      <c r="C17" s="182"/>
      <c r="D17" s="182"/>
      <c r="E17" s="182"/>
      <c r="F17" s="182"/>
    </row>
    <row r="18" spans="1:6" x14ac:dyDescent="0.25">
      <c r="A18" s="352" t="s">
        <v>308</v>
      </c>
      <c r="B18" s="182">
        <v>2</v>
      </c>
      <c r="C18" s="182">
        <v>1</v>
      </c>
      <c r="D18" s="182">
        <v>-1</v>
      </c>
      <c r="E18" s="182"/>
      <c r="F18" s="182"/>
    </row>
    <row r="19" spans="1:6" x14ac:dyDescent="0.25">
      <c r="A19" s="352" t="s">
        <v>317</v>
      </c>
      <c r="B19" s="182">
        <v>2</v>
      </c>
      <c r="C19" s="182">
        <v>-1</v>
      </c>
      <c r="D19" s="182"/>
      <c r="E19" s="182">
        <v>-1</v>
      </c>
      <c r="F19" s="182">
        <v>2</v>
      </c>
    </row>
    <row r="20" spans="1:6" x14ac:dyDescent="0.25">
      <c r="A20" s="352" t="s">
        <v>309</v>
      </c>
      <c r="B20" s="182">
        <v>4</v>
      </c>
      <c r="C20" s="182"/>
      <c r="D20" s="182">
        <v>-2</v>
      </c>
      <c r="E20" s="182">
        <v>1</v>
      </c>
      <c r="F20" s="182">
        <v>1</v>
      </c>
    </row>
    <row r="21" spans="1:6" x14ac:dyDescent="0.25">
      <c r="A21" s="352" t="s">
        <v>327</v>
      </c>
      <c r="B21" s="182">
        <v>3</v>
      </c>
      <c r="C21" s="182"/>
      <c r="D21" s="182"/>
      <c r="E21" s="182"/>
      <c r="F21" s="182">
        <v>1</v>
      </c>
    </row>
    <row r="22" spans="1:6" x14ac:dyDescent="0.25">
      <c r="A22" s="352" t="s">
        <v>328</v>
      </c>
      <c r="B22" s="182">
        <v>3</v>
      </c>
      <c r="C22" s="182"/>
      <c r="D22" s="182"/>
      <c r="E22" s="182">
        <v>1</v>
      </c>
      <c r="F22" s="182"/>
    </row>
    <row r="23" spans="1:6" x14ac:dyDescent="0.25">
      <c r="A23" s="352" t="s">
        <v>310</v>
      </c>
      <c r="B23" s="182">
        <v>4</v>
      </c>
      <c r="C23" s="182"/>
      <c r="D23" s="182">
        <v>-1</v>
      </c>
      <c r="E23" s="182">
        <v>1</v>
      </c>
      <c r="F23" s="182">
        <v>1</v>
      </c>
    </row>
    <row r="24" spans="1:6" x14ac:dyDescent="0.25">
      <c r="A24" s="352" t="s">
        <v>312</v>
      </c>
      <c r="B24" s="182">
        <v>4</v>
      </c>
      <c r="C24" s="182">
        <v>-2</v>
      </c>
      <c r="D24" s="182"/>
      <c r="E24" s="182">
        <v>1</v>
      </c>
      <c r="F24" s="182">
        <v>-1</v>
      </c>
    </row>
    <row r="25" spans="1:6" x14ac:dyDescent="0.25">
      <c r="A25" s="352" t="s">
        <v>313</v>
      </c>
      <c r="B25" s="182">
        <v>4</v>
      </c>
      <c r="C25" s="182"/>
      <c r="D25" s="182">
        <v>-1</v>
      </c>
      <c r="E25" s="182"/>
      <c r="F25" s="182"/>
    </row>
    <row r="26" spans="1:6" x14ac:dyDescent="0.25">
      <c r="A26" s="352" t="s">
        <v>329</v>
      </c>
      <c r="B26" s="182">
        <v>3</v>
      </c>
      <c r="C26" s="182"/>
      <c r="D26" s="182"/>
      <c r="E26" s="182"/>
      <c r="F26" s="182"/>
    </row>
    <row r="27" spans="1:6" x14ac:dyDescent="0.25">
      <c r="A27" s="352" t="s">
        <v>270</v>
      </c>
      <c r="B27" s="182">
        <v>5</v>
      </c>
      <c r="C27" s="182"/>
      <c r="D27" s="182"/>
      <c r="E27" s="182"/>
      <c r="F27" s="182"/>
    </row>
    <row r="28" spans="1:6" x14ac:dyDescent="0.25">
      <c r="A28" s="352" t="s">
        <v>664</v>
      </c>
      <c r="B28" s="182">
        <v>3</v>
      </c>
      <c r="C28" s="182"/>
      <c r="D28" s="182"/>
      <c r="E28" s="182">
        <v>1</v>
      </c>
      <c r="F28" s="182">
        <v>-1</v>
      </c>
    </row>
    <row r="29" spans="1:6" x14ac:dyDescent="0.25">
      <c r="A29" s="181" t="s">
        <v>828</v>
      </c>
      <c r="B29" s="182"/>
      <c r="C29" s="182"/>
      <c r="D29" s="182"/>
      <c r="E29" s="182"/>
      <c r="F29" s="182"/>
    </row>
    <row r="30" spans="1:6" x14ac:dyDescent="0.25">
      <c r="A30" s="352" t="s">
        <v>308</v>
      </c>
      <c r="B30" s="182">
        <v>2</v>
      </c>
      <c r="C30" s="182"/>
      <c r="D30" s="182">
        <v>-1</v>
      </c>
      <c r="E30" s="182"/>
      <c r="F30" s="182"/>
    </row>
    <row r="31" spans="1:6" x14ac:dyDescent="0.25">
      <c r="A31" s="352" t="s">
        <v>317</v>
      </c>
      <c r="B31" s="182">
        <v>2</v>
      </c>
      <c r="C31" s="182">
        <v>-1</v>
      </c>
      <c r="D31" s="182"/>
      <c r="E31" s="182">
        <v>-1</v>
      </c>
      <c r="F31" s="182">
        <v>2</v>
      </c>
    </row>
    <row r="32" spans="1:6" x14ac:dyDescent="0.25">
      <c r="A32" s="352" t="s">
        <v>309</v>
      </c>
      <c r="B32" s="182">
        <v>4</v>
      </c>
      <c r="C32" s="182">
        <v>-1</v>
      </c>
      <c r="D32" s="182">
        <v>-2</v>
      </c>
      <c r="E32" s="182">
        <v>1</v>
      </c>
      <c r="F32" s="182">
        <v>1</v>
      </c>
    </row>
    <row r="33" spans="1:6" x14ac:dyDescent="0.25">
      <c r="A33" s="352" t="s">
        <v>327</v>
      </c>
      <c r="B33" s="182">
        <v>3</v>
      </c>
      <c r="C33" s="182"/>
      <c r="D33" s="182"/>
      <c r="E33" s="182"/>
      <c r="F33" s="182">
        <v>1</v>
      </c>
    </row>
    <row r="34" spans="1:6" x14ac:dyDescent="0.25">
      <c r="A34" s="352" t="s">
        <v>328</v>
      </c>
      <c r="B34" s="182">
        <v>3</v>
      </c>
      <c r="C34" s="182"/>
      <c r="D34" s="182"/>
      <c r="E34" s="182">
        <v>1</v>
      </c>
      <c r="F34" s="182"/>
    </row>
    <row r="35" spans="1:6" x14ac:dyDescent="0.25">
      <c r="A35" s="352" t="s">
        <v>310</v>
      </c>
      <c r="B35" s="182">
        <v>4</v>
      </c>
      <c r="C35" s="182"/>
      <c r="D35" s="182">
        <v>-1</v>
      </c>
      <c r="E35" s="182">
        <v>1</v>
      </c>
      <c r="F35" s="182">
        <v>1</v>
      </c>
    </row>
    <row r="36" spans="1:6" x14ac:dyDescent="0.25">
      <c r="A36" s="352" t="s">
        <v>312</v>
      </c>
      <c r="B36" s="182">
        <v>3</v>
      </c>
      <c r="C36" s="182">
        <v>-1</v>
      </c>
      <c r="D36" s="182"/>
      <c r="E36" s="182">
        <v>2</v>
      </c>
      <c r="F36" s="182"/>
    </row>
    <row r="37" spans="1:6" x14ac:dyDescent="0.25">
      <c r="A37" s="352" t="s">
        <v>313</v>
      </c>
      <c r="B37" s="182">
        <v>4</v>
      </c>
      <c r="C37" s="182"/>
      <c r="D37" s="182">
        <v>-1</v>
      </c>
      <c r="E37" s="182"/>
      <c r="F37" s="182"/>
    </row>
    <row r="38" spans="1:6" x14ac:dyDescent="0.25">
      <c r="A38" s="352" t="s">
        <v>329</v>
      </c>
      <c r="B38" s="182">
        <v>3</v>
      </c>
      <c r="C38" s="182"/>
      <c r="D38" s="182"/>
      <c r="E38" s="182"/>
      <c r="F38" s="182"/>
    </row>
    <row r="39" spans="1:6" x14ac:dyDescent="0.25">
      <c r="A39" s="352" t="s">
        <v>270</v>
      </c>
      <c r="B39" s="182">
        <v>5</v>
      </c>
      <c r="C39" s="182"/>
      <c r="D39" s="182"/>
      <c r="E39" s="182"/>
      <c r="F39" s="182"/>
    </row>
    <row r="40" spans="1:6" x14ac:dyDescent="0.25">
      <c r="A40" s="352" t="s">
        <v>664</v>
      </c>
      <c r="B40" s="182">
        <v>3</v>
      </c>
      <c r="C40" s="182"/>
      <c r="D40" s="182"/>
      <c r="E40" s="182">
        <v>1</v>
      </c>
      <c r="F40" s="182">
        <v>-1</v>
      </c>
    </row>
    <row r="41" spans="1:6" x14ac:dyDescent="0.25">
      <c r="A41" s="181" t="s">
        <v>825</v>
      </c>
      <c r="B41" s="182"/>
      <c r="C41" s="182"/>
      <c r="D41" s="182"/>
      <c r="E41" s="182"/>
      <c r="F41" s="182"/>
    </row>
    <row r="42" spans="1:6" x14ac:dyDescent="0.25">
      <c r="A42" s="352" t="s">
        <v>308</v>
      </c>
      <c r="B42" s="182">
        <v>2</v>
      </c>
      <c r="C42" s="182"/>
      <c r="D42" s="182">
        <v>-1</v>
      </c>
      <c r="E42" s="182"/>
      <c r="F42" s="182"/>
    </row>
    <row r="43" spans="1:6" x14ac:dyDescent="0.25">
      <c r="A43" s="352" t="s">
        <v>317</v>
      </c>
      <c r="B43" s="182">
        <v>2</v>
      </c>
      <c r="C43" s="182">
        <v>-1</v>
      </c>
      <c r="D43" s="182"/>
      <c r="E43" s="182">
        <v>-1</v>
      </c>
      <c r="F43" s="182">
        <v>2</v>
      </c>
    </row>
    <row r="44" spans="1:6" x14ac:dyDescent="0.25">
      <c r="A44" s="352" t="s">
        <v>309</v>
      </c>
      <c r="B44" s="182">
        <v>3</v>
      </c>
      <c r="C44" s="182"/>
      <c r="D44" s="182">
        <v>-1</v>
      </c>
      <c r="E44" s="182">
        <v>-1</v>
      </c>
      <c r="F44" s="182">
        <v>2</v>
      </c>
    </row>
    <row r="45" spans="1:6" x14ac:dyDescent="0.25">
      <c r="A45" s="352" t="s">
        <v>327</v>
      </c>
      <c r="B45" s="182">
        <v>4</v>
      </c>
      <c r="C45" s="182">
        <v>-1</v>
      </c>
      <c r="D45" s="182"/>
      <c r="E45" s="182">
        <v>-1</v>
      </c>
      <c r="F45" s="182"/>
    </row>
    <row r="46" spans="1:6" x14ac:dyDescent="0.25">
      <c r="A46" s="352" t="s">
        <v>328</v>
      </c>
      <c r="B46" s="182">
        <v>3</v>
      </c>
      <c r="C46" s="182"/>
      <c r="D46" s="182">
        <v>1</v>
      </c>
      <c r="E46" s="182">
        <v>-1</v>
      </c>
      <c r="F46" s="182"/>
    </row>
    <row r="47" spans="1:6" x14ac:dyDescent="0.25">
      <c r="A47" s="352" t="s">
        <v>310</v>
      </c>
      <c r="B47" s="182">
        <v>4</v>
      </c>
      <c r="C47" s="182"/>
      <c r="D47" s="182">
        <v>-1</v>
      </c>
      <c r="E47" s="182">
        <v>-2</v>
      </c>
      <c r="F47" s="182">
        <v>1</v>
      </c>
    </row>
    <row r="48" spans="1:6" x14ac:dyDescent="0.25">
      <c r="A48" s="352" t="s">
        <v>312</v>
      </c>
      <c r="B48" s="182">
        <v>4</v>
      </c>
      <c r="C48" s="182">
        <v>-1</v>
      </c>
      <c r="D48" s="182"/>
      <c r="E48" s="182">
        <v>1</v>
      </c>
      <c r="F48" s="182">
        <v>-1</v>
      </c>
    </row>
    <row r="49" spans="1:6" x14ac:dyDescent="0.25">
      <c r="A49" s="352" t="s">
        <v>313</v>
      </c>
      <c r="B49" s="182">
        <v>3</v>
      </c>
      <c r="C49" s="182">
        <v>1</v>
      </c>
      <c r="D49" s="182"/>
      <c r="E49" s="182">
        <v>-1</v>
      </c>
      <c r="F49" s="182">
        <v>1</v>
      </c>
    </row>
    <row r="50" spans="1:6" x14ac:dyDescent="0.25">
      <c r="A50" s="352" t="s">
        <v>329</v>
      </c>
      <c r="B50" s="182">
        <v>3</v>
      </c>
      <c r="C50" s="182"/>
      <c r="D50" s="182"/>
      <c r="E50" s="182"/>
      <c r="F50" s="182"/>
    </row>
    <row r="51" spans="1:6" x14ac:dyDescent="0.25">
      <c r="A51" s="352" t="s">
        <v>270</v>
      </c>
      <c r="B51" s="182">
        <v>5</v>
      </c>
      <c r="C51" s="182"/>
      <c r="D51" s="182"/>
      <c r="E51" s="182"/>
      <c r="F51" s="182">
        <v>-1</v>
      </c>
    </row>
    <row r="52" spans="1:6" x14ac:dyDescent="0.25">
      <c r="A52" s="352" t="s">
        <v>664</v>
      </c>
      <c r="B52" s="182">
        <v>2</v>
      </c>
      <c r="C52" s="182"/>
      <c r="D52" s="182"/>
      <c r="E52" s="182"/>
      <c r="F52" s="182"/>
    </row>
    <row r="53" spans="1:6" x14ac:dyDescent="0.25">
      <c r="A53" s="181" t="s">
        <v>830</v>
      </c>
      <c r="B53" s="182"/>
      <c r="C53" s="182"/>
      <c r="D53" s="182"/>
      <c r="E53" s="182"/>
      <c r="F53" s="182"/>
    </row>
    <row r="54" spans="1:6" x14ac:dyDescent="0.25">
      <c r="A54" s="352" t="s">
        <v>308</v>
      </c>
      <c r="B54" s="182">
        <v>3</v>
      </c>
      <c r="C54" s="182"/>
      <c r="D54" s="182">
        <v>-1</v>
      </c>
      <c r="E54" s="182"/>
      <c r="F54" s="182"/>
    </row>
    <row r="55" spans="1:6" x14ac:dyDescent="0.25">
      <c r="A55" s="352" t="s">
        <v>317</v>
      </c>
      <c r="B55" s="182">
        <v>3</v>
      </c>
      <c r="C55" s="182">
        <v>-2</v>
      </c>
      <c r="D55" s="182"/>
      <c r="E55" s="182">
        <v>1</v>
      </c>
      <c r="F55" s="182">
        <v>1</v>
      </c>
    </row>
    <row r="56" spans="1:6" x14ac:dyDescent="0.25">
      <c r="A56" s="352" t="s">
        <v>309</v>
      </c>
      <c r="B56" s="182">
        <v>2</v>
      </c>
      <c r="C56" s="182"/>
      <c r="D56" s="182"/>
      <c r="E56" s="182"/>
      <c r="F56" s="182"/>
    </row>
    <row r="57" spans="1:6" x14ac:dyDescent="0.25">
      <c r="A57" s="352" t="s">
        <v>327</v>
      </c>
      <c r="B57" s="182">
        <v>4</v>
      </c>
      <c r="C57" s="182">
        <v>-1</v>
      </c>
      <c r="D57" s="182">
        <v>-1</v>
      </c>
      <c r="E57" s="182">
        <v>-1</v>
      </c>
      <c r="F57" s="182">
        <v>1</v>
      </c>
    </row>
    <row r="58" spans="1:6" x14ac:dyDescent="0.25">
      <c r="A58" s="352" t="s">
        <v>328</v>
      </c>
      <c r="B58" s="182">
        <v>4</v>
      </c>
      <c r="C58" s="182"/>
      <c r="D58" s="182">
        <v>-1</v>
      </c>
      <c r="E58" s="182">
        <v>-1</v>
      </c>
      <c r="F58" s="182">
        <v>1</v>
      </c>
    </row>
    <row r="59" spans="1:6" x14ac:dyDescent="0.25">
      <c r="A59" s="352" t="s">
        <v>310</v>
      </c>
      <c r="B59" s="182">
        <v>2</v>
      </c>
      <c r="C59" s="182"/>
      <c r="D59" s="182">
        <v>1</v>
      </c>
      <c r="E59" s="182"/>
      <c r="F59" s="182"/>
    </row>
    <row r="60" spans="1:6" x14ac:dyDescent="0.25">
      <c r="A60" s="352" t="s">
        <v>312</v>
      </c>
      <c r="B60" s="182">
        <v>3</v>
      </c>
      <c r="C60" s="182">
        <v>1</v>
      </c>
      <c r="D60" s="182">
        <v>-1</v>
      </c>
      <c r="E60" s="182">
        <v>1</v>
      </c>
      <c r="F60" s="182"/>
    </row>
    <row r="61" spans="1:6" x14ac:dyDescent="0.25">
      <c r="A61" s="352" t="s">
        <v>313</v>
      </c>
      <c r="B61" s="182">
        <v>3</v>
      </c>
      <c r="C61" s="182"/>
      <c r="D61" s="182"/>
      <c r="E61" s="182">
        <v>-1</v>
      </c>
      <c r="F61" s="182">
        <v>-1</v>
      </c>
    </row>
    <row r="62" spans="1:6" x14ac:dyDescent="0.25">
      <c r="A62" s="352" t="s">
        <v>329</v>
      </c>
      <c r="B62" s="182">
        <v>3</v>
      </c>
      <c r="C62" s="182"/>
      <c r="D62" s="182"/>
      <c r="E62" s="182"/>
      <c r="F62" s="182"/>
    </row>
    <row r="63" spans="1:6" x14ac:dyDescent="0.25">
      <c r="A63" s="352" t="s">
        <v>270</v>
      </c>
      <c r="B63" s="182">
        <v>5</v>
      </c>
      <c r="C63" s="182"/>
      <c r="D63" s="182">
        <v>-1</v>
      </c>
      <c r="E63" s="182"/>
      <c r="F63" s="182"/>
    </row>
    <row r="64" spans="1:6" x14ac:dyDescent="0.25">
      <c r="A64" s="352" t="s">
        <v>664</v>
      </c>
      <c r="B64" s="182">
        <v>2</v>
      </c>
      <c r="C64" s="182"/>
      <c r="D64" s="182"/>
      <c r="E64" s="182"/>
      <c r="F64" s="182"/>
    </row>
    <row r="65" spans="1:6" x14ac:dyDescent="0.25">
      <c r="A65" s="181" t="s">
        <v>832</v>
      </c>
      <c r="B65" s="182"/>
      <c r="C65" s="182"/>
      <c r="D65" s="182"/>
      <c r="E65" s="182"/>
      <c r="F65" s="182"/>
    </row>
    <row r="66" spans="1:6" x14ac:dyDescent="0.25">
      <c r="A66" s="352" t="s">
        <v>308</v>
      </c>
      <c r="B66" s="182">
        <v>2</v>
      </c>
      <c r="C66" s="182"/>
      <c r="D66" s="182"/>
      <c r="E66" s="182"/>
      <c r="F66" s="182"/>
    </row>
    <row r="67" spans="1:6" x14ac:dyDescent="0.25">
      <c r="A67" s="352" t="s">
        <v>317</v>
      </c>
      <c r="B67" s="182">
        <v>4</v>
      </c>
      <c r="C67" s="182">
        <v>-1</v>
      </c>
      <c r="D67" s="182"/>
      <c r="E67" s="182"/>
      <c r="F67" s="182">
        <v>1</v>
      </c>
    </row>
    <row r="68" spans="1:6" x14ac:dyDescent="0.25">
      <c r="A68" s="352" t="s">
        <v>309</v>
      </c>
      <c r="B68" s="182">
        <v>3</v>
      </c>
      <c r="C68" s="182">
        <v>-1</v>
      </c>
      <c r="D68" s="182">
        <v>-1</v>
      </c>
      <c r="E68" s="182">
        <v>-1</v>
      </c>
      <c r="F68" s="182">
        <v>1</v>
      </c>
    </row>
    <row r="69" spans="1:6" x14ac:dyDescent="0.25">
      <c r="A69" s="352" t="s">
        <v>327</v>
      </c>
      <c r="B69" s="182">
        <v>2</v>
      </c>
      <c r="C69" s="182"/>
      <c r="D69" s="182">
        <v>1</v>
      </c>
      <c r="E69" s="182">
        <v>-1</v>
      </c>
      <c r="F69" s="182">
        <v>-1</v>
      </c>
    </row>
    <row r="70" spans="1:6" x14ac:dyDescent="0.25">
      <c r="A70" s="352" t="s">
        <v>328</v>
      </c>
      <c r="B70" s="182">
        <v>1</v>
      </c>
      <c r="C70" s="182"/>
      <c r="D70" s="182"/>
      <c r="E70" s="182"/>
      <c r="F70" s="182"/>
    </row>
    <row r="71" spans="1:6" x14ac:dyDescent="0.25">
      <c r="A71" s="352" t="s">
        <v>310</v>
      </c>
      <c r="B71" s="182">
        <v>3</v>
      </c>
      <c r="C71" s="182">
        <v>-1</v>
      </c>
      <c r="D71" s="182">
        <v>-1</v>
      </c>
      <c r="E71" s="182">
        <v>-1</v>
      </c>
      <c r="F71" s="182">
        <v>1</v>
      </c>
    </row>
    <row r="72" spans="1:6" x14ac:dyDescent="0.25">
      <c r="A72" s="352" t="s">
        <v>312</v>
      </c>
      <c r="B72" s="182">
        <v>2</v>
      </c>
      <c r="C72" s="182">
        <v>-1</v>
      </c>
      <c r="D72" s="182"/>
      <c r="E72" s="182"/>
      <c r="F72" s="182">
        <v>1</v>
      </c>
    </row>
    <row r="73" spans="1:6" x14ac:dyDescent="0.25">
      <c r="A73" s="352" t="s">
        <v>313</v>
      </c>
      <c r="B73" s="182">
        <v>3</v>
      </c>
      <c r="C73" s="182">
        <v>-1</v>
      </c>
      <c r="D73" s="182"/>
      <c r="E73" s="182">
        <v>-1</v>
      </c>
      <c r="F73" s="182">
        <v>1</v>
      </c>
    </row>
    <row r="74" spans="1:6" x14ac:dyDescent="0.25">
      <c r="A74" s="352" t="s">
        <v>329</v>
      </c>
      <c r="B74" s="182">
        <v>3</v>
      </c>
      <c r="C74" s="182"/>
      <c r="D74" s="182"/>
      <c r="E74" s="182"/>
      <c r="F74" s="182"/>
    </row>
    <row r="75" spans="1:6" x14ac:dyDescent="0.25">
      <c r="A75" s="352" t="s">
        <v>270</v>
      </c>
      <c r="B75" s="182">
        <v>4</v>
      </c>
      <c r="C75" s="182">
        <v>-1</v>
      </c>
      <c r="D75" s="182"/>
      <c r="E75" s="182">
        <v>1</v>
      </c>
      <c r="F75" s="182"/>
    </row>
    <row r="76" spans="1:6" x14ac:dyDescent="0.25">
      <c r="A76" s="352" t="s">
        <v>664</v>
      </c>
      <c r="B76" s="182">
        <v>3</v>
      </c>
      <c r="C76" s="182"/>
      <c r="D76" s="182"/>
      <c r="E76" s="182">
        <v>-1</v>
      </c>
      <c r="F76" s="182">
        <v>1</v>
      </c>
    </row>
    <row r="77" spans="1:6" x14ac:dyDescent="0.25">
      <c r="A77" s="181" t="s">
        <v>829</v>
      </c>
      <c r="B77" s="182"/>
      <c r="C77" s="182"/>
      <c r="D77" s="182"/>
      <c r="E77" s="182"/>
      <c r="F77" s="182"/>
    </row>
    <row r="78" spans="1:6" x14ac:dyDescent="0.25">
      <c r="A78" s="352" t="s">
        <v>308</v>
      </c>
      <c r="B78" s="182">
        <v>2</v>
      </c>
      <c r="C78" s="182">
        <v>2</v>
      </c>
      <c r="D78" s="182">
        <v>-1</v>
      </c>
      <c r="E78" s="182"/>
      <c r="F78" s="182"/>
    </row>
    <row r="79" spans="1:6" x14ac:dyDescent="0.25">
      <c r="A79" s="352" t="s">
        <v>317</v>
      </c>
      <c r="B79" s="182">
        <v>1</v>
      </c>
      <c r="C79" s="182"/>
      <c r="D79" s="182"/>
      <c r="E79" s="182"/>
      <c r="F79" s="182">
        <v>1</v>
      </c>
    </row>
    <row r="80" spans="1:6" x14ac:dyDescent="0.25">
      <c r="A80" s="352" t="s">
        <v>309</v>
      </c>
      <c r="B80" s="182">
        <v>2</v>
      </c>
      <c r="C80" s="182">
        <v>1</v>
      </c>
      <c r="D80" s="182"/>
      <c r="E80" s="182"/>
      <c r="F80" s="182"/>
    </row>
    <row r="81" spans="1:6" x14ac:dyDescent="0.25">
      <c r="A81" s="352" t="s">
        <v>327</v>
      </c>
      <c r="B81" s="182">
        <v>3</v>
      </c>
      <c r="C81" s="182"/>
      <c r="D81" s="182"/>
      <c r="E81" s="182">
        <v>-1</v>
      </c>
      <c r="F81" s="182">
        <v>1</v>
      </c>
    </row>
    <row r="82" spans="1:6" x14ac:dyDescent="0.25">
      <c r="A82" s="352" t="s">
        <v>328</v>
      </c>
      <c r="B82" s="182">
        <v>2</v>
      </c>
      <c r="C82" s="182"/>
      <c r="D82" s="182"/>
      <c r="E82" s="182"/>
      <c r="F82" s="182">
        <v>1</v>
      </c>
    </row>
    <row r="83" spans="1:6" x14ac:dyDescent="0.25">
      <c r="A83" s="352" t="s">
        <v>310</v>
      </c>
      <c r="B83" s="182">
        <v>2</v>
      </c>
      <c r="C83" s="182">
        <v>1</v>
      </c>
      <c r="D83" s="182"/>
      <c r="E83" s="182"/>
      <c r="F83" s="182"/>
    </row>
    <row r="84" spans="1:6" x14ac:dyDescent="0.25">
      <c r="A84" s="352" t="s">
        <v>312</v>
      </c>
      <c r="B84" s="182">
        <v>3</v>
      </c>
      <c r="C84" s="182">
        <v>1</v>
      </c>
      <c r="D84" s="182">
        <v>-1</v>
      </c>
      <c r="E84" s="182"/>
      <c r="F84" s="182"/>
    </row>
    <row r="85" spans="1:6" x14ac:dyDescent="0.25">
      <c r="A85" s="352" t="s">
        <v>313</v>
      </c>
      <c r="B85" s="182">
        <v>4</v>
      </c>
      <c r="C85" s="182"/>
      <c r="D85" s="182">
        <v>-2</v>
      </c>
      <c r="E85" s="182"/>
      <c r="F85" s="182"/>
    </row>
    <row r="86" spans="1:6" x14ac:dyDescent="0.25">
      <c r="A86" s="352" t="s">
        <v>329</v>
      </c>
      <c r="B86" s="182">
        <v>3</v>
      </c>
      <c r="C86" s="182"/>
      <c r="D86" s="182"/>
      <c r="E86" s="182"/>
      <c r="F86" s="182"/>
    </row>
    <row r="87" spans="1:6" x14ac:dyDescent="0.25">
      <c r="A87" s="352" t="s">
        <v>270</v>
      </c>
      <c r="B87" s="182">
        <v>5</v>
      </c>
      <c r="C87" s="182"/>
      <c r="D87" s="182">
        <v>-1</v>
      </c>
      <c r="E87" s="182"/>
      <c r="F87" s="182"/>
    </row>
    <row r="88" spans="1:6" x14ac:dyDescent="0.25">
      <c r="A88" s="352" t="s">
        <v>664</v>
      </c>
      <c r="B88" s="182">
        <v>5</v>
      </c>
      <c r="C88" s="182"/>
      <c r="D88" s="182"/>
      <c r="E88" s="182">
        <v>-1</v>
      </c>
      <c r="F88" s="182"/>
    </row>
    <row r="89" spans="1:6" x14ac:dyDescent="0.25">
      <c r="A89" s="181" t="s">
        <v>831</v>
      </c>
      <c r="B89" s="182"/>
      <c r="C89" s="182"/>
      <c r="D89" s="182"/>
      <c r="E89" s="182"/>
      <c r="F89" s="182"/>
    </row>
    <row r="90" spans="1:6" x14ac:dyDescent="0.25">
      <c r="A90" s="352" t="s">
        <v>308</v>
      </c>
      <c r="B90" s="182">
        <v>3</v>
      </c>
      <c r="C90" s="182"/>
      <c r="D90" s="182">
        <v>-1</v>
      </c>
      <c r="E90" s="182"/>
      <c r="F90" s="182"/>
    </row>
    <row r="91" spans="1:6" x14ac:dyDescent="0.25">
      <c r="A91" s="352" t="s">
        <v>317</v>
      </c>
      <c r="B91" s="182">
        <v>4</v>
      </c>
      <c r="C91" s="182">
        <v>1</v>
      </c>
      <c r="D91" s="182"/>
      <c r="E91" s="182"/>
      <c r="F91" s="182"/>
    </row>
    <row r="92" spans="1:6" x14ac:dyDescent="0.25">
      <c r="A92" s="352" t="s">
        <v>309</v>
      </c>
      <c r="B92" s="182">
        <v>3</v>
      </c>
      <c r="C92" s="182">
        <v>-1</v>
      </c>
      <c r="D92" s="182">
        <v>-1</v>
      </c>
      <c r="E92" s="182"/>
      <c r="F92" s="182"/>
    </row>
    <row r="93" spans="1:6" x14ac:dyDescent="0.25">
      <c r="A93" s="352" t="s">
        <v>327</v>
      </c>
      <c r="B93" s="182">
        <v>3</v>
      </c>
      <c r="C93" s="182">
        <v>-2</v>
      </c>
      <c r="D93" s="182"/>
      <c r="E93" s="182"/>
      <c r="F93" s="182"/>
    </row>
    <row r="94" spans="1:6" x14ac:dyDescent="0.25">
      <c r="A94" s="352" t="s">
        <v>328</v>
      </c>
      <c r="B94" s="182">
        <v>3</v>
      </c>
      <c r="C94" s="182"/>
      <c r="D94" s="182">
        <v>-1</v>
      </c>
      <c r="E94" s="182"/>
      <c r="F94" s="182"/>
    </row>
    <row r="95" spans="1:6" x14ac:dyDescent="0.25">
      <c r="A95" s="352" t="s">
        <v>310</v>
      </c>
      <c r="B95" s="182">
        <v>3</v>
      </c>
      <c r="C95" s="182">
        <v>-1</v>
      </c>
      <c r="D95" s="182">
        <v>-1</v>
      </c>
      <c r="E95" s="182"/>
      <c r="F95" s="182"/>
    </row>
    <row r="96" spans="1:6" x14ac:dyDescent="0.25">
      <c r="A96" s="352" t="s">
        <v>312</v>
      </c>
      <c r="B96" s="182">
        <v>2</v>
      </c>
      <c r="C96" s="182">
        <v>-1</v>
      </c>
      <c r="D96" s="182">
        <v>2</v>
      </c>
      <c r="E96" s="182">
        <v>-1</v>
      </c>
      <c r="F96" s="182"/>
    </row>
    <row r="97" spans="1:6" x14ac:dyDescent="0.25">
      <c r="A97" s="352" t="s">
        <v>313</v>
      </c>
      <c r="B97" s="182">
        <v>3</v>
      </c>
      <c r="C97" s="182"/>
      <c r="D97" s="182"/>
      <c r="E97" s="182"/>
      <c r="F97" s="182"/>
    </row>
    <row r="98" spans="1:6" x14ac:dyDescent="0.25">
      <c r="A98" s="352" t="s">
        <v>329</v>
      </c>
      <c r="B98" s="182">
        <v>3</v>
      </c>
      <c r="C98" s="182"/>
      <c r="D98" s="182"/>
      <c r="E98" s="182"/>
      <c r="F98" s="182"/>
    </row>
    <row r="99" spans="1:6" x14ac:dyDescent="0.25">
      <c r="A99" s="352" t="s">
        <v>270</v>
      </c>
      <c r="B99" s="182">
        <v>5</v>
      </c>
      <c r="C99" s="182"/>
      <c r="D99" s="182"/>
      <c r="E99" s="182"/>
      <c r="F99" s="182"/>
    </row>
    <row r="100" spans="1:6" x14ac:dyDescent="0.25">
      <c r="A100" s="352" t="s">
        <v>664</v>
      </c>
      <c r="B100" s="182">
        <v>3</v>
      </c>
      <c r="C100" s="182"/>
      <c r="D100" s="182"/>
      <c r="E100" s="182"/>
      <c r="F100" s="182"/>
    </row>
    <row r="101" spans="1:6" x14ac:dyDescent="0.25">
      <c r="A101" s="181" t="s">
        <v>815</v>
      </c>
      <c r="B101" s="182"/>
      <c r="C101" s="182"/>
      <c r="D101" s="182"/>
      <c r="E101" s="182"/>
      <c r="F101" s="182"/>
    </row>
    <row r="102" spans="1:6" x14ac:dyDescent="0.25">
      <c r="A102" s="352" t="s">
        <v>308</v>
      </c>
      <c r="B102" s="182">
        <v>4</v>
      </c>
      <c r="C102" s="182"/>
      <c r="D102" s="182">
        <v>1</v>
      </c>
      <c r="E102" s="182"/>
      <c r="F102" s="182">
        <v>-1</v>
      </c>
    </row>
    <row r="103" spans="1:6" x14ac:dyDescent="0.25">
      <c r="A103" s="352" t="s">
        <v>317</v>
      </c>
      <c r="B103" s="182">
        <v>4</v>
      </c>
      <c r="C103" s="182">
        <v>1</v>
      </c>
      <c r="D103" s="182"/>
      <c r="E103" s="182">
        <v>-1</v>
      </c>
      <c r="F103" s="182">
        <v>-1</v>
      </c>
    </row>
    <row r="104" spans="1:6" x14ac:dyDescent="0.25">
      <c r="A104" s="352" t="s">
        <v>309</v>
      </c>
      <c r="B104" s="182">
        <v>2</v>
      </c>
      <c r="C104" s="182"/>
      <c r="D104" s="182"/>
      <c r="E104" s="182">
        <v>-1</v>
      </c>
      <c r="F104" s="182">
        <v>1</v>
      </c>
    </row>
    <row r="105" spans="1:6" x14ac:dyDescent="0.25">
      <c r="A105" s="352" t="s">
        <v>327</v>
      </c>
      <c r="B105" s="182">
        <v>3</v>
      </c>
      <c r="C105" s="182"/>
      <c r="D105" s="182"/>
      <c r="E105" s="182"/>
      <c r="F105" s="182"/>
    </row>
    <row r="106" spans="1:6" x14ac:dyDescent="0.25">
      <c r="A106" s="352" t="s">
        <v>328</v>
      </c>
      <c r="B106" s="182">
        <v>2</v>
      </c>
      <c r="C106" s="182"/>
      <c r="D106" s="182">
        <v>-1</v>
      </c>
      <c r="E106" s="182">
        <v>1</v>
      </c>
      <c r="F106" s="182">
        <v>1</v>
      </c>
    </row>
    <row r="107" spans="1:6" x14ac:dyDescent="0.25">
      <c r="A107" s="352" t="s">
        <v>310</v>
      </c>
      <c r="B107" s="182">
        <v>2</v>
      </c>
      <c r="C107" s="182"/>
      <c r="D107" s="182"/>
      <c r="E107" s="182">
        <v>-1</v>
      </c>
      <c r="F107" s="182">
        <v>1</v>
      </c>
    </row>
    <row r="108" spans="1:6" x14ac:dyDescent="0.25">
      <c r="A108" s="352" t="s">
        <v>312</v>
      </c>
      <c r="B108" s="182">
        <v>3</v>
      </c>
      <c r="C108" s="182">
        <v>-1</v>
      </c>
      <c r="D108" s="182">
        <v>-2</v>
      </c>
      <c r="E108" s="182">
        <v>-1</v>
      </c>
      <c r="F108" s="182">
        <v>2</v>
      </c>
    </row>
    <row r="109" spans="1:6" x14ac:dyDescent="0.25">
      <c r="A109" s="352" t="s">
        <v>313</v>
      </c>
      <c r="B109" s="182">
        <v>4</v>
      </c>
      <c r="C109" s="182">
        <v>1</v>
      </c>
      <c r="D109" s="182">
        <v>-1</v>
      </c>
      <c r="E109" s="182">
        <v>-1</v>
      </c>
      <c r="F109" s="182">
        <v>-1</v>
      </c>
    </row>
    <row r="110" spans="1:6" x14ac:dyDescent="0.25">
      <c r="A110" s="352" t="s">
        <v>329</v>
      </c>
      <c r="B110" s="182">
        <v>3</v>
      </c>
      <c r="C110" s="182"/>
      <c r="D110" s="182"/>
      <c r="E110" s="182"/>
      <c r="F110" s="182"/>
    </row>
    <row r="111" spans="1:6" x14ac:dyDescent="0.25">
      <c r="A111" s="352" t="s">
        <v>270</v>
      </c>
      <c r="B111" s="182">
        <v>5</v>
      </c>
      <c r="C111" s="182"/>
      <c r="D111" s="182"/>
      <c r="E111" s="182"/>
      <c r="F111" s="182">
        <v>-1</v>
      </c>
    </row>
    <row r="112" spans="1:6" x14ac:dyDescent="0.25">
      <c r="A112" s="352" t="s">
        <v>664</v>
      </c>
      <c r="B112" s="182">
        <v>4</v>
      </c>
      <c r="C112" s="182"/>
      <c r="D112" s="182"/>
      <c r="E112" s="182">
        <v>-1</v>
      </c>
      <c r="F112" s="182"/>
    </row>
    <row r="113" spans="1:6" x14ac:dyDescent="0.25">
      <c r="A113" s="181" t="s">
        <v>817</v>
      </c>
      <c r="B113" s="182"/>
      <c r="C113" s="182"/>
      <c r="D113" s="182"/>
      <c r="E113" s="182"/>
      <c r="F113" s="182"/>
    </row>
    <row r="114" spans="1:6" x14ac:dyDescent="0.25">
      <c r="A114" s="352" t="s">
        <v>308</v>
      </c>
      <c r="B114" s="182">
        <v>4</v>
      </c>
      <c r="C114" s="182">
        <v>1</v>
      </c>
      <c r="D114" s="182"/>
      <c r="E114" s="182"/>
      <c r="F114" s="182">
        <v>-1</v>
      </c>
    </row>
    <row r="115" spans="1:6" x14ac:dyDescent="0.25">
      <c r="A115" s="352" t="s">
        <v>317</v>
      </c>
      <c r="B115" s="182">
        <v>3</v>
      </c>
      <c r="C115" s="182"/>
      <c r="D115" s="182"/>
      <c r="E115" s="182"/>
      <c r="F115" s="182"/>
    </row>
    <row r="116" spans="1:6" x14ac:dyDescent="0.25">
      <c r="A116" s="352" t="s">
        <v>309</v>
      </c>
      <c r="B116" s="182">
        <v>3</v>
      </c>
      <c r="C116" s="182"/>
      <c r="D116" s="182"/>
      <c r="E116" s="182">
        <v>1</v>
      </c>
      <c r="F116" s="182"/>
    </row>
    <row r="117" spans="1:6" x14ac:dyDescent="0.25">
      <c r="A117" s="352" t="s">
        <v>327</v>
      </c>
      <c r="B117" s="182">
        <v>4</v>
      </c>
      <c r="C117" s="182"/>
      <c r="D117" s="182"/>
      <c r="E117" s="182">
        <v>-1</v>
      </c>
      <c r="F117" s="182">
        <v>1</v>
      </c>
    </row>
    <row r="118" spans="1:6" x14ac:dyDescent="0.25">
      <c r="A118" s="352" t="s">
        <v>328</v>
      </c>
      <c r="B118" s="182">
        <v>5</v>
      </c>
      <c r="C118" s="182"/>
      <c r="D118" s="182">
        <v>-1</v>
      </c>
      <c r="E118" s="182"/>
      <c r="F118" s="182"/>
    </row>
    <row r="119" spans="1:6" x14ac:dyDescent="0.25">
      <c r="A119" s="352" t="s">
        <v>310</v>
      </c>
      <c r="B119" s="182">
        <v>4</v>
      </c>
      <c r="C119" s="182">
        <v>1</v>
      </c>
      <c r="D119" s="182"/>
      <c r="E119" s="182"/>
      <c r="F119" s="182">
        <v>-1</v>
      </c>
    </row>
    <row r="120" spans="1:6" x14ac:dyDescent="0.25">
      <c r="A120" s="352" t="s">
        <v>312</v>
      </c>
      <c r="B120" s="182">
        <v>4</v>
      </c>
      <c r="C120" s="182"/>
      <c r="D120" s="182"/>
      <c r="E120" s="182">
        <v>-1</v>
      </c>
      <c r="F120" s="182">
        <v>-1</v>
      </c>
    </row>
    <row r="121" spans="1:6" x14ac:dyDescent="0.25">
      <c r="A121" s="352" t="s">
        <v>313</v>
      </c>
      <c r="B121" s="182">
        <v>3</v>
      </c>
      <c r="C121" s="182">
        <v>1</v>
      </c>
      <c r="D121" s="182">
        <v>-1</v>
      </c>
      <c r="E121" s="182"/>
      <c r="F121" s="182"/>
    </row>
    <row r="122" spans="1:6" x14ac:dyDescent="0.25">
      <c r="A122" s="352" t="s">
        <v>329</v>
      </c>
      <c r="B122" s="182">
        <v>3</v>
      </c>
      <c r="C122" s="182"/>
      <c r="D122" s="182"/>
      <c r="E122" s="182"/>
      <c r="F122" s="182"/>
    </row>
    <row r="123" spans="1:6" x14ac:dyDescent="0.25">
      <c r="A123" s="352" t="s">
        <v>270</v>
      </c>
      <c r="B123" s="182">
        <v>5</v>
      </c>
      <c r="C123" s="182">
        <v>-1</v>
      </c>
      <c r="D123" s="182"/>
      <c r="E123" s="182"/>
      <c r="F123" s="182">
        <v>-1</v>
      </c>
    </row>
    <row r="124" spans="1:6" x14ac:dyDescent="0.25">
      <c r="A124" s="352" t="s">
        <v>664</v>
      </c>
      <c r="B124" s="182">
        <v>3</v>
      </c>
      <c r="C124" s="182"/>
      <c r="D124" s="182"/>
      <c r="E124" s="182"/>
      <c r="F124" s="182"/>
    </row>
    <row r="125" spans="1:6" x14ac:dyDescent="0.25">
      <c r="A125" s="181" t="s">
        <v>812</v>
      </c>
      <c r="B125" s="182"/>
      <c r="C125" s="182"/>
      <c r="D125" s="182"/>
      <c r="E125" s="182"/>
      <c r="F125" s="182"/>
    </row>
    <row r="126" spans="1:6" x14ac:dyDescent="0.25">
      <c r="A126" s="352" t="s">
        <v>308</v>
      </c>
      <c r="B126" s="182">
        <v>4</v>
      </c>
      <c r="C126" s="182">
        <v>1</v>
      </c>
      <c r="D126" s="182"/>
      <c r="E126" s="182"/>
      <c r="F126" s="182">
        <v>-2</v>
      </c>
    </row>
    <row r="127" spans="1:6" x14ac:dyDescent="0.25">
      <c r="A127" s="352" t="s">
        <v>317</v>
      </c>
      <c r="B127" s="182">
        <v>4</v>
      </c>
      <c r="C127" s="182">
        <v>1</v>
      </c>
      <c r="D127" s="182"/>
      <c r="E127" s="182">
        <v>-1</v>
      </c>
      <c r="F127" s="182"/>
    </row>
    <row r="128" spans="1:6" x14ac:dyDescent="0.25">
      <c r="A128" s="352" t="s">
        <v>309</v>
      </c>
      <c r="B128" s="182">
        <v>3</v>
      </c>
      <c r="C128" s="182">
        <v>1</v>
      </c>
      <c r="D128" s="182"/>
      <c r="E128" s="182">
        <v>-1</v>
      </c>
      <c r="F128" s="182"/>
    </row>
    <row r="129" spans="1:6" x14ac:dyDescent="0.25">
      <c r="A129" s="352" t="s">
        <v>327</v>
      </c>
      <c r="B129" s="182">
        <v>4</v>
      </c>
      <c r="C129" s="182">
        <v>-1</v>
      </c>
      <c r="D129" s="182">
        <v>-1</v>
      </c>
      <c r="E129" s="182">
        <v>-1</v>
      </c>
      <c r="F129" s="182">
        <v>1</v>
      </c>
    </row>
    <row r="130" spans="1:6" x14ac:dyDescent="0.25">
      <c r="A130" s="352" t="s">
        <v>328</v>
      </c>
      <c r="B130" s="182">
        <v>3</v>
      </c>
      <c r="C130" s="182"/>
      <c r="D130" s="182">
        <v>1</v>
      </c>
      <c r="E130" s="182">
        <v>-1</v>
      </c>
      <c r="F130" s="182">
        <v>1</v>
      </c>
    </row>
    <row r="131" spans="1:6" x14ac:dyDescent="0.25">
      <c r="A131" s="352" t="s">
        <v>310</v>
      </c>
      <c r="B131" s="182">
        <v>3</v>
      </c>
      <c r="C131" s="182">
        <v>1</v>
      </c>
      <c r="D131" s="182"/>
      <c r="E131" s="182">
        <v>-1</v>
      </c>
      <c r="F131" s="182"/>
    </row>
    <row r="132" spans="1:6" x14ac:dyDescent="0.25">
      <c r="A132" s="352" t="s">
        <v>312</v>
      </c>
      <c r="B132" s="182">
        <v>4</v>
      </c>
      <c r="C132" s="182"/>
      <c r="D132" s="182"/>
      <c r="E132" s="182">
        <v>-1</v>
      </c>
      <c r="F132" s="182"/>
    </row>
    <row r="133" spans="1:6" x14ac:dyDescent="0.25">
      <c r="A133" s="352" t="s">
        <v>313</v>
      </c>
      <c r="B133" s="182">
        <v>3</v>
      </c>
      <c r="C133" s="182">
        <v>1</v>
      </c>
      <c r="D133" s="182"/>
      <c r="E133" s="182">
        <v>-1</v>
      </c>
      <c r="F133" s="182">
        <v>1</v>
      </c>
    </row>
    <row r="134" spans="1:6" x14ac:dyDescent="0.25">
      <c r="A134" s="352" t="s">
        <v>329</v>
      </c>
      <c r="B134" s="182">
        <v>3</v>
      </c>
      <c r="C134" s="182"/>
      <c r="D134" s="182"/>
      <c r="E134" s="182"/>
      <c r="F134" s="182"/>
    </row>
    <row r="135" spans="1:6" x14ac:dyDescent="0.25">
      <c r="A135" s="352" t="s">
        <v>270</v>
      </c>
      <c r="B135" s="182">
        <v>5</v>
      </c>
      <c r="C135" s="182"/>
      <c r="D135" s="182"/>
      <c r="E135" s="182"/>
      <c r="F135" s="182"/>
    </row>
    <row r="136" spans="1:6" x14ac:dyDescent="0.25">
      <c r="A136" s="352" t="s">
        <v>664</v>
      </c>
      <c r="B136" s="182">
        <v>3</v>
      </c>
      <c r="C136" s="182"/>
      <c r="D136" s="182"/>
      <c r="E136" s="182"/>
      <c r="F136" s="182">
        <v>-1</v>
      </c>
    </row>
    <row r="137" spans="1:6" x14ac:dyDescent="0.25">
      <c r="A137" s="181" t="s">
        <v>813</v>
      </c>
      <c r="B137" s="182"/>
      <c r="C137" s="182"/>
      <c r="D137" s="182"/>
      <c r="E137" s="182"/>
      <c r="F137" s="182"/>
    </row>
    <row r="138" spans="1:6" x14ac:dyDescent="0.25">
      <c r="A138" s="352" t="s">
        <v>308</v>
      </c>
      <c r="B138" s="182">
        <v>4</v>
      </c>
      <c r="C138" s="182">
        <v>1</v>
      </c>
      <c r="D138" s="182"/>
      <c r="E138" s="182"/>
      <c r="F138" s="182">
        <v>-2</v>
      </c>
    </row>
    <row r="139" spans="1:6" x14ac:dyDescent="0.25">
      <c r="A139" s="352" t="s">
        <v>317</v>
      </c>
      <c r="B139" s="182">
        <v>3</v>
      </c>
      <c r="C139" s="182">
        <v>1</v>
      </c>
      <c r="D139" s="182"/>
      <c r="E139" s="182"/>
      <c r="F139" s="182">
        <v>-1</v>
      </c>
    </row>
    <row r="140" spans="1:6" x14ac:dyDescent="0.25">
      <c r="A140" s="352" t="s">
        <v>309</v>
      </c>
      <c r="B140" s="182">
        <v>2</v>
      </c>
      <c r="C140" s="182">
        <v>1</v>
      </c>
      <c r="D140" s="182"/>
      <c r="E140" s="182"/>
      <c r="F140" s="182">
        <v>-1</v>
      </c>
    </row>
    <row r="141" spans="1:6" x14ac:dyDescent="0.25">
      <c r="A141" s="352" t="s">
        <v>327</v>
      </c>
      <c r="B141" s="182">
        <v>3</v>
      </c>
      <c r="C141" s="182"/>
      <c r="D141" s="182"/>
      <c r="E141" s="182">
        <v>-1</v>
      </c>
      <c r="F141" s="182">
        <v>-1</v>
      </c>
    </row>
    <row r="142" spans="1:6" x14ac:dyDescent="0.25">
      <c r="A142" s="352" t="s">
        <v>328</v>
      </c>
      <c r="B142" s="182">
        <v>3</v>
      </c>
      <c r="C142" s="182"/>
      <c r="D142" s="182">
        <v>1</v>
      </c>
      <c r="E142" s="182">
        <v>1</v>
      </c>
      <c r="F142" s="182">
        <v>-1</v>
      </c>
    </row>
    <row r="143" spans="1:6" x14ac:dyDescent="0.25">
      <c r="A143" s="352" t="s">
        <v>310</v>
      </c>
      <c r="B143" s="182">
        <v>2</v>
      </c>
      <c r="C143" s="182">
        <v>1</v>
      </c>
      <c r="D143" s="182"/>
      <c r="E143" s="182"/>
      <c r="F143" s="182">
        <v>-1</v>
      </c>
    </row>
    <row r="144" spans="1:6" x14ac:dyDescent="0.25">
      <c r="A144" s="352" t="s">
        <v>312</v>
      </c>
      <c r="B144" s="182">
        <v>3</v>
      </c>
      <c r="C144" s="182">
        <v>1</v>
      </c>
      <c r="D144" s="182">
        <v>1</v>
      </c>
      <c r="E144" s="182">
        <v>-1</v>
      </c>
      <c r="F144" s="182">
        <v>-1</v>
      </c>
    </row>
    <row r="145" spans="1:6" x14ac:dyDescent="0.25">
      <c r="A145" s="352" t="s">
        <v>313</v>
      </c>
      <c r="B145" s="182">
        <v>3</v>
      </c>
      <c r="C145" s="182">
        <v>1</v>
      </c>
      <c r="D145" s="182"/>
      <c r="E145" s="182"/>
      <c r="F145" s="182">
        <v>-1</v>
      </c>
    </row>
    <row r="146" spans="1:6" x14ac:dyDescent="0.25">
      <c r="A146" s="352" t="s">
        <v>329</v>
      </c>
      <c r="B146" s="182">
        <v>3</v>
      </c>
      <c r="C146" s="182"/>
      <c r="D146" s="182"/>
      <c r="E146" s="182"/>
      <c r="F146" s="182"/>
    </row>
    <row r="147" spans="1:6" x14ac:dyDescent="0.25">
      <c r="A147" s="352" t="s">
        <v>270</v>
      </c>
      <c r="B147" s="182">
        <v>4</v>
      </c>
      <c r="C147" s="182"/>
      <c r="D147" s="182">
        <v>1</v>
      </c>
      <c r="E147" s="182">
        <v>1</v>
      </c>
      <c r="F147" s="182">
        <v>-1</v>
      </c>
    </row>
    <row r="148" spans="1:6" x14ac:dyDescent="0.25">
      <c r="A148" s="352" t="s">
        <v>664</v>
      </c>
      <c r="B148" s="182">
        <v>3</v>
      </c>
      <c r="C148" s="182"/>
      <c r="D148" s="182"/>
      <c r="E148" s="182"/>
      <c r="F148" s="182">
        <v>-1</v>
      </c>
    </row>
    <row r="149" spans="1:6" x14ac:dyDescent="0.25">
      <c r="A149" s="181" t="s">
        <v>818</v>
      </c>
      <c r="B149" s="182"/>
      <c r="C149" s="182"/>
      <c r="D149" s="182"/>
      <c r="E149" s="182"/>
      <c r="F149" s="182"/>
    </row>
    <row r="150" spans="1:6" x14ac:dyDescent="0.25">
      <c r="A150" s="352" t="s">
        <v>308</v>
      </c>
      <c r="B150" s="182">
        <v>5</v>
      </c>
      <c r="C150" s="182"/>
      <c r="D150" s="182"/>
      <c r="E150" s="182"/>
      <c r="F150" s="182">
        <v>-1</v>
      </c>
    </row>
    <row r="151" spans="1:6" x14ac:dyDescent="0.25">
      <c r="A151" s="352" t="s">
        <v>317</v>
      </c>
      <c r="B151" s="182">
        <v>4</v>
      </c>
      <c r="C151" s="182">
        <v>1</v>
      </c>
      <c r="D151" s="182"/>
      <c r="E151" s="182"/>
      <c r="F151" s="182"/>
    </row>
    <row r="152" spans="1:6" x14ac:dyDescent="0.25">
      <c r="A152" s="352" t="s">
        <v>309</v>
      </c>
      <c r="B152" s="182">
        <v>4</v>
      </c>
      <c r="C152" s="182">
        <v>-1</v>
      </c>
      <c r="D152" s="182"/>
      <c r="E152" s="182"/>
      <c r="F152" s="182">
        <v>-1</v>
      </c>
    </row>
    <row r="153" spans="1:6" x14ac:dyDescent="0.25">
      <c r="A153" s="352" t="s">
        <v>327</v>
      </c>
      <c r="B153" s="182">
        <v>4</v>
      </c>
      <c r="C153" s="182"/>
      <c r="D153" s="182"/>
      <c r="E153" s="182"/>
      <c r="F153" s="182">
        <v>1</v>
      </c>
    </row>
    <row r="154" spans="1:6" x14ac:dyDescent="0.25">
      <c r="A154" s="352" t="s">
        <v>328</v>
      </c>
      <c r="B154" s="182">
        <v>4</v>
      </c>
      <c r="C154" s="182"/>
      <c r="D154" s="182"/>
      <c r="E154" s="182"/>
      <c r="F154" s="182">
        <v>1</v>
      </c>
    </row>
    <row r="155" spans="1:6" x14ac:dyDescent="0.25">
      <c r="A155" s="352" t="s">
        <v>310</v>
      </c>
      <c r="B155" s="182">
        <v>4</v>
      </c>
      <c r="C155" s="182"/>
      <c r="D155" s="182"/>
      <c r="E155" s="182"/>
      <c r="F155" s="182">
        <v>-1</v>
      </c>
    </row>
    <row r="156" spans="1:6" x14ac:dyDescent="0.25">
      <c r="A156" s="352" t="s">
        <v>312</v>
      </c>
      <c r="B156" s="182">
        <v>4</v>
      </c>
      <c r="C156" s="182">
        <v>-1</v>
      </c>
      <c r="D156" s="182">
        <v>1</v>
      </c>
      <c r="E156" s="182"/>
      <c r="F156" s="182"/>
    </row>
    <row r="157" spans="1:6" x14ac:dyDescent="0.25">
      <c r="A157" s="352" t="s">
        <v>313</v>
      </c>
      <c r="B157" s="182">
        <v>3</v>
      </c>
      <c r="C157" s="182"/>
      <c r="D157" s="182">
        <v>-1</v>
      </c>
      <c r="E157" s="182">
        <v>1</v>
      </c>
      <c r="F157" s="182"/>
    </row>
    <row r="158" spans="1:6" x14ac:dyDescent="0.25">
      <c r="A158" s="352" t="s">
        <v>329</v>
      </c>
      <c r="B158" s="182">
        <v>3</v>
      </c>
      <c r="C158" s="182"/>
      <c r="D158" s="182"/>
      <c r="E158" s="182">
        <v>1</v>
      </c>
      <c r="F158" s="182"/>
    </row>
    <row r="159" spans="1:6" x14ac:dyDescent="0.25">
      <c r="A159" s="352" t="s">
        <v>270</v>
      </c>
      <c r="B159" s="182">
        <v>5</v>
      </c>
      <c r="C159" s="182"/>
      <c r="D159" s="182"/>
      <c r="E159" s="182"/>
      <c r="F159" s="182"/>
    </row>
    <row r="160" spans="1:6" x14ac:dyDescent="0.25">
      <c r="A160" s="352" t="s">
        <v>664</v>
      </c>
      <c r="B160" s="182">
        <v>4</v>
      </c>
      <c r="C160" s="182"/>
      <c r="D160" s="182"/>
      <c r="E160" s="182"/>
      <c r="F160" s="182">
        <v>-1</v>
      </c>
    </row>
    <row r="161" spans="1:6" x14ac:dyDescent="0.25">
      <c r="A161" s="181" t="s">
        <v>814</v>
      </c>
      <c r="B161" s="182"/>
      <c r="C161" s="182"/>
      <c r="D161" s="182"/>
      <c r="E161" s="182"/>
      <c r="F161" s="182"/>
    </row>
    <row r="162" spans="1:6" x14ac:dyDescent="0.25">
      <c r="A162" s="352" t="s">
        <v>308</v>
      </c>
      <c r="B162" s="182">
        <v>4</v>
      </c>
      <c r="C162" s="182">
        <v>1</v>
      </c>
      <c r="D162" s="182">
        <v>1</v>
      </c>
      <c r="E162" s="182"/>
      <c r="F162" s="182">
        <v>-2</v>
      </c>
    </row>
    <row r="163" spans="1:6" x14ac:dyDescent="0.25">
      <c r="A163" s="352" t="s">
        <v>317</v>
      </c>
      <c r="B163" s="182">
        <v>4</v>
      </c>
      <c r="C163" s="182">
        <v>1</v>
      </c>
      <c r="D163" s="182"/>
      <c r="E163" s="182">
        <v>-1</v>
      </c>
      <c r="F163" s="182"/>
    </row>
    <row r="164" spans="1:6" x14ac:dyDescent="0.25">
      <c r="A164" s="352" t="s">
        <v>309</v>
      </c>
      <c r="B164" s="182">
        <v>2</v>
      </c>
      <c r="C164" s="182">
        <v>1</v>
      </c>
      <c r="D164" s="182"/>
      <c r="E164" s="182"/>
      <c r="F164" s="182">
        <v>-1</v>
      </c>
    </row>
    <row r="165" spans="1:6" x14ac:dyDescent="0.25">
      <c r="A165" s="352" t="s">
        <v>327</v>
      </c>
      <c r="B165" s="182">
        <v>4</v>
      </c>
      <c r="C165" s="182"/>
      <c r="D165" s="182"/>
      <c r="E165" s="182">
        <v>-1</v>
      </c>
      <c r="F165" s="182">
        <v>1</v>
      </c>
    </row>
    <row r="166" spans="1:6" x14ac:dyDescent="0.25">
      <c r="A166" s="352" t="s">
        <v>328</v>
      </c>
      <c r="B166" s="182">
        <v>4</v>
      </c>
      <c r="C166" s="182"/>
      <c r="D166" s="182"/>
      <c r="E166" s="182">
        <v>-2</v>
      </c>
      <c r="F166" s="182">
        <v>1</v>
      </c>
    </row>
    <row r="167" spans="1:6" x14ac:dyDescent="0.25">
      <c r="A167" s="352" t="s">
        <v>310</v>
      </c>
      <c r="B167" s="182">
        <v>2</v>
      </c>
      <c r="C167" s="182">
        <v>1</v>
      </c>
      <c r="D167" s="182"/>
      <c r="E167" s="182"/>
      <c r="F167" s="182">
        <v>-1</v>
      </c>
    </row>
    <row r="168" spans="1:6" x14ac:dyDescent="0.25">
      <c r="A168" s="352" t="s">
        <v>312</v>
      </c>
      <c r="B168" s="182">
        <v>4</v>
      </c>
      <c r="C168" s="182"/>
      <c r="D168" s="182"/>
      <c r="E168" s="182">
        <v>-1</v>
      </c>
      <c r="F168" s="182">
        <v>-1</v>
      </c>
    </row>
    <row r="169" spans="1:6" x14ac:dyDescent="0.25">
      <c r="A169" s="352" t="s">
        <v>313</v>
      </c>
      <c r="B169" s="182">
        <v>3</v>
      </c>
      <c r="C169" s="182"/>
      <c r="D169" s="182">
        <v>1</v>
      </c>
      <c r="E169" s="182">
        <v>-1</v>
      </c>
      <c r="F169" s="182">
        <v>-1</v>
      </c>
    </row>
    <row r="170" spans="1:6" x14ac:dyDescent="0.25">
      <c r="A170" s="352" t="s">
        <v>329</v>
      </c>
      <c r="B170" s="182">
        <v>3</v>
      </c>
      <c r="C170" s="182"/>
      <c r="D170" s="182"/>
      <c r="E170" s="182"/>
      <c r="F170" s="182"/>
    </row>
    <row r="171" spans="1:6" x14ac:dyDescent="0.25">
      <c r="A171" s="352" t="s">
        <v>270</v>
      </c>
      <c r="B171" s="182">
        <v>4</v>
      </c>
      <c r="C171" s="182"/>
      <c r="D171" s="182">
        <v>-1</v>
      </c>
      <c r="E171" s="182">
        <v>1</v>
      </c>
      <c r="F171" s="182"/>
    </row>
    <row r="172" spans="1:6" x14ac:dyDescent="0.25">
      <c r="A172" s="352" t="s">
        <v>664</v>
      </c>
      <c r="B172" s="182">
        <v>3</v>
      </c>
      <c r="C172" s="182"/>
      <c r="D172" s="182"/>
      <c r="E172" s="182">
        <v>-1</v>
      </c>
      <c r="F172" s="182"/>
    </row>
    <row r="173" spans="1:6" x14ac:dyDescent="0.25">
      <c r="A173" s="181" t="s">
        <v>811</v>
      </c>
      <c r="B173" s="182"/>
      <c r="C173" s="182"/>
      <c r="D173" s="182"/>
      <c r="E173" s="182"/>
      <c r="F173" s="182"/>
    </row>
    <row r="174" spans="1:6" x14ac:dyDescent="0.25">
      <c r="A174" s="352" t="s">
        <v>308</v>
      </c>
      <c r="B174" s="182">
        <v>4</v>
      </c>
      <c r="C174" s="182">
        <v>1</v>
      </c>
      <c r="D174" s="182">
        <v>1</v>
      </c>
      <c r="E174" s="182"/>
      <c r="F174" s="182">
        <v>-3</v>
      </c>
    </row>
    <row r="175" spans="1:6" x14ac:dyDescent="0.25">
      <c r="A175" s="352" t="s">
        <v>317</v>
      </c>
      <c r="B175" s="182">
        <v>4</v>
      </c>
      <c r="C175" s="182"/>
      <c r="D175" s="182"/>
      <c r="E175" s="182"/>
      <c r="F175" s="182">
        <v>-1</v>
      </c>
    </row>
    <row r="176" spans="1:6" x14ac:dyDescent="0.25">
      <c r="A176" s="352" t="s">
        <v>309</v>
      </c>
      <c r="B176" s="182">
        <v>2</v>
      </c>
      <c r="C176" s="182">
        <v>1</v>
      </c>
      <c r="D176" s="182">
        <v>1</v>
      </c>
      <c r="E176" s="182">
        <v>-1</v>
      </c>
      <c r="F176" s="182"/>
    </row>
    <row r="177" spans="1:6" x14ac:dyDescent="0.25">
      <c r="A177" s="352" t="s">
        <v>327</v>
      </c>
      <c r="B177" s="182">
        <v>3</v>
      </c>
      <c r="C177" s="182"/>
      <c r="D177" s="182"/>
      <c r="E177" s="182"/>
      <c r="F177" s="182">
        <v>-1</v>
      </c>
    </row>
    <row r="178" spans="1:6" x14ac:dyDescent="0.25">
      <c r="A178" s="352" t="s">
        <v>328</v>
      </c>
      <c r="B178" s="182">
        <v>2</v>
      </c>
      <c r="C178" s="182"/>
      <c r="D178" s="182"/>
      <c r="E178" s="182"/>
      <c r="F178" s="182"/>
    </row>
    <row r="179" spans="1:6" x14ac:dyDescent="0.25">
      <c r="A179" s="352" t="s">
        <v>310</v>
      </c>
      <c r="B179" s="182">
        <v>2</v>
      </c>
      <c r="C179" s="182">
        <v>1</v>
      </c>
      <c r="D179" s="182">
        <v>1</v>
      </c>
      <c r="E179" s="182">
        <v>-1</v>
      </c>
      <c r="F179" s="182"/>
    </row>
    <row r="180" spans="1:6" x14ac:dyDescent="0.25">
      <c r="A180" s="352" t="s">
        <v>312</v>
      </c>
      <c r="B180" s="182">
        <v>2</v>
      </c>
      <c r="C180" s="182">
        <v>-1</v>
      </c>
      <c r="D180" s="182">
        <v>-1</v>
      </c>
      <c r="E180" s="182"/>
      <c r="F180" s="182">
        <v>1</v>
      </c>
    </row>
    <row r="181" spans="1:6" x14ac:dyDescent="0.25">
      <c r="A181" s="352" t="s">
        <v>313</v>
      </c>
      <c r="B181" s="182">
        <v>3</v>
      </c>
      <c r="C181" s="182">
        <v>1</v>
      </c>
      <c r="D181" s="182"/>
      <c r="E181" s="182">
        <v>-1</v>
      </c>
      <c r="F181" s="182">
        <v>-1</v>
      </c>
    </row>
    <row r="182" spans="1:6" x14ac:dyDescent="0.25">
      <c r="A182" s="352" t="s">
        <v>329</v>
      </c>
      <c r="B182" s="182">
        <v>3</v>
      </c>
      <c r="C182" s="182"/>
      <c r="D182" s="182"/>
      <c r="E182" s="182"/>
      <c r="F182" s="182"/>
    </row>
    <row r="183" spans="1:6" x14ac:dyDescent="0.25">
      <c r="A183" s="352" t="s">
        <v>270</v>
      </c>
      <c r="B183" s="182">
        <v>4</v>
      </c>
      <c r="C183" s="182">
        <v>1</v>
      </c>
      <c r="D183" s="182"/>
      <c r="E183" s="182">
        <v>1</v>
      </c>
      <c r="F183" s="182">
        <v>-1</v>
      </c>
    </row>
    <row r="184" spans="1:6" x14ac:dyDescent="0.25">
      <c r="A184" s="352" t="s">
        <v>664</v>
      </c>
      <c r="B184" s="182">
        <v>2</v>
      </c>
      <c r="C184" s="182"/>
      <c r="D184" s="182"/>
      <c r="E184" s="182"/>
      <c r="F184" s="182"/>
    </row>
    <row r="185" spans="1:6" x14ac:dyDescent="0.25">
      <c r="A185" s="181" t="s">
        <v>822</v>
      </c>
      <c r="B185" s="182"/>
      <c r="C185" s="182"/>
      <c r="D185" s="182"/>
      <c r="E185" s="182"/>
      <c r="F185" s="182"/>
    </row>
    <row r="186" spans="1:6" x14ac:dyDescent="0.25">
      <c r="A186" s="352" t="s">
        <v>308</v>
      </c>
      <c r="B186" s="182">
        <v>3</v>
      </c>
      <c r="C186" s="182"/>
      <c r="D186" s="182"/>
      <c r="E186" s="182"/>
      <c r="F186" s="182"/>
    </row>
    <row r="187" spans="1:6" x14ac:dyDescent="0.25">
      <c r="A187" s="352" t="s">
        <v>317</v>
      </c>
      <c r="B187" s="182">
        <v>2</v>
      </c>
      <c r="C187" s="182">
        <v>-1</v>
      </c>
      <c r="D187" s="182"/>
      <c r="E187" s="182">
        <v>-1</v>
      </c>
      <c r="F187" s="182">
        <v>1</v>
      </c>
    </row>
    <row r="188" spans="1:6" x14ac:dyDescent="0.25">
      <c r="A188" s="352" t="s">
        <v>309</v>
      </c>
      <c r="B188" s="182">
        <v>3</v>
      </c>
      <c r="C188" s="182"/>
      <c r="D188" s="182"/>
      <c r="E188" s="182">
        <v>-1</v>
      </c>
      <c r="F188" s="182"/>
    </row>
    <row r="189" spans="1:6" x14ac:dyDescent="0.25">
      <c r="A189" s="352" t="s">
        <v>327</v>
      </c>
      <c r="B189" s="182">
        <v>3</v>
      </c>
      <c r="C189" s="182"/>
      <c r="D189" s="182"/>
      <c r="E189" s="182"/>
      <c r="F189" s="182"/>
    </row>
    <row r="190" spans="1:6" x14ac:dyDescent="0.25">
      <c r="A190" s="352" t="s">
        <v>328</v>
      </c>
      <c r="B190" s="182">
        <v>3</v>
      </c>
      <c r="C190" s="182"/>
      <c r="D190" s="182"/>
      <c r="E190" s="182">
        <v>-1</v>
      </c>
      <c r="F190" s="182"/>
    </row>
    <row r="191" spans="1:6" x14ac:dyDescent="0.25">
      <c r="A191" s="352" t="s">
        <v>310</v>
      </c>
      <c r="B191" s="182">
        <v>3</v>
      </c>
      <c r="C191" s="182"/>
      <c r="D191" s="182"/>
      <c r="E191" s="182">
        <v>-1</v>
      </c>
      <c r="F191" s="182"/>
    </row>
    <row r="192" spans="1:6" x14ac:dyDescent="0.25">
      <c r="A192" s="352" t="s">
        <v>312</v>
      </c>
      <c r="B192" s="182">
        <v>3</v>
      </c>
      <c r="C192" s="182"/>
      <c r="D192" s="182">
        <v>-1</v>
      </c>
      <c r="E192" s="182"/>
      <c r="F192" s="182"/>
    </row>
    <row r="193" spans="1:6" x14ac:dyDescent="0.25">
      <c r="A193" s="352" t="s">
        <v>313</v>
      </c>
      <c r="B193" s="182">
        <v>3</v>
      </c>
      <c r="C193" s="182"/>
      <c r="D193" s="182"/>
      <c r="E193" s="182">
        <v>-1</v>
      </c>
      <c r="F193" s="182"/>
    </row>
    <row r="194" spans="1:6" x14ac:dyDescent="0.25">
      <c r="A194" s="352" t="s">
        <v>329</v>
      </c>
      <c r="B194" s="182">
        <v>3</v>
      </c>
      <c r="C194" s="182"/>
      <c r="D194" s="182"/>
      <c r="E194" s="182"/>
      <c r="F194" s="182"/>
    </row>
    <row r="195" spans="1:6" x14ac:dyDescent="0.25">
      <c r="A195" s="352" t="s">
        <v>270</v>
      </c>
      <c r="B195" s="182">
        <v>5</v>
      </c>
      <c r="C195" s="182"/>
      <c r="D195" s="182"/>
      <c r="E195" s="182"/>
      <c r="F195" s="182"/>
    </row>
    <row r="196" spans="1:6" x14ac:dyDescent="0.25">
      <c r="A196" s="352" t="s">
        <v>664</v>
      </c>
      <c r="B196" s="182">
        <v>3</v>
      </c>
      <c r="C196" s="182"/>
      <c r="D196" s="182"/>
      <c r="E196" s="182"/>
      <c r="F196" s="182"/>
    </row>
    <row r="197" spans="1:6" x14ac:dyDescent="0.25">
      <c r="A197" s="181" t="s">
        <v>816</v>
      </c>
      <c r="B197" s="182"/>
      <c r="C197" s="182"/>
      <c r="D197" s="182"/>
      <c r="E197" s="182"/>
      <c r="F197" s="182"/>
    </row>
    <row r="198" spans="1:6" x14ac:dyDescent="0.25">
      <c r="A198" s="352" t="s">
        <v>308</v>
      </c>
      <c r="B198" s="182">
        <v>4</v>
      </c>
      <c r="C198" s="182">
        <v>-1</v>
      </c>
      <c r="D198" s="182">
        <v>1</v>
      </c>
      <c r="E198" s="182"/>
      <c r="F198" s="182">
        <v>-1</v>
      </c>
    </row>
    <row r="199" spans="1:6" x14ac:dyDescent="0.25">
      <c r="A199" s="352" t="s">
        <v>317</v>
      </c>
      <c r="B199" s="182">
        <v>3</v>
      </c>
      <c r="C199" s="182"/>
      <c r="D199" s="182"/>
      <c r="E199" s="182"/>
      <c r="F199" s="182">
        <v>-1</v>
      </c>
    </row>
    <row r="200" spans="1:6" x14ac:dyDescent="0.25">
      <c r="A200" s="352" t="s">
        <v>309</v>
      </c>
      <c r="B200" s="182">
        <v>2</v>
      </c>
      <c r="C200" s="182"/>
      <c r="D200" s="182"/>
      <c r="E200" s="182"/>
      <c r="F200" s="182"/>
    </row>
    <row r="201" spans="1:6" x14ac:dyDescent="0.25">
      <c r="A201" s="352" t="s">
        <v>327</v>
      </c>
      <c r="B201" s="182">
        <v>3</v>
      </c>
      <c r="C201" s="182"/>
      <c r="D201" s="182"/>
      <c r="E201" s="182"/>
      <c r="F201" s="182"/>
    </row>
    <row r="202" spans="1:6" x14ac:dyDescent="0.25">
      <c r="A202" s="352" t="s">
        <v>328</v>
      </c>
      <c r="B202" s="182">
        <v>4</v>
      </c>
      <c r="C202" s="182"/>
      <c r="D202" s="182">
        <v>1</v>
      </c>
      <c r="E202" s="182">
        <v>-1</v>
      </c>
      <c r="F202" s="182">
        <v>-1</v>
      </c>
    </row>
    <row r="203" spans="1:6" x14ac:dyDescent="0.25">
      <c r="A203" s="352" t="s">
        <v>310</v>
      </c>
      <c r="B203" s="182">
        <v>2</v>
      </c>
      <c r="C203" s="182"/>
      <c r="D203" s="182"/>
      <c r="E203" s="182"/>
      <c r="F203" s="182"/>
    </row>
    <row r="204" spans="1:6" x14ac:dyDescent="0.25">
      <c r="A204" s="352" t="s">
        <v>312</v>
      </c>
      <c r="B204" s="182">
        <v>1</v>
      </c>
      <c r="C204" s="182"/>
      <c r="D204" s="182"/>
      <c r="E204" s="182"/>
      <c r="F204" s="182"/>
    </row>
    <row r="205" spans="1:6" x14ac:dyDescent="0.25">
      <c r="A205" s="352" t="s">
        <v>313</v>
      </c>
      <c r="B205" s="182">
        <v>2</v>
      </c>
      <c r="C205" s="182">
        <v>1</v>
      </c>
      <c r="D205" s="182"/>
      <c r="E205" s="182"/>
      <c r="F205" s="182"/>
    </row>
    <row r="206" spans="1:6" x14ac:dyDescent="0.25">
      <c r="A206" s="352" t="s">
        <v>329</v>
      </c>
      <c r="B206" s="182">
        <v>3</v>
      </c>
      <c r="C206" s="182"/>
      <c r="D206" s="182"/>
      <c r="E206" s="182"/>
      <c r="F206" s="182"/>
    </row>
    <row r="207" spans="1:6" x14ac:dyDescent="0.25">
      <c r="A207" s="352" t="s">
        <v>270</v>
      </c>
      <c r="B207" s="182">
        <v>4</v>
      </c>
      <c r="C207" s="182">
        <v>-2</v>
      </c>
      <c r="D207" s="182">
        <v>-2</v>
      </c>
      <c r="E207" s="182">
        <v>1</v>
      </c>
      <c r="F207" s="182">
        <v>1</v>
      </c>
    </row>
    <row r="208" spans="1:6" x14ac:dyDescent="0.25">
      <c r="A208" s="352" t="s">
        <v>664</v>
      </c>
      <c r="B208" s="182">
        <v>3</v>
      </c>
      <c r="C208" s="182"/>
      <c r="D208" s="182"/>
      <c r="E208" s="182"/>
      <c r="F208" s="182"/>
    </row>
    <row r="209" spans="1:6" x14ac:dyDescent="0.25">
      <c r="A209" s="181" t="s">
        <v>824</v>
      </c>
      <c r="B209" s="182"/>
      <c r="C209" s="182"/>
      <c r="D209" s="182"/>
      <c r="E209" s="182"/>
      <c r="F209" s="182"/>
    </row>
    <row r="210" spans="1:6" x14ac:dyDescent="0.25">
      <c r="A210" s="352" t="s">
        <v>308</v>
      </c>
      <c r="B210" s="182">
        <v>3</v>
      </c>
      <c r="C210" s="182"/>
      <c r="D210" s="182"/>
      <c r="E210" s="182"/>
      <c r="F210" s="182"/>
    </row>
    <row r="211" spans="1:6" x14ac:dyDescent="0.25">
      <c r="A211" s="352" t="s">
        <v>317</v>
      </c>
      <c r="B211" s="182">
        <v>3</v>
      </c>
      <c r="C211" s="182"/>
      <c r="D211" s="182"/>
      <c r="E211" s="182"/>
      <c r="F211" s="182"/>
    </row>
    <row r="212" spans="1:6" x14ac:dyDescent="0.25">
      <c r="A212" s="352" t="s">
        <v>309</v>
      </c>
      <c r="B212" s="182">
        <v>3</v>
      </c>
      <c r="C212" s="182"/>
      <c r="D212" s="182"/>
      <c r="E212" s="182"/>
      <c r="F212" s="182"/>
    </row>
    <row r="213" spans="1:6" x14ac:dyDescent="0.25">
      <c r="A213" s="352" t="s">
        <v>327</v>
      </c>
      <c r="B213" s="182">
        <v>3</v>
      </c>
      <c r="C213" s="182"/>
      <c r="D213" s="182"/>
      <c r="E213" s="182"/>
      <c r="F213" s="182"/>
    </row>
    <row r="214" spans="1:6" x14ac:dyDescent="0.25">
      <c r="A214" s="352" t="s">
        <v>328</v>
      </c>
      <c r="B214" s="182">
        <v>3</v>
      </c>
      <c r="C214" s="182"/>
      <c r="D214" s="182"/>
      <c r="E214" s="182"/>
      <c r="F214" s="182"/>
    </row>
    <row r="215" spans="1:6" x14ac:dyDescent="0.25">
      <c r="A215" s="352" t="s">
        <v>310</v>
      </c>
      <c r="B215" s="182">
        <v>3</v>
      </c>
      <c r="C215" s="182"/>
      <c r="D215" s="182"/>
      <c r="E215" s="182"/>
      <c r="F215" s="182"/>
    </row>
    <row r="216" spans="1:6" x14ac:dyDescent="0.25">
      <c r="A216" s="352" t="s">
        <v>312</v>
      </c>
      <c r="B216" s="182">
        <v>3</v>
      </c>
      <c r="C216" s="182"/>
      <c r="D216" s="182"/>
      <c r="E216" s="182"/>
      <c r="F216" s="182"/>
    </row>
    <row r="217" spans="1:6" x14ac:dyDescent="0.25">
      <c r="A217" s="352" t="s">
        <v>313</v>
      </c>
      <c r="B217" s="182">
        <v>3</v>
      </c>
      <c r="C217" s="182"/>
      <c r="D217" s="182"/>
      <c r="E217" s="182"/>
      <c r="F217" s="182"/>
    </row>
    <row r="218" spans="1:6" x14ac:dyDescent="0.25">
      <c r="A218" s="352" t="s">
        <v>329</v>
      </c>
      <c r="B218" s="182">
        <v>3</v>
      </c>
      <c r="C218" s="182"/>
      <c r="D218" s="182"/>
      <c r="E218" s="182"/>
      <c r="F218" s="182"/>
    </row>
    <row r="219" spans="1:6" x14ac:dyDescent="0.25">
      <c r="A219" s="352" t="s">
        <v>270</v>
      </c>
      <c r="B219" s="182">
        <v>3</v>
      </c>
      <c r="C219" s="182">
        <v>-1</v>
      </c>
      <c r="D219" s="182">
        <v>-1</v>
      </c>
      <c r="E219" s="182">
        <v>1</v>
      </c>
      <c r="F219" s="182">
        <v>2</v>
      </c>
    </row>
    <row r="220" spans="1:6" x14ac:dyDescent="0.25">
      <c r="A220" s="352" t="s">
        <v>664</v>
      </c>
      <c r="B220" s="182">
        <v>3</v>
      </c>
      <c r="C220" s="182"/>
      <c r="D220" s="182"/>
      <c r="E220" s="182"/>
      <c r="F220" s="182"/>
    </row>
    <row r="221" spans="1:6" x14ac:dyDescent="0.25">
      <c r="A221" s="181" t="s">
        <v>819</v>
      </c>
      <c r="B221" s="182"/>
      <c r="C221" s="182"/>
      <c r="D221" s="182"/>
      <c r="E221" s="182"/>
      <c r="F221" s="182"/>
    </row>
    <row r="222" spans="1:6" x14ac:dyDescent="0.25">
      <c r="A222" s="352" t="s">
        <v>308</v>
      </c>
      <c r="B222" s="182">
        <v>2</v>
      </c>
      <c r="C222" s="182"/>
      <c r="D222" s="182"/>
      <c r="E222" s="182"/>
      <c r="F222" s="182">
        <v>1</v>
      </c>
    </row>
    <row r="223" spans="1:6" x14ac:dyDescent="0.25">
      <c r="A223" s="352" t="s">
        <v>317</v>
      </c>
      <c r="B223" s="182">
        <v>3</v>
      </c>
      <c r="C223" s="182"/>
      <c r="D223" s="182"/>
      <c r="E223" s="182"/>
      <c r="F223" s="182"/>
    </row>
    <row r="224" spans="1:6" x14ac:dyDescent="0.25">
      <c r="A224" s="352" t="s">
        <v>309</v>
      </c>
      <c r="B224" s="182">
        <v>3</v>
      </c>
      <c r="C224" s="182"/>
      <c r="D224" s="182"/>
      <c r="E224" s="182"/>
      <c r="F224" s="182">
        <v>-1</v>
      </c>
    </row>
    <row r="225" spans="1:6" x14ac:dyDescent="0.25">
      <c r="A225" s="352" t="s">
        <v>327</v>
      </c>
      <c r="B225" s="182">
        <v>3</v>
      </c>
      <c r="C225" s="182"/>
      <c r="D225" s="182"/>
      <c r="E225" s="182"/>
      <c r="F225" s="182"/>
    </row>
    <row r="226" spans="1:6" x14ac:dyDescent="0.25">
      <c r="A226" s="352" t="s">
        <v>328</v>
      </c>
      <c r="B226" s="182">
        <v>3</v>
      </c>
      <c r="C226" s="182"/>
      <c r="D226" s="182"/>
      <c r="E226" s="182"/>
      <c r="F226" s="182"/>
    </row>
    <row r="227" spans="1:6" x14ac:dyDescent="0.25">
      <c r="A227" s="352" t="s">
        <v>310</v>
      </c>
      <c r="B227" s="182">
        <v>3</v>
      </c>
      <c r="C227" s="182"/>
      <c r="D227" s="182"/>
      <c r="E227" s="182"/>
      <c r="F227" s="182">
        <v>-1</v>
      </c>
    </row>
    <row r="228" spans="1:6" x14ac:dyDescent="0.25">
      <c r="A228" s="352" t="s">
        <v>312</v>
      </c>
      <c r="B228" s="182">
        <v>1</v>
      </c>
      <c r="C228" s="182">
        <v>1</v>
      </c>
      <c r="D228" s="182"/>
      <c r="E228" s="182"/>
      <c r="F228" s="182"/>
    </row>
    <row r="229" spans="1:6" x14ac:dyDescent="0.25">
      <c r="A229" s="352" t="s">
        <v>313</v>
      </c>
      <c r="B229" s="182">
        <v>3</v>
      </c>
      <c r="C229" s="182"/>
      <c r="D229" s="182"/>
      <c r="E229" s="182"/>
      <c r="F229" s="182"/>
    </row>
    <row r="230" spans="1:6" x14ac:dyDescent="0.25">
      <c r="A230" s="352" t="s">
        <v>329</v>
      </c>
      <c r="B230" s="182">
        <v>3</v>
      </c>
      <c r="C230" s="182"/>
      <c r="D230" s="182"/>
      <c r="E230" s="182"/>
      <c r="F230" s="182"/>
    </row>
    <row r="231" spans="1:6" x14ac:dyDescent="0.25">
      <c r="A231" s="352" t="s">
        <v>270</v>
      </c>
      <c r="B231" s="182">
        <v>1</v>
      </c>
      <c r="C231" s="182"/>
      <c r="D231" s="182"/>
      <c r="E231" s="182"/>
      <c r="F231" s="182"/>
    </row>
    <row r="232" spans="1:6" x14ac:dyDescent="0.25">
      <c r="A232" s="352" t="s">
        <v>664</v>
      </c>
      <c r="B232" s="182">
        <v>3</v>
      </c>
      <c r="C232" s="182"/>
      <c r="D232" s="182"/>
      <c r="E232" s="182"/>
      <c r="F232" s="182"/>
    </row>
    <row r="233" spans="1:6" x14ac:dyDescent="0.25">
      <c r="A233" s="181" t="s">
        <v>823</v>
      </c>
      <c r="B233" s="182"/>
      <c r="C233" s="182"/>
      <c r="D233" s="182"/>
      <c r="E233" s="182"/>
      <c r="F233" s="182"/>
    </row>
    <row r="234" spans="1:6" x14ac:dyDescent="0.25">
      <c r="A234" s="352" t="s">
        <v>308</v>
      </c>
      <c r="B234" s="182">
        <v>3</v>
      </c>
      <c r="C234" s="182"/>
      <c r="D234" s="182">
        <v>-1</v>
      </c>
      <c r="E234" s="182"/>
      <c r="F234" s="182"/>
    </row>
    <row r="235" spans="1:6" x14ac:dyDescent="0.25">
      <c r="A235" s="352" t="s">
        <v>317</v>
      </c>
      <c r="B235" s="182">
        <v>2</v>
      </c>
      <c r="C235" s="182">
        <v>1</v>
      </c>
      <c r="D235" s="182"/>
      <c r="E235" s="182">
        <v>-1</v>
      </c>
      <c r="F235" s="182">
        <v>1</v>
      </c>
    </row>
    <row r="236" spans="1:6" x14ac:dyDescent="0.25">
      <c r="A236" s="352" t="s">
        <v>309</v>
      </c>
      <c r="B236" s="182">
        <v>3</v>
      </c>
      <c r="C236" s="182"/>
      <c r="D236" s="182"/>
      <c r="E236" s="182"/>
      <c r="F236" s="182"/>
    </row>
    <row r="237" spans="1:6" x14ac:dyDescent="0.25">
      <c r="A237" s="352" t="s">
        <v>327</v>
      </c>
      <c r="B237" s="182">
        <v>3</v>
      </c>
      <c r="C237" s="182"/>
      <c r="D237" s="182"/>
      <c r="E237" s="182">
        <v>-1</v>
      </c>
      <c r="F237" s="182"/>
    </row>
    <row r="238" spans="1:6" x14ac:dyDescent="0.25">
      <c r="A238" s="352" t="s">
        <v>328</v>
      </c>
      <c r="B238" s="182">
        <v>3</v>
      </c>
      <c r="C238" s="182"/>
      <c r="D238" s="182"/>
      <c r="E238" s="182"/>
      <c r="F238" s="182"/>
    </row>
    <row r="239" spans="1:6" x14ac:dyDescent="0.25">
      <c r="A239" s="352" t="s">
        <v>310</v>
      </c>
      <c r="B239" s="182">
        <v>3</v>
      </c>
      <c r="C239" s="182"/>
      <c r="D239" s="182"/>
      <c r="E239" s="182"/>
      <c r="F239" s="182"/>
    </row>
    <row r="240" spans="1:6" x14ac:dyDescent="0.25">
      <c r="A240" s="352" t="s">
        <v>312</v>
      </c>
      <c r="B240" s="182">
        <v>3</v>
      </c>
      <c r="C240" s="182"/>
      <c r="D240" s="182">
        <v>-1</v>
      </c>
      <c r="E240" s="182">
        <v>-1</v>
      </c>
      <c r="F240" s="182"/>
    </row>
    <row r="241" spans="1:6" x14ac:dyDescent="0.25">
      <c r="A241" s="352" t="s">
        <v>313</v>
      </c>
      <c r="B241" s="182">
        <v>3</v>
      </c>
      <c r="C241" s="182"/>
      <c r="D241" s="182"/>
      <c r="E241" s="182"/>
      <c r="F241" s="182"/>
    </row>
    <row r="242" spans="1:6" x14ac:dyDescent="0.25">
      <c r="A242" s="352" t="s">
        <v>329</v>
      </c>
      <c r="B242" s="182">
        <v>3</v>
      </c>
      <c r="C242" s="182"/>
      <c r="D242" s="182"/>
      <c r="E242" s="182"/>
      <c r="F242" s="182"/>
    </row>
    <row r="243" spans="1:6" x14ac:dyDescent="0.25">
      <c r="A243" s="352" t="s">
        <v>270</v>
      </c>
      <c r="B243" s="182">
        <v>3</v>
      </c>
      <c r="C243" s="182"/>
      <c r="D243" s="182"/>
      <c r="E243" s="182">
        <v>-1</v>
      </c>
      <c r="F243" s="182"/>
    </row>
    <row r="244" spans="1:6" x14ac:dyDescent="0.25">
      <c r="A244" s="352" t="s">
        <v>664</v>
      </c>
      <c r="B244" s="182">
        <v>3</v>
      </c>
      <c r="C244" s="182"/>
      <c r="D244" s="182"/>
      <c r="E244" s="182"/>
      <c r="F244" s="182"/>
    </row>
    <row r="245" spans="1:6" x14ac:dyDescent="0.25">
      <c r="A245" s="181" t="s">
        <v>821</v>
      </c>
      <c r="B245" s="182"/>
      <c r="C245" s="182"/>
      <c r="D245" s="182"/>
      <c r="E245" s="182"/>
      <c r="F245" s="182"/>
    </row>
    <row r="246" spans="1:6" x14ac:dyDescent="0.25">
      <c r="A246" s="352" t="s">
        <v>308</v>
      </c>
      <c r="B246" s="182">
        <v>3</v>
      </c>
      <c r="C246" s="182">
        <v>1</v>
      </c>
      <c r="D246" s="182">
        <v>-1</v>
      </c>
      <c r="E246" s="182"/>
      <c r="F246" s="182"/>
    </row>
    <row r="247" spans="1:6" x14ac:dyDescent="0.25">
      <c r="A247" s="352" t="s">
        <v>317</v>
      </c>
      <c r="B247" s="182">
        <v>3</v>
      </c>
      <c r="C247" s="182"/>
      <c r="D247" s="182"/>
      <c r="E247" s="182"/>
      <c r="F247" s="182"/>
    </row>
    <row r="248" spans="1:6" x14ac:dyDescent="0.25">
      <c r="A248" s="352" t="s">
        <v>309</v>
      </c>
      <c r="B248" s="182">
        <v>3</v>
      </c>
      <c r="C248" s="182">
        <v>1</v>
      </c>
      <c r="D248" s="182"/>
      <c r="E248" s="182"/>
      <c r="F248" s="182"/>
    </row>
    <row r="249" spans="1:6" x14ac:dyDescent="0.25">
      <c r="A249" s="352" t="s">
        <v>327</v>
      </c>
      <c r="B249" s="182">
        <v>3</v>
      </c>
      <c r="C249" s="182"/>
      <c r="D249" s="182"/>
      <c r="E249" s="182"/>
      <c r="F249" s="182"/>
    </row>
    <row r="250" spans="1:6" x14ac:dyDescent="0.25">
      <c r="A250" s="352" t="s">
        <v>328</v>
      </c>
      <c r="B250" s="182">
        <v>3</v>
      </c>
      <c r="C250" s="182"/>
      <c r="D250" s="182"/>
      <c r="E250" s="182"/>
      <c r="F250" s="182"/>
    </row>
    <row r="251" spans="1:6" x14ac:dyDescent="0.25">
      <c r="A251" s="352" t="s">
        <v>310</v>
      </c>
      <c r="B251" s="182">
        <v>3</v>
      </c>
      <c r="C251" s="182">
        <v>1</v>
      </c>
      <c r="D251" s="182"/>
      <c r="E251" s="182"/>
      <c r="F251" s="182"/>
    </row>
    <row r="252" spans="1:6" x14ac:dyDescent="0.25">
      <c r="A252" s="352" t="s">
        <v>312</v>
      </c>
      <c r="B252" s="182">
        <v>2</v>
      </c>
      <c r="C252" s="182"/>
      <c r="D252" s="182">
        <v>-1</v>
      </c>
      <c r="E252" s="182"/>
      <c r="F252" s="182">
        <v>-1</v>
      </c>
    </row>
    <row r="253" spans="1:6" x14ac:dyDescent="0.25">
      <c r="A253" s="352" t="s">
        <v>313</v>
      </c>
      <c r="B253" s="182">
        <v>3</v>
      </c>
      <c r="C253" s="182">
        <v>1</v>
      </c>
      <c r="D253" s="182"/>
      <c r="E253" s="182"/>
      <c r="F253" s="182"/>
    </row>
    <row r="254" spans="1:6" x14ac:dyDescent="0.25">
      <c r="A254" s="352" t="s">
        <v>329</v>
      </c>
      <c r="B254" s="182">
        <v>3</v>
      </c>
      <c r="C254" s="182"/>
      <c r="D254" s="182"/>
      <c r="E254" s="182"/>
      <c r="F254" s="182"/>
    </row>
    <row r="255" spans="1:6" x14ac:dyDescent="0.25">
      <c r="A255" s="352" t="s">
        <v>270</v>
      </c>
      <c r="B255" s="182">
        <v>1</v>
      </c>
      <c r="C255" s="182"/>
      <c r="D255" s="182"/>
      <c r="E255" s="182"/>
      <c r="F255" s="182"/>
    </row>
    <row r="256" spans="1:6" x14ac:dyDescent="0.25">
      <c r="A256" s="352" t="s">
        <v>664</v>
      </c>
      <c r="B256" s="182">
        <v>3</v>
      </c>
      <c r="C256" s="182"/>
      <c r="D256" s="182"/>
      <c r="E256" s="182"/>
      <c r="F256" s="182"/>
    </row>
    <row r="257" spans="1:6" x14ac:dyDescent="0.25">
      <c r="A257" s="181" t="s">
        <v>820</v>
      </c>
      <c r="B257" s="182"/>
      <c r="C257" s="182"/>
      <c r="D257" s="182"/>
      <c r="E257" s="182"/>
      <c r="F257" s="182"/>
    </row>
    <row r="258" spans="1:6" x14ac:dyDescent="0.25">
      <c r="A258" s="352" t="s">
        <v>308</v>
      </c>
      <c r="B258" s="182">
        <v>2</v>
      </c>
      <c r="C258" s="182"/>
      <c r="D258" s="182"/>
      <c r="E258" s="182"/>
      <c r="F258" s="182">
        <v>1</v>
      </c>
    </row>
    <row r="259" spans="1:6" x14ac:dyDescent="0.25">
      <c r="A259" s="352" t="s">
        <v>317</v>
      </c>
      <c r="B259" s="182">
        <v>3</v>
      </c>
      <c r="C259" s="182"/>
      <c r="D259" s="182"/>
      <c r="E259" s="182"/>
      <c r="F259" s="182"/>
    </row>
    <row r="260" spans="1:6" x14ac:dyDescent="0.25">
      <c r="A260" s="352" t="s">
        <v>309</v>
      </c>
      <c r="B260" s="182">
        <v>3</v>
      </c>
      <c r="C260" s="182"/>
      <c r="D260" s="182"/>
      <c r="E260" s="182"/>
      <c r="F260" s="182">
        <v>-1</v>
      </c>
    </row>
    <row r="261" spans="1:6" x14ac:dyDescent="0.25">
      <c r="A261" s="352" t="s">
        <v>327</v>
      </c>
      <c r="B261" s="182">
        <v>3</v>
      </c>
      <c r="C261" s="182"/>
      <c r="D261" s="182"/>
      <c r="E261" s="182"/>
      <c r="F261" s="182"/>
    </row>
    <row r="262" spans="1:6" x14ac:dyDescent="0.25">
      <c r="A262" s="352" t="s">
        <v>328</v>
      </c>
      <c r="B262" s="182">
        <v>3</v>
      </c>
      <c r="C262" s="182"/>
      <c r="D262" s="182"/>
      <c r="E262" s="182"/>
      <c r="F262" s="182"/>
    </row>
    <row r="263" spans="1:6" x14ac:dyDescent="0.25">
      <c r="A263" s="352" t="s">
        <v>310</v>
      </c>
      <c r="B263" s="182">
        <v>3</v>
      </c>
      <c r="C263" s="182"/>
      <c r="D263" s="182"/>
      <c r="E263" s="182"/>
      <c r="F263" s="182">
        <v>-1</v>
      </c>
    </row>
    <row r="264" spans="1:6" x14ac:dyDescent="0.25">
      <c r="A264" s="352" t="s">
        <v>312</v>
      </c>
      <c r="B264" s="182">
        <v>3</v>
      </c>
      <c r="C264" s="182">
        <v>-1</v>
      </c>
      <c r="D264" s="182">
        <v>-1</v>
      </c>
      <c r="E264" s="182"/>
      <c r="F264" s="182"/>
    </row>
    <row r="265" spans="1:6" x14ac:dyDescent="0.25">
      <c r="A265" s="352" t="s">
        <v>313</v>
      </c>
      <c r="B265" s="182">
        <v>3</v>
      </c>
      <c r="C265" s="182"/>
      <c r="D265" s="182"/>
      <c r="E265" s="182"/>
      <c r="F265" s="182"/>
    </row>
    <row r="266" spans="1:6" x14ac:dyDescent="0.25">
      <c r="A266" s="352" t="s">
        <v>329</v>
      </c>
      <c r="B266" s="182">
        <v>3</v>
      </c>
      <c r="C266" s="182"/>
      <c r="D266" s="182"/>
      <c r="E266" s="182"/>
      <c r="F266" s="182"/>
    </row>
    <row r="267" spans="1:6" x14ac:dyDescent="0.25">
      <c r="A267" s="352" t="s">
        <v>270</v>
      </c>
      <c r="B267" s="182">
        <v>1</v>
      </c>
      <c r="C267" s="182"/>
      <c r="D267" s="182">
        <v>1</v>
      </c>
      <c r="E267" s="182"/>
      <c r="F267" s="182"/>
    </row>
    <row r="268" spans="1:6" x14ac:dyDescent="0.25">
      <c r="A268" s="352" t="s">
        <v>664</v>
      </c>
      <c r="B268" s="182">
        <v>3</v>
      </c>
      <c r="C268" s="182"/>
      <c r="D268" s="182"/>
      <c r="E268" s="182"/>
      <c r="F268" s="182"/>
    </row>
    <row r="269" spans="1:6" x14ac:dyDescent="0.25">
      <c r="B269"/>
    </row>
    <row r="270" spans="1:6" x14ac:dyDescent="0.25">
      <c r="B270"/>
    </row>
    <row r="271" spans="1:6" x14ac:dyDescent="0.25">
      <c r="B271"/>
    </row>
    <row r="272" spans="1:6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564"/>
  <sheetViews>
    <sheetView workbookViewId="0"/>
  </sheetViews>
  <sheetFormatPr defaultRowHeight="15" x14ac:dyDescent="0.25"/>
  <cols>
    <col min="1" max="1" width="13.42578125" bestFit="1" customWidth="1"/>
    <col min="3" max="3" width="5.7109375" bestFit="1" customWidth="1"/>
  </cols>
  <sheetData>
    <row r="1" spans="1:5" x14ac:dyDescent="0.25">
      <c r="A1" t="s">
        <v>803</v>
      </c>
      <c r="B1" t="s">
        <v>804</v>
      </c>
      <c r="C1" t="s">
        <v>808</v>
      </c>
      <c r="D1" t="s">
        <v>152</v>
      </c>
      <c r="E1" t="s">
        <v>810</v>
      </c>
    </row>
    <row r="2" spans="1:5" x14ac:dyDescent="0.25">
      <c r="A2" t="s">
        <v>308</v>
      </c>
      <c r="B2" t="s">
        <v>98</v>
      </c>
      <c r="C2" s="58">
        <v>-3</v>
      </c>
      <c r="D2" t="s">
        <v>795</v>
      </c>
      <c r="E2" t="s">
        <v>811</v>
      </c>
    </row>
    <row r="3" spans="1:5" x14ac:dyDescent="0.25">
      <c r="A3" t="s">
        <v>308</v>
      </c>
      <c r="B3" t="s">
        <v>102</v>
      </c>
      <c r="C3" s="58">
        <v>-2</v>
      </c>
      <c r="D3" t="s">
        <v>795</v>
      </c>
      <c r="E3" t="s">
        <v>812</v>
      </c>
    </row>
    <row r="4" spans="1:5" x14ac:dyDescent="0.25">
      <c r="A4" t="s">
        <v>308</v>
      </c>
      <c r="B4" t="s">
        <v>101</v>
      </c>
      <c r="C4" s="58">
        <v>-2</v>
      </c>
      <c r="D4" t="s">
        <v>795</v>
      </c>
      <c r="E4" t="s">
        <v>813</v>
      </c>
    </row>
    <row r="5" spans="1:5" x14ac:dyDescent="0.25">
      <c r="A5" t="s">
        <v>308</v>
      </c>
      <c r="B5" t="s">
        <v>99</v>
      </c>
      <c r="C5" s="58">
        <v>-2</v>
      </c>
      <c r="D5" t="s">
        <v>795</v>
      </c>
      <c r="E5" t="s">
        <v>814</v>
      </c>
    </row>
    <row r="6" spans="1:5" x14ac:dyDescent="0.25">
      <c r="A6" t="s">
        <v>328</v>
      </c>
      <c r="B6" t="s">
        <v>99</v>
      </c>
      <c r="C6" s="58">
        <v>-2</v>
      </c>
      <c r="D6" t="s">
        <v>796</v>
      </c>
      <c r="E6" t="s">
        <v>814</v>
      </c>
    </row>
    <row r="7" spans="1:5" x14ac:dyDescent="0.25">
      <c r="A7" t="s">
        <v>310</v>
      </c>
      <c r="B7" t="s">
        <v>109</v>
      </c>
      <c r="C7" s="58">
        <v>-2</v>
      </c>
      <c r="D7" t="s">
        <v>796</v>
      </c>
      <c r="E7" t="s">
        <v>825</v>
      </c>
    </row>
    <row r="8" spans="1:5" x14ac:dyDescent="0.25">
      <c r="A8" t="s">
        <v>309</v>
      </c>
      <c r="B8" t="s">
        <v>112</v>
      </c>
      <c r="C8" s="58">
        <v>-2</v>
      </c>
      <c r="D8" t="s">
        <v>797</v>
      </c>
      <c r="E8" t="s">
        <v>826</v>
      </c>
    </row>
    <row r="9" spans="1:5" x14ac:dyDescent="0.25">
      <c r="A9" t="s">
        <v>309</v>
      </c>
      <c r="B9" t="s">
        <v>111</v>
      </c>
      <c r="C9" s="58">
        <v>-2</v>
      </c>
      <c r="D9" t="s">
        <v>797</v>
      </c>
      <c r="E9" t="s">
        <v>827</v>
      </c>
    </row>
    <row r="10" spans="1:5" x14ac:dyDescent="0.25">
      <c r="A10" t="s">
        <v>309</v>
      </c>
      <c r="B10" t="s">
        <v>110</v>
      </c>
      <c r="C10" s="58">
        <v>-2</v>
      </c>
      <c r="D10" t="s">
        <v>797</v>
      </c>
      <c r="E10" t="s">
        <v>828</v>
      </c>
    </row>
    <row r="11" spans="1:5" x14ac:dyDescent="0.25">
      <c r="A11" t="s">
        <v>312</v>
      </c>
      <c r="B11" t="s">
        <v>104</v>
      </c>
      <c r="C11" s="58">
        <v>-2</v>
      </c>
      <c r="D11" t="s">
        <v>797</v>
      </c>
      <c r="E11" t="s">
        <v>815</v>
      </c>
    </row>
    <row r="12" spans="1:5" x14ac:dyDescent="0.25">
      <c r="A12" t="s">
        <v>313</v>
      </c>
      <c r="B12" t="s">
        <v>106</v>
      </c>
      <c r="C12" s="58">
        <v>-2</v>
      </c>
      <c r="D12" t="s">
        <v>797</v>
      </c>
      <c r="E12" t="s">
        <v>829</v>
      </c>
    </row>
    <row r="13" spans="1:5" x14ac:dyDescent="0.25">
      <c r="A13" t="s">
        <v>270</v>
      </c>
      <c r="B13" t="s">
        <v>96</v>
      </c>
      <c r="C13" s="58">
        <v>-2</v>
      </c>
      <c r="D13" t="s">
        <v>797</v>
      </c>
      <c r="E13" t="s">
        <v>816</v>
      </c>
    </row>
    <row r="14" spans="1:5" x14ac:dyDescent="0.25">
      <c r="A14" t="s">
        <v>317</v>
      </c>
      <c r="B14" t="s">
        <v>108</v>
      </c>
      <c r="C14" s="58">
        <v>-2</v>
      </c>
      <c r="D14" t="s">
        <v>798</v>
      </c>
      <c r="E14" t="s">
        <v>830</v>
      </c>
    </row>
    <row r="15" spans="1:5" x14ac:dyDescent="0.25">
      <c r="A15" t="s">
        <v>327</v>
      </c>
      <c r="B15" t="s">
        <v>105</v>
      </c>
      <c r="C15" s="58">
        <v>-2</v>
      </c>
      <c r="D15" t="s">
        <v>798</v>
      </c>
      <c r="E15" t="s">
        <v>831</v>
      </c>
    </row>
    <row r="16" spans="1:5" x14ac:dyDescent="0.25">
      <c r="A16" t="s">
        <v>312</v>
      </c>
      <c r="B16" t="s">
        <v>112</v>
      </c>
      <c r="C16" s="58">
        <v>-2</v>
      </c>
      <c r="D16" t="s">
        <v>798</v>
      </c>
      <c r="E16" t="s">
        <v>826</v>
      </c>
    </row>
    <row r="17" spans="1:5" x14ac:dyDescent="0.25">
      <c r="A17" t="s">
        <v>312</v>
      </c>
      <c r="B17" t="s">
        <v>111</v>
      </c>
      <c r="C17" s="58">
        <v>-2</v>
      </c>
      <c r="D17" t="s">
        <v>798</v>
      </c>
      <c r="E17" t="s">
        <v>827</v>
      </c>
    </row>
    <row r="18" spans="1:5" x14ac:dyDescent="0.25">
      <c r="A18" t="s">
        <v>270</v>
      </c>
      <c r="B18" t="s">
        <v>96</v>
      </c>
      <c r="C18" s="58">
        <v>-2</v>
      </c>
      <c r="D18" t="s">
        <v>798</v>
      </c>
      <c r="E18" t="s">
        <v>816</v>
      </c>
    </row>
    <row r="19" spans="1:5" x14ac:dyDescent="0.25">
      <c r="A19" t="s">
        <v>308</v>
      </c>
      <c r="B19" t="s">
        <v>104</v>
      </c>
      <c r="C19" s="58">
        <v>-1</v>
      </c>
      <c r="D19" t="s">
        <v>795</v>
      </c>
      <c r="E19" t="s">
        <v>815</v>
      </c>
    </row>
    <row r="20" spans="1:5" x14ac:dyDescent="0.25">
      <c r="A20" t="s">
        <v>308</v>
      </c>
      <c r="B20" t="s">
        <v>103</v>
      </c>
      <c r="C20" s="58">
        <v>-1</v>
      </c>
      <c r="D20" t="s">
        <v>795</v>
      </c>
      <c r="E20" t="s">
        <v>817</v>
      </c>
    </row>
    <row r="21" spans="1:5" x14ac:dyDescent="0.25">
      <c r="A21" t="s">
        <v>308</v>
      </c>
      <c r="B21" t="s">
        <v>100</v>
      </c>
      <c r="C21" s="58">
        <v>-1</v>
      </c>
      <c r="D21" t="s">
        <v>795</v>
      </c>
      <c r="E21" t="s">
        <v>818</v>
      </c>
    </row>
    <row r="22" spans="1:5" x14ac:dyDescent="0.25">
      <c r="A22" t="s">
        <v>308</v>
      </c>
      <c r="B22" t="s">
        <v>96</v>
      </c>
      <c r="C22" s="58">
        <v>-1</v>
      </c>
      <c r="D22" t="s">
        <v>795</v>
      </c>
      <c r="E22" t="s">
        <v>816</v>
      </c>
    </row>
    <row r="23" spans="1:5" x14ac:dyDescent="0.25">
      <c r="A23" t="s">
        <v>317</v>
      </c>
      <c r="B23" t="s">
        <v>104</v>
      </c>
      <c r="C23" s="58">
        <v>-1</v>
      </c>
      <c r="D23" t="s">
        <v>795</v>
      </c>
      <c r="E23" t="s">
        <v>815</v>
      </c>
    </row>
    <row r="24" spans="1:5" x14ac:dyDescent="0.25">
      <c r="A24" t="s">
        <v>317</v>
      </c>
      <c r="B24" t="s">
        <v>101</v>
      </c>
      <c r="C24" s="58">
        <v>-1</v>
      </c>
      <c r="D24" t="s">
        <v>795</v>
      </c>
      <c r="E24" t="s">
        <v>813</v>
      </c>
    </row>
    <row r="25" spans="1:5" x14ac:dyDescent="0.25">
      <c r="A25" t="s">
        <v>317</v>
      </c>
      <c r="B25" t="s">
        <v>98</v>
      </c>
      <c r="C25" s="58">
        <v>-1</v>
      </c>
      <c r="D25" t="s">
        <v>795</v>
      </c>
      <c r="E25" t="s">
        <v>811</v>
      </c>
    </row>
    <row r="26" spans="1:5" x14ac:dyDescent="0.25">
      <c r="A26" t="s">
        <v>317</v>
      </c>
      <c r="B26" t="s">
        <v>96</v>
      </c>
      <c r="C26" s="58">
        <v>-1</v>
      </c>
      <c r="D26" t="s">
        <v>795</v>
      </c>
      <c r="E26" t="s">
        <v>816</v>
      </c>
    </row>
    <row r="27" spans="1:5" x14ac:dyDescent="0.25">
      <c r="A27" t="s">
        <v>309</v>
      </c>
      <c r="B27" t="s">
        <v>101</v>
      </c>
      <c r="C27" s="58">
        <v>-1</v>
      </c>
      <c r="D27" t="s">
        <v>795</v>
      </c>
      <c r="E27" t="s">
        <v>813</v>
      </c>
    </row>
    <row r="28" spans="1:5" x14ac:dyDescent="0.25">
      <c r="A28" t="s">
        <v>309</v>
      </c>
      <c r="B28" t="s">
        <v>100</v>
      </c>
      <c r="C28" s="58">
        <v>-1</v>
      </c>
      <c r="D28" t="s">
        <v>795</v>
      </c>
      <c r="E28" t="s">
        <v>818</v>
      </c>
    </row>
    <row r="29" spans="1:5" x14ac:dyDescent="0.25">
      <c r="A29" t="s">
        <v>309</v>
      </c>
      <c r="B29" t="s">
        <v>99</v>
      </c>
      <c r="C29" s="58">
        <v>-1</v>
      </c>
      <c r="D29" t="s">
        <v>795</v>
      </c>
      <c r="E29" t="s">
        <v>814</v>
      </c>
    </row>
    <row r="30" spans="1:5" x14ac:dyDescent="0.25">
      <c r="A30" t="s">
        <v>309</v>
      </c>
      <c r="B30" t="s">
        <v>94</v>
      </c>
      <c r="C30" s="58">
        <v>-1</v>
      </c>
      <c r="D30" t="s">
        <v>795</v>
      </c>
      <c r="E30" t="s">
        <v>819</v>
      </c>
    </row>
    <row r="31" spans="1:5" x14ac:dyDescent="0.25">
      <c r="A31" t="s">
        <v>309</v>
      </c>
      <c r="B31" t="s">
        <v>114</v>
      </c>
      <c r="C31" s="58">
        <v>-1</v>
      </c>
      <c r="D31" t="s">
        <v>795</v>
      </c>
      <c r="E31" t="s">
        <v>820</v>
      </c>
    </row>
    <row r="32" spans="1:5" x14ac:dyDescent="0.25">
      <c r="A32" t="s">
        <v>327</v>
      </c>
      <c r="B32" t="s">
        <v>107</v>
      </c>
      <c r="C32" s="58">
        <v>-1</v>
      </c>
      <c r="D32" t="s">
        <v>795</v>
      </c>
      <c r="E32" t="s">
        <v>832</v>
      </c>
    </row>
    <row r="33" spans="1:5" x14ac:dyDescent="0.25">
      <c r="A33" t="s">
        <v>327</v>
      </c>
      <c r="B33" t="s">
        <v>101</v>
      </c>
      <c r="C33" s="58">
        <v>-1</v>
      </c>
      <c r="D33" t="s">
        <v>795</v>
      </c>
      <c r="E33" t="s">
        <v>813</v>
      </c>
    </row>
    <row r="34" spans="1:5" x14ac:dyDescent="0.25">
      <c r="A34" t="s">
        <v>327</v>
      </c>
      <c r="B34" t="s">
        <v>98</v>
      </c>
      <c r="C34" s="58">
        <v>-1</v>
      </c>
      <c r="D34" t="s">
        <v>795</v>
      </c>
      <c r="E34" t="s">
        <v>811</v>
      </c>
    </row>
    <row r="35" spans="1:5" x14ac:dyDescent="0.25">
      <c r="A35" t="s">
        <v>328</v>
      </c>
      <c r="B35" t="s">
        <v>101</v>
      </c>
      <c r="C35" s="58">
        <v>-1</v>
      </c>
      <c r="D35" t="s">
        <v>795</v>
      </c>
      <c r="E35" t="s">
        <v>813</v>
      </c>
    </row>
    <row r="36" spans="1:5" x14ac:dyDescent="0.25">
      <c r="A36" t="s">
        <v>328</v>
      </c>
      <c r="B36" t="s">
        <v>96</v>
      </c>
      <c r="C36" s="58">
        <v>-1</v>
      </c>
      <c r="D36" t="s">
        <v>795</v>
      </c>
      <c r="E36" t="s">
        <v>816</v>
      </c>
    </row>
    <row r="37" spans="1:5" x14ac:dyDescent="0.25">
      <c r="A37" t="s">
        <v>310</v>
      </c>
      <c r="B37" t="s">
        <v>103</v>
      </c>
      <c r="C37" s="58">
        <v>-1</v>
      </c>
      <c r="D37" t="s">
        <v>795</v>
      </c>
      <c r="E37" t="s">
        <v>817</v>
      </c>
    </row>
    <row r="38" spans="1:5" x14ac:dyDescent="0.25">
      <c r="A38" t="s">
        <v>310</v>
      </c>
      <c r="B38" t="s">
        <v>101</v>
      </c>
      <c r="C38" s="58">
        <v>-1</v>
      </c>
      <c r="D38" t="s">
        <v>795</v>
      </c>
      <c r="E38" t="s">
        <v>813</v>
      </c>
    </row>
    <row r="39" spans="1:5" x14ac:dyDescent="0.25">
      <c r="A39" t="s">
        <v>310</v>
      </c>
      <c r="B39" t="s">
        <v>100</v>
      </c>
      <c r="C39" s="58">
        <v>-1</v>
      </c>
      <c r="D39" t="s">
        <v>795</v>
      </c>
      <c r="E39" t="s">
        <v>818</v>
      </c>
    </row>
    <row r="40" spans="1:5" x14ac:dyDescent="0.25">
      <c r="A40" t="s">
        <v>310</v>
      </c>
      <c r="B40" t="s">
        <v>99</v>
      </c>
      <c r="C40" s="58">
        <v>-1</v>
      </c>
      <c r="D40" t="s">
        <v>795</v>
      </c>
      <c r="E40" t="s">
        <v>814</v>
      </c>
    </row>
    <row r="41" spans="1:5" x14ac:dyDescent="0.25">
      <c r="A41" t="s">
        <v>310</v>
      </c>
      <c r="B41" t="s">
        <v>94</v>
      </c>
      <c r="C41" s="58">
        <v>-1</v>
      </c>
      <c r="D41" t="s">
        <v>795</v>
      </c>
      <c r="E41" t="s">
        <v>819</v>
      </c>
    </row>
    <row r="42" spans="1:5" x14ac:dyDescent="0.25">
      <c r="A42" t="s">
        <v>310</v>
      </c>
      <c r="B42" t="s">
        <v>114</v>
      </c>
      <c r="C42" s="58">
        <v>-1</v>
      </c>
      <c r="D42" t="s">
        <v>795</v>
      </c>
      <c r="E42" t="s">
        <v>820</v>
      </c>
    </row>
    <row r="43" spans="1:5" x14ac:dyDescent="0.25">
      <c r="A43" t="s">
        <v>312</v>
      </c>
      <c r="B43" t="s">
        <v>112</v>
      </c>
      <c r="C43" s="58">
        <v>-1</v>
      </c>
      <c r="D43" t="s">
        <v>795</v>
      </c>
      <c r="E43" t="s">
        <v>826</v>
      </c>
    </row>
    <row r="44" spans="1:5" x14ac:dyDescent="0.25">
      <c r="A44" t="s">
        <v>312</v>
      </c>
      <c r="B44" t="s">
        <v>111</v>
      </c>
      <c r="C44" s="58">
        <v>-1</v>
      </c>
      <c r="D44" t="s">
        <v>795</v>
      </c>
      <c r="E44" t="s">
        <v>827</v>
      </c>
    </row>
    <row r="45" spans="1:5" x14ac:dyDescent="0.25">
      <c r="A45" t="s">
        <v>312</v>
      </c>
      <c r="B45" t="s">
        <v>109</v>
      </c>
      <c r="C45" s="58">
        <v>-1</v>
      </c>
      <c r="D45" t="s">
        <v>795</v>
      </c>
      <c r="E45" t="s">
        <v>825</v>
      </c>
    </row>
    <row r="46" spans="1:5" x14ac:dyDescent="0.25">
      <c r="A46" t="s">
        <v>312</v>
      </c>
      <c r="B46" t="s">
        <v>103</v>
      </c>
      <c r="C46" s="58">
        <v>-1</v>
      </c>
      <c r="D46" t="s">
        <v>795</v>
      </c>
      <c r="E46" t="s">
        <v>817</v>
      </c>
    </row>
    <row r="47" spans="1:5" x14ac:dyDescent="0.25">
      <c r="A47" t="s">
        <v>312</v>
      </c>
      <c r="B47" t="s">
        <v>101</v>
      </c>
      <c r="C47" s="58">
        <v>-1</v>
      </c>
      <c r="D47" t="s">
        <v>795</v>
      </c>
      <c r="E47" t="s">
        <v>813</v>
      </c>
    </row>
    <row r="48" spans="1:5" x14ac:dyDescent="0.25">
      <c r="A48" t="s">
        <v>312</v>
      </c>
      <c r="B48" t="s">
        <v>99</v>
      </c>
      <c r="C48" s="58">
        <v>-1</v>
      </c>
      <c r="D48" t="s">
        <v>795</v>
      </c>
      <c r="E48" t="s">
        <v>814</v>
      </c>
    </row>
    <row r="49" spans="1:5" x14ac:dyDescent="0.25">
      <c r="A49" t="s">
        <v>312</v>
      </c>
      <c r="B49" t="s">
        <v>115</v>
      </c>
      <c r="C49" s="58">
        <v>-1</v>
      </c>
      <c r="D49" t="s">
        <v>795</v>
      </c>
      <c r="E49" t="s">
        <v>821</v>
      </c>
    </row>
    <row r="50" spans="1:5" x14ac:dyDescent="0.25">
      <c r="A50" t="s">
        <v>313</v>
      </c>
      <c r="B50" t="s">
        <v>108</v>
      </c>
      <c r="C50" s="58">
        <v>-1</v>
      </c>
      <c r="D50" t="s">
        <v>795</v>
      </c>
      <c r="E50" t="s">
        <v>830</v>
      </c>
    </row>
    <row r="51" spans="1:5" x14ac:dyDescent="0.25">
      <c r="A51" t="s">
        <v>313</v>
      </c>
      <c r="B51" t="s">
        <v>104</v>
      </c>
      <c r="C51" s="58">
        <v>-1</v>
      </c>
      <c r="D51" t="s">
        <v>795</v>
      </c>
      <c r="E51" t="s">
        <v>815</v>
      </c>
    </row>
    <row r="52" spans="1:5" x14ac:dyDescent="0.25">
      <c r="A52" t="s">
        <v>313</v>
      </c>
      <c r="B52" t="s">
        <v>101</v>
      </c>
      <c r="C52" s="58">
        <v>-1</v>
      </c>
      <c r="D52" t="s">
        <v>795</v>
      </c>
      <c r="E52" t="s">
        <v>813</v>
      </c>
    </row>
    <row r="53" spans="1:5" x14ac:dyDescent="0.25">
      <c r="A53" t="s">
        <v>313</v>
      </c>
      <c r="B53" t="s">
        <v>99</v>
      </c>
      <c r="C53" s="58">
        <v>-1</v>
      </c>
      <c r="D53" t="s">
        <v>795</v>
      </c>
      <c r="E53" t="s">
        <v>814</v>
      </c>
    </row>
    <row r="54" spans="1:5" x14ac:dyDescent="0.25">
      <c r="A54" t="s">
        <v>313</v>
      </c>
      <c r="B54" t="s">
        <v>98</v>
      </c>
      <c r="C54" s="58">
        <v>-1</v>
      </c>
      <c r="D54" t="s">
        <v>795</v>
      </c>
      <c r="E54" t="s">
        <v>811</v>
      </c>
    </row>
    <row r="55" spans="1:5" x14ac:dyDescent="0.25">
      <c r="A55" t="s">
        <v>270</v>
      </c>
      <c r="B55" t="s">
        <v>109</v>
      </c>
      <c r="C55" s="58">
        <v>-1</v>
      </c>
      <c r="D55" t="s">
        <v>795</v>
      </c>
      <c r="E55" t="s">
        <v>825</v>
      </c>
    </row>
    <row r="56" spans="1:5" x14ac:dyDescent="0.25">
      <c r="A56" t="s">
        <v>270</v>
      </c>
      <c r="B56" t="s">
        <v>104</v>
      </c>
      <c r="C56" s="58">
        <v>-1</v>
      </c>
      <c r="D56" t="s">
        <v>795</v>
      </c>
      <c r="E56" t="s">
        <v>815</v>
      </c>
    </row>
    <row r="57" spans="1:5" x14ac:dyDescent="0.25">
      <c r="A57" t="s">
        <v>270</v>
      </c>
      <c r="B57" t="s">
        <v>103</v>
      </c>
      <c r="C57" s="58">
        <v>-1</v>
      </c>
      <c r="D57" t="s">
        <v>795</v>
      </c>
      <c r="E57" t="s">
        <v>817</v>
      </c>
    </row>
    <row r="58" spans="1:5" x14ac:dyDescent="0.25">
      <c r="A58" t="s">
        <v>270</v>
      </c>
      <c r="B58" t="s">
        <v>101</v>
      </c>
      <c r="C58" s="58">
        <v>-1</v>
      </c>
      <c r="D58" t="s">
        <v>795</v>
      </c>
      <c r="E58" t="s">
        <v>813</v>
      </c>
    </row>
    <row r="59" spans="1:5" x14ac:dyDescent="0.25">
      <c r="A59" t="s">
        <v>270</v>
      </c>
      <c r="B59" t="s">
        <v>98</v>
      </c>
      <c r="C59" s="58">
        <v>-1</v>
      </c>
      <c r="D59" t="s">
        <v>795</v>
      </c>
      <c r="E59" t="s">
        <v>811</v>
      </c>
    </row>
    <row r="60" spans="1:5" x14ac:dyDescent="0.25">
      <c r="A60" t="s">
        <v>664</v>
      </c>
      <c r="B60" t="s">
        <v>112</v>
      </c>
      <c r="C60" s="58">
        <v>-1</v>
      </c>
      <c r="D60" t="s">
        <v>795</v>
      </c>
      <c r="E60" t="s">
        <v>826</v>
      </c>
    </row>
    <row r="61" spans="1:5" x14ac:dyDescent="0.25">
      <c r="A61" t="s">
        <v>664</v>
      </c>
      <c r="B61" t="s">
        <v>111</v>
      </c>
      <c r="C61" s="58">
        <v>-1</v>
      </c>
      <c r="D61" t="s">
        <v>795</v>
      </c>
      <c r="E61" t="s">
        <v>827</v>
      </c>
    </row>
    <row r="62" spans="1:5" x14ac:dyDescent="0.25">
      <c r="A62" t="s">
        <v>664</v>
      </c>
      <c r="B62" t="s">
        <v>110</v>
      </c>
      <c r="C62" s="58">
        <v>-1</v>
      </c>
      <c r="D62" t="s">
        <v>795</v>
      </c>
      <c r="E62" t="s">
        <v>828</v>
      </c>
    </row>
    <row r="63" spans="1:5" x14ac:dyDescent="0.25">
      <c r="A63" t="s">
        <v>664</v>
      </c>
      <c r="B63" t="s">
        <v>102</v>
      </c>
      <c r="C63" s="58">
        <v>-1</v>
      </c>
      <c r="D63" t="s">
        <v>795</v>
      </c>
      <c r="E63" t="s">
        <v>812</v>
      </c>
    </row>
    <row r="64" spans="1:5" x14ac:dyDescent="0.25">
      <c r="A64" t="s">
        <v>664</v>
      </c>
      <c r="B64" t="s">
        <v>101</v>
      </c>
      <c r="C64" s="58">
        <v>-1</v>
      </c>
      <c r="D64" t="s">
        <v>795</v>
      </c>
      <c r="E64" t="s">
        <v>813</v>
      </c>
    </row>
    <row r="65" spans="1:5" x14ac:dyDescent="0.25">
      <c r="A65" t="s">
        <v>664</v>
      </c>
      <c r="B65" t="s">
        <v>100</v>
      </c>
      <c r="C65" s="58">
        <v>-1</v>
      </c>
      <c r="D65" t="s">
        <v>795</v>
      </c>
      <c r="E65" t="s">
        <v>818</v>
      </c>
    </row>
    <row r="66" spans="1:5" x14ac:dyDescent="0.25">
      <c r="A66" t="s">
        <v>317</v>
      </c>
      <c r="B66" t="s">
        <v>112</v>
      </c>
      <c r="C66" s="58">
        <v>-1</v>
      </c>
      <c r="D66" t="s">
        <v>796</v>
      </c>
      <c r="E66" t="s">
        <v>826</v>
      </c>
    </row>
    <row r="67" spans="1:5" x14ac:dyDescent="0.25">
      <c r="A67" t="s">
        <v>317</v>
      </c>
      <c r="B67" t="s">
        <v>111</v>
      </c>
      <c r="C67" s="58">
        <v>-1</v>
      </c>
      <c r="D67" t="s">
        <v>796</v>
      </c>
      <c r="E67" t="s">
        <v>827</v>
      </c>
    </row>
    <row r="68" spans="1:5" x14ac:dyDescent="0.25">
      <c r="A68" t="s">
        <v>317</v>
      </c>
      <c r="B68" t="s">
        <v>110</v>
      </c>
      <c r="C68" s="58">
        <v>-1</v>
      </c>
      <c r="D68" t="s">
        <v>796</v>
      </c>
      <c r="E68" t="s">
        <v>828</v>
      </c>
    </row>
    <row r="69" spans="1:5" x14ac:dyDescent="0.25">
      <c r="A69" t="s">
        <v>317</v>
      </c>
      <c r="B69" t="s">
        <v>109</v>
      </c>
      <c r="C69" s="58">
        <v>-1</v>
      </c>
      <c r="D69" t="s">
        <v>796</v>
      </c>
      <c r="E69" t="s">
        <v>825</v>
      </c>
    </row>
    <row r="70" spans="1:5" x14ac:dyDescent="0.25">
      <c r="A70" t="s">
        <v>317</v>
      </c>
      <c r="B70" t="s">
        <v>104</v>
      </c>
      <c r="C70" s="58">
        <v>-1</v>
      </c>
      <c r="D70" t="s">
        <v>796</v>
      </c>
      <c r="E70" t="s">
        <v>815</v>
      </c>
    </row>
    <row r="71" spans="1:5" x14ac:dyDescent="0.25">
      <c r="A71" t="s">
        <v>317</v>
      </c>
      <c r="B71" t="s">
        <v>102</v>
      </c>
      <c r="C71" s="58">
        <v>-1</v>
      </c>
      <c r="D71" t="s">
        <v>796</v>
      </c>
      <c r="E71" t="s">
        <v>812</v>
      </c>
    </row>
    <row r="72" spans="1:5" x14ac:dyDescent="0.25">
      <c r="A72" t="s">
        <v>317</v>
      </c>
      <c r="B72" t="s">
        <v>99</v>
      </c>
      <c r="C72" s="58">
        <v>-1</v>
      </c>
      <c r="D72" t="s">
        <v>796</v>
      </c>
      <c r="E72" t="s">
        <v>814</v>
      </c>
    </row>
    <row r="73" spans="1:5" x14ac:dyDescent="0.25">
      <c r="A73" t="s">
        <v>317</v>
      </c>
      <c r="B73" t="s">
        <v>97</v>
      </c>
      <c r="C73" s="58">
        <v>-1</v>
      </c>
      <c r="D73" t="s">
        <v>796</v>
      </c>
      <c r="E73" t="s">
        <v>822</v>
      </c>
    </row>
    <row r="74" spans="1:5" x14ac:dyDescent="0.25">
      <c r="A74" t="s">
        <v>317</v>
      </c>
      <c r="B74" t="s">
        <v>116</v>
      </c>
      <c r="C74" s="58">
        <v>-1</v>
      </c>
      <c r="D74" t="s">
        <v>796</v>
      </c>
      <c r="E74" t="s">
        <v>823</v>
      </c>
    </row>
    <row r="75" spans="1:5" x14ac:dyDescent="0.25">
      <c r="A75" t="s">
        <v>309</v>
      </c>
      <c r="B75" t="s">
        <v>109</v>
      </c>
      <c r="C75" s="58">
        <v>-1</v>
      </c>
      <c r="D75" t="s">
        <v>796</v>
      </c>
      <c r="E75" t="s">
        <v>825</v>
      </c>
    </row>
    <row r="76" spans="1:5" x14ac:dyDescent="0.25">
      <c r="A76" t="s">
        <v>309</v>
      </c>
      <c r="B76" t="s">
        <v>107</v>
      </c>
      <c r="C76" s="58">
        <v>-1</v>
      </c>
      <c r="D76" t="s">
        <v>796</v>
      </c>
      <c r="E76" t="s">
        <v>832</v>
      </c>
    </row>
    <row r="77" spans="1:5" x14ac:dyDescent="0.25">
      <c r="A77" t="s">
        <v>309</v>
      </c>
      <c r="B77" t="s">
        <v>104</v>
      </c>
      <c r="C77" s="58">
        <v>-1</v>
      </c>
      <c r="D77" t="s">
        <v>796</v>
      </c>
      <c r="E77" t="s">
        <v>815</v>
      </c>
    </row>
    <row r="78" spans="1:5" x14ac:dyDescent="0.25">
      <c r="A78" t="s">
        <v>309</v>
      </c>
      <c r="B78" t="s">
        <v>102</v>
      </c>
      <c r="C78" s="58">
        <v>-1</v>
      </c>
      <c r="D78" t="s">
        <v>796</v>
      </c>
      <c r="E78" t="s">
        <v>812</v>
      </c>
    </row>
    <row r="79" spans="1:5" x14ac:dyDescent="0.25">
      <c r="A79" t="s">
        <v>309</v>
      </c>
      <c r="B79" t="s">
        <v>98</v>
      </c>
      <c r="C79" s="58">
        <v>-1</v>
      </c>
      <c r="D79" t="s">
        <v>796</v>
      </c>
      <c r="E79" t="s">
        <v>811</v>
      </c>
    </row>
    <row r="80" spans="1:5" x14ac:dyDescent="0.25">
      <c r="A80" t="s">
        <v>309</v>
      </c>
      <c r="B80" t="s">
        <v>97</v>
      </c>
      <c r="C80" s="58">
        <v>-1</v>
      </c>
      <c r="D80" t="s">
        <v>796</v>
      </c>
      <c r="E80" t="s">
        <v>822</v>
      </c>
    </row>
    <row r="81" spans="1:5" x14ac:dyDescent="0.25">
      <c r="A81" t="s">
        <v>327</v>
      </c>
      <c r="B81" t="s">
        <v>109</v>
      </c>
      <c r="C81" s="58">
        <v>-1</v>
      </c>
      <c r="D81" t="s">
        <v>796</v>
      </c>
      <c r="E81" t="s">
        <v>825</v>
      </c>
    </row>
    <row r="82" spans="1:5" x14ac:dyDescent="0.25">
      <c r="A82" t="s">
        <v>327</v>
      </c>
      <c r="B82" t="s">
        <v>108</v>
      </c>
      <c r="C82" s="58">
        <v>-1</v>
      </c>
      <c r="D82" t="s">
        <v>796</v>
      </c>
      <c r="E82" t="s">
        <v>830</v>
      </c>
    </row>
    <row r="83" spans="1:5" x14ac:dyDescent="0.25">
      <c r="A83" t="s">
        <v>327</v>
      </c>
      <c r="B83" t="s">
        <v>107</v>
      </c>
      <c r="C83" s="58">
        <v>-1</v>
      </c>
      <c r="D83" t="s">
        <v>796</v>
      </c>
      <c r="E83" t="s">
        <v>832</v>
      </c>
    </row>
    <row r="84" spans="1:5" x14ac:dyDescent="0.25">
      <c r="A84" t="s">
        <v>327</v>
      </c>
      <c r="B84" t="s">
        <v>106</v>
      </c>
      <c r="C84" s="58">
        <v>-1</v>
      </c>
      <c r="D84" t="s">
        <v>796</v>
      </c>
      <c r="E84" t="s">
        <v>829</v>
      </c>
    </row>
    <row r="85" spans="1:5" x14ac:dyDescent="0.25">
      <c r="A85" t="s">
        <v>327</v>
      </c>
      <c r="B85" t="s">
        <v>103</v>
      </c>
      <c r="C85" s="58">
        <v>-1</v>
      </c>
      <c r="D85" t="s">
        <v>796</v>
      </c>
      <c r="E85" t="s">
        <v>817</v>
      </c>
    </row>
    <row r="86" spans="1:5" x14ac:dyDescent="0.25">
      <c r="A86" t="s">
        <v>327</v>
      </c>
      <c r="B86" t="s">
        <v>102</v>
      </c>
      <c r="C86" s="58">
        <v>-1</v>
      </c>
      <c r="D86" t="s">
        <v>796</v>
      </c>
      <c r="E86" t="s">
        <v>812</v>
      </c>
    </row>
    <row r="87" spans="1:5" x14ac:dyDescent="0.25">
      <c r="A87" t="s">
        <v>327</v>
      </c>
      <c r="B87" t="s">
        <v>101</v>
      </c>
      <c r="C87" s="58">
        <v>-1</v>
      </c>
      <c r="D87" t="s">
        <v>796</v>
      </c>
      <c r="E87" t="s">
        <v>813</v>
      </c>
    </row>
    <row r="88" spans="1:5" x14ac:dyDescent="0.25">
      <c r="A88" t="s">
        <v>327</v>
      </c>
      <c r="B88" t="s">
        <v>99</v>
      </c>
      <c r="C88" s="58">
        <v>-1</v>
      </c>
      <c r="D88" t="s">
        <v>796</v>
      </c>
      <c r="E88" t="s">
        <v>814</v>
      </c>
    </row>
    <row r="89" spans="1:5" x14ac:dyDescent="0.25">
      <c r="A89" t="s">
        <v>327</v>
      </c>
      <c r="B89" t="s">
        <v>116</v>
      </c>
      <c r="C89" s="58">
        <v>-1</v>
      </c>
      <c r="D89" t="s">
        <v>796</v>
      </c>
      <c r="E89" t="s">
        <v>823</v>
      </c>
    </row>
    <row r="90" spans="1:5" x14ac:dyDescent="0.25">
      <c r="A90" t="s">
        <v>328</v>
      </c>
      <c r="B90" t="s">
        <v>109</v>
      </c>
      <c r="C90" s="58">
        <v>-1</v>
      </c>
      <c r="D90" t="s">
        <v>796</v>
      </c>
      <c r="E90" t="s">
        <v>825</v>
      </c>
    </row>
    <row r="91" spans="1:5" x14ac:dyDescent="0.25">
      <c r="A91" t="s">
        <v>328</v>
      </c>
      <c r="B91" t="s">
        <v>108</v>
      </c>
      <c r="C91" s="58">
        <v>-1</v>
      </c>
      <c r="D91" t="s">
        <v>796</v>
      </c>
      <c r="E91" t="s">
        <v>830</v>
      </c>
    </row>
    <row r="92" spans="1:5" x14ac:dyDescent="0.25">
      <c r="A92" t="s">
        <v>328</v>
      </c>
      <c r="B92" t="s">
        <v>102</v>
      </c>
      <c r="C92" s="58">
        <v>-1</v>
      </c>
      <c r="D92" t="s">
        <v>796</v>
      </c>
      <c r="E92" t="s">
        <v>812</v>
      </c>
    </row>
    <row r="93" spans="1:5" x14ac:dyDescent="0.25">
      <c r="A93" t="s">
        <v>328</v>
      </c>
      <c r="B93" t="s">
        <v>97</v>
      </c>
      <c r="C93" s="58">
        <v>-1</v>
      </c>
      <c r="D93" t="s">
        <v>796</v>
      </c>
      <c r="E93" t="s">
        <v>822</v>
      </c>
    </row>
    <row r="94" spans="1:5" x14ac:dyDescent="0.25">
      <c r="A94" t="s">
        <v>328</v>
      </c>
      <c r="B94" t="s">
        <v>96</v>
      </c>
      <c r="C94" s="58">
        <v>-1</v>
      </c>
      <c r="D94" t="s">
        <v>796</v>
      </c>
      <c r="E94" t="s">
        <v>816</v>
      </c>
    </row>
    <row r="95" spans="1:5" x14ac:dyDescent="0.25">
      <c r="A95" t="s">
        <v>310</v>
      </c>
      <c r="B95" t="s">
        <v>107</v>
      </c>
      <c r="C95" s="58">
        <v>-1</v>
      </c>
      <c r="D95" t="s">
        <v>796</v>
      </c>
      <c r="E95" t="s">
        <v>832</v>
      </c>
    </row>
    <row r="96" spans="1:5" x14ac:dyDescent="0.25">
      <c r="A96" t="s">
        <v>310</v>
      </c>
      <c r="B96" t="s">
        <v>104</v>
      </c>
      <c r="C96" s="58">
        <v>-1</v>
      </c>
      <c r="D96" t="s">
        <v>796</v>
      </c>
      <c r="E96" t="s">
        <v>815</v>
      </c>
    </row>
    <row r="97" spans="1:5" x14ac:dyDescent="0.25">
      <c r="A97" t="s">
        <v>310</v>
      </c>
      <c r="B97" t="s">
        <v>102</v>
      </c>
      <c r="C97" s="58">
        <v>-1</v>
      </c>
      <c r="D97" t="s">
        <v>796</v>
      </c>
      <c r="E97" t="s">
        <v>812</v>
      </c>
    </row>
    <row r="98" spans="1:5" x14ac:dyDescent="0.25">
      <c r="A98" t="s">
        <v>310</v>
      </c>
      <c r="B98" t="s">
        <v>98</v>
      </c>
      <c r="C98" s="58">
        <v>-1</v>
      </c>
      <c r="D98" t="s">
        <v>796</v>
      </c>
      <c r="E98" t="s">
        <v>811</v>
      </c>
    </row>
    <row r="99" spans="1:5" x14ac:dyDescent="0.25">
      <c r="A99" t="s">
        <v>310</v>
      </c>
      <c r="B99" t="s">
        <v>97</v>
      </c>
      <c r="C99" s="58">
        <v>-1</v>
      </c>
      <c r="D99" t="s">
        <v>796</v>
      </c>
      <c r="E99" t="s">
        <v>822</v>
      </c>
    </row>
    <row r="100" spans="1:5" x14ac:dyDescent="0.25">
      <c r="A100" t="s">
        <v>312</v>
      </c>
      <c r="B100" t="s">
        <v>105</v>
      </c>
      <c r="C100" s="58">
        <v>-1</v>
      </c>
      <c r="D100" t="s">
        <v>796</v>
      </c>
      <c r="E100" t="s">
        <v>831</v>
      </c>
    </row>
    <row r="101" spans="1:5" x14ac:dyDescent="0.25">
      <c r="A101" t="s">
        <v>312</v>
      </c>
      <c r="B101" t="s">
        <v>104</v>
      </c>
      <c r="C101" s="58">
        <v>-1</v>
      </c>
      <c r="D101" t="s">
        <v>796</v>
      </c>
      <c r="E101" t="s">
        <v>815</v>
      </c>
    </row>
    <row r="102" spans="1:5" x14ac:dyDescent="0.25">
      <c r="A102" t="s">
        <v>312</v>
      </c>
      <c r="B102" t="s">
        <v>103</v>
      </c>
      <c r="C102" s="58">
        <v>-1</v>
      </c>
      <c r="D102" t="s">
        <v>796</v>
      </c>
      <c r="E102" t="s">
        <v>817</v>
      </c>
    </row>
    <row r="103" spans="1:5" x14ac:dyDescent="0.25">
      <c r="A103" t="s">
        <v>312</v>
      </c>
      <c r="B103" t="s">
        <v>102</v>
      </c>
      <c r="C103" s="58">
        <v>-1</v>
      </c>
      <c r="D103" t="s">
        <v>796</v>
      </c>
      <c r="E103" t="s">
        <v>812</v>
      </c>
    </row>
    <row r="104" spans="1:5" x14ac:dyDescent="0.25">
      <c r="A104" t="s">
        <v>312</v>
      </c>
      <c r="B104" t="s">
        <v>101</v>
      </c>
      <c r="C104" s="58">
        <v>-1</v>
      </c>
      <c r="D104" t="s">
        <v>796</v>
      </c>
      <c r="E104" t="s">
        <v>813</v>
      </c>
    </row>
    <row r="105" spans="1:5" x14ac:dyDescent="0.25">
      <c r="A105" t="s">
        <v>312</v>
      </c>
      <c r="B105" t="s">
        <v>99</v>
      </c>
      <c r="C105" s="58">
        <v>-1</v>
      </c>
      <c r="D105" t="s">
        <v>796</v>
      </c>
      <c r="E105" t="s">
        <v>814</v>
      </c>
    </row>
    <row r="106" spans="1:5" x14ac:dyDescent="0.25">
      <c r="A106" t="s">
        <v>312</v>
      </c>
      <c r="B106" t="s">
        <v>116</v>
      </c>
      <c r="C106" s="58">
        <v>-1</v>
      </c>
      <c r="D106" t="s">
        <v>796</v>
      </c>
      <c r="E106" t="s">
        <v>823</v>
      </c>
    </row>
    <row r="107" spans="1:5" x14ac:dyDescent="0.25">
      <c r="A107" t="s">
        <v>313</v>
      </c>
      <c r="B107" t="s">
        <v>109</v>
      </c>
      <c r="C107" s="58">
        <v>-1</v>
      </c>
      <c r="D107" t="s">
        <v>796</v>
      </c>
      <c r="E107" t="s">
        <v>825</v>
      </c>
    </row>
    <row r="108" spans="1:5" x14ac:dyDescent="0.25">
      <c r="A108" t="s">
        <v>313</v>
      </c>
      <c r="B108" t="s">
        <v>108</v>
      </c>
      <c r="C108" s="58">
        <v>-1</v>
      </c>
      <c r="D108" t="s">
        <v>796</v>
      </c>
      <c r="E108" t="s">
        <v>830</v>
      </c>
    </row>
    <row r="109" spans="1:5" x14ac:dyDescent="0.25">
      <c r="A109" t="s">
        <v>313</v>
      </c>
      <c r="B109" t="s">
        <v>107</v>
      </c>
      <c r="C109" s="58">
        <v>-1</v>
      </c>
      <c r="D109" t="s">
        <v>796</v>
      </c>
      <c r="E109" t="s">
        <v>832</v>
      </c>
    </row>
    <row r="110" spans="1:5" x14ac:dyDescent="0.25">
      <c r="A110" t="s">
        <v>313</v>
      </c>
      <c r="B110" t="s">
        <v>104</v>
      </c>
      <c r="C110" s="58">
        <v>-1</v>
      </c>
      <c r="D110" t="s">
        <v>796</v>
      </c>
      <c r="E110" t="s">
        <v>815</v>
      </c>
    </row>
    <row r="111" spans="1:5" x14ac:dyDescent="0.25">
      <c r="A111" t="s">
        <v>313</v>
      </c>
      <c r="B111" t="s">
        <v>102</v>
      </c>
      <c r="C111" s="58">
        <v>-1</v>
      </c>
      <c r="D111" t="s">
        <v>796</v>
      </c>
      <c r="E111" t="s">
        <v>812</v>
      </c>
    </row>
    <row r="112" spans="1:5" x14ac:dyDescent="0.25">
      <c r="A112" t="s">
        <v>313</v>
      </c>
      <c r="B112" t="s">
        <v>99</v>
      </c>
      <c r="C112" s="58">
        <v>-1</v>
      </c>
      <c r="D112" t="s">
        <v>796</v>
      </c>
      <c r="E112" t="s">
        <v>814</v>
      </c>
    </row>
    <row r="113" spans="1:5" x14ac:dyDescent="0.25">
      <c r="A113" t="s">
        <v>313</v>
      </c>
      <c r="B113" t="s">
        <v>98</v>
      </c>
      <c r="C113" s="58">
        <v>-1</v>
      </c>
      <c r="D113" t="s">
        <v>796</v>
      </c>
      <c r="E113" t="s">
        <v>811</v>
      </c>
    </row>
    <row r="114" spans="1:5" x14ac:dyDescent="0.25">
      <c r="A114" t="s">
        <v>313</v>
      </c>
      <c r="B114" t="s">
        <v>97</v>
      </c>
      <c r="C114" s="58">
        <v>-1</v>
      </c>
      <c r="D114" t="s">
        <v>796</v>
      </c>
      <c r="E114" t="s">
        <v>822</v>
      </c>
    </row>
    <row r="115" spans="1:5" x14ac:dyDescent="0.25">
      <c r="A115" t="s">
        <v>270</v>
      </c>
      <c r="B115" t="s">
        <v>116</v>
      </c>
      <c r="C115" s="58">
        <v>-1</v>
      </c>
      <c r="D115" t="s">
        <v>796</v>
      </c>
      <c r="E115" t="s">
        <v>823</v>
      </c>
    </row>
    <row r="116" spans="1:5" x14ac:dyDescent="0.25">
      <c r="A116" t="s">
        <v>664</v>
      </c>
      <c r="B116" t="s">
        <v>107</v>
      </c>
      <c r="C116" s="58">
        <v>-1</v>
      </c>
      <c r="D116" t="s">
        <v>796</v>
      </c>
      <c r="E116" t="s">
        <v>832</v>
      </c>
    </row>
    <row r="117" spans="1:5" x14ac:dyDescent="0.25">
      <c r="A117" t="s">
        <v>664</v>
      </c>
      <c r="B117" t="s">
        <v>106</v>
      </c>
      <c r="C117" s="58">
        <v>-1</v>
      </c>
      <c r="D117" t="s">
        <v>796</v>
      </c>
      <c r="E117" t="s">
        <v>829</v>
      </c>
    </row>
    <row r="118" spans="1:5" x14ac:dyDescent="0.25">
      <c r="A118" t="s">
        <v>664</v>
      </c>
      <c r="B118" t="s">
        <v>104</v>
      </c>
      <c r="C118" s="58">
        <v>-1</v>
      </c>
      <c r="D118" t="s">
        <v>796</v>
      </c>
      <c r="E118" t="s">
        <v>815</v>
      </c>
    </row>
    <row r="119" spans="1:5" x14ac:dyDescent="0.25">
      <c r="A119" t="s">
        <v>664</v>
      </c>
      <c r="B119" t="s">
        <v>99</v>
      </c>
      <c r="C119" s="58">
        <v>-1</v>
      </c>
      <c r="D119" t="s">
        <v>796</v>
      </c>
      <c r="E119" t="s">
        <v>814</v>
      </c>
    </row>
    <row r="120" spans="1:5" x14ac:dyDescent="0.25">
      <c r="A120" t="s">
        <v>308</v>
      </c>
      <c r="B120" t="s">
        <v>111</v>
      </c>
      <c r="C120" s="58">
        <v>-1</v>
      </c>
      <c r="D120" t="s">
        <v>797</v>
      </c>
      <c r="E120" t="s">
        <v>827</v>
      </c>
    </row>
    <row r="121" spans="1:5" x14ac:dyDescent="0.25">
      <c r="A121" t="s">
        <v>308</v>
      </c>
      <c r="B121" t="s">
        <v>110</v>
      </c>
      <c r="C121" s="58">
        <v>-1</v>
      </c>
      <c r="D121" t="s">
        <v>797</v>
      </c>
      <c r="E121" t="s">
        <v>828</v>
      </c>
    </row>
    <row r="122" spans="1:5" x14ac:dyDescent="0.25">
      <c r="A122" t="s">
        <v>308</v>
      </c>
      <c r="B122" t="s">
        <v>109</v>
      </c>
      <c r="C122" s="58">
        <v>-1</v>
      </c>
      <c r="D122" t="s">
        <v>797</v>
      </c>
      <c r="E122" t="s">
        <v>825</v>
      </c>
    </row>
    <row r="123" spans="1:5" x14ac:dyDescent="0.25">
      <c r="A123" t="s">
        <v>308</v>
      </c>
      <c r="B123" t="s">
        <v>108</v>
      </c>
      <c r="C123" s="58">
        <v>-1</v>
      </c>
      <c r="D123" t="s">
        <v>797</v>
      </c>
      <c r="E123" t="s">
        <v>830</v>
      </c>
    </row>
    <row r="124" spans="1:5" x14ac:dyDescent="0.25">
      <c r="A124" t="s">
        <v>308</v>
      </c>
      <c r="B124" t="s">
        <v>106</v>
      </c>
      <c r="C124" s="58">
        <v>-1</v>
      </c>
      <c r="D124" t="s">
        <v>797</v>
      </c>
      <c r="E124" t="s">
        <v>829</v>
      </c>
    </row>
    <row r="125" spans="1:5" x14ac:dyDescent="0.25">
      <c r="A125" t="s">
        <v>308</v>
      </c>
      <c r="B125" t="s">
        <v>105</v>
      </c>
      <c r="C125" s="58">
        <v>-1</v>
      </c>
      <c r="D125" t="s">
        <v>797</v>
      </c>
      <c r="E125" t="s">
        <v>831</v>
      </c>
    </row>
    <row r="126" spans="1:5" x14ac:dyDescent="0.25">
      <c r="A126" t="s">
        <v>308</v>
      </c>
      <c r="B126" t="s">
        <v>116</v>
      </c>
      <c r="C126" s="58">
        <v>-1</v>
      </c>
      <c r="D126" t="s">
        <v>797</v>
      </c>
      <c r="E126" t="s">
        <v>823</v>
      </c>
    </row>
    <row r="127" spans="1:5" x14ac:dyDescent="0.25">
      <c r="A127" t="s">
        <v>308</v>
      </c>
      <c r="B127" t="s">
        <v>115</v>
      </c>
      <c r="C127" s="58">
        <v>-1</v>
      </c>
      <c r="D127" t="s">
        <v>797</v>
      </c>
      <c r="E127" t="s">
        <v>821</v>
      </c>
    </row>
    <row r="128" spans="1:5" x14ac:dyDescent="0.25">
      <c r="A128" t="s">
        <v>309</v>
      </c>
      <c r="B128" t="s">
        <v>109</v>
      </c>
      <c r="C128" s="58">
        <v>-1</v>
      </c>
      <c r="D128" t="s">
        <v>797</v>
      </c>
      <c r="E128" t="s">
        <v>825</v>
      </c>
    </row>
    <row r="129" spans="1:5" x14ac:dyDescent="0.25">
      <c r="A129" t="s">
        <v>309</v>
      </c>
      <c r="B129" t="s">
        <v>107</v>
      </c>
      <c r="C129" s="58">
        <v>-1</v>
      </c>
      <c r="D129" t="s">
        <v>797</v>
      </c>
      <c r="E129" t="s">
        <v>832</v>
      </c>
    </row>
    <row r="130" spans="1:5" x14ac:dyDescent="0.25">
      <c r="A130" t="s">
        <v>309</v>
      </c>
      <c r="B130" t="s">
        <v>105</v>
      </c>
      <c r="C130" s="58">
        <v>-1</v>
      </c>
      <c r="D130" t="s">
        <v>797</v>
      </c>
      <c r="E130" t="s">
        <v>831</v>
      </c>
    </row>
    <row r="131" spans="1:5" x14ac:dyDescent="0.25">
      <c r="A131" t="s">
        <v>327</v>
      </c>
      <c r="B131" t="s">
        <v>108</v>
      </c>
      <c r="C131" s="58">
        <v>-1</v>
      </c>
      <c r="D131" t="s">
        <v>797</v>
      </c>
      <c r="E131" t="s">
        <v>830</v>
      </c>
    </row>
    <row r="132" spans="1:5" x14ac:dyDescent="0.25">
      <c r="A132" t="s">
        <v>327</v>
      </c>
      <c r="B132" t="s">
        <v>102</v>
      </c>
      <c r="C132" s="58">
        <v>-1</v>
      </c>
      <c r="D132" t="s">
        <v>797</v>
      </c>
      <c r="E132" t="s">
        <v>812</v>
      </c>
    </row>
    <row r="133" spans="1:5" x14ac:dyDescent="0.25">
      <c r="A133" t="s">
        <v>328</v>
      </c>
      <c r="B133" t="s">
        <v>108</v>
      </c>
      <c r="C133" s="58">
        <v>-1</v>
      </c>
      <c r="D133" t="s">
        <v>797</v>
      </c>
      <c r="E133" t="s">
        <v>830</v>
      </c>
    </row>
    <row r="134" spans="1:5" x14ac:dyDescent="0.25">
      <c r="A134" t="s">
        <v>328</v>
      </c>
      <c r="B134" t="s">
        <v>105</v>
      </c>
      <c r="C134" s="58">
        <v>-1</v>
      </c>
      <c r="D134" t="s">
        <v>797</v>
      </c>
      <c r="E134" t="s">
        <v>831</v>
      </c>
    </row>
    <row r="135" spans="1:5" x14ac:dyDescent="0.25">
      <c r="A135" t="s">
        <v>328</v>
      </c>
      <c r="B135" t="s">
        <v>104</v>
      </c>
      <c r="C135" s="58">
        <v>-1</v>
      </c>
      <c r="D135" t="s">
        <v>797</v>
      </c>
      <c r="E135" t="s">
        <v>815</v>
      </c>
    </row>
    <row r="136" spans="1:5" x14ac:dyDescent="0.25">
      <c r="A136" t="s">
        <v>328</v>
      </c>
      <c r="B136" t="s">
        <v>103</v>
      </c>
      <c r="C136" s="58">
        <v>-1</v>
      </c>
      <c r="D136" t="s">
        <v>797</v>
      </c>
      <c r="E136" t="s">
        <v>817</v>
      </c>
    </row>
    <row r="137" spans="1:5" x14ac:dyDescent="0.25">
      <c r="A137" t="s">
        <v>310</v>
      </c>
      <c r="B137" t="s">
        <v>112</v>
      </c>
      <c r="C137" s="58">
        <v>-1</v>
      </c>
      <c r="D137" t="s">
        <v>797</v>
      </c>
      <c r="E137" t="s">
        <v>826</v>
      </c>
    </row>
    <row r="138" spans="1:5" x14ac:dyDescent="0.25">
      <c r="A138" t="s">
        <v>310</v>
      </c>
      <c r="B138" t="s">
        <v>111</v>
      </c>
      <c r="C138" s="58">
        <v>-1</v>
      </c>
      <c r="D138" t="s">
        <v>797</v>
      </c>
      <c r="E138" t="s">
        <v>827</v>
      </c>
    </row>
    <row r="139" spans="1:5" x14ac:dyDescent="0.25">
      <c r="A139" t="s">
        <v>310</v>
      </c>
      <c r="B139" t="s">
        <v>110</v>
      </c>
      <c r="C139" s="58">
        <v>-1</v>
      </c>
      <c r="D139" t="s">
        <v>797</v>
      </c>
      <c r="E139" t="s">
        <v>828</v>
      </c>
    </row>
    <row r="140" spans="1:5" x14ac:dyDescent="0.25">
      <c r="A140" t="s">
        <v>310</v>
      </c>
      <c r="B140" t="s">
        <v>109</v>
      </c>
      <c r="C140" s="58">
        <v>-1</v>
      </c>
      <c r="D140" t="s">
        <v>797</v>
      </c>
      <c r="E140" t="s">
        <v>825</v>
      </c>
    </row>
    <row r="141" spans="1:5" x14ac:dyDescent="0.25">
      <c r="A141" t="s">
        <v>310</v>
      </c>
      <c r="B141" t="s">
        <v>107</v>
      </c>
      <c r="C141" s="58">
        <v>-1</v>
      </c>
      <c r="D141" t="s">
        <v>797</v>
      </c>
      <c r="E141" t="s">
        <v>832</v>
      </c>
    </row>
    <row r="142" spans="1:5" x14ac:dyDescent="0.25">
      <c r="A142" t="s">
        <v>310</v>
      </c>
      <c r="B142" t="s">
        <v>105</v>
      </c>
      <c r="C142" s="58">
        <v>-1</v>
      </c>
      <c r="D142" t="s">
        <v>797</v>
      </c>
      <c r="E142" t="s">
        <v>831</v>
      </c>
    </row>
    <row r="143" spans="1:5" x14ac:dyDescent="0.25">
      <c r="A143" t="s">
        <v>312</v>
      </c>
      <c r="B143" t="s">
        <v>108</v>
      </c>
      <c r="C143" s="58">
        <v>-1</v>
      </c>
      <c r="D143" t="s">
        <v>797</v>
      </c>
      <c r="E143" t="s">
        <v>830</v>
      </c>
    </row>
    <row r="144" spans="1:5" x14ac:dyDescent="0.25">
      <c r="A144" t="s">
        <v>312</v>
      </c>
      <c r="B144" t="s">
        <v>106</v>
      </c>
      <c r="C144" s="58">
        <v>-1</v>
      </c>
      <c r="D144" t="s">
        <v>797</v>
      </c>
      <c r="E144" t="s">
        <v>829</v>
      </c>
    </row>
    <row r="145" spans="1:5" x14ac:dyDescent="0.25">
      <c r="A145" t="s">
        <v>312</v>
      </c>
      <c r="B145" t="s">
        <v>98</v>
      </c>
      <c r="C145" s="58">
        <v>-1</v>
      </c>
      <c r="D145" t="s">
        <v>797</v>
      </c>
      <c r="E145" t="s">
        <v>811</v>
      </c>
    </row>
    <row r="146" spans="1:5" x14ac:dyDescent="0.25">
      <c r="A146" t="s">
        <v>312</v>
      </c>
      <c r="B146" t="s">
        <v>97</v>
      </c>
      <c r="C146" s="58">
        <v>-1</v>
      </c>
      <c r="D146" t="s">
        <v>797</v>
      </c>
      <c r="E146" t="s">
        <v>822</v>
      </c>
    </row>
    <row r="147" spans="1:5" x14ac:dyDescent="0.25">
      <c r="A147" t="s">
        <v>312</v>
      </c>
      <c r="B147" t="s">
        <v>116</v>
      </c>
      <c r="C147" s="58">
        <v>-1</v>
      </c>
      <c r="D147" t="s">
        <v>797</v>
      </c>
      <c r="E147" t="s">
        <v>823</v>
      </c>
    </row>
    <row r="148" spans="1:5" x14ac:dyDescent="0.25">
      <c r="A148" t="s">
        <v>312</v>
      </c>
      <c r="B148" t="s">
        <v>115</v>
      </c>
      <c r="C148" s="58">
        <v>-1</v>
      </c>
      <c r="D148" t="s">
        <v>797</v>
      </c>
      <c r="E148" t="s">
        <v>821</v>
      </c>
    </row>
    <row r="149" spans="1:5" x14ac:dyDescent="0.25">
      <c r="A149" t="s">
        <v>312</v>
      </c>
      <c r="B149" t="s">
        <v>114</v>
      </c>
      <c r="C149" s="58">
        <v>-1</v>
      </c>
      <c r="D149" t="s">
        <v>797</v>
      </c>
      <c r="E149" t="s">
        <v>820</v>
      </c>
    </row>
    <row r="150" spans="1:5" x14ac:dyDescent="0.25">
      <c r="A150" t="s">
        <v>313</v>
      </c>
      <c r="B150" t="s">
        <v>111</v>
      </c>
      <c r="C150" s="58">
        <v>-1</v>
      </c>
      <c r="D150" t="s">
        <v>797</v>
      </c>
      <c r="E150" t="s">
        <v>827</v>
      </c>
    </row>
    <row r="151" spans="1:5" x14ac:dyDescent="0.25">
      <c r="A151" t="s">
        <v>313</v>
      </c>
      <c r="B151" t="s">
        <v>110</v>
      </c>
      <c r="C151" s="58">
        <v>-1</v>
      </c>
      <c r="D151" t="s">
        <v>797</v>
      </c>
      <c r="E151" t="s">
        <v>828</v>
      </c>
    </row>
    <row r="152" spans="1:5" x14ac:dyDescent="0.25">
      <c r="A152" t="s">
        <v>313</v>
      </c>
      <c r="B152" t="s">
        <v>104</v>
      </c>
      <c r="C152" s="58">
        <v>-1</v>
      </c>
      <c r="D152" t="s">
        <v>797</v>
      </c>
      <c r="E152" t="s">
        <v>815</v>
      </c>
    </row>
    <row r="153" spans="1:5" x14ac:dyDescent="0.25">
      <c r="A153" t="s">
        <v>313</v>
      </c>
      <c r="B153" t="s">
        <v>103</v>
      </c>
      <c r="C153" s="58">
        <v>-1</v>
      </c>
      <c r="D153" t="s">
        <v>797</v>
      </c>
      <c r="E153" t="s">
        <v>817</v>
      </c>
    </row>
    <row r="154" spans="1:5" x14ac:dyDescent="0.25">
      <c r="A154" t="s">
        <v>313</v>
      </c>
      <c r="B154" t="s">
        <v>100</v>
      </c>
      <c r="C154" s="58">
        <v>-1</v>
      </c>
      <c r="D154" t="s">
        <v>797</v>
      </c>
      <c r="E154" t="s">
        <v>818</v>
      </c>
    </row>
    <row r="155" spans="1:5" x14ac:dyDescent="0.25">
      <c r="A155" t="s">
        <v>270</v>
      </c>
      <c r="B155" t="s">
        <v>112</v>
      </c>
      <c r="C155" s="58">
        <v>-1</v>
      </c>
      <c r="D155" t="s">
        <v>797</v>
      </c>
      <c r="E155" t="s">
        <v>826</v>
      </c>
    </row>
    <row r="156" spans="1:5" x14ac:dyDescent="0.25">
      <c r="A156" t="s">
        <v>270</v>
      </c>
      <c r="B156" t="s">
        <v>108</v>
      </c>
      <c r="C156" s="58">
        <v>-1</v>
      </c>
      <c r="D156" t="s">
        <v>797</v>
      </c>
      <c r="E156" t="s">
        <v>830</v>
      </c>
    </row>
    <row r="157" spans="1:5" x14ac:dyDescent="0.25">
      <c r="A157" t="s">
        <v>270</v>
      </c>
      <c r="B157" t="s">
        <v>106</v>
      </c>
      <c r="C157" s="58">
        <v>-1</v>
      </c>
      <c r="D157" t="s">
        <v>797</v>
      </c>
      <c r="E157" t="s">
        <v>829</v>
      </c>
    </row>
    <row r="158" spans="1:5" x14ac:dyDescent="0.25">
      <c r="A158" t="s">
        <v>270</v>
      </c>
      <c r="B158" t="s">
        <v>99</v>
      </c>
      <c r="C158" s="58">
        <v>-1</v>
      </c>
      <c r="D158" t="s">
        <v>797</v>
      </c>
      <c r="E158" t="s">
        <v>814</v>
      </c>
    </row>
    <row r="159" spans="1:5" x14ac:dyDescent="0.25">
      <c r="A159" t="s">
        <v>270</v>
      </c>
      <c r="B159" t="s">
        <v>95</v>
      </c>
      <c r="C159" s="58">
        <v>-1</v>
      </c>
      <c r="D159" t="s">
        <v>797</v>
      </c>
      <c r="E159" t="s">
        <v>824</v>
      </c>
    </row>
    <row r="160" spans="1:5" x14ac:dyDescent="0.25">
      <c r="A160" t="s">
        <v>308</v>
      </c>
      <c r="B160" t="s">
        <v>96</v>
      </c>
      <c r="C160" s="58">
        <v>-1</v>
      </c>
      <c r="D160" t="s">
        <v>798</v>
      </c>
      <c r="E160" t="s">
        <v>816</v>
      </c>
    </row>
    <row r="161" spans="1:5" x14ac:dyDescent="0.25">
      <c r="A161" t="s">
        <v>317</v>
      </c>
      <c r="B161" t="s">
        <v>112</v>
      </c>
      <c r="C161" s="58">
        <v>-1</v>
      </c>
      <c r="D161" t="s">
        <v>798</v>
      </c>
      <c r="E161" t="s">
        <v>826</v>
      </c>
    </row>
    <row r="162" spans="1:5" x14ac:dyDescent="0.25">
      <c r="A162" t="s">
        <v>317</v>
      </c>
      <c r="B162" t="s">
        <v>111</v>
      </c>
      <c r="C162" s="58">
        <v>-1</v>
      </c>
      <c r="D162" t="s">
        <v>798</v>
      </c>
      <c r="E162" t="s">
        <v>827</v>
      </c>
    </row>
    <row r="163" spans="1:5" x14ac:dyDescent="0.25">
      <c r="A163" t="s">
        <v>317</v>
      </c>
      <c r="B163" t="s">
        <v>110</v>
      </c>
      <c r="C163" s="58">
        <v>-1</v>
      </c>
      <c r="D163" t="s">
        <v>798</v>
      </c>
      <c r="E163" t="s">
        <v>828</v>
      </c>
    </row>
    <row r="164" spans="1:5" x14ac:dyDescent="0.25">
      <c r="A164" t="s">
        <v>317</v>
      </c>
      <c r="B164" t="s">
        <v>109</v>
      </c>
      <c r="C164" s="58">
        <v>-1</v>
      </c>
      <c r="D164" t="s">
        <v>798</v>
      </c>
      <c r="E164" t="s">
        <v>825</v>
      </c>
    </row>
    <row r="165" spans="1:5" x14ac:dyDescent="0.25">
      <c r="A165" t="s">
        <v>317</v>
      </c>
      <c r="B165" t="s">
        <v>107</v>
      </c>
      <c r="C165" s="58">
        <v>-1</v>
      </c>
      <c r="D165" t="s">
        <v>798</v>
      </c>
      <c r="E165" t="s">
        <v>832</v>
      </c>
    </row>
    <row r="166" spans="1:5" x14ac:dyDescent="0.25">
      <c r="A166" t="s">
        <v>317</v>
      </c>
      <c r="B166" t="s">
        <v>97</v>
      </c>
      <c r="C166" s="58">
        <v>-1</v>
      </c>
      <c r="D166" t="s">
        <v>798</v>
      </c>
      <c r="E166" t="s">
        <v>822</v>
      </c>
    </row>
    <row r="167" spans="1:5" x14ac:dyDescent="0.25">
      <c r="A167" t="s">
        <v>309</v>
      </c>
      <c r="B167" t="s">
        <v>110</v>
      </c>
      <c r="C167" s="58">
        <v>-1</v>
      </c>
      <c r="D167" t="s">
        <v>798</v>
      </c>
      <c r="E167" t="s">
        <v>828</v>
      </c>
    </row>
    <row r="168" spans="1:5" x14ac:dyDescent="0.25">
      <c r="A168" t="s">
        <v>309</v>
      </c>
      <c r="B168" t="s">
        <v>107</v>
      </c>
      <c r="C168" s="58">
        <v>-1</v>
      </c>
      <c r="D168" t="s">
        <v>798</v>
      </c>
      <c r="E168" t="s">
        <v>832</v>
      </c>
    </row>
    <row r="169" spans="1:5" x14ac:dyDescent="0.25">
      <c r="A169" t="s">
        <v>309</v>
      </c>
      <c r="B169" t="s">
        <v>105</v>
      </c>
      <c r="C169" s="58">
        <v>-1</v>
      </c>
      <c r="D169" t="s">
        <v>798</v>
      </c>
      <c r="E169" t="s">
        <v>831</v>
      </c>
    </row>
    <row r="170" spans="1:5" x14ac:dyDescent="0.25">
      <c r="A170" t="s">
        <v>309</v>
      </c>
      <c r="B170" t="s">
        <v>100</v>
      </c>
      <c r="C170" s="58">
        <v>-1</v>
      </c>
      <c r="D170" t="s">
        <v>798</v>
      </c>
      <c r="E170" t="s">
        <v>818</v>
      </c>
    </row>
    <row r="171" spans="1:5" x14ac:dyDescent="0.25">
      <c r="A171" t="s">
        <v>327</v>
      </c>
      <c r="B171" t="s">
        <v>109</v>
      </c>
      <c r="C171" s="58">
        <v>-1</v>
      </c>
      <c r="D171" t="s">
        <v>798</v>
      </c>
      <c r="E171" t="s">
        <v>825</v>
      </c>
    </row>
    <row r="172" spans="1:5" x14ac:dyDescent="0.25">
      <c r="A172" t="s">
        <v>327</v>
      </c>
      <c r="B172" t="s">
        <v>108</v>
      </c>
      <c r="C172" s="58">
        <v>-1</v>
      </c>
      <c r="D172" t="s">
        <v>798</v>
      </c>
      <c r="E172" t="s">
        <v>830</v>
      </c>
    </row>
    <row r="173" spans="1:5" x14ac:dyDescent="0.25">
      <c r="A173" t="s">
        <v>327</v>
      </c>
      <c r="B173" t="s">
        <v>102</v>
      </c>
      <c r="C173" s="58">
        <v>-1</v>
      </c>
      <c r="D173" t="s">
        <v>798</v>
      </c>
      <c r="E173" t="s">
        <v>812</v>
      </c>
    </row>
    <row r="174" spans="1:5" x14ac:dyDescent="0.25">
      <c r="A174" t="s">
        <v>310</v>
      </c>
      <c r="B174" t="s">
        <v>107</v>
      </c>
      <c r="C174" s="58">
        <v>-1</v>
      </c>
      <c r="D174" t="s">
        <v>798</v>
      </c>
      <c r="E174" t="s">
        <v>832</v>
      </c>
    </row>
    <row r="175" spans="1:5" x14ac:dyDescent="0.25">
      <c r="A175" t="s">
        <v>310</v>
      </c>
      <c r="B175" t="s">
        <v>105</v>
      </c>
      <c r="C175" s="58">
        <v>-1</v>
      </c>
      <c r="D175" t="s">
        <v>798</v>
      </c>
      <c r="E175" t="s">
        <v>831</v>
      </c>
    </row>
    <row r="176" spans="1:5" x14ac:dyDescent="0.25">
      <c r="A176" t="s">
        <v>312</v>
      </c>
      <c r="B176" t="s">
        <v>110</v>
      </c>
      <c r="C176" s="58">
        <v>-1</v>
      </c>
      <c r="D176" t="s">
        <v>798</v>
      </c>
      <c r="E176" t="s">
        <v>828</v>
      </c>
    </row>
    <row r="177" spans="1:5" x14ac:dyDescent="0.25">
      <c r="A177" t="s">
        <v>312</v>
      </c>
      <c r="B177" t="s">
        <v>109</v>
      </c>
      <c r="C177" s="58">
        <v>-1</v>
      </c>
      <c r="D177" t="s">
        <v>798</v>
      </c>
      <c r="E177" t="s">
        <v>825</v>
      </c>
    </row>
    <row r="178" spans="1:5" x14ac:dyDescent="0.25">
      <c r="A178" t="s">
        <v>312</v>
      </c>
      <c r="B178" t="s">
        <v>107</v>
      </c>
      <c r="C178" s="58">
        <v>-1</v>
      </c>
      <c r="D178" t="s">
        <v>798</v>
      </c>
      <c r="E178" t="s">
        <v>832</v>
      </c>
    </row>
    <row r="179" spans="1:5" x14ac:dyDescent="0.25">
      <c r="A179" t="s">
        <v>312</v>
      </c>
      <c r="B179" t="s">
        <v>105</v>
      </c>
      <c r="C179" s="58">
        <v>-1</v>
      </c>
      <c r="D179" t="s">
        <v>798</v>
      </c>
      <c r="E179" t="s">
        <v>831</v>
      </c>
    </row>
    <row r="180" spans="1:5" x14ac:dyDescent="0.25">
      <c r="A180" t="s">
        <v>312</v>
      </c>
      <c r="B180" t="s">
        <v>104</v>
      </c>
      <c r="C180" s="58">
        <v>-1</v>
      </c>
      <c r="D180" t="s">
        <v>798</v>
      </c>
      <c r="E180" t="s">
        <v>815</v>
      </c>
    </row>
    <row r="181" spans="1:5" x14ac:dyDescent="0.25">
      <c r="A181" t="s">
        <v>312</v>
      </c>
      <c r="B181" t="s">
        <v>100</v>
      </c>
      <c r="C181" s="58">
        <v>-1</v>
      </c>
      <c r="D181" t="s">
        <v>798</v>
      </c>
      <c r="E181" t="s">
        <v>818</v>
      </c>
    </row>
    <row r="182" spans="1:5" x14ac:dyDescent="0.25">
      <c r="A182" t="s">
        <v>312</v>
      </c>
      <c r="B182" t="s">
        <v>98</v>
      </c>
      <c r="C182" s="58">
        <v>-1</v>
      </c>
      <c r="D182" t="s">
        <v>798</v>
      </c>
      <c r="E182" t="s">
        <v>811</v>
      </c>
    </row>
    <row r="183" spans="1:5" x14ac:dyDescent="0.25">
      <c r="A183" t="s">
        <v>312</v>
      </c>
      <c r="B183" t="s">
        <v>114</v>
      </c>
      <c r="C183" s="58">
        <v>-1</v>
      </c>
      <c r="D183" t="s">
        <v>798</v>
      </c>
      <c r="E183" t="s">
        <v>820</v>
      </c>
    </row>
    <row r="184" spans="1:5" x14ac:dyDescent="0.25">
      <c r="A184" t="s">
        <v>313</v>
      </c>
      <c r="B184" t="s">
        <v>107</v>
      </c>
      <c r="C184" s="58">
        <v>-1</v>
      </c>
      <c r="D184" t="s">
        <v>798</v>
      </c>
      <c r="E184" t="s">
        <v>832</v>
      </c>
    </row>
    <row r="185" spans="1:5" x14ac:dyDescent="0.25">
      <c r="A185" t="s">
        <v>270</v>
      </c>
      <c r="B185" t="s">
        <v>107</v>
      </c>
      <c r="C185" s="58">
        <v>-1</v>
      </c>
      <c r="D185" t="s">
        <v>798</v>
      </c>
      <c r="E185" t="s">
        <v>832</v>
      </c>
    </row>
    <row r="186" spans="1:5" x14ac:dyDescent="0.25">
      <c r="A186" t="s">
        <v>270</v>
      </c>
      <c r="B186" t="s">
        <v>103</v>
      </c>
      <c r="C186" s="58">
        <v>-1</v>
      </c>
      <c r="D186" t="s">
        <v>798</v>
      </c>
      <c r="E186" t="s">
        <v>817</v>
      </c>
    </row>
    <row r="187" spans="1:5" x14ac:dyDescent="0.25">
      <c r="A187" t="s">
        <v>270</v>
      </c>
      <c r="B187" t="s">
        <v>95</v>
      </c>
      <c r="C187" s="58">
        <v>-1</v>
      </c>
      <c r="D187" t="s">
        <v>798</v>
      </c>
      <c r="E187" t="s">
        <v>824</v>
      </c>
    </row>
    <row r="188" spans="1:5" x14ac:dyDescent="0.25">
      <c r="A188" t="s">
        <v>308</v>
      </c>
      <c r="B188" t="s">
        <v>94</v>
      </c>
      <c r="C188" s="58">
        <v>1</v>
      </c>
      <c r="D188" t="s">
        <v>795</v>
      </c>
      <c r="E188" t="s">
        <v>819</v>
      </c>
    </row>
    <row r="189" spans="1:5" x14ac:dyDescent="0.25">
      <c r="A189" t="s">
        <v>308</v>
      </c>
      <c r="B189" t="s">
        <v>114</v>
      </c>
      <c r="C189" s="58">
        <v>1</v>
      </c>
      <c r="D189" t="s">
        <v>795</v>
      </c>
      <c r="E189" t="s">
        <v>820</v>
      </c>
    </row>
    <row r="190" spans="1:5" x14ac:dyDescent="0.25">
      <c r="A190" t="s">
        <v>317</v>
      </c>
      <c r="B190" t="s">
        <v>108</v>
      </c>
      <c r="C190" s="58">
        <v>1</v>
      </c>
      <c r="D190" t="s">
        <v>795</v>
      </c>
      <c r="E190" t="s">
        <v>830</v>
      </c>
    </row>
    <row r="191" spans="1:5" x14ac:dyDescent="0.25">
      <c r="A191" t="s">
        <v>317</v>
      </c>
      <c r="B191" t="s">
        <v>107</v>
      </c>
      <c r="C191" s="58">
        <v>1</v>
      </c>
      <c r="D191" t="s">
        <v>795</v>
      </c>
      <c r="E191" t="s">
        <v>832</v>
      </c>
    </row>
    <row r="192" spans="1:5" x14ac:dyDescent="0.25">
      <c r="A192" t="s">
        <v>317</v>
      </c>
      <c r="B192" t="s">
        <v>106</v>
      </c>
      <c r="C192" s="58">
        <v>1</v>
      </c>
      <c r="D192" t="s">
        <v>795</v>
      </c>
      <c r="E192" t="s">
        <v>829</v>
      </c>
    </row>
    <row r="193" spans="1:5" x14ac:dyDescent="0.25">
      <c r="A193" t="s">
        <v>317</v>
      </c>
      <c r="B193" t="s">
        <v>97</v>
      </c>
      <c r="C193" s="58">
        <v>1</v>
      </c>
      <c r="D193" t="s">
        <v>795</v>
      </c>
      <c r="E193" t="s">
        <v>822</v>
      </c>
    </row>
    <row r="194" spans="1:5" x14ac:dyDescent="0.25">
      <c r="A194" t="s">
        <v>317</v>
      </c>
      <c r="B194" t="s">
        <v>116</v>
      </c>
      <c r="C194" s="58">
        <v>1</v>
      </c>
      <c r="D194" t="s">
        <v>795</v>
      </c>
      <c r="E194" t="s">
        <v>823</v>
      </c>
    </row>
    <row r="195" spans="1:5" x14ac:dyDescent="0.25">
      <c r="A195" t="s">
        <v>309</v>
      </c>
      <c r="B195" t="s">
        <v>112</v>
      </c>
      <c r="C195" s="58">
        <v>1</v>
      </c>
      <c r="D195" t="s">
        <v>795</v>
      </c>
      <c r="E195" t="s">
        <v>826</v>
      </c>
    </row>
    <row r="196" spans="1:5" x14ac:dyDescent="0.25">
      <c r="A196" t="s">
        <v>309</v>
      </c>
      <c r="B196" t="s">
        <v>111</v>
      </c>
      <c r="C196" s="58">
        <v>1</v>
      </c>
      <c r="D196" t="s">
        <v>795</v>
      </c>
      <c r="E196" t="s">
        <v>827</v>
      </c>
    </row>
    <row r="197" spans="1:5" x14ac:dyDescent="0.25">
      <c r="A197" t="s">
        <v>309</v>
      </c>
      <c r="B197" t="s">
        <v>110</v>
      </c>
      <c r="C197" s="58">
        <v>1</v>
      </c>
      <c r="D197" t="s">
        <v>795</v>
      </c>
      <c r="E197" t="s">
        <v>828</v>
      </c>
    </row>
    <row r="198" spans="1:5" x14ac:dyDescent="0.25">
      <c r="A198" t="s">
        <v>309</v>
      </c>
      <c r="B198" t="s">
        <v>107</v>
      </c>
      <c r="C198" s="58">
        <v>1</v>
      </c>
      <c r="D198" t="s">
        <v>795</v>
      </c>
      <c r="E198" t="s">
        <v>832</v>
      </c>
    </row>
    <row r="199" spans="1:5" x14ac:dyDescent="0.25">
      <c r="A199" t="s">
        <v>309</v>
      </c>
      <c r="B199" t="s">
        <v>104</v>
      </c>
      <c r="C199" s="58">
        <v>1</v>
      </c>
      <c r="D199" t="s">
        <v>795</v>
      </c>
      <c r="E199" t="s">
        <v>815</v>
      </c>
    </row>
    <row r="200" spans="1:5" x14ac:dyDescent="0.25">
      <c r="A200" t="s">
        <v>327</v>
      </c>
      <c r="B200" t="s">
        <v>112</v>
      </c>
      <c r="C200" s="58">
        <v>1</v>
      </c>
      <c r="D200" t="s">
        <v>795</v>
      </c>
      <c r="E200" t="s">
        <v>826</v>
      </c>
    </row>
    <row r="201" spans="1:5" x14ac:dyDescent="0.25">
      <c r="A201" t="s">
        <v>327</v>
      </c>
      <c r="B201" t="s">
        <v>111</v>
      </c>
      <c r="C201" s="58">
        <v>1</v>
      </c>
      <c r="D201" t="s">
        <v>795</v>
      </c>
      <c r="E201" t="s">
        <v>827</v>
      </c>
    </row>
    <row r="202" spans="1:5" x14ac:dyDescent="0.25">
      <c r="A202" t="s">
        <v>327</v>
      </c>
      <c r="B202" t="s">
        <v>110</v>
      </c>
      <c r="C202" s="58">
        <v>1</v>
      </c>
      <c r="D202" t="s">
        <v>795</v>
      </c>
      <c r="E202" t="s">
        <v>828</v>
      </c>
    </row>
    <row r="203" spans="1:5" x14ac:dyDescent="0.25">
      <c r="A203" t="s">
        <v>327</v>
      </c>
      <c r="B203" t="s">
        <v>108</v>
      </c>
      <c r="C203" s="58">
        <v>1</v>
      </c>
      <c r="D203" t="s">
        <v>795</v>
      </c>
      <c r="E203" t="s">
        <v>830</v>
      </c>
    </row>
    <row r="204" spans="1:5" x14ac:dyDescent="0.25">
      <c r="A204" t="s">
        <v>327</v>
      </c>
      <c r="B204" t="s">
        <v>106</v>
      </c>
      <c r="C204" s="58">
        <v>1</v>
      </c>
      <c r="D204" t="s">
        <v>795</v>
      </c>
      <c r="E204" t="s">
        <v>829</v>
      </c>
    </row>
    <row r="205" spans="1:5" x14ac:dyDescent="0.25">
      <c r="A205" t="s">
        <v>327</v>
      </c>
      <c r="B205" t="s">
        <v>103</v>
      </c>
      <c r="C205" s="58">
        <v>1</v>
      </c>
      <c r="D205" t="s">
        <v>795</v>
      </c>
      <c r="E205" t="s">
        <v>817</v>
      </c>
    </row>
    <row r="206" spans="1:5" x14ac:dyDescent="0.25">
      <c r="A206" t="s">
        <v>327</v>
      </c>
      <c r="B206" t="s">
        <v>102</v>
      </c>
      <c r="C206" s="58">
        <v>1</v>
      </c>
      <c r="D206" t="s">
        <v>795</v>
      </c>
      <c r="E206" t="s">
        <v>812</v>
      </c>
    </row>
    <row r="207" spans="1:5" x14ac:dyDescent="0.25">
      <c r="A207" t="s">
        <v>327</v>
      </c>
      <c r="B207" t="s">
        <v>100</v>
      </c>
      <c r="C207" s="58">
        <v>1</v>
      </c>
      <c r="D207" t="s">
        <v>795</v>
      </c>
      <c r="E207" t="s">
        <v>818</v>
      </c>
    </row>
    <row r="208" spans="1:5" x14ac:dyDescent="0.25">
      <c r="A208" t="s">
        <v>327</v>
      </c>
      <c r="B208" t="s">
        <v>99</v>
      </c>
      <c r="C208" s="58">
        <v>1</v>
      </c>
      <c r="D208" t="s">
        <v>795</v>
      </c>
      <c r="E208" t="s">
        <v>814</v>
      </c>
    </row>
    <row r="209" spans="1:5" x14ac:dyDescent="0.25">
      <c r="A209" t="s">
        <v>328</v>
      </c>
      <c r="B209" t="s">
        <v>108</v>
      </c>
      <c r="C209" s="58">
        <v>1</v>
      </c>
      <c r="D209" t="s">
        <v>795</v>
      </c>
      <c r="E209" t="s">
        <v>830</v>
      </c>
    </row>
    <row r="210" spans="1:5" x14ac:dyDescent="0.25">
      <c r="A210" t="s">
        <v>328</v>
      </c>
      <c r="B210" t="s">
        <v>106</v>
      </c>
      <c r="C210" s="58">
        <v>1</v>
      </c>
      <c r="D210" t="s">
        <v>795</v>
      </c>
      <c r="E210" t="s">
        <v>829</v>
      </c>
    </row>
    <row r="211" spans="1:5" x14ac:dyDescent="0.25">
      <c r="A211" t="s">
        <v>328</v>
      </c>
      <c r="B211" t="s">
        <v>104</v>
      </c>
      <c r="C211" s="58">
        <v>1</v>
      </c>
      <c r="D211" t="s">
        <v>795</v>
      </c>
      <c r="E211" t="s">
        <v>815</v>
      </c>
    </row>
    <row r="212" spans="1:5" x14ac:dyDescent="0.25">
      <c r="A212" t="s">
        <v>328</v>
      </c>
      <c r="B212" t="s">
        <v>102</v>
      </c>
      <c r="C212" s="58">
        <v>1</v>
      </c>
      <c r="D212" t="s">
        <v>795</v>
      </c>
      <c r="E212" t="s">
        <v>812</v>
      </c>
    </row>
    <row r="213" spans="1:5" x14ac:dyDescent="0.25">
      <c r="A213" t="s">
        <v>328</v>
      </c>
      <c r="B213" t="s">
        <v>100</v>
      </c>
      <c r="C213" s="58">
        <v>1</v>
      </c>
      <c r="D213" t="s">
        <v>795</v>
      </c>
      <c r="E213" t="s">
        <v>818</v>
      </c>
    </row>
    <row r="214" spans="1:5" x14ac:dyDescent="0.25">
      <c r="A214" t="s">
        <v>328</v>
      </c>
      <c r="B214" t="s">
        <v>99</v>
      </c>
      <c r="C214" s="58">
        <v>1</v>
      </c>
      <c r="D214" t="s">
        <v>795</v>
      </c>
      <c r="E214" t="s">
        <v>814</v>
      </c>
    </row>
    <row r="215" spans="1:5" x14ac:dyDescent="0.25">
      <c r="A215" t="s">
        <v>310</v>
      </c>
      <c r="B215" t="s">
        <v>112</v>
      </c>
      <c r="C215" s="58">
        <v>1</v>
      </c>
      <c r="D215" t="s">
        <v>795</v>
      </c>
      <c r="E215" t="s">
        <v>826</v>
      </c>
    </row>
    <row r="216" spans="1:5" x14ac:dyDescent="0.25">
      <c r="A216" t="s">
        <v>310</v>
      </c>
      <c r="B216" t="s">
        <v>111</v>
      </c>
      <c r="C216" s="58">
        <v>1</v>
      </c>
      <c r="D216" t="s">
        <v>795</v>
      </c>
      <c r="E216" t="s">
        <v>827</v>
      </c>
    </row>
    <row r="217" spans="1:5" x14ac:dyDescent="0.25">
      <c r="A217" t="s">
        <v>310</v>
      </c>
      <c r="B217" t="s">
        <v>110</v>
      </c>
      <c r="C217" s="58">
        <v>1</v>
      </c>
      <c r="D217" t="s">
        <v>795</v>
      </c>
      <c r="E217" t="s">
        <v>828</v>
      </c>
    </row>
    <row r="218" spans="1:5" x14ac:dyDescent="0.25">
      <c r="A218" t="s">
        <v>310</v>
      </c>
      <c r="B218" t="s">
        <v>109</v>
      </c>
      <c r="C218" s="58">
        <v>1</v>
      </c>
      <c r="D218" t="s">
        <v>795</v>
      </c>
      <c r="E218" t="s">
        <v>825</v>
      </c>
    </row>
    <row r="219" spans="1:5" x14ac:dyDescent="0.25">
      <c r="A219" t="s">
        <v>310</v>
      </c>
      <c r="B219" t="s">
        <v>107</v>
      </c>
      <c r="C219" s="58">
        <v>1</v>
      </c>
      <c r="D219" t="s">
        <v>795</v>
      </c>
      <c r="E219" t="s">
        <v>832</v>
      </c>
    </row>
    <row r="220" spans="1:5" x14ac:dyDescent="0.25">
      <c r="A220" t="s">
        <v>310</v>
      </c>
      <c r="B220" t="s">
        <v>104</v>
      </c>
      <c r="C220" s="58">
        <v>1</v>
      </c>
      <c r="D220" t="s">
        <v>795</v>
      </c>
      <c r="E220" t="s">
        <v>815</v>
      </c>
    </row>
    <row r="221" spans="1:5" x14ac:dyDescent="0.25">
      <c r="A221" t="s">
        <v>312</v>
      </c>
      <c r="B221" t="s">
        <v>107</v>
      </c>
      <c r="C221" s="58">
        <v>1</v>
      </c>
      <c r="D221" t="s">
        <v>795</v>
      </c>
      <c r="E221" t="s">
        <v>832</v>
      </c>
    </row>
    <row r="222" spans="1:5" x14ac:dyDescent="0.25">
      <c r="A222" t="s">
        <v>312</v>
      </c>
      <c r="B222" t="s">
        <v>98</v>
      </c>
      <c r="C222" s="58">
        <v>1</v>
      </c>
      <c r="D222" t="s">
        <v>795</v>
      </c>
      <c r="E222" t="s">
        <v>811</v>
      </c>
    </row>
    <row r="223" spans="1:5" x14ac:dyDescent="0.25">
      <c r="A223" t="s">
        <v>313</v>
      </c>
      <c r="B223" t="s">
        <v>109</v>
      </c>
      <c r="C223" s="58">
        <v>1</v>
      </c>
      <c r="D223" t="s">
        <v>795</v>
      </c>
      <c r="E223" t="s">
        <v>825</v>
      </c>
    </row>
    <row r="224" spans="1:5" x14ac:dyDescent="0.25">
      <c r="A224" t="s">
        <v>313</v>
      </c>
      <c r="B224" t="s">
        <v>107</v>
      </c>
      <c r="C224" s="58">
        <v>1</v>
      </c>
      <c r="D224" t="s">
        <v>795</v>
      </c>
      <c r="E224" t="s">
        <v>832</v>
      </c>
    </row>
    <row r="225" spans="1:5" x14ac:dyDescent="0.25">
      <c r="A225" t="s">
        <v>313</v>
      </c>
      <c r="B225" t="s">
        <v>102</v>
      </c>
      <c r="C225" s="58">
        <v>1</v>
      </c>
      <c r="D225" t="s">
        <v>795</v>
      </c>
      <c r="E225" t="s">
        <v>812</v>
      </c>
    </row>
    <row r="226" spans="1:5" x14ac:dyDescent="0.25">
      <c r="A226" t="s">
        <v>270</v>
      </c>
      <c r="B226" t="s">
        <v>96</v>
      </c>
      <c r="C226" s="58">
        <v>1</v>
      </c>
      <c r="D226" t="s">
        <v>795</v>
      </c>
      <c r="E226" t="s">
        <v>816</v>
      </c>
    </row>
    <row r="227" spans="1:5" x14ac:dyDescent="0.25">
      <c r="A227" t="s">
        <v>664</v>
      </c>
      <c r="B227" t="s">
        <v>107</v>
      </c>
      <c r="C227" s="58">
        <v>1</v>
      </c>
      <c r="D227" t="s">
        <v>795</v>
      </c>
      <c r="E227" t="s">
        <v>832</v>
      </c>
    </row>
    <row r="228" spans="1:5" x14ac:dyDescent="0.25">
      <c r="A228" t="s">
        <v>317</v>
      </c>
      <c r="B228" t="s">
        <v>108</v>
      </c>
      <c r="C228" s="58">
        <v>1</v>
      </c>
      <c r="D228" t="s">
        <v>796</v>
      </c>
      <c r="E228" t="s">
        <v>830</v>
      </c>
    </row>
    <row r="229" spans="1:5" x14ac:dyDescent="0.25">
      <c r="A229" t="s">
        <v>309</v>
      </c>
      <c r="B229" t="s">
        <v>112</v>
      </c>
      <c r="C229" s="58">
        <v>1</v>
      </c>
      <c r="D229" t="s">
        <v>796</v>
      </c>
      <c r="E229" t="s">
        <v>826</v>
      </c>
    </row>
    <row r="230" spans="1:5" x14ac:dyDescent="0.25">
      <c r="A230" t="s">
        <v>309</v>
      </c>
      <c r="B230" t="s">
        <v>111</v>
      </c>
      <c r="C230" s="58">
        <v>1</v>
      </c>
      <c r="D230" t="s">
        <v>796</v>
      </c>
      <c r="E230" t="s">
        <v>827</v>
      </c>
    </row>
    <row r="231" spans="1:5" x14ac:dyDescent="0.25">
      <c r="A231" t="s">
        <v>309</v>
      </c>
      <c r="B231" t="s">
        <v>110</v>
      </c>
      <c r="C231" s="58">
        <v>1</v>
      </c>
      <c r="D231" t="s">
        <v>796</v>
      </c>
      <c r="E231" t="s">
        <v>828</v>
      </c>
    </row>
    <row r="232" spans="1:5" x14ac:dyDescent="0.25">
      <c r="A232" t="s">
        <v>309</v>
      </c>
      <c r="B232" t="s">
        <v>103</v>
      </c>
      <c r="C232" s="58">
        <v>1</v>
      </c>
      <c r="D232" t="s">
        <v>796</v>
      </c>
      <c r="E232" t="s">
        <v>817</v>
      </c>
    </row>
    <row r="233" spans="1:5" x14ac:dyDescent="0.25">
      <c r="A233" t="s">
        <v>328</v>
      </c>
      <c r="B233" t="s">
        <v>112</v>
      </c>
      <c r="C233" s="58">
        <v>1</v>
      </c>
      <c r="D233" t="s">
        <v>796</v>
      </c>
      <c r="E233" t="s">
        <v>826</v>
      </c>
    </row>
    <row r="234" spans="1:5" x14ac:dyDescent="0.25">
      <c r="A234" t="s">
        <v>328</v>
      </c>
      <c r="B234" t="s">
        <v>111</v>
      </c>
      <c r="C234" s="58">
        <v>1</v>
      </c>
      <c r="D234" t="s">
        <v>796</v>
      </c>
      <c r="E234" t="s">
        <v>827</v>
      </c>
    </row>
    <row r="235" spans="1:5" x14ac:dyDescent="0.25">
      <c r="A235" t="s">
        <v>328</v>
      </c>
      <c r="B235" t="s">
        <v>110</v>
      </c>
      <c r="C235" s="58">
        <v>1</v>
      </c>
      <c r="D235" t="s">
        <v>796</v>
      </c>
      <c r="E235" t="s">
        <v>828</v>
      </c>
    </row>
    <row r="236" spans="1:5" x14ac:dyDescent="0.25">
      <c r="A236" t="s">
        <v>328</v>
      </c>
      <c r="B236" t="s">
        <v>104</v>
      </c>
      <c r="C236" s="58">
        <v>1</v>
      </c>
      <c r="D236" t="s">
        <v>796</v>
      </c>
      <c r="E236" t="s">
        <v>815</v>
      </c>
    </row>
    <row r="237" spans="1:5" x14ac:dyDescent="0.25">
      <c r="A237" t="s">
        <v>328</v>
      </c>
      <c r="B237" t="s">
        <v>101</v>
      </c>
      <c r="C237" s="58">
        <v>1</v>
      </c>
      <c r="D237" t="s">
        <v>796</v>
      </c>
      <c r="E237" t="s">
        <v>813</v>
      </c>
    </row>
    <row r="238" spans="1:5" x14ac:dyDescent="0.25">
      <c r="A238" t="s">
        <v>310</v>
      </c>
      <c r="B238" t="s">
        <v>112</v>
      </c>
      <c r="C238" s="58">
        <v>1</v>
      </c>
      <c r="D238" t="s">
        <v>796</v>
      </c>
      <c r="E238" t="s">
        <v>826</v>
      </c>
    </row>
    <row r="239" spans="1:5" x14ac:dyDescent="0.25">
      <c r="A239" t="s">
        <v>310</v>
      </c>
      <c r="B239" t="s">
        <v>111</v>
      </c>
      <c r="C239" s="58">
        <v>1</v>
      </c>
      <c r="D239" t="s">
        <v>796</v>
      </c>
      <c r="E239" t="s">
        <v>827</v>
      </c>
    </row>
    <row r="240" spans="1:5" x14ac:dyDescent="0.25">
      <c r="A240" t="s">
        <v>310</v>
      </c>
      <c r="B240" t="s">
        <v>110</v>
      </c>
      <c r="C240" s="58">
        <v>1</v>
      </c>
      <c r="D240" t="s">
        <v>796</v>
      </c>
      <c r="E240" t="s">
        <v>828</v>
      </c>
    </row>
    <row r="241" spans="1:5" x14ac:dyDescent="0.25">
      <c r="A241" t="s">
        <v>312</v>
      </c>
      <c r="B241" t="s">
        <v>112</v>
      </c>
      <c r="C241" s="58">
        <v>1</v>
      </c>
      <c r="D241" t="s">
        <v>796</v>
      </c>
      <c r="E241" t="s">
        <v>826</v>
      </c>
    </row>
    <row r="242" spans="1:5" x14ac:dyDescent="0.25">
      <c r="A242" t="s">
        <v>312</v>
      </c>
      <c r="B242" t="s">
        <v>111</v>
      </c>
      <c r="C242" s="58">
        <v>1</v>
      </c>
      <c r="D242" t="s">
        <v>796</v>
      </c>
      <c r="E242" t="s">
        <v>827</v>
      </c>
    </row>
    <row r="243" spans="1:5" x14ac:dyDescent="0.25">
      <c r="A243" t="s">
        <v>312</v>
      </c>
      <c r="B243" t="s">
        <v>109</v>
      </c>
      <c r="C243" s="58">
        <v>1</v>
      </c>
      <c r="D243" t="s">
        <v>796</v>
      </c>
      <c r="E243" t="s">
        <v>825</v>
      </c>
    </row>
    <row r="244" spans="1:5" x14ac:dyDescent="0.25">
      <c r="A244" t="s">
        <v>312</v>
      </c>
      <c r="B244" t="s">
        <v>108</v>
      </c>
      <c r="C244" s="58">
        <v>1</v>
      </c>
      <c r="D244" t="s">
        <v>796</v>
      </c>
      <c r="E244" t="s">
        <v>830</v>
      </c>
    </row>
    <row r="245" spans="1:5" x14ac:dyDescent="0.25">
      <c r="A245" t="s">
        <v>313</v>
      </c>
      <c r="B245" t="s">
        <v>100</v>
      </c>
      <c r="C245" s="58">
        <v>1</v>
      </c>
      <c r="D245" t="s">
        <v>796</v>
      </c>
      <c r="E245" t="s">
        <v>818</v>
      </c>
    </row>
    <row r="246" spans="1:5" x14ac:dyDescent="0.25">
      <c r="A246" t="s">
        <v>329</v>
      </c>
      <c r="B246" t="s">
        <v>100</v>
      </c>
      <c r="C246" s="58">
        <v>1</v>
      </c>
      <c r="D246" t="s">
        <v>796</v>
      </c>
      <c r="E246" t="s">
        <v>818</v>
      </c>
    </row>
    <row r="247" spans="1:5" x14ac:dyDescent="0.25">
      <c r="A247" t="s">
        <v>270</v>
      </c>
      <c r="B247" t="s">
        <v>107</v>
      </c>
      <c r="C247" s="58">
        <v>1</v>
      </c>
      <c r="D247" t="s">
        <v>796</v>
      </c>
      <c r="E247" t="s">
        <v>832</v>
      </c>
    </row>
    <row r="248" spans="1:5" x14ac:dyDescent="0.25">
      <c r="A248" t="s">
        <v>270</v>
      </c>
      <c r="B248" t="s">
        <v>101</v>
      </c>
      <c r="C248" s="58">
        <v>1</v>
      </c>
      <c r="D248" t="s">
        <v>796</v>
      </c>
      <c r="E248" t="s">
        <v>813</v>
      </c>
    </row>
    <row r="249" spans="1:5" x14ac:dyDescent="0.25">
      <c r="A249" t="s">
        <v>270</v>
      </c>
      <c r="B249" t="s">
        <v>99</v>
      </c>
      <c r="C249" s="58">
        <v>1</v>
      </c>
      <c r="D249" t="s">
        <v>796</v>
      </c>
      <c r="E249" t="s">
        <v>814</v>
      </c>
    </row>
    <row r="250" spans="1:5" x14ac:dyDescent="0.25">
      <c r="A250" t="s">
        <v>270</v>
      </c>
      <c r="B250" t="s">
        <v>98</v>
      </c>
      <c r="C250" s="58">
        <v>1</v>
      </c>
      <c r="D250" t="s">
        <v>796</v>
      </c>
      <c r="E250" t="s">
        <v>811</v>
      </c>
    </row>
    <row r="251" spans="1:5" x14ac:dyDescent="0.25">
      <c r="A251" t="s">
        <v>270</v>
      </c>
      <c r="B251" t="s">
        <v>96</v>
      </c>
      <c r="C251" s="58">
        <v>1</v>
      </c>
      <c r="D251" t="s">
        <v>796</v>
      </c>
      <c r="E251" t="s">
        <v>816</v>
      </c>
    </row>
    <row r="252" spans="1:5" x14ac:dyDescent="0.25">
      <c r="A252" t="s">
        <v>270</v>
      </c>
      <c r="B252" t="s">
        <v>95</v>
      </c>
      <c r="C252" s="58">
        <v>1</v>
      </c>
      <c r="D252" t="s">
        <v>796</v>
      </c>
      <c r="E252" t="s">
        <v>824</v>
      </c>
    </row>
    <row r="253" spans="1:5" x14ac:dyDescent="0.25">
      <c r="A253" t="s">
        <v>664</v>
      </c>
      <c r="B253" t="s">
        <v>112</v>
      </c>
      <c r="C253" s="58">
        <v>1</v>
      </c>
      <c r="D253" t="s">
        <v>796</v>
      </c>
      <c r="E253" t="s">
        <v>826</v>
      </c>
    </row>
    <row r="254" spans="1:5" x14ac:dyDescent="0.25">
      <c r="A254" t="s">
        <v>664</v>
      </c>
      <c r="B254" t="s">
        <v>111</v>
      </c>
      <c r="C254" s="58">
        <v>1</v>
      </c>
      <c r="D254" t="s">
        <v>796</v>
      </c>
      <c r="E254" t="s">
        <v>827</v>
      </c>
    </row>
    <row r="255" spans="1:5" x14ac:dyDescent="0.25">
      <c r="A255" t="s">
        <v>664</v>
      </c>
      <c r="B255" t="s">
        <v>110</v>
      </c>
      <c r="C255" s="58">
        <v>1</v>
      </c>
      <c r="D255" t="s">
        <v>796</v>
      </c>
      <c r="E255" t="s">
        <v>828</v>
      </c>
    </row>
    <row r="256" spans="1:5" x14ac:dyDescent="0.25">
      <c r="A256" t="s">
        <v>308</v>
      </c>
      <c r="B256" t="s">
        <v>104</v>
      </c>
      <c r="C256" s="58">
        <v>1</v>
      </c>
      <c r="D256" t="s">
        <v>797</v>
      </c>
      <c r="E256" t="s">
        <v>815</v>
      </c>
    </row>
    <row r="257" spans="1:5" x14ac:dyDescent="0.25">
      <c r="A257" t="s">
        <v>308</v>
      </c>
      <c r="B257" t="s">
        <v>99</v>
      </c>
      <c r="C257" s="58">
        <v>1</v>
      </c>
      <c r="D257" t="s">
        <v>797</v>
      </c>
      <c r="E257" t="s">
        <v>814</v>
      </c>
    </row>
    <row r="258" spans="1:5" x14ac:dyDescent="0.25">
      <c r="A258" t="s">
        <v>308</v>
      </c>
      <c r="B258" t="s">
        <v>98</v>
      </c>
      <c r="C258" s="58">
        <v>1</v>
      </c>
      <c r="D258" t="s">
        <v>797</v>
      </c>
      <c r="E258" t="s">
        <v>811</v>
      </c>
    </row>
    <row r="259" spans="1:5" x14ac:dyDescent="0.25">
      <c r="A259" t="s">
        <v>308</v>
      </c>
      <c r="B259" t="s">
        <v>96</v>
      </c>
      <c r="C259" s="58">
        <v>1</v>
      </c>
      <c r="D259" t="s">
        <v>797</v>
      </c>
      <c r="E259" t="s">
        <v>816</v>
      </c>
    </row>
    <row r="260" spans="1:5" x14ac:dyDescent="0.25">
      <c r="A260" t="s">
        <v>309</v>
      </c>
      <c r="B260" t="s">
        <v>98</v>
      </c>
      <c r="C260" s="58">
        <v>1</v>
      </c>
      <c r="D260" t="s">
        <v>797</v>
      </c>
      <c r="E260" t="s">
        <v>811</v>
      </c>
    </row>
    <row r="261" spans="1:5" x14ac:dyDescent="0.25">
      <c r="A261" t="s">
        <v>327</v>
      </c>
      <c r="B261" t="s">
        <v>107</v>
      </c>
      <c r="C261" s="58">
        <v>1</v>
      </c>
      <c r="D261" t="s">
        <v>797</v>
      </c>
      <c r="E261" t="s">
        <v>832</v>
      </c>
    </row>
    <row r="262" spans="1:5" x14ac:dyDescent="0.25">
      <c r="A262" t="s">
        <v>328</v>
      </c>
      <c r="B262" t="s">
        <v>109</v>
      </c>
      <c r="C262" s="58">
        <v>1</v>
      </c>
      <c r="D262" t="s">
        <v>797</v>
      </c>
      <c r="E262" t="s">
        <v>825</v>
      </c>
    </row>
    <row r="263" spans="1:5" x14ac:dyDescent="0.25">
      <c r="A263" t="s">
        <v>328</v>
      </c>
      <c r="B263" t="s">
        <v>102</v>
      </c>
      <c r="C263" s="58">
        <v>1</v>
      </c>
      <c r="D263" t="s">
        <v>797</v>
      </c>
      <c r="E263" t="s">
        <v>812</v>
      </c>
    </row>
    <row r="264" spans="1:5" x14ac:dyDescent="0.25">
      <c r="A264" t="s">
        <v>328</v>
      </c>
      <c r="B264" t="s">
        <v>101</v>
      </c>
      <c r="C264" s="58">
        <v>1</v>
      </c>
      <c r="D264" t="s">
        <v>797</v>
      </c>
      <c r="E264" t="s">
        <v>813</v>
      </c>
    </row>
    <row r="265" spans="1:5" x14ac:dyDescent="0.25">
      <c r="A265" t="s">
        <v>328</v>
      </c>
      <c r="B265" t="s">
        <v>96</v>
      </c>
      <c r="C265" s="58">
        <v>1</v>
      </c>
      <c r="D265" t="s">
        <v>797</v>
      </c>
      <c r="E265" t="s">
        <v>816</v>
      </c>
    </row>
    <row r="266" spans="1:5" x14ac:dyDescent="0.25">
      <c r="A266" t="s">
        <v>310</v>
      </c>
      <c r="B266" t="s">
        <v>108</v>
      </c>
      <c r="C266" s="58">
        <v>1</v>
      </c>
      <c r="D266" t="s">
        <v>797</v>
      </c>
      <c r="E266" t="s">
        <v>830</v>
      </c>
    </row>
    <row r="267" spans="1:5" x14ac:dyDescent="0.25">
      <c r="A267" t="s">
        <v>310</v>
      </c>
      <c r="B267" t="s">
        <v>98</v>
      </c>
      <c r="C267" s="58">
        <v>1</v>
      </c>
      <c r="D267" t="s">
        <v>797</v>
      </c>
      <c r="E267" t="s">
        <v>811</v>
      </c>
    </row>
    <row r="268" spans="1:5" x14ac:dyDescent="0.25">
      <c r="A268" t="s">
        <v>312</v>
      </c>
      <c r="B268" t="s">
        <v>101</v>
      </c>
      <c r="C268" s="58">
        <v>1</v>
      </c>
      <c r="D268" t="s">
        <v>797</v>
      </c>
      <c r="E268" t="s">
        <v>813</v>
      </c>
    </row>
    <row r="269" spans="1:5" x14ac:dyDescent="0.25">
      <c r="A269" t="s">
        <v>312</v>
      </c>
      <c r="B269" t="s">
        <v>100</v>
      </c>
      <c r="C269" s="58">
        <v>1</v>
      </c>
      <c r="D269" t="s">
        <v>797</v>
      </c>
      <c r="E269" t="s">
        <v>818</v>
      </c>
    </row>
    <row r="270" spans="1:5" x14ac:dyDescent="0.25">
      <c r="A270" t="s">
        <v>313</v>
      </c>
      <c r="B270" t="s">
        <v>99</v>
      </c>
      <c r="C270" s="58">
        <v>1</v>
      </c>
      <c r="D270" t="s">
        <v>797</v>
      </c>
      <c r="E270" t="s">
        <v>814</v>
      </c>
    </row>
    <row r="271" spans="1:5" x14ac:dyDescent="0.25">
      <c r="A271" t="s">
        <v>270</v>
      </c>
      <c r="B271" t="s">
        <v>101</v>
      </c>
      <c r="C271" s="58">
        <v>1</v>
      </c>
      <c r="D271" t="s">
        <v>797</v>
      </c>
      <c r="E271" t="s">
        <v>813</v>
      </c>
    </row>
    <row r="272" spans="1:5" x14ac:dyDescent="0.25">
      <c r="A272" t="s">
        <v>270</v>
      </c>
      <c r="B272" t="s">
        <v>114</v>
      </c>
      <c r="C272" s="58">
        <v>1</v>
      </c>
      <c r="D272" t="s">
        <v>797</v>
      </c>
      <c r="E272" t="s">
        <v>820</v>
      </c>
    </row>
    <row r="273" spans="1:5" x14ac:dyDescent="0.25">
      <c r="A273" t="s">
        <v>308</v>
      </c>
      <c r="B273" t="s">
        <v>111</v>
      </c>
      <c r="C273" s="58">
        <v>1</v>
      </c>
      <c r="D273" t="s">
        <v>798</v>
      </c>
      <c r="E273" t="s">
        <v>827</v>
      </c>
    </row>
    <row r="274" spans="1:5" x14ac:dyDescent="0.25">
      <c r="A274" t="s">
        <v>308</v>
      </c>
      <c r="B274" t="s">
        <v>103</v>
      </c>
      <c r="C274" s="58">
        <v>1</v>
      </c>
      <c r="D274" t="s">
        <v>798</v>
      </c>
      <c r="E274" t="s">
        <v>817</v>
      </c>
    </row>
    <row r="275" spans="1:5" x14ac:dyDescent="0.25">
      <c r="A275" t="s">
        <v>308</v>
      </c>
      <c r="B275" t="s">
        <v>102</v>
      </c>
      <c r="C275" s="58">
        <v>1</v>
      </c>
      <c r="D275" t="s">
        <v>798</v>
      </c>
      <c r="E275" t="s">
        <v>812</v>
      </c>
    </row>
    <row r="276" spans="1:5" x14ac:dyDescent="0.25">
      <c r="A276" t="s">
        <v>308</v>
      </c>
      <c r="B276" t="s">
        <v>101</v>
      </c>
      <c r="C276" s="58">
        <v>1</v>
      </c>
      <c r="D276" t="s">
        <v>798</v>
      </c>
      <c r="E276" t="s">
        <v>813</v>
      </c>
    </row>
    <row r="277" spans="1:5" x14ac:dyDescent="0.25">
      <c r="A277" t="s">
        <v>308</v>
      </c>
      <c r="B277" t="s">
        <v>99</v>
      </c>
      <c r="C277" s="58">
        <v>1</v>
      </c>
      <c r="D277" t="s">
        <v>798</v>
      </c>
      <c r="E277" t="s">
        <v>814</v>
      </c>
    </row>
    <row r="278" spans="1:5" x14ac:dyDescent="0.25">
      <c r="A278" t="s">
        <v>308</v>
      </c>
      <c r="B278" t="s">
        <v>98</v>
      </c>
      <c r="C278" s="58">
        <v>1</v>
      </c>
      <c r="D278" t="s">
        <v>798</v>
      </c>
      <c r="E278" t="s">
        <v>811</v>
      </c>
    </row>
    <row r="279" spans="1:5" x14ac:dyDescent="0.25">
      <c r="A279" t="s">
        <v>308</v>
      </c>
      <c r="B279" t="s">
        <v>115</v>
      </c>
      <c r="C279" s="58">
        <v>1</v>
      </c>
      <c r="D279" t="s">
        <v>798</v>
      </c>
      <c r="E279" t="s">
        <v>821</v>
      </c>
    </row>
    <row r="280" spans="1:5" x14ac:dyDescent="0.25">
      <c r="A280" t="s">
        <v>317</v>
      </c>
      <c r="B280" t="s">
        <v>105</v>
      </c>
      <c r="C280" s="58">
        <v>1</v>
      </c>
      <c r="D280" t="s">
        <v>798</v>
      </c>
      <c r="E280" t="s">
        <v>831</v>
      </c>
    </row>
    <row r="281" spans="1:5" x14ac:dyDescent="0.25">
      <c r="A281" t="s">
        <v>317</v>
      </c>
      <c r="B281" t="s">
        <v>104</v>
      </c>
      <c r="C281" s="58">
        <v>1</v>
      </c>
      <c r="D281" t="s">
        <v>798</v>
      </c>
      <c r="E281" t="s">
        <v>815</v>
      </c>
    </row>
    <row r="282" spans="1:5" x14ac:dyDescent="0.25">
      <c r="A282" t="s">
        <v>317</v>
      </c>
      <c r="B282" t="s">
        <v>102</v>
      </c>
      <c r="C282" s="58">
        <v>1</v>
      </c>
      <c r="D282" t="s">
        <v>798</v>
      </c>
      <c r="E282" t="s">
        <v>812</v>
      </c>
    </row>
    <row r="283" spans="1:5" x14ac:dyDescent="0.25">
      <c r="A283" t="s">
        <v>317</v>
      </c>
      <c r="B283" t="s">
        <v>101</v>
      </c>
      <c r="C283" s="58">
        <v>1</v>
      </c>
      <c r="D283" t="s">
        <v>798</v>
      </c>
      <c r="E283" t="s">
        <v>813</v>
      </c>
    </row>
    <row r="284" spans="1:5" x14ac:dyDescent="0.25">
      <c r="A284" t="s">
        <v>317</v>
      </c>
      <c r="B284" t="s">
        <v>100</v>
      </c>
      <c r="C284" s="58">
        <v>1</v>
      </c>
      <c r="D284" t="s">
        <v>798</v>
      </c>
      <c r="E284" t="s">
        <v>818</v>
      </c>
    </row>
    <row r="285" spans="1:5" x14ac:dyDescent="0.25">
      <c r="A285" t="s">
        <v>317</v>
      </c>
      <c r="B285" t="s">
        <v>99</v>
      </c>
      <c r="C285" s="58">
        <v>1</v>
      </c>
      <c r="D285" t="s">
        <v>798</v>
      </c>
      <c r="E285" t="s">
        <v>814</v>
      </c>
    </row>
    <row r="286" spans="1:5" x14ac:dyDescent="0.25">
      <c r="A286" t="s">
        <v>317</v>
      </c>
      <c r="B286" t="s">
        <v>116</v>
      </c>
      <c r="C286" s="58">
        <v>1</v>
      </c>
      <c r="D286" t="s">
        <v>798</v>
      </c>
      <c r="E286" t="s">
        <v>823</v>
      </c>
    </row>
    <row r="287" spans="1:5" x14ac:dyDescent="0.25">
      <c r="A287" t="s">
        <v>309</v>
      </c>
      <c r="B287" t="s">
        <v>106</v>
      </c>
      <c r="C287" s="58">
        <v>1</v>
      </c>
      <c r="D287" t="s">
        <v>798</v>
      </c>
      <c r="E287" t="s">
        <v>829</v>
      </c>
    </row>
    <row r="288" spans="1:5" x14ac:dyDescent="0.25">
      <c r="A288" t="s">
        <v>309</v>
      </c>
      <c r="B288" t="s">
        <v>102</v>
      </c>
      <c r="C288" s="58">
        <v>1</v>
      </c>
      <c r="D288" t="s">
        <v>798</v>
      </c>
      <c r="E288" t="s">
        <v>812</v>
      </c>
    </row>
    <row r="289" spans="1:5" x14ac:dyDescent="0.25">
      <c r="A289" t="s">
        <v>309</v>
      </c>
      <c r="B289" t="s">
        <v>101</v>
      </c>
      <c r="C289" s="58">
        <v>1</v>
      </c>
      <c r="D289" t="s">
        <v>798</v>
      </c>
      <c r="E289" t="s">
        <v>813</v>
      </c>
    </row>
    <row r="290" spans="1:5" x14ac:dyDescent="0.25">
      <c r="A290" t="s">
        <v>309</v>
      </c>
      <c r="B290" t="s">
        <v>99</v>
      </c>
      <c r="C290" s="58">
        <v>1</v>
      </c>
      <c r="D290" t="s">
        <v>798</v>
      </c>
      <c r="E290" t="s">
        <v>814</v>
      </c>
    </row>
    <row r="291" spans="1:5" x14ac:dyDescent="0.25">
      <c r="A291" t="s">
        <v>309</v>
      </c>
      <c r="B291" t="s">
        <v>98</v>
      </c>
      <c r="C291" s="58">
        <v>1</v>
      </c>
      <c r="D291" t="s">
        <v>798</v>
      </c>
      <c r="E291" t="s">
        <v>811</v>
      </c>
    </row>
    <row r="292" spans="1:5" x14ac:dyDescent="0.25">
      <c r="A292" t="s">
        <v>309</v>
      </c>
      <c r="B292" t="s">
        <v>115</v>
      </c>
      <c r="C292" s="58">
        <v>1</v>
      </c>
      <c r="D292" t="s">
        <v>798</v>
      </c>
      <c r="E292" t="s">
        <v>821</v>
      </c>
    </row>
    <row r="293" spans="1:5" x14ac:dyDescent="0.25">
      <c r="A293" t="s">
        <v>310</v>
      </c>
      <c r="B293" t="s">
        <v>106</v>
      </c>
      <c r="C293" s="58">
        <v>1</v>
      </c>
      <c r="D293" t="s">
        <v>798</v>
      </c>
      <c r="E293" t="s">
        <v>829</v>
      </c>
    </row>
    <row r="294" spans="1:5" x14ac:dyDescent="0.25">
      <c r="A294" t="s">
        <v>310</v>
      </c>
      <c r="B294" t="s">
        <v>103</v>
      </c>
      <c r="C294" s="58">
        <v>1</v>
      </c>
      <c r="D294" t="s">
        <v>798</v>
      </c>
      <c r="E294" t="s">
        <v>817</v>
      </c>
    </row>
    <row r="295" spans="1:5" x14ac:dyDescent="0.25">
      <c r="A295" t="s">
        <v>310</v>
      </c>
      <c r="B295" t="s">
        <v>102</v>
      </c>
      <c r="C295" s="58">
        <v>1</v>
      </c>
      <c r="D295" t="s">
        <v>798</v>
      </c>
      <c r="E295" t="s">
        <v>812</v>
      </c>
    </row>
    <row r="296" spans="1:5" x14ac:dyDescent="0.25">
      <c r="A296" t="s">
        <v>310</v>
      </c>
      <c r="B296" t="s">
        <v>101</v>
      </c>
      <c r="C296" s="58">
        <v>1</v>
      </c>
      <c r="D296" t="s">
        <v>798</v>
      </c>
      <c r="E296" t="s">
        <v>813</v>
      </c>
    </row>
    <row r="297" spans="1:5" x14ac:dyDescent="0.25">
      <c r="A297" t="s">
        <v>310</v>
      </c>
      <c r="B297" t="s">
        <v>99</v>
      </c>
      <c r="C297" s="58">
        <v>1</v>
      </c>
      <c r="D297" t="s">
        <v>798</v>
      </c>
      <c r="E297" t="s">
        <v>814</v>
      </c>
    </row>
    <row r="298" spans="1:5" x14ac:dyDescent="0.25">
      <c r="A298" t="s">
        <v>310</v>
      </c>
      <c r="B298" t="s">
        <v>98</v>
      </c>
      <c r="C298" s="58">
        <v>1</v>
      </c>
      <c r="D298" t="s">
        <v>798</v>
      </c>
      <c r="E298" t="s">
        <v>811</v>
      </c>
    </row>
    <row r="299" spans="1:5" x14ac:dyDescent="0.25">
      <c r="A299" t="s">
        <v>310</v>
      </c>
      <c r="B299" t="s">
        <v>115</v>
      </c>
      <c r="C299" s="58">
        <v>1</v>
      </c>
      <c r="D299" t="s">
        <v>798</v>
      </c>
      <c r="E299" t="s">
        <v>821</v>
      </c>
    </row>
    <row r="300" spans="1:5" x14ac:dyDescent="0.25">
      <c r="A300" t="s">
        <v>312</v>
      </c>
      <c r="B300" t="s">
        <v>108</v>
      </c>
      <c r="C300" s="58">
        <v>1</v>
      </c>
      <c r="D300" t="s">
        <v>798</v>
      </c>
      <c r="E300" t="s">
        <v>830</v>
      </c>
    </row>
    <row r="301" spans="1:5" x14ac:dyDescent="0.25">
      <c r="A301" t="s">
        <v>312</v>
      </c>
      <c r="B301" t="s">
        <v>106</v>
      </c>
      <c r="C301" s="58">
        <v>1</v>
      </c>
      <c r="D301" t="s">
        <v>798</v>
      </c>
      <c r="E301" t="s">
        <v>829</v>
      </c>
    </row>
    <row r="302" spans="1:5" x14ac:dyDescent="0.25">
      <c r="A302" t="s">
        <v>312</v>
      </c>
      <c r="B302" t="s">
        <v>101</v>
      </c>
      <c r="C302" s="58">
        <v>1</v>
      </c>
      <c r="D302" t="s">
        <v>798</v>
      </c>
      <c r="E302" t="s">
        <v>813</v>
      </c>
    </row>
    <row r="303" spans="1:5" x14ac:dyDescent="0.25">
      <c r="A303" t="s">
        <v>312</v>
      </c>
      <c r="B303" t="s">
        <v>94</v>
      </c>
      <c r="C303" s="58">
        <v>1</v>
      </c>
      <c r="D303" t="s">
        <v>798</v>
      </c>
      <c r="E303" t="s">
        <v>819</v>
      </c>
    </row>
    <row r="304" spans="1:5" x14ac:dyDescent="0.25">
      <c r="A304" t="s">
        <v>313</v>
      </c>
      <c r="B304" t="s">
        <v>109</v>
      </c>
      <c r="C304" s="58">
        <v>1</v>
      </c>
      <c r="D304" t="s">
        <v>798</v>
      </c>
      <c r="E304" t="s">
        <v>825</v>
      </c>
    </row>
    <row r="305" spans="1:5" x14ac:dyDescent="0.25">
      <c r="A305" t="s">
        <v>313</v>
      </c>
      <c r="B305" t="s">
        <v>104</v>
      </c>
      <c r="C305" s="58">
        <v>1</v>
      </c>
      <c r="D305" t="s">
        <v>798</v>
      </c>
      <c r="E305" t="s">
        <v>815</v>
      </c>
    </row>
    <row r="306" spans="1:5" x14ac:dyDescent="0.25">
      <c r="A306" t="s">
        <v>313</v>
      </c>
      <c r="B306" t="s">
        <v>103</v>
      </c>
      <c r="C306" s="58">
        <v>1</v>
      </c>
      <c r="D306" t="s">
        <v>798</v>
      </c>
      <c r="E306" t="s">
        <v>817</v>
      </c>
    </row>
    <row r="307" spans="1:5" x14ac:dyDescent="0.25">
      <c r="A307" t="s">
        <v>313</v>
      </c>
      <c r="B307" t="s">
        <v>102</v>
      </c>
      <c r="C307" s="58">
        <v>1</v>
      </c>
      <c r="D307" t="s">
        <v>798</v>
      </c>
      <c r="E307" t="s">
        <v>812</v>
      </c>
    </row>
    <row r="308" spans="1:5" x14ac:dyDescent="0.25">
      <c r="A308" t="s">
        <v>313</v>
      </c>
      <c r="B308" t="s">
        <v>101</v>
      </c>
      <c r="C308" s="58">
        <v>1</v>
      </c>
      <c r="D308" t="s">
        <v>798</v>
      </c>
      <c r="E308" t="s">
        <v>813</v>
      </c>
    </row>
    <row r="309" spans="1:5" x14ac:dyDescent="0.25">
      <c r="A309" t="s">
        <v>313</v>
      </c>
      <c r="B309" t="s">
        <v>98</v>
      </c>
      <c r="C309" s="58">
        <v>1</v>
      </c>
      <c r="D309" t="s">
        <v>798</v>
      </c>
      <c r="E309" t="s">
        <v>811</v>
      </c>
    </row>
    <row r="310" spans="1:5" x14ac:dyDescent="0.25">
      <c r="A310" t="s">
        <v>313</v>
      </c>
      <c r="B310" t="s">
        <v>96</v>
      </c>
      <c r="C310" s="58">
        <v>1</v>
      </c>
      <c r="D310" t="s">
        <v>798</v>
      </c>
      <c r="E310" t="s">
        <v>816</v>
      </c>
    </row>
    <row r="311" spans="1:5" x14ac:dyDescent="0.25">
      <c r="A311" t="s">
        <v>313</v>
      </c>
      <c r="B311" t="s">
        <v>115</v>
      </c>
      <c r="C311" s="58">
        <v>1</v>
      </c>
      <c r="D311" t="s">
        <v>798</v>
      </c>
      <c r="E311" t="s">
        <v>821</v>
      </c>
    </row>
    <row r="312" spans="1:5" x14ac:dyDescent="0.25">
      <c r="A312" t="s">
        <v>270</v>
      </c>
      <c r="B312" t="s">
        <v>98</v>
      </c>
      <c r="C312" s="58">
        <v>1</v>
      </c>
      <c r="D312" t="s">
        <v>798</v>
      </c>
      <c r="E312" t="s">
        <v>811</v>
      </c>
    </row>
    <row r="313" spans="1:5" x14ac:dyDescent="0.25">
      <c r="A313" t="s">
        <v>317</v>
      </c>
      <c r="B313" t="s">
        <v>112</v>
      </c>
      <c r="C313" s="58">
        <v>2</v>
      </c>
      <c r="D313" t="s">
        <v>795</v>
      </c>
      <c r="E313" t="s">
        <v>826</v>
      </c>
    </row>
    <row r="314" spans="1:5" x14ac:dyDescent="0.25">
      <c r="A314" t="s">
        <v>317</v>
      </c>
      <c r="B314" t="s">
        <v>111</v>
      </c>
      <c r="C314" s="58">
        <v>2</v>
      </c>
      <c r="D314" t="s">
        <v>795</v>
      </c>
      <c r="E314" t="s">
        <v>827</v>
      </c>
    </row>
    <row r="315" spans="1:5" x14ac:dyDescent="0.25">
      <c r="A315" t="s">
        <v>317</v>
      </c>
      <c r="B315" t="s">
        <v>110</v>
      </c>
      <c r="C315" s="58">
        <v>2</v>
      </c>
      <c r="D315" t="s">
        <v>795</v>
      </c>
      <c r="E315" t="s">
        <v>828</v>
      </c>
    </row>
    <row r="316" spans="1:5" x14ac:dyDescent="0.25">
      <c r="A316" t="s">
        <v>317</v>
      </c>
      <c r="B316" t="s">
        <v>109</v>
      </c>
      <c r="C316" s="58">
        <v>2</v>
      </c>
      <c r="D316" t="s">
        <v>795</v>
      </c>
      <c r="E316" t="s">
        <v>825</v>
      </c>
    </row>
    <row r="317" spans="1:5" x14ac:dyDescent="0.25">
      <c r="A317" t="s">
        <v>309</v>
      </c>
      <c r="B317" t="s">
        <v>109</v>
      </c>
      <c r="C317" s="58">
        <v>2</v>
      </c>
      <c r="D317" t="s">
        <v>795</v>
      </c>
      <c r="E317" t="s">
        <v>825</v>
      </c>
    </row>
    <row r="318" spans="1:5" x14ac:dyDescent="0.25">
      <c r="A318" t="s">
        <v>312</v>
      </c>
      <c r="B318" t="s">
        <v>104</v>
      </c>
      <c r="C318" s="58">
        <v>2</v>
      </c>
      <c r="D318" t="s">
        <v>795</v>
      </c>
      <c r="E318" t="s">
        <v>815</v>
      </c>
    </row>
    <row r="319" spans="1:5" x14ac:dyDescent="0.25">
      <c r="A319" t="s">
        <v>270</v>
      </c>
      <c r="B319" t="s">
        <v>95</v>
      </c>
      <c r="C319" s="58">
        <v>2</v>
      </c>
      <c r="D319" t="s">
        <v>795</v>
      </c>
      <c r="E319" t="s">
        <v>824</v>
      </c>
    </row>
    <row r="320" spans="1:5" x14ac:dyDescent="0.25">
      <c r="A320" t="s">
        <v>312</v>
      </c>
      <c r="B320" t="s">
        <v>110</v>
      </c>
      <c r="C320" s="58">
        <v>2</v>
      </c>
      <c r="D320" t="s">
        <v>796</v>
      </c>
      <c r="E320" t="s">
        <v>828</v>
      </c>
    </row>
    <row r="321" spans="1:5" x14ac:dyDescent="0.25">
      <c r="A321" t="s">
        <v>312</v>
      </c>
      <c r="B321" t="s">
        <v>105</v>
      </c>
      <c r="C321" s="58">
        <v>2</v>
      </c>
      <c r="D321" t="s">
        <v>797</v>
      </c>
      <c r="E321" t="s">
        <v>831</v>
      </c>
    </row>
    <row r="322" spans="1:5" x14ac:dyDescent="0.25">
      <c r="A322" t="s">
        <v>308</v>
      </c>
      <c r="B322" t="s">
        <v>106</v>
      </c>
      <c r="C322" s="58">
        <v>2</v>
      </c>
      <c r="D322" t="s">
        <v>798</v>
      </c>
      <c r="E322" t="s">
        <v>829</v>
      </c>
    </row>
    <row r="323" spans="1:5" x14ac:dyDescent="0.25">
      <c r="A323" t="s">
        <v>308</v>
      </c>
      <c r="B323" t="s">
        <v>112</v>
      </c>
      <c r="C323" s="58">
        <v>2</v>
      </c>
      <c r="D323" t="s">
        <v>807</v>
      </c>
      <c r="E323" t="s">
        <v>826</v>
      </c>
    </row>
    <row r="324" spans="1:5" x14ac:dyDescent="0.25">
      <c r="A324" t="s">
        <v>308</v>
      </c>
      <c r="B324" t="s">
        <v>111</v>
      </c>
      <c r="C324" s="58">
        <v>2</v>
      </c>
      <c r="D324" t="s">
        <v>807</v>
      </c>
      <c r="E324" t="s">
        <v>827</v>
      </c>
    </row>
    <row r="325" spans="1:5" x14ac:dyDescent="0.25">
      <c r="A325" t="s">
        <v>308</v>
      </c>
      <c r="B325" t="s">
        <v>110</v>
      </c>
      <c r="C325" s="58">
        <v>2</v>
      </c>
      <c r="D325" t="s">
        <v>807</v>
      </c>
      <c r="E325" t="s">
        <v>828</v>
      </c>
    </row>
    <row r="326" spans="1:5" x14ac:dyDescent="0.25">
      <c r="A326" t="s">
        <v>308</v>
      </c>
      <c r="B326" t="s">
        <v>109</v>
      </c>
      <c r="C326" s="58">
        <v>2</v>
      </c>
      <c r="D326" t="s">
        <v>807</v>
      </c>
      <c r="E326" t="s">
        <v>825</v>
      </c>
    </row>
    <row r="327" spans="1:5" x14ac:dyDescent="0.25">
      <c r="A327" t="s">
        <v>308</v>
      </c>
      <c r="B327" t="s">
        <v>108</v>
      </c>
      <c r="C327" s="58">
        <v>3</v>
      </c>
      <c r="D327" t="s">
        <v>807</v>
      </c>
      <c r="E327" t="s">
        <v>830</v>
      </c>
    </row>
    <row r="328" spans="1:5" x14ac:dyDescent="0.25">
      <c r="A328" t="s">
        <v>308</v>
      </c>
      <c r="B328" t="s">
        <v>107</v>
      </c>
      <c r="C328" s="58">
        <v>2</v>
      </c>
      <c r="D328" t="s">
        <v>807</v>
      </c>
      <c r="E328" t="s">
        <v>832</v>
      </c>
    </row>
    <row r="329" spans="1:5" x14ac:dyDescent="0.25">
      <c r="A329" t="s">
        <v>308</v>
      </c>
      <c r="B329" t="s">
        <v>106</v>
      </c>
      <c r="C329" s="58">
        <v>2</v>
      </c>
      <c r="D329" t="s">
        <v>807</v>
      </c>
      <c r="E329" t="s">
        <v>829</v>
      </c>
    </row>
    <row r="330" spans="1:5" x14ac:dyDescent="0.25">
      <c r="A330" t="s">
        <v>308</v>
      </c>
      <c r="B330" t="s">
        <v>105</v>
      </c>
      <c r="C330" s="58">
        <v>3</v>
      </c>
      <c r="D330" t="s">
        <v>807</v>
      </c>
      <c r="E330" t="s">
        <v>831</v>
      </c>
    </row>
    <row r="331" spans="1:5" x14ac:dyDescent="0.25">
      <c r="A331" t="s">
        <v>308</v>
      </c>
      <c r="B331" t="s">
        <v>104</v>
      </c>
      <c r="C331" s="58">
        <v>4</v>
      </c>
      <c r="D331" t="s">
        <v>807</v>
      </c>
      <c r="E331" t="s">
        <v>815</v>
      </c>
    </row>
    <row r="332" spans="1:5" x14ac:dyDescent="0.25">
      <c r="A332" t="s">
        <v>308</v>
      </c>
      <c r="B332" t="s">
        <v>103</v>
      </c>
      <c r="C332" s="58">
        <v>4</v>
      </c>
      <c r="D332" t="s">
        <v>807</v>
      </c>
      <c r="E332" t="s">
        <v>817</v>
      </c>
    </row>
    <row r="333" spans="1:5" x14ac:dyDescent="0.25">
      <c r="A333" t="s">
        <v>308</v>
      </c>
      <c r="B333" t="s">
        <v>102</v>
      </c>
      <c r="C333" s="58">
        <v>4</v>
      </c>
      <c r="D333" t="s">
        <v>807</v>
      </c>
      <c r="E333" t="s">
        <v>812</v>
      </c>
    </row>
    <row r="334" spans="1:5" x14ac:dyDescent="0.25">
      <c r="A334" t="s">
        <v>308</v>
      </c>
      <c r="B334" t="s">
        <v>101</v>
      </c>
      <c r="C334" s="58">
        <v>4</v>
      </c>
      <c r="D334" t="s">
        <v>807</v>
      </c>
      <c r="E334" t="s">
        <v>813</v>
      </c>
    </row>
    <row r="335" spans="1:5" x14ac:dyDescent="0.25">
      <c r="A335" t="s">
        <v>308</v>
      </c>
      <c r="B335" t="s">
        <v>100</v>
      </c>
      <c r="C335" s="58">
        <v>5</v>
      </c>
      <c r="D335" t="s">
        <v>807</v>
      </c>
      <c r="E335" t="s">
        <v>818</v>
      </c>
    </row>
    <row r="336" spans="1:5" x14ac:dyDescent="0.25">
      <c r="A336" t="s">
        <v>308</v>
      </c>
      <c r="B336" t="s">
        <v>99</v>
      </c>
      <c r="C336" s="58">
        <v>4</v>
      </c>
      <c r="D336" t="s">
        <v>807</v>
      </c>
      <c r="E336" t="s">
        <v>814</v>
      </c>
    </row>
    <row r="337" spans="1:5" x14ac:dyDescent="0.25">
      <c r="A337" t="s">
        <v>308</v>
      </c>
      <c r="B337" t="s">
        <v>98</v>
      </c>
      <c r="C337" s="58">
        <v>4</v>
      </c>
      <c r="D337" t="s">
        <v>807</v>
      </c>
      <c r="E337" t="s">
        <v>811</v>
      </c>
    </row>
    <row r="338" spans="1:5" x14ac:dyDescent="0.25">
      <c r="A338" t="s">
        <v>308</v>
      </c>
      <c r="B338" t="s">
        <v>97</v>
      </c>
      <c r="C338" s="58">
        <v>3</v>
      </c>
      <c r="D338" t="s">
        <v>807</v>
      </c>
      <c r="E338" t="s">
        <v>822</v>
      </c>
    </row>
    <row r="339" spans="1:5" x14ac:dyDescent="0.25">
      <c r="A339" t="s">
        <v>308</v>
      </c>
      <c r="B339" t="s">
        <v>96</v>
      </c>
      <c r="C339" s="58">
        <v>4</v>
      </c>
      <c r="D339" t="s">
        <v>807</v>
      </c>
      <c r="E339" t="s">
        <v>816</v>
      </c>
    </row>
    <row r="340" spans="1:5" x14ac:dyDescent="0.25">
      <c r="A340" t="s">
        <v>308</v>
      </c>
      <c r="B340" t="s">
        <v>95</v>
      </c>
      <c r="C340" s="58">
        <v>3</v>
      </c>
      <c r="D340" t="s">
        <v>807</v>
      </c>
      <c r="E340" t="s">
        <v>824</v>
      </c>
    </row>
    <row r="341" spans="1:5" x14ac:dyDescent="0.25">
      <c r="A341" t="s">
        <v>308</v>
      </c>
      <c r="B341" t="s">
        <v>94</v>
      </c>
      <c r="C341" s="58">
        <v>2</v>
      </c>
      <c r="D341" t="s">
        <v>807</v>
      </c>
      <c r="E341" t="s">
        <v>819</v>
      </c>
    </row>
    <row r="342" spans="1:5" x14ac:dyDescent="0.25">
      <c r="A342" t="s">
        <v>308</v>
      </c>
      <c r="B342" t="s">
        <v>116</v>
      </c>
      <c r="C342" s="58">
        <v>3</v>
      </c>
      <c r="D342" t="s">
        <v>807</v>
      </c>
      <c r="E342" t="s">
        <v>823</v>
      </c>
    </row>
    <row r="343" spans="1:5" x14ac:dyDescent="0.25">
      <c r="A343" t="s">
        <v>308</v>
      </c>
      <c r="B343" t="s">
        <v>115</v>
      </c>
      <c r="C343" s="58">
        <v>3</v>
      </c>
      <c r="D343" t="s">
        <v>807</v>
      </c>
      <c r="E343" t="s">
        <v>821</v>
      </c>
    </row>
    <row r="344" spans="1:5" x14ac:dyDescent="0.25">
      <c r="A344" t="s">
        <v>308</v>
      </c>
      <c r="B344" t="s">
        <v>114</v>
      </c>
      <c r="C344" s="58">
        <v>2</v>
      </c>
      <c r="D344" t="s">
        <v>807</v>
      </c>
      <c r="E344" t="s">
        <v>820</v>
      </c>
    </row>
    <row r="345" spans="1:5" x14ac:dyDescent="0.25">
      <c r="A345" t="s">
        <v>317</v>
      </c>
      <c r="B345" t="s">
        <v>112</v>
      </c>
      <c r="C345" s="58">
        <v>2</v>
      </c>
      <c r="D345" t="s">
        <v>807</v>
      </c>
      <c r="E345" t="s">
        <v>826</v>
      </c>
    </row>
    <row r="346" spans="1:5" x14ac:dyDescent="0.25">
      <c r="A346" t="s">
        <v>317</v>
      </c>
      <c r="B346" t="s">
        <v>111</v>
      </c>
      <c r="C346" s="58">
        <v>2</v>
      </c>
      <c r="D346" t="s">
        <v>807</v>
      </c>
      <c r="E346" t="s">
        <v>827</v>
      </c>
    </row>
    <row r="347" spans="1:5" x14ac:dyDescent="0.25">
      <c r="A347" t="s">
        <v>317</v>
      </c>
      <c r="B347" t="s">
        <v>110</v>
      </c>
      <c r="C347" s="58">
        <v>2</v>
      </c>
      <c r="D347" t="s">
        <v>807</v>
      </c>
      <c r="E347" t="s">
        <v>828</v>
      </c>
    </row>
    <row r="348" spans="1:5" x14ac:dyDescent="0.25">
      <c r="A348" t="s">
        <v>317</v>
      </c>
      <c r="B348" t="s">
        <v>109</v>
      </c>
      <c r="C348" s="58">
        <v>2</v>
      </c>
      <c r="D348" t="s">
        <v>807</v>
      </c>
      <c r="E348" t="s">
        <v>825</v>
      </c>
    </row>
    <row r="349" spans="1:5" x14ac:dyDescent="0.25">
      <c r="A349" t="s">
        <v>317</v>
      </c>
      <c r="B349" t="s">
        <v>108</v>
      </c>
      <c r="C349" s="58">
        <v>3</v>
      </c>
      <c r="D349" t="s">
        <v>807</v>
      </c>
      <c r="E349" t="s">
        <v>830</v>
      </c>
    </row>
    <row r="350" spans="1:5" x14ac:dyDescent="0.25">
      <c r="A350" t="s">
        <v>317</v>
      </c>
      <c r="B350" t="s">
        <v>107</v>
      </c>
      <c r="C350" s="58">
        <v>4</v>
      </c>
      <c r="D350" t="s">
        <v>807</v>
      </c>
      <c r="E350" t="s">
        <v>832</v>
      </c>
    </row>
    <row r="351" spans="1:5" x14ac:dyDescent="0.25">
      <c r="A351" t="s">
        <v>317</v>
      </c>
      <c r="B351" t="s">
        <v>106</v>
      </c>
      <c r="C351" s="58">
        <v>1</v>
      </c>
      <c r="D351" t="s">
        <v>807</v>
      </c>
      <c r="E351" t="s">
        <v>829</v>
      </c>
    </row>
    <row r="352" spans="1:5" x14ac:dyDescent="0.25">
      <c r="A352" t="s">
        <v>317</v>
      </c>
      <c r="B352" t="s">
        <v>105</v>
      </c>
      <c r="C352" s="58">
        <v>4</v>
      </c>
      <c r="D352" t="s">
        <v>807</v>
      </c>
      <c r="E352" t="s">
        <v>831</v>
      </c>
    </row>
    <row r="353" spans="1:5" x14ac:dyDescent="0.25">
      <c r="A353" t="s">
        <v>317</v>
      </c>
      <c r="B353" t="s">
        <v>104</v>
      </c>
      <c r="C353" s="58">
        <v>4</v>
      </c>
      <c r="D353" t="s">
        <v>807</v>
      </c>
      <c r="E353" t="s">
        <v>815</v>
      </c>
    </row>
    <row r="354" spans="1:5" x14ac:dyDescent="0.25">
      <c r="A354" t="s">
        <v>317</v>
      </c>
      <c r="B354" t="s">
        <v>103</v>
      </c>
      <c r="C354" s="58">
        <v>3</v>
      </c>
      <c r="D354" t="s">
        <v>807</v>
      </c>
      <c r="E354" t="s">
        <v>817</v>
      </c>
    </row>
    <row r="355" spans="1:5" x14ac:dyDescent="0.25">
      <c r="A355" t="s">
        <v>317</v>
      </c>
      <c r="B355" t="s">
        <v>102</v>
      </c>
      <c r="C355" s="58">
        <v>4</v>
      </c>
      <c r="D355" t="s">
        <v>807</v>
      </c>
      <c r="E355" t="s">
        <v>812</v>
      </c>
    </row>
    <row r="356" spans="1:5" x14ac:dyDescent="0.25">
      <c r="A356" t="s">
        <v>317</v>
      </c>
      <c r="B356" t="s">
        <v>101</v>
      </c>
      <c r="C356" s="58">
        <v>3</v>
      </c>
      <c r="D356" t="s">
        <v>807</v>
      </c>
      <c r="E356" t="s">
        <v>813</v>
      </c>
    </row>
    <row r="357" spans="1:5" x14ac:dyDescent="0.25">
      <c r="A357" t="s">
        <v>317</v>
      </c>
      <c r="B357" t="s">
        <v>100</v>
      </c>
      <c r="C357" s="58">
        <v>4</v>
      </c>
      <c r="D357" t="s">
        <v>807</v>
      </c>
      <c r="E357" t="s">
        <v>818</v>
      </c>
    </row>
    <row r="358" spans="1:5" x14ac:dyDescent="0.25">
      <c r="A358" t="s">
        <v>317</v>
      </c>
      <c r="B358" t="s">
        <v>99</v>
      </c>
      <c r="C358" s="58">
        <v>4</v>
      </c>
      <c r="D358" t="s">
        <v>807</v>
      </c>
      <c r="E358" t="s">
        <v>814</v>
      </c>
    </row>
    <row r="359" spans="1:5" x14ac:dyDescent="0.25">
      <c r="A359" t="s">
        <v>317</v>
      </c>
      <c r="B359" t="s">
        <v>98</v>
      </c>
      <c r="C359" s="58">
        <v>4</v>
      </c>
      <c r="D359" t="s">
        <v>807</v>
      </c>
      <c r="E359" t="s">
        <v>811</v>
      </c>
    </row>
    <row r="360" spans="1:5" x14ac:dyDescent="0.25">
      <c r="A360" t="s">
        <v>317</v>
      </c>
      <c r="B360" t="s">
        <v>97</v>
      </c>
      <c r="C360" s="58">
        <v>2</v>
      </c>
      <c r="D360" t="s">
        <v>807</v>
      </c>
      <c r="E360" t="s">
        <v>822</v>
      </c>
    </row>
    <row r="361" spans="1:5" x14ac:dyDescent="0.25">
      <c r="A361" t="s">
        <v>317</v>
      </c>
      <c r="B361" t="s">
        <v>96</v>
      </c>
      <c r="C361" s="58">
        <v>3</v>
      </c>
      <c r="D361" t="s">
        <v>807</v>
      </c>
      <c r="E361" t="s">
        <v>816</v>
      </c>
    </row>
    <row r="362" spans="1:5" x14ac:dyDescent="0.25">
      <c r="A362" t="s">
        <v>317</v>
      </c>
      <c r="B362" t="s">
        <v>95</v>
      </c>
      <c r="C362" s="58">
        <v>3</v>
      </c>
      <c r="D362" t="s">
        <v>807</v>
      </c>
      <c r="E362" t="s">
        <v>824</v>
      </c>
    </row>
    <row r="363" spans="1:5" x14ac:dyDescent="0.25">
      <c r="A363" t="s">
        <v>317</v>
      </c>
      <c r="B363" t="s">
        <v>94</v>
      </c>
      <c r="C363" s="58">
        <v>3</v>
      </c>
      <c r="D363" t="s">
        <v>807</v>
      </c>
      <c r="E363" t="s">
        <v>819</v>
      </c>
    </row>
    <row r="364" spans="1:5" x14ac:dyDescent="0.25">
      <c r="A364" t="s">
        <v>317</v>
      </c>
      <c r="B364" t="s">
        <v>116</v>
      </c>
      <c r="C364" s="58">
        <v>2</v>
      </c>
      <c r="D364" t="s">
        <v>807</v>
      </c>
      <c r="E364" t="s">
        <v>823</v>
      </c>
    </row>
    <row r="365" spans="1:5" x14ac:dyDescent="0.25">
      <c r="A365" t="s">
        <v>317</v>
      </c>
      <c r="B365" t="s">
        <v>115</v>
      </c>
      <c r="C365" s="58">
        <v>3</v>
      </c>
      <c r="D365" t="s">
        <v>807</v>
      </c>
      <c r="E365" t="s">
        <v>821</v>
      </c>
    </row>
    <row r="366" spans="1:5" x14ac:dyDescent="0.25">
      <c r="A366" t="s">
        <v>317</v>
      </c>
      <c r="B366" t="s">
        <v>114</v>
      </c>
      <c r="C366" s="58">
        <v>3</v>
      </c>
      <c r="D366" t="s">
        <v>807</v>
      </c>
      <c r="E366" t="s">
        <v>820</v>
      </c>
    </row>
    <row r="367" spans="1:5" x14ac:dyDescent="0.25">
      <c r="A367" t="s">
        <v>309</v>
      </c>
      <c r="B367" t="s">
        <v>112</v>
      </c>
      <c r="C367" s="58">
        <v>4</v>
      </c>
      <c r="D367" t="s">
        <v>807</v>
      </c>
      <c r="E367" t="s">
        <v>826</v>
      </c>
    </row>
    <row r="368" spans="1:5" x14ac:dyDescent="0.25">
      <c r="A368" t="s">
        <v>309</v>
      </c>
      <c r="B368" t="s">
        <v>111</v>
      </c>
      <c r="C368" s="58">
        <v>4</v>
      </c>
      <c r="D368" t="s">
        <v>807</v>
      </c>
      <c r="E368" t="s">
        <v>827</v>
      </c>
    </row>
    <row r="369" spans="1:5" x14ac:dyDescent="0.25">
      <c r="A369" t="s">
        <v>309</v>
      </c>
      <c r="B369" t="s">
        <v>110</v>
      </c>
      <c r="C369" s="58">
        <v>4</v>
      </c>
      <c r="D369" t="s">
        <v>807</v>
      </c>
      <c r="E369" t="s">
        <v>828</v>
      </c>
    </row>
    <row r="370" spans="1:5" x14ac:dyDescent="0.25">
      <c r="A370" t="s">
        <v>309</v>
      </c>
      <c r="B370" t="s">
        <v>109</v>
      </c>
      <c r="C370" s="58">
        <v>3</v>
      </c>
      <c r="D370" t="s">
        <v>807</v>
      </c>
      <c r="E370" t="s">
        <v>825</v>
      </c>
    </row>
    <row r="371" spans="1:5" x14ac:dyDescent="0.25">
      <c r="A371" t="s">
        <v>309</v>
      </c>
      <c r="B371" t="s">
        <v>108</v>
      </c>
      <c r="C371" s="58">
        <v>2</v>
      </c>
      <c r="D371" t="s">
        <v>807</v>
      </c>
      <c r="E371" t="s">
        <v>830</v>
      </c>
    </row>
    <row r="372" spans="1:5" x14ac:dyDescent="0.25">
      <c r="A372" t="s">
        <v>309</v>
      </c>
      <c r="B372" t="s">
        <v>107</v>
      </c>
      <c r="C372" s="58">
        <v>3</v>
      </c>
      <c r="D372" t="s">
        <v>807</v>
      </c>
      <c r="E372" t="s">
        <v>832</v>
      </c>
    </row>
    <row r="373" spans="1:5" x14ac:dyDescent="0.25">
      <c r="A373" t="s">
        <v>309</v>
      </c>
      <c r="B373" t="s">
        <v>106</v>
      </c>
      <c r="C373" s="58">
        <v>2</v>
      </c>
      <c r="D373" t="s">
        <v>807</v>
      </c>
      <c r="E373" t="s">
        <v>829</v>
      </c>
    </row>
    <row r="374" spans="1:5" x14ac:dyDescent="0.25">
      <c r="A374" t="s">
        <v>309</v>
      </c>
      <c r="B374" t="s">
        <v>105</v>
      </c>
      <c r="C374" s="58">
        <v>3</v>
      </c>
      <c r="D374" t="s">
        <v>807</v>
      </c>
      <c r="E374" t="s">
        <v>831</v>
      </c>
    </row>
    <row r="375" spans="1:5" x14ac:dyDescent="0.25">
      <c r="A375" t="s">
        <v>309</v>
      </c>
      <c r="B375" t="s">
        <v>104</v>
      </c>
      <c r="C375" s="58">
        <v>2</v>
      </c>
      <c r="D375" t="s">
        <v>807</v>
      </c>
      <c r="E375" t="s">
        <v>815</v>
      </c>
    </row>
    <row r="376" spans="1:5" x14ac:dyDescent="0.25">
      <c r="A376" t="s">
        <v>309</v>
      </c>
      <c r="B376" t="s">
        <v>103</v>
      </c>
      <c r="C376" s="58">
        <v>3</v>
      </c>
      <c r="D376" t="s">
        <v>807</v>
      </c>
      <c r="E376" t="s">
        <v>817</v>
      </c>
    </row>
    <row r="377" spans="1:5" x14ac:dyDescent="0.25">
      <c r="A377" t="s">
        <v>309</v>
      </c>
      <c r="B377" t="s">
        <v>102</v>
      </c>
      <c r="C377" s="58">
        <v>3</v>
      </c>
      <c r="D377" t="s">
        <v>807</v>
      </c>
      <c r="E377" t="s">
        <v>812</v>
      </c>
    </row>
    <row r="378" spans="1:5" x14ac:dyDescent="0.25">
      <c r="A378" t="s">
        <v>309</v>
      </c>
      <c r="B378" t="s">
        <v>101</v>
      </c>
      <c r="C378" s="58">
        <v>2</v>
      </c>
      <c r="D378" t="s">
        <v>807</v>
      </c>
      <c r="E378" t="s">
        <v>813</v>
      </c>
    </row>
    <row r="379" spans="1:5" x14ac:dyDescent="0.25">
      <c r="A379" t="s">
        <v>309</v>
      </c>
      <c r="B379" t="s">
        <v>100</v>
      </c>
      <c r="C379" s="58">
        <v>4</v>
      </c>
      <c r="D379" t="s">
        <v>807</v>
      </c>
      <c r="E379" t="s">
        <v>818</v>
      </c>
    </row>
    <row r="380" spans="1:5" x14ac:dyDescent="0.25">
      <c r="A380" t="s">
        <v>309</v>
      </c>
      <c r="B380" t="s">
        <v>99</v>
      </c>
      <c r="C380" s="58">
        <v>2</v>
      </c>
      <c r="D380" t="s">
        <v>807</v>
      </c>
      <c r="E380" t="s">
        <v>814</v>
      </c>
    </row>
    <row r="381" spans="1:5" x14ac:dyDescent="0.25">
      <c r="A381" t="s">
        <v>309</v>
      </c>
      <c r="B381" t="s">
        <v>98</v>
      </c>
      <c r="C381" s="58">
        <v>2</v>
      </c>
      <c r="D381" t="s">
        <v>807</v>
      </c>
      <c r="E381" t="s">
        <v>811</v>
      </c>
    </row>
    <row r="382" spans="1:5" x14ac:dyDescent="0.25">
      <c r="A382" t="s">
        <v>309</v>
      </c>
      <c r="B382" t="s">
        <v>97</v>
      </c>
      <c r="C382" s="58">
        <v>3</v>
      </c>
      <c r="D382" t="s">
        <v>807</v>
      </c>
      <c r="E382" t="s">
        <v>822</v>
      </c>
    </row>
    <row r="383" spans="1:5" x14ac:dyDescent="0.25">
      <c r="A383" t="s">
        <v>309</v>
      </c>
      <c r="B383" t="s">
        <v>96</v>
      </c>
      <c r="C383" s="58">
        <v>2</v>
      </c>
      <c r="D383" t="s">
        <v>807</v>
      </c>
      <c r="E383" t="s">
        <v>816</v>
      </c>
    </row>
    <row r="384" spans="1:5" x14ac:dyDescent="0.25">
      <c r="A384" t="s">
        <v>309</v>
      </c>
      <c r="B384" t="s">
        <v>95</v>
      </c>
      <c r="C384" s="58">
        <v>3</v>
      </c>
      <c r="D384" t="s">
        <v>807</v>
      </c>
      <c r="E384" t="s">
        <v>824</v>
      </c>
    </row>
    <row r="385" spans="1:5" x14ac:dyDescent="0.25">
      <c r="A385" t="s">
        <v>309</v>
      </c>
      <c r="B385" t="s">
        <v>94</v>
      </c>
      <c r="C385" s="58">
        <v>3</v>
      </c>
      <c r="D385" t="s">
        <v>807</v>
      </c>
      <c r="E385" t="s">
        <v>819</v>
      </c>
    </row>
    <row r="386" spans="1:5" x14ac:dyDescent="0.25">
      <c r="A386" t="s">
        <v>309</v>
      </c>
      <c r="B386" t="s">
        <v>116</v>
      </c>
      <c r="C386" s="58">
        <v>3</v>
      </c>
      <c r="D386" t="s">
        <v>807</v>
      </c>
      <c r="E386" t="s">
        <v>823</v>
      </c>
    </row>
    <row r="387" spans="1:5" x14ac:dyDescent="0.25">
      <c r="A387" t="s">
        <v>309</v>
      </c>
      <c r="B387" t="s">
        <v>115</v>
      </c>
      <c r="C387" s="58">
        <v>3</v>
      </c>
      <c r="D387" t="s">
        <v>807</v>
      </c>
      <c r="E387" t="s">
        <v>821</v>
      </c>
    </row>
    <row r="388" spans="1:5" x14ac:dyDescent="0.25">
      <c r="A388" t="s">
        <v>309</v>
      </c>
      <c r="B388" t="s">
        <v>114</v>
      </c>
      <c r="C388" s="58">
        <v>3</v>
      </c>
      <c r="D388" t="s">
        <v>807</v>
      </c>
      <c r="E388" t="s">
        <v>820</v>
      </c>
    </row>
    <row r="389" spans="1:5" x14ac:dyDescent="0.25">
      <c r="A389" t="s">
        <v>327</v>
      </c>
      <c r="B389" t="s">
        <v>112</v>
      </c>
      <c r="C389" s="58">
        <v>3</v>
      </c>
      <c r="D389" t="s">
        <v>807</v>
      </c>
      <c r="E389" t="s">
        <v>826</v>
      </c>
    </row>
    <row r="390" spans="1:5" x14ac:dyDescent="0.25">
      <c r="A390" t="s">
        <v>327</v>
      </c>
      <c r="B390" t="s">
        <v>111</v>
      </c>
      <c r="C390" s="58">
        <v>3</v>
      </c>
      <c r="D390" t="s">
        <v>807</v>
      </c>
      <c r="E390" t="s">
        <v>827</v>
      </c>
    </row>
    <row r="391" spans="1:5" x14ac:dyDescent="0.25">
      <c r="A391" t="s">
        <v>327</v>
      </c>
      <c r="B391" t="s">
        <v>110</v>
      </c>
      <c r="C391" s="58">
        <v>3</v>
      </c>
      <c r="D391" t="s">
        <v>807</v>
      </c>
      <c r="E391" t="s">
        <v>828</v>
      </c>
    </row>
    <row r="392" spans="1:5" x14ac:dyDescent="0.25">
      <c r="A392" t="s">
        <v>327</v>
      </c>
      <c r="B392" t="s">
        <v>109</v>
      </c>
      <c r="C392" s="58">
        <v>4</v>
      </c>
      <c r="D392" t="s">
        <v>807</v>
      </c>
      <c r="E392" t="s">
        <v>825</v>
      </c>
    </row>
    <row r="393" spans="1:5" x14ac:dyDescent="0.25">
      <c r="A393" t="s">
        <v>327</v>
      </c>
      <c r="B393" t="s">
        <v>108</v>
      </c>
      <c r="C393" s="58">
        <v>4</v>
      </c>
      <c r="D393" t="s">
        <v>807</v>
      </c>
      <c r="E393" t="s">
        <v>830</v>
      </c>
    </row>
    <row r="394" spans="1:5" x14ac:dyDescent="0.25">
      <c r="A394" t="s">
        <v>327</v>
      </c>
      <c r="B394" t="s">
        <v>107</v>
      </c>
      <c r="C394" s="58">
        <v>2</v>
      </c>
      <c r="D394" t="s">
        <v>807</v>
      </c>
      <c r="E394" t="s">
        <v>832</v>
      </c>
    </row>
    <row r="395" spans="1:5" x14ac:dyDescent="0.25">
      <c r="A395" t="s">
        <v>327</v>
      </c>
      <c r="B395" t="s">
        <v>106</v>
      </c>
      <c r="C395" s="58">
        <v>3</v>
      </c>
      <c r="D395" t="s">
        <v>807</v>
      </c>
      <c r="E395" t="s">
        <v>829</v>
      </c>
    </row>
    <row r="396" spans="1:5" x14ac:dyDescent="0.25">
      <c r="A396" t="s">
        <v>327</v>
      </c>
      <c r="B396" t="s">
        <v>105</v>
      </c>
      <c r="C396" s="58">
        <v>3</v>
      </c>
      <c r="D396" t="s">
        <v>807</v>
      </c>
      <c r="E396" t="s">
        <v>831</v>
      </c>
    </row>
    <row r="397" spans="1:5" x14ac:dyDescent="0.25">
      <c r="A397" t="s">
        <v>327</v>
      </c>
      <c r="B397" t="s">
        <v>104</v>
      </c>
      <c r="C397" s="58">
        <v>3</v>
      </c>
      <c r="D397" t="s">
        <v>807</v>
      </c>
      <c r="E397" t="s">
        <v>815</v>
      </c>
    </row>
    <row r="398" spans="1:5" x14ac:dyDescent="0.25">
      <c r="A398" t="s">
        <v>327</v>
      </c>
      <c r="B398" t="s">
        <v>103</v>
      </c>
      <c r="C398" s="58">
        <v>4</v>
      </c>
      <c r="D398" t="s">
        <v>807</v>
      </c>
      <c r="E398" t="s">
        <v>817</v>
      </c>
    </row>
    <row r="399" spans="1:5" x14ac:dyDescent="0.25">
      <c r="A399" t="s">
        <v>327</v>
      </c>
      <c r="B399" t="s">
        <v>102</v>
      </c>
      <c r="C399" s="58">
        <v>4</v>
      </c>
      <c r="D399" t="s">
        <v>807</v>
      </c>
      <c r="E399" t="s">
        <v>812</v>
      </c>
    </row>
    <row r="400" spans="1:5" x14ac:dyDescent="0.25">
      <c r="A400" t="s">
        <v>327</v>
      </c>
      <c r="B400" t="s">
        <v>101</v>
      </c>
      <c r="C400" s="58">
        <v>3</v>
      </c>
      <c r="D400" t="s">
        <v>807</v>
      </c>
      <c r="E400" t="s">
        <v>813</v>
      </c>
    </row>
    <row r="401" spans="1:5" x14ac:dyDescent="0.25">
      <c r="A401" t="s">
        <v>327</v>
      </c>
      <c r="B401" t="s">
        <v>100</v>
      </c>
      <c r="C401" s="58">
        <v>4</v>
      </c>
      <c r="D401" t="s">
        <v>807</v>
      </c>
      <c r="E401" t="s">
        <v>818</v>
      </c>
    </row>
    <row r="402" spans="1:5" x14ac:dyDescent="0.25">
      <c r="A402" t="s">
        <v>327</v>
      </c>
      <c r="B402" t="s">
        <v>99</v>
      </c>
      <c r="C402" s="58">
        <v>4</v>
      </c>
      <c r="D402" t="s">
        <v>807</v>
      </c>
      <c r="E402" t="s">
        <v>814</v>
      </c>
    </row>
    <row r="403" spans="1:5" x14ac:dyDescent="0.25">
      <c r="A403" t="s">
        <v>327</v>
      </c>
      <c r="B403" t="s">
        <v>98</v>
      </c>
      <c r="C403" s="58">
        <v>3</v>
      </c>
      <c r="D403" t="s">
        <v>807</v>
      </c>
      <c r="E403" t="s">
        <v>811</v>
      </c>
    </row>
    <row r="404" spans="1:5" x14ac:dyDescent="0.25">
      <c r="A404" t="s">
        <v>327</v>
      </c>
      <c r="B404" t="s">
        <v>97</v>
      </c>
      <c r="C404" s="58">
        <v>3</v>
      </c>
      <c r="D404" t="s">
        <v>807</v>
      </c>
      <c r="E404" t="s">
        <v>822</v>
      </c>
    </row>
    <row r="405" spans="1:5" x14ac:dyDescent="0.25">
      <c r="A405" t="s">
        <v>327</v>
      </c>
      <c r="B405" t="s">
        <v>96</v>
      </c>
      <c r="C405" s="58">
        <v>3</v>
      </c>
      <c r="D405" t="s">
        <v>807</v>
      </c>
      <c r="E405" t="s">
        <v>816</v>
      </c>
    </row>
    <row r="406" spans="1:5" x14ac:dyDescent="0.25">
      <c r="A406" t="s">
        <v>327</v>
      </c>
      <c r="B406" t="s">
        <v>95</v>
      </c>
      <c r="C406" s="58">
        <v>3</v>
      </c>
      <c r="D406" t="s">
        <v>807</v>
      </c>
      <c r="E406" t="s">
        <v>824</v>
      </c>
    </row>
    <row r="407" spans="1:5" x14ac:dyDescent="0.25">
      <c r="A407" t="s">
        <v>327</v>
      </c>
      <c r="B407" t="s">
        <v>94</v>
      </c>
      <c r="C407" s="58">
        <v>3</v>
      </c>
      <c r="D407" t="s">
        <v>807</v>
      </c>
      <c r="E407" t="s">
        <v>819</v>
      </c>
    </row>
    <row r="408" spans="1:5" x14ac:dyDescent="0.25">
      <c r="A408" t="s">
        <v>327</v>
      </c>
      <c r="B408" t="s">
        <v>116</v>
      </c>
      <c r="C408" s="58">
        <v>3</v>
      </c>
      <c r="D408" t="s">
        <v>807</v>
      </c>
      <c r="E408" t="s">
        <v>823</v>
      </c>
    </row>
    <row r="409" spans="1:5" x14ac:dyDescent="0.25">
      <c r="A409" t="s">
        <v>327</v>
      </c>
      <c r="B409" t="s">
        <v>115</v>
      </c>
      <c r="C409" s="58">
        <v>3</v>
      </c>
      <c r="D409" t="s">
        <v>807</v>
      </c>
      <c r="E409" t="s">
        <v>821</v>
      </c>
    </row>
    <row r="410" spans="1:5" x14ac:dyDescent="0.25">
      <c r="A410" t="s">
        <v>327</v>
      </c>
      <c r="B410" t="s">
        <v>114</v>
      </c>
      <c r="C410" s="58">
        <v>3</v>
      </c>
      <c r="D410" t="s">
        <v>807</v>
      </c>
      <c r="E410" t="s">
        <v>820</v>
      </c>
    </row>
    <row r="411" spans="1:5" x14ac:dyDescent="0.25">
      <c r="A411" t="s">
        <v>328</v>
      </c>
      <c r="B411" t="s">
        <v>112</v>
      </c>
      <c r="C411" s="58">
        <v>3</v>
      </c>
      <c r="D411" t="s">
        <v>807</v>
      </c>
      <c r="E411" t="s">
        <v>826</v>
      </c>
    </row>
    <row r="412" spans="1:5" x14ac:dyDescent="0.25">
      <c r="A412" t="s">
        <v>328</v>
      </c>
      <c r="B412" t="s">
        <v>111</v>
      </c>
      <c r="C412" s="58">
        <v>3</v>
      </c>
      <c r="D412" t="s">
        <v>807</v>
      </c>
      <c r="E412" t="s">
        <v>827</v>
      </c>
    </row>
    <row r="413" spans="1:5" x14ac:dyDescent="0.25">
      <c r="A413" t="s">
        <v>328</v>
      </c>
      <c r="B413" t="s">
        <v>110</v>
      </c>
      <c r="C413" s="58">
        <v>3</v>
      </c>
      <c r="D413" t="s">
        <v>807</v>
      </c>
      <c r="E413" t="s">
        <v>828</v>
      </c>
    </row>
    <row r="414" spans="1:5" x14ac:dyDescent="0.25">
      <c r="A414" t="s">
        <v>328</v>
      </c>
      <c r="B414" t="s">
        <v>109</v>
      </c>
      <c r="C414" s="58">
        <v>3</v>
      </c>
      <c r="D414" t="s">
        <v>807</v>
      </c>
      <c r="E414" t="s">
        <v>825</v>
      </c>
    </row>
    <row r="415" spans="1:5" x14ac:dyDescent="0.25">
      <c r="A415" t="s">
        <v>328</v>
      </c>
      <c r="B415" t="s">
        <v>108</v>
      </c>
      <c r="C415" s="58">
        <v>4</v>
      </c>
      <c r="D415" t="s">
        <v>807</v>
      </c>
      <c r="E415" t="s">
        <v>830</v>
      </c>
    </row>
    <row r="416" spans="1:5" x14ac:dyDescent="0.25">
      <c r="A416" t="s">
        <v>328</v>
      </c>
      <c r="B416" t="s">
        <v>107</v>
      </c>
      <c r="C416" s="58">
        <v>1</v>
      </c>
      <c r="D416" t="s">
        <v>807</v>
      </c>
      <c r="E416" t="s">
        <v>832</v>
      </c>
    </row>
    <row r="417" spans="1:5" x14ac:dyDescent="0.25">
      <c r="A417" t="s">
        <v>328</v>
      </c>
      <c r="B417" t="s">
        <v>106</v>
      </c>
      <c r="C417" s="58">
        <v>2</v>
      </c>
      <c r="D417" t="s">
        <v>807</v>
      </c>
      <c r="E417" t="s">
        <v>829</v>
      </c>
    </row>
    <row r="418" spans="1:5" x14ac:dyDescent="0.25">
      <c r="A418" t="s">
        <v>328</v>
      </c>
      <c r="B418" t="s">
        <v>105</v>
      </c>
      <c r="C418" s="58">
        <v>3</v>
      </c>
      <c r="D418" t="s">
        <v>807</v>
      </c>
      <c r="E418" t="s">
        <v>831</v>
      </c>
    </row>
    <row r="419" spans="1:5" x14ac:dyDescent="0.25">
      <c r="A419" t="s">
        <v>328</v>
      </c>
      <c r="B419" t="s">
        <v>104</v>
      </c>
      <c r="C419" s="58">
        <v>2</v>
      </c>
      <c r="D419" t="s">
        <v>807</v>
      </c>
      <c r="E419" t="s">
        <v>815</v>
      </c>
    </row>
    <row r="420" spans="1:5" x14ac:dyDescent="0.25">
      <c r="A420" t="s">
        <v>328</v>
      </c>
      <c r="B420" t="s">
        <v>103</v>
      </c>
      <c r="C420" s="58">
        <v>5</v>
      </c>
      <c r="D420" t="s">
        <v>807</v>
      </c>
      <c r="E420" t="s">
        <v>817</v>
      </c>
    </row>
    <row r="421" spans="1:5" x14ac:dyDescent="0.25">
      <c r="A421" t="s">
        <v>328</v>
      </c>
      <c r="B421" t="s">
        <v>102</v>
      </c>
      <c r="C421" s="58">
        <v>3</v>
      </c>
      <c r="D421" t="s">
        <v>807</v>
      </c>
      <c r="E421" t="s">
        <v>812</v>
      </c>
    </row>
    <row r="422" spans="1:5" x14ac:dyDescent="0.25">
      <c r="A422" t="s">
        <v>328</v>
      </c>
      <c r="B422" t="s">
        <v>101</v>
      </c>
      <c r="C422" s="58">
        <v>3</v>
      </c>
      <c r="D422" t="s">
        <v>807</v>
      </c>
      <c r="E422" t="s">
        <v>813</v>
      </c>
    </row>
    <row r="423" spans="1:5" x14ac:dyDescent="0.25">
      <c r="A423" t="s">
        <v>328</v>
      </c>
      <c r="B423" t="s">
        <v>100</v>
      </c>
      <c r="C423" s="58">
        <v>4</v>
      </c>
      <c r="D423" t="s">
        <v>807</v>
      </c>
      <c r="E423" t="s">
        <v>818</v>
      </c>
    </row>
    <row r="424" spans="1:5" x14ac:dyDescent="0.25">
      <c r="A424" t="s">
        <v>328</v>
      </c>
      <c r="B424" t="s">
        <v>99</v>
      </c>
      <c r="C424" s="58">
        <v>4</v>
      </c>
      <c r="D424" t="s">
        <v>807</v>
      </c>
      <c r="E424" t="s">
        <v>814</v>
      </c>
    </row>
    <row r="425" spans="1:5" x14ac:dyDescent="0.25">
      <c r="A425" t="s">
        <v>328</v>
      </c>
      <c r="B425" t="s">
        <v>98</v>
      </c>
      <c r="C425" s="58">
        <v>2</v>
      </c>
      <c r="D425" t="s">
        <v>807</v>
      </c>
      <c r="E425" t="s">
        <v>811</v>
      </c>
    </row>
    <row r="426" spans="1:5" x14ac:dyDescent="0.25">
      <c r="A426" t="s">
        <v>328</v>
      </c>
      <c r="B426" t="s">
        <v>97</v>
      </c>
      <c r="C426" s="58">
        <v>3</v>
      </c>
      <c r="D426" t="s">
        <v>807</v>
      </c>
      <c r="E426" t="s">
        <v>822</v>
      </c>
    </row>
    <row r="427" spans="1:5" x14ac:dyDescent="0.25">
      <c r="A427" t="s">
        <v>328</v>
      </c>
      <c r="B427" t="s">
        <v>96</v>
      </c>
      <c r="C427" s="58">
        <v>4</v>
      </c>
      <c r="D427" t="s">
        <v>807</v>
      </c>
      <c r="E427" t="s">
        <v>816</v>
      </c>
    </row>
    <row r="428" spans="1:5" x14ac:dyDescent="0.25">
      <c r="A428" t="s">
        <v>328</v>
      </c>
      <c r="B428" t="s">
        <v>95</v>
      </c>
      <c r="C428" s="58">
        <v>3</v>
      </c>
      <c r="D428" t="s">
        <v>807</v>
      </c>
      <c r="E428" t="s">
        <v>824</v>
      </c>
    </row>
    <row r="429" spans="1:5" x14ac:dyDescent="0.25">
      <c r="A429" t="s">
        <v>328</v>
      </c>
      <c r="B429" t="s">
        <v>94</v>
      </c>
      <c r="C429" s="58">
        <v>3</v>
      </c>
      <c r="D429" t="s">
        <v>807</v>
      </c>
      <c r="E429" t="s">
        <v>819</v>
      </c>
    </row>
    <row r="430" spans="1:5" x14ac:dyDescent="0.25">
      <c r="A430" t="s">
        <v>328</v>
      </c>
      <c r="B430" t="s">
        <v>116</v>
      </c>
      <c r="C430" s="58">
        <v>3</v>
      </c>
      <c r="D430" t="s">
        <v>807</v>
      </c>
      <c r="E430" t="s">
        <v>823</v>
      </c>
    </row>
    <row r="431" spans="1:5" x14ac:dyDescent="0.25">
      <c r="A431" t="s">
        <v>328</v>
      </c>
      <c r="B431" t="s">
        <v>115</v>
      </c>
      <c r="C431" s="58">
        <v>3</v>
      </c>
      <c r="D431" t="s">
        <v>807</v>
      </c>
      <c r="E431" t="s">
        <v>821</v>
      </c>
    </row>
    <row r="432" spans="1:5" x14ac:dyDescent="0.25">
      <c r="A432" t="s">
        <v>328</v>
      </c>
      <c r="B432" t="s">
        <v>114</v>
      </c>
      <c r="C432" s="58">
        <v>3</v>
      </c>
      <c r="D432" t="s">
        <v>807</v>
      </c>
      <c r="E432" t="s">
        <v>820</v>
      </c>
    </row>
    <row r="433" spans="1:5" x14ac:dyDescent="0.25">
      <c r="A433" t="s">
        <v>310</v>
      </c>
      <c r="B433" t="s">
        <v>112</v>
      </c>
      <c r="C433" s="58">
        <v>4</v>
      </c>
      <c r="D433" t="s">
        <v>807</v>
      </c>
      <c r="E433" t="s">
        <v>826</v>
      </c>
    </row>
    <row r="434" spans="1:5" x14ac:dyDescent="0.25">
      <c r="A434" t="s">
        <v>310</v>
      </c>
      <c r="B434" t="s">
        <v>111</v>
      </c>
      <c r="C434" s="58">
        <v>4</v>
      </c>
      <c r="D434" t="s">
        <v>807</v>
      </c>
      <c r="E434" t="s">
        <v>827</v>
      </c>
    </row>
    <row r="435" spans="1:5" x14ac:dyDescent="0.25">
      <c r="A435" t="s">
        <v>310</v>
      </c>
      <c r="B435" t="s">
        <v>110</v>
      </c>
      <c r="C435" s="58">
        <v>4</v>
      </c>
      <c r="D435" t="s">
        <v>807</v>
      </c>
      <c r="E435" t="s">
        <v>828</v>
      </c>
    </row>
    <row r="436" spans="1:5" x14ac:dyDescent="0.25">
      <c r="A436" t="s">
        <v>310</v>
      </c>
      <c r="B436" t="s">
        <v>109</v>
      </c>
      <c r="C436" s="58">
        <v>4</v>
      </c>
      <c r="D436" t="s">
        <v>807</v>
      </c>
      <c r="E436" t="s">
        <v>825</v>
      </c>
    </row>
    <row r="437" spans="1:5" x14ac:dyDescent="0.25">
      <c r="A437" t="s">
        <v>310</v>
      </c>
      <c r="B437" t="s">
        <v>108</v>
      </c>
      <c r="C437" s="58">
        <v>2</v>
      </c>
      <c r="D437" t="s">
        <v>807</v>
      </c>
      <c r="E437" t="s">
        <v>830</v>
      </c>
    </row>
    <row r="438" spans="1:5" x14ac:dyDescent="0.25">
      <c r="A438" t="s">
        <v>310</v>
      </c>
      <c r="B438" t="s">
        <v>107</v>
      </c>
      <c r="C438" s="58">
        <v>3</v>
      </c>
      <c r="D438" t="s">
        <v>807</v>
      </c>
      <c r="E438" t="s">
        <v>832</v>
      </c>
    </row>
    <row r="439" spans="1:5" x14ac:dyDescent="0.25">
      <c r="A439" t="s">
        <v>310</v>
      </c>
      <c r="B439" t="s">
        <v>106</v>
      </c>
      <c r="C439" s="58">
        <v>2</v>
      </c>
      <c r="D439" t="s">
        <v>807</v>
      </c>
      <c r="E439" t="s">
        <v>829</v>
      </c>
    </row>
    <row r="440" spans="1:5" x14ac:dyDescent="0.25">
      <c r="A440" t="s">
        <v>310</v>
      </c>
      <c r="B440" t="s">
        <v>105</v>
      </c>
      <c r="C440" s="58">
        <v>3</v>
      </c>
      <c r="D440" t="s">
        <v>807</v>
      </c>
      <c r="E440" t="s">
        <v>831</v>
      </c>
    </row>
    <row r="441" spans="1:5" x14ac:dyDescent="0.25">
      <c r="A441" t="s">
        <v>310</v>
      </c>
      <c r="B441" t="s">
        <v>104</v>
      </c>
      <c r="C441" s="58">
        <v>2</v>
      </c>
      <c r="D441" t="s">
        <v>807</v>
      </c>
      <c r="E441" t="s">
        <v>815</v>
      </c>
    </row>
    <row r="442" spans="1:5" x14ac:dyDescent="0.25">
      <c r="A442" t="s">
        <v>310</v>
      </c>
      <c r="B442" t="s">
        <v>103</v>
      </c>
      <c r="C442" s="58">
        <v>4</v>
      </c>
      <c r="D442" t="s">
        <v>807</v>
      </c>
      <c r="E442" t="s">
        <v>817</v>
      </c>
    </row>
    <row r="443" spans="1:5" x14ac:dyDescent="0.25">
      <c r="A443" t="s">
        <v>310</v>
      </c>
      <c r="B443" t="s">
        <v>102</v>
      </c>
      <c r="C443" s="58">
        <v>3</v>
      </c>
      <c r="D443" t="s">
        <v>807</v>
      </c>
      <c r="E443" t="s">
        <v>812</v>
      </c>
    </row>
    <row r="444" spans="1:5" x14ac:dyDescent="0.25">
      <c r="A444" t="s">
        <v>310</v>
      </c>
      <c r="B444" t="s">
        <v>101</v>
      </c>
      <c r="C444" s="58">
        <v>2</v>
      </c>
      <c r="D444" t="s">
        <v>807</v>
      </c>
      <c r="E444" t="s">
        <v>813</v>
      </c>
    </row>
    <row r="445" spans="1:5" x14ac:dyDescent="0.25">
      <c r="A445" t="s">
        <v>310</v>
      </c>
      <c r="B445" t="s">
        <v>100</v>
      </c>
      <c r="C445" s="58">
        <v>4</v>
      </c>
      <c r="D445" t="s">
        <v>807</v>
      </c>
      <c r="E445" t="s">
        <v>818</v>
      </c>
    </row>
    <row r="446" spans="1:5" x14ac:dyDescent="0.25">
      <c r="A446" t="s">
        <v>310</v>
      </c>
      <c r="B446" t="s">
        <v>99</v>
      </c>
      <c r="C446" s="58">
        <v>2</v>
      </c>
      <c r="D446" t="s">
        <v>807</v>
      </c>
      <c r="E446" t="s">
        <v>814</v>
      </c>
    </row>
    <row r="447" spans="1:5" x14ac:dyDescent="0.25">
      <c r="A447" t="s">
        <v>310</v>
      </c>
      <c r="B447" t="s">
        <v>98</v>
      </c>
      <c r="C447" s="58">
        <v>2</v>
      </c>
      <c r="D447" t="s">
        <v>807</v>
      </c>
      <c r="E447" t="s">
        <v>811</v>
      </c>
    </row>
    <row r="448" spans="1:5" x14ac:dyDescent="0.25">
      <c r="A448" t="s">
        <v>310</v>
      </c>
      <c r="B448" t="s">
        <v>97</v>
      </c>
      <c r="C448" s="58">
        <v>3</v>
      </c>
      <c r="D448" t="s">
        <v>807</v>
      </c>
      <c r="E448" t="s">
        <v>822</v>
      </c>
    </row>
    <row r="449" spans="1:5" x14ac:dyDescent="0.25">
      <c r="A449" t="s">
        <v>310</v>
      </c>
      <c r="B449" t="s">
        <v>96</v>
      </c>
      <c r="C449" s="58">
        <v>2</v>
      </c>
      <c r="D449" t="s">
        <v>807</v>
      </c>
      <c r="E449" t="s">
        <v>816</v>
      </c>
    </row>
    <row r="450" spans="1:5" x14ac:dyDescent="0.25">
      <c r="A450" t="s">
        <v>310</v>
      </c>
      <c r="B450" t="s">
        <v>95</v>
      </c>
      <c r="C450" s="58">
        <v>3</v>
      </c>
      <c r="D450" t="s">
        <v>807</v>
      </c>
      <c r="E450" t="s">
        <v>824</v>
      </c>
    </row>
    <row r="451" spans="1:5" x14ac:dyDescent="0.25">
      <c r="A451" t="s">
        <v>310</v>
      </c>
      <c r="B451" t="s">
        <v>94</v>
      </c>
      <c r="C451" s="58">
        <v>3</v>
      </c>
      <c r="D451" t="s">
        <v>807</v>
      </c>
      <c r="E451" t="s">
        <v>819</v>
      </c>
    </row>
    <row r="452" spans="1:5" x14ac:dyDescent="0.25">
      <c r="A452" t="s">
        <v>310</v>
      </c>
      <c r="B452" t="s">
        <v>116</v>
      </c>
      <c r="C452" s="58">
        <v>3</v>
      </c>
      <c r="D452" t="s">
        <v>807</v>
      </c>
      <c r="E452" t="s">
        <v>823</v>
      </c>
    </row>
    <row r="453" spans="1:5" x14ac:dyDescent="0.25">
      <c r="A453" t="s">
        <v>310</v>
      </c>
      <c r="B453" t="s">
        <v>115</v>
      </c>
      <c r="C453" s="58">
        <v>3</v>
      </c>
      <c r="D453" t="s">
        <v>807</v>
      </c>
      <c r="E453" t="s">
        <v>821</v>
      </c>
    </row>
    <row r="454" spans="1:5" x14ac:dyDescent="0.25">
      <c r="A454" t="s">
        <v>310</v>
      </c>
      <c r="B454" t="s">
        <v>114</v>
      </c>
      <c r="C454" s="58">
        <v>3</v>
      </c>
      <c r="D454" t="s">
        <v>807</v>
      </c>
      <c r="E454" t="s">
        <v>820</v>
      </c>
    </row>
    <row r="455" spans="1:5" x14ac:dyDescent="0.25">
      <c r="A455" t="s">
        <v>312</v>
      </c>
      <c r="B455" t="s">
        <v>112</v>
      </c>
      <c r="C455" s="58">
        <v>4</v>
      </c>
      <c r="D455" t="s">
        <v>807</v>
      </c>
      <c r="E455" t="s">
        <v>826</v>
      </c>
    </row>
    <row r="456" spans="1:5" x14ac:dyDescent="0.25">
      <c r="A456" t="s">
        <v>312</v>
      </c>
      <c r="B456" t="s">
        <v>111</v>
      </c>
      <c r="C456" s="58">
        <v>4</v>
      </c>
      <c r="D456" t="s">
        <v>807</v>
      </c>
      <c r="E456" t="s">
        <v>827</v>
      </c>
    </row>
    <row r="457" spans="1:5" x14ac:dyDescent="0.25">
      <c r="A457" t="s">
        <v>312</v>
      </c>
      <c r="B457" t="s">
        <v>110</v>
      </c>
      <c r="C457" s="58">
        <v>3</v>
      </c>
      <c r="D457" t="s">
        <v>807</v>
      </c>
      <c r="E457" t="s">
        <v>828</v>
      </c>
    </row>
    <row r="458" spans="1:5" x14ac:dyDescent="0.25">
      <c r="A458" t="s">
        <v>312</v>
      </c>
      <c r="B458" t="s">
        <v>109</v>
      </c>
      <c r="C458" s="58">
        <v>4</v>
      </c>
      <c r="D458" t="s">
        <v>807</v>
      </c>
      <c r="E458" t="s">
        <v>825</v>
      </c>
    </row>
    <row r="459" spans="1:5" x14ac:dyDescent="0.25">
      <c r="A459" t="s">
        <v>312</v>
      </c>
      <c r="B459" t="s">
        <v>108</v>
      </c>
      <c r="C459" s="58">
        <v>3</v>
      </c>
      <c r="D459" t="s">
        <v>807</v>
      </c>
      <c r="E459" t="s">
        <v>830</v>
      </c>
    </row>
    <row r="460" spans="1:5" x14ac:dyDescent="0.25">
      <c r="A460" t="s">
        <v>312</v>
      </c>
      <c r="B460" t="s">
        <v>107</v>
      </c>
      <c r="C460" s="58">
        <v>2</v>
      </c>
      <c r="D460" t="s">
        <v>807</v>
      </c>
      <c r="E460" t="s">
        <v>832</v>
      </c>
    </row>
    <row r="461" spans="1:5" x14ac:dyDescent="0.25">
      <c r="A461" t="s">
        <v>312</v>
      </c>
      <c r="B461" t="s">
        <v>106</v>
      </c>
      <c r="C461" s="58">
        <v>3</v>
      </c>
      <c r="D461" t="s">
        <v>807</v>
      </c>
      <c r="E461" t="s">
        <v>829</v>
      </c>
    </row>
    <row r="462" spans="1:5" x14ac:dyDescent="0.25">
      <c r="A462" t="s">
        <v>312</v>
      </c>
      <c r="B462" t="s">
        <v>105</v>
      </c>
      <c r="C462" s="58">
        <v>2</v>
      </c>
      <c r="D462" t="s">
        <v>807</v>
      </c>
      <c r="E462" t="s">
        <v>831</v>
      </c>
    </row>
    <row r="463" spans="1:5" x14ac:dyDescent="0.25">
      <c r="A463" t="s">
        <v>312</v>
      </c>
      <c r="B463" t="s">
        <v>104</v>
      </c>
      <c r="C463" s="58">
        <v>3</v>
      </c>
      <c r="D463" t="s">
        <v>807</v>
      </c>
      <c r="E463" t="s">
        <v>815</v>
      </c>
    </row>
    <row r="464" spans="1:5" x14ac:dyDescent="0.25">
      <c r="A464" t="s">
        <v>312</v>
      </c>
      <c r="B464" t="s">
        <v>103</v>
      </c>
      <c r="C464" s="58">
        <v>4</v>
      </c>
      <c r="D464" t="s">
        <v>807</v>
      </c>
      <c r="E464" t="s">
        <v>817</v>
      </c>
    </row>
    <row r="465" spans="1:5" x14ac:dyDescent="0.25">
      <c r="A465" t="s">
        <v>312</v>
      </c>
      <c r="B465" t="s">
        <v>102</v>
      </c>
      <c r="C465" s="58">
        <v>4</v>
      </c>
      <c r="D465" t="s">
        <v>807</v>
      </c>
      <c r="E465" t="s">
        <v>812</v>
      </c>
    </row>
    <row r="466" spans="1:5" x14ac:dyDescent="0.25">
      <c r="A466" t="s">
        <v>312</v>
      </c>
      <c r="B466" t="s">
        <v>101</v>
      </c>
      <c r="C466" s="58">
        <v>3</v>
      </c>
      <c r="D466" t="s">
        <v>807</v>
      </c>
      <c r="E466" t="s">
        <v>813</v>
      </c>
    </row>
    <row r="467" spans="1:5" x14ac:dyDescent="0.25">
      <c r="A467" t="s">
        <v>312</v>
      </c>
      <c r="B467" t="s">
        <v>100</v>
      </c>
      <c r="C467" s="58">
        <v>4</v>
      </c>
      <c r="D467" t="s">
        <v>807</v>
      </c>
      <c r="E467" t="s">
        <v>818</v>
      </c>
    </row>
    <row r="468" spans="1:5" x14ac:dyDescent="0.25">
      <c r="A468" t="s">
        <v>312</v>
      </c>
      <c r="B468" t="s">
        <v>99</v>
      </c>
      <c r="C468" s="58">
        <v>4</v>
      </c>
      <c r="D468" t="s">
        <v>807</v>
      </c>
      <c r="E468" t="s">
        <v>814</v>
      </c>
    </row>
    <row r="469" spans="1:5" x14ac:dyDescent="0.25">
      <c r="A469" t="s">
        <v>312</v>
      </c>
      <c r="B469" t="s">
        <v>98</v>
      </c>
      <c r="C469" s="58">
        <v>2</v>
      </c>
      <c r="D469" t="s">
        <v>807</v>
      </c>
      <c r="E469" t="s">
        <v>811</v>
      </c>
    </row>
    <row r="470" spans="1:5" x14ac:dyDescent="0.25">
      <c r="A470" t="s">
        <v>312</v>
      </c>
      <c r="B470" t="s">
        <v>97</v>
      </c>
      <c r="C470" s="58">
        <v>3</v>
      </c>
      <c r="D470" t="s">
        <v>807</v>
      </c>
      <c r="E470" t="s">
        <v>822</v>
      </c>
    </row>
    <row r="471" spans="1:5" x14ac:dyDescent="0.25">
      <c r="A471" t="s">
        <v>312</v>
      </c>
      <c r="B471" t="s">
        <v>96</v>
      </c>
      <c r="C471" s="58">
        <v>1</v>
      </c>
      <c r="D471" t="s">
        <v>807</v>
      </c>
      <c r="E471" t="s">
        <v>816</v>
      </c>
    </row>
    <row r="472" spans="1:5" x14ac:dyDescent="0.25">
      <c r="A472" t="s">
        <v>312</v>
      </c>
      <c r="B472" t="s">
        <v>95</v>
      </c>
      <c r="C472" s="58">
        <v>3</v>
      </c>
      <c r="D472" t="s">
        <v>807</v>
      </c>
      <c r="E472" t="s">
        <v>824</v>
      </c>
    </row>
    <row r="473" spans="1:5" x14ac:dyDescent="0.25">
      <c r="A473" t="s">
        <v>312</v>
      </c>
      <c r="B473" t="s">
        <v>94</v>
      </c>
      <c r="C473" s="58">
        <v>1</v>
      </c>
      <c r="D473" t="s">
        <v>807</v>
      </c>
      <c r="E473" t="s">
        <v>819</v>
      </c>
    </row>
    <row r="474" spans="1:5" x14ac:dyDescent="0.25">
      <c r="A474" t="s">
        <v>312</v>
      </c>
      <c r="B474" t="s">
        <v>116</v>
      </c>
      <c r="C474" s="58">
        <v>3</v>
      </c>
      <c r="D474" t="s">
        <v>807</v>
      </c>
      <c r="E474" t="s">
        <v>823</v>
      </c>
    </row>
    <row r="475" spans="1:5" x14ac:dyDescent="0.25">
      <c r="A475" t="s">
        <v>312</v>
      </c>
      <c r="B475" t="s">
        <v>115</v>
      </c>
      <c r="C475" s="58">
        <v>2</v>
      </c>
      <c r="D475" t="s">
        <v>807</v>
      </c>
      <c r="E475" t="s">
        <v>821</v>
      </c>
    </row>
    <row r="476" spans="1:5" x14ac:dyDescent="0.25">
      <c r="A476" t="s">
        <v>312</v>
      </c>
      <c r="B476" t="s">
        <v>114</v>
      </c>
      <c r="C476" s="58">
        <v>3</v>
      </c>
      <c r="D476" t="s">
        <v>807</v>
      </c>
      <c r="E476" t="s">
        <v>820</v>
      </c>
    </row>
    <row r="477" spans="1:5" x14ac:dyDescent="0.25">
      <c r="A477" t="s">
        <v>313</v>
      </c>
      <c r="B477" t="s">
        <v>112</v>
      </c>
      <c r="C477" s="58">
        <v>4</v>
      </c>
      <c r="D477" t="s">
        <v>807</v>
      </c>
      <c r="E477" t="s">
        <v>826</v>
      </c>
    </row>
    <row r="478" spans="1:5" x14ac:dyDescent="0.25">
      <c r="A478" t="s">
        <v>313</v>
      </c>
      <c r="B478" t="s">
        <v>111</v>
      </c>
      <c r="C478" s="58">
        <v>4</v>
      </c>
      <c r="D478" t="s">
        <v>807</v>
      </c>
      <c r="E478" t="s">
        <v>827</v>
      </c>
    </row>
    <row r="479" spans="1:5" x14ac:dyDescent="0.25">
      <c r="A479" t="s">
        <v>313</v>
      </c>
      <c r="B479" t="s">
        <v>110</v>
      </c>
      <c r="C479" s="58">
        <v>4</v>
      </c>
      <c r="D479" t="s">
        <v>807</v>
      </c>
      <c r="E479" t="s">
        <v>828</v>
      </c>
    </row>
    <row r="480" spans="1:5" x14ac:dyDescent="0.25">
      <c r="A480" t="s">
        <v>313</v>
      </c>
      <c r="B480" t="s">
        <v>109</v>
      </c>
      <c r="C480" s="58">
        <v>3</v>
      </c>
      <c r="D480" t="s">
        <v>807</v>
      </c>
      <c r="E480" t="s">
        <v>825</v>
      </c>
    </row>
    <row r="481" spans="1:5" x14ac:dyDescent="0.25">
      <c r="A481" t="s">
        <v>313</v>
      </c>
      <c r="B481" t="s">
        <v>108</v>
      </c>
      <c r="C481" s="58">
        <v>3</v>
      </c>
      <c r="D481" t="s">
        <v>807</v>
      </c>
      <c r="E481" t="s">
        <v>830</v>
      </c>
    </row>
    <row r="482" spans="1:5" x14ac:dyDescent="0.25">
      <c r="A482" t="s">
        <v>313</v>
      </c>
      <c r="B482" t="s">
        <v>107</v>
      </c>
      <c r="C482" s="58">
        <v>3</v>
      </c>
      <c r="D482" t="s">
        <v>807</v>
      </c>
      <c r="E482" t="s">
        <v>832</v>
      </c>
    </row>
    <row r="483" spans="1:5" x14ac:dyDescent="0.25">
      <c r="A483" t="s">
        <v>313</v>
      </c>
      <c r="B483" t="s">
        <v>106</v>
      </c>
      <c r="C483" s="58">
        <v>4</v>
      </c>
      <c r="D483" t="s">
        <v>807</v>
      </c>
      <c r="E483" t="s">
        <v>829</v>
      </c>
    </row>
    <row r="484" spans="1:5" x14ac:dyDescent="0.25">
      <c r="A484" t="s">
        <v>313</v>
      </c>
      <c r="B484" t="s">
        <v>105</v>
      </c>
      <c r="C484" s="58">
        <v>3</v>
      </c>
      <c r="D484" t="s">
        <v>807</v>
      </c>
      <c r="E484" t="s">
        <v>831</v>
      </c>
    </row>
    <row r="485" spans="1:5" x14ac:dyDescent="0.25">
      <c r="A485" t="s">
        <v>313</v>
      </c>
      <c r="B485" t="s">
        <v>104</v>
      </c>
      <c r="C485" s="58">
        <v>4</v>
      </c>
      <c r="D485" t="s">
        <v>807</v>
      </c>
      <c r="E485" t="s">
        <v>815</v>
      </c>
    </row>
    <row r="486" spans="1:5" x14ac:dyDescent="0.25">
      <c r="A486" t="s">
        <v>313</v>
      </c>
      <c r="B486" t="s">
        <v>103</v>
      </c>
      <c r="C486" s="58">
        <v>3</v>
      </c>
      <c r="D486" t="s">
        <v>807</v>
      </c>
      <c r="E486" t="s">
        <v>817</v>
      </c>
    </row>
    <row r="487" spans="1:5" x14ac:dyDescent="0.25">
      <c r="A487" t="s">
        <v>313</v>
      </c>
      <c r="B487" t="s">
        <v>102</v>
      </c>
      <c r="C487" s="58">
        <v>3</v>
      </c>
      <c r="D487" t="s">
        <v>807</v>
      </c>
      <c r="E487" t="s">
        <v>812</v>
      </c>
    </row>
    <row r="488" spans="1:5" x14ac:dyDescent="0.25">
      <c r="A488" t="s">
        <v>313</v>
      </c>
      <c r="B488" t="s">
        <v>101</v>
      </c>
      <c r="C488" s="58">
        <v>3</v>
      </c>
      <c r="D488" t="s">
        <v>807</v>
      </c>
      <c r="E488" t="s">
        <v>813</v>
      </c>
    </row>
    <row r="489" spans="1:5" x14ac:dyDescent="0.25">
      <c r="A489" t="s">
        <v>313</v>
      </c>
      <c r="B489" t="s">
        <v>100</v>
      </c>
      <c r="C489" s="58">
        <v>3</v>
      </c>
      <c r="D489" t="s">
        <v>807</v>
      </c>
      <c r="E489" t="s">
        <v>818</v>
      </c>
    </row>
    <row r="490" spans="1:5" x14ac:dyDescent="0.25">
      <c r="A490" t="s">
        <v>313</v>
      </c>
      <c r="B490" t="s">
        <v>99</v>
      </c>
      <c r="C490" s="58">
        <v>3</v>
      </c>
      <c r="D490" t="s">
        <v>807</v>
      </c>
      <c r="E490" t="s">
        <v>814</v>
      </c>
    </row>
    <row r="491" spans="1:5" x14ac:dyDescent="0.25">
      <c r="A491" t="s">
        <v>313</v>
      </c>
      <c r="B491" t="s">
        <v>98</v>
      </c>
      <c r="C491" s="58">
        <v>3</v>
      </c>
      <c r="D491" t="s">
        <v>807</v>
      </c>
      <c r="E491" t="s">
        <v>811</v>
      </c>
    </row>
    <row r="492" spans="1:5" x14ac:dyDescent="0.25">
      <c r="A492" t="s">
        <v>313</v>
      </c>
      <c r="B492" t="s">
        <v>97</v>
      </c>
      <c r="C492" s="58">
        <v>3</v>
      </c>
      <c r="D492" t="s">
        <v>807</v>
      </c>
      <c r="E492" t="s">
        <v>822</v>
      </c>
    </row>
    <row r="493" spans="1:5" x14ac:dyDescent="0.25">
      <c r="A493" t="s">
        <v>313</v>
      </c>
      <c r="B493" t="s">
        <v>96</v>
      </c>
      <c r="C493" s="58">
        <v>2</v>
      </c>
      <c r="D493" t="s">
        <v>807</v>
      </c>
      <c r="E493" t="s">
        <v>816</v>
      </c>
    </row>
    <row r="494" spans="1:5" x14ac:dyDescent="0.25">
      <c r="A494" t="s">
        <v>313</v>
      </c>
      <c r="B494" t="s">
        <v>95</v>
      </c>
      <c r="C494" s="58">
        <v>3</v>
      </c>
      <c r="D494" t="s">
        <v>807</v>
      </c>
      <c r="E494" t="s">
        <v>824</v>
      </c>
    </row>
    <row r="495" spans="1:5" x14ac:dyDescent="0.25">
      <c r="A495" t="s">
        <v>313</v>
      </c>
      <c r="B495" t="s">
        <v>94</v>
      </c>
      <c r="C495" s="58">
        <v>3</v>
      </c>
      <c r="D495" t="s">
        <v>807</v>
      </c>
      <c r="E495" t="s">
        <v>819</v>
      </c>
    </row>
    <row r="496" spans="1:5" x14ac:dyDescent="0.25">
      <c r="A496" t="s">
        <v>313</v>
      </c>
      <c r="B496" t="s">
        <v>116</v>
      </c>
      <c r="C496" s="58">
        <v>3</v>
      </c>
      <c r="D496" t="s">
        <v>807</v>
      </c>
      <c r="E496" t="s">
        <v>823</v>
      </c>
    </row>
    <row r="497" spans="1:5" x14ac:dyDescent="0.25">
      <c r="A497" t="s">
        <v>313</v>
      </c>
      <c r="B497" t="s">
        <v>115</v>
      </c>
      <c r="C497" s="58">
        <v>3</v>
      </c>
      <c r="D497" t="s">
        <v>807</v>
      </c>
      <c r="E497" t="s">
        <v>821</v>
      </c>
    </row>
    <row r="498" spans="1:5" x14ac:dyDescent="0.25">
      <c r="A498" t="s">
        <v>313</v>
      </c>
      <c r="B498" t="s">
        <v>114</v>
      </c>
      <c r="C498" s="58">
        <v>3</v>
      </c>
      <c r="D498" t="s">
        <v>807</v>
      </c>
      <c r="E498" t="s">
        <v>820</v>
      </c>
    </row>
    <row r="499" spans="1:5" x14ac:dyDescent="0.25">
      <c r="A499" t="s">
        <v>329</v>
      </c>
      <c r="B499" t="s">
        <v>112</v>
      </c>
      <c r="C499" s="58">
        <v>3</v>
      </c>
      <c r="D499" t="s">
        <v>807</v>
      </c>
      <c r="E499" t="s">
        <v>826</v>
      </c>
    </row>
    <row r="500" spans="1:5" x14ac:dyDescent="0.25">
      <c r="A500" t="s">
        <v>329</v>
      </c>
      <c r="B500" t="s">
        <v>111</v>
      </c>
      <c r="C500" s="58">
        <v>3</v>
      </c>
      <c r="D500" t="s">
        <v>807</v>
      </c>
      <c r="E500" t="s">
        <v>827</v>
      </c>
    </row>
    <row r="501" spans="1:5" x14ac:dyDescent="0.25">
      <c r="A501" t="s">
        <v>329</v>
      </c>
      <c r="B501" t="s">
        <v>110</v>
      </c>
      <c r="C501" s="58">
        <v>3</v>
      </c>
      <c r="D501" t="s">
        <v>807</v>
      </c>
      <c r="E501" t="s">
        <v>828</v>
      </c>
    </row>
    <row r="502" spans="1:5" x14ac:dyDescent="0.25">
      <c r="A502" t="s">
        <v>329</v>
      </c>
      <c r="B502" t="s">
        <v>109</v>
      </c>
      <c r="C502" s="58">
        <v>3</v>
      </c>
      <c r="D502" t="s">
        <v>807</v>
      </c>
      <c r="E502" t="s">
        <v>825</v>
      </c>
    </row>
    <row r="503" spans="1:5" x14ac:dyDescent="0.25">
      <c r="A503" t="s">
        <v>329</v>
      </c>
      <c r="B503" t="s">
        <v>108</v>
      </c>
      <c r="C503" s="58">
        <v>3</v>
      </c>
      <c r="D503" t="s">
        <v>807</v>
      </c>
      <c r="E503" t="s">
        <v>830</v>
      </c>
    </row>
    <row r="504" spans="1:5" x14ac:dyDescent="0.25">
      <c r="A504" t="s">
        <v>329</v>
      </c>
      <c r="B504" t="s">
        <v>107</v>
      </c>
      <c r="C504" s="58">
        <v>3</v>
      </c>
      <c r="D504" t="s">
        <v>807</v>
      </c>
      <c r="E504" t="s">
        <v>832</v>
      </c>
    </row>
    <row r="505" spans="1:5" x14ac:dyDescent="0.25">
      <c r="A505" t="s">
        <v>329</v>
      </c>
      <c r="B505" t="s">
        <v>106</v>
      </c>
      <c r="C505" s="58">
        <v>3</v>
      </c>
      <c r="D505" t="s">
        <v>807</v>
      </c>
      <c r="E505" t="s">
        <v>829</v>
      </c>
    </row>
    <row r="506" spans="1:5" x14ac:dyDescent="0.25">
      <c r="A506" t="s">
        <v>329</v>
      </c>
      <c r="B506" t="s">
        <v>105</v>
      </c>
      <c r="C506" s="58">
        <v>3</v>
      </c>
      <c r="D506" t="s">
        <v>807</v>
      </c>
      <c r="E506" t="s">
        <v>831</v>
      </c>
    </row>
    <row r="507" spans="1:5" x14ac:dyDescent="0.25">
      <c r="A507" t="s">
        <v>329</v>
      </c>
      <c r="B507" t="s">
        <v>104</v>
      </c>
      <c r="C507" s="58">
        <v>3</v>
      </c>
      <c r="D507" t="s">
        <v>807</v>
      </c>
      <c r="E507" t="s">
        <v>815</v>
      </c>
    </row>
    <row r="508" spans="1:5" x14ac:dyDescent="0.25">
      <c r="A508" t="s">
        <v>329</v>
      </c>
      <c r="B508" t="s">
        <v>103</v>
      </c>
      <c r="C508" s="58">
        <v>3</v>
      </c>
      <c r="D508" t="s">
        <v>807</v>
      </c>
      <c r="E508" t="s">
        <v>817</v>
      </c>
    </row>
    <row r="509" spans="1:5" x14ac:dyDescent="0.25">
      <c r="A509" t="s">
        <v>329</v>
      </c>
      <c r="B509" t="s">
        <v>102</v>
      </c>
      <c r="C509" s="58">
        <v>3</v>
      </c>
      <c r="D509" t="s">
        <v>807</v>
      </c>
      <c r="E509" t="s">
        <v>812</v>
      </c>
    </row>
    <row r="510" spans="1:5" x14ac:dyDescent="0.25">
      <c r="A510" t="s">
        <v>329</v>
      </c>
      <c r="B510" t="s">
        <v>101</v>
      </c>
      <c r="C510" s="58">
        <v>3</v>
      </c>
      <c r="D510" t="s">
        <v>807</v>
      </c>
      <c r="E510" t="s">
        <v>813</v>
      </c>
    </row>
    <row r="511" spans="1:5" x14ac:dyDescent="0.25">
      <c r="A511" t="s">
        <v>329</v>
      </c>
      <c r="B511" t="s">
        <v>100</v>
      </c>
      <c r="C511" s="58">
        <v>3</v>
      </c>
      <c r="D511" t="s">
        <v>807</v>
      </c>
      <c r="E511" t="s">
        <v>818</v>
      </c>
    </row>
    <row r="512" spans="1:5" x14ac:dyDescent="0.25">
      <c r="A512" t="s">
        <v>329</v>
      </c>
      <c r="B512" t="s">
        <v>99</v>
      </c>
      <c r="C512" s="58">
        <v>3</v>
      </c>
      <c r="D512" t="s">
        <v>807</v>
      </c>
      <c r="E512" t="s">
        <v>814</v>
      </c>
    </row>
    <row r="513" spans="1:5" x14ac:dyDescent="0.25">
      <c r="A513" t="s">
        <v>329</v>
      </c>
      <c r="B513" t="s">
        <v>98</v>
      </c>
      <c r="C513" s="58">
        <v>3</v>
      </c>
      <c r="D513" t="s">
        <v>807</v>
      </c>
      <c r="E513" t="s">
        <v>811</v>
      </c>
    </row>
    <row r="514" spans="1:5" x14ac:dyDescent="0.25">
      <c r="A514" t="s">
        <v>329</v>
      </c>
      <c r="B514" t="s">
        <v>97</v>
      </c>
      <c r="C514" s="58">
        <v>3</v>
      </c>
      <c r="D514" t="s">
        <v>807</v>
      </c>
      <c r="E514" t="s">
        <v>822</v>
      </c>
    </row>
    <row r="515" spans="1:5" x14ac:dyDescent="0.25">
      <c r="A515" t="s">
        <v>329</v>
      </c>
      <c r="B515" t="s">
        <v>96</v>
      </c>
      <c r="C515" s="58">
        <v>3</v>
      </c>
      <c r="D515" t="s">
        <v>807</v>
      </c>
      <c r="E515" t="s">
        <v>816</v>
      </c>
    </row>
    <row r="516" spans="1:5" x14ac:dyDescent="0.25">
      <c r="A516" t="s">
        <v>329</v>
      </c>
      <c r="B516" t="s">
        <v>95</v>
      </c>
      <c r="C516" s="58">
        <v>3</v>
      </c>
      <c r="D516" t="s">
        <v>807</v>
      </c>
      <c r="E516" t="s">
        <v>824</v>
      </c>
    </row>
    <row r="517" spans="1:5" x14ac:dyDescent="0.25">
      <c r="A517" t="s">
        <v>329</v>
      </c>
      <c r="B517" t="s">
        <v>94</v>
      </c>
      <c r="C517" s="58">
        <v>3</v>
      </c>
      <c r="D517" t="s">
        <v>807</v>
      </c>
      <c r="E517" t="s">
        <v>819</v>
      </c>
    </row>
    <row r="518" spans="1:5" x14ac:dyDescent="0.25">
      <c r="A518" t="s">
        <v>329</v>
      </c>
      <c r="B518" t="s">
        <v>116</v>
      </c>
      <c r="C518" s="58">
        <v>3</v>
      </c>
      <c r="D518" t="s">
        <v>807</v>
      </c>
      <c r="E518" t="s">
        <v>823</v>
      </c>
    </row>
    <row r="519" spans="1:5" x14ac:dyDescent="0.25">
      <c r="A519" t="s">
        <v>329</v>
      </c>
      <c r="B519" t="s">
        <v>115</v>
      </c>
      <c r="C519" s="58">
        <v>3</v>
      </c>
      <c r="D519" t="s">
        <v>807</v>
      </c>
      <c r="E519" t="s">
        <v>821</v>
      </c>
    </row>
    <row r="520" spans="1:5" x14ac:dyDescent="0.25">
      <c r="A520" t="s">
        <v>329</v>
      </c>
      <c r="B520" t="s">
        <v>114</v>
      </c>
      <c r="C520" s="58">
        <v>3</v>
      </c>
      <c r="D520" t="s">
        <v>807</v>
      </c>
      <c r="E520" t="s">
        <v>820</v>
      </c>
    </row>
    <row r="521" spans="1:5" x14ac:dyDescent="0.25">
      <c r="A521" t="s">
        <v>270</v>
      </c>
      <c r="B521" t="s">
        <v>112</v>
      </c>
      <c r="C521" s="58">
        <v>5</v>
      </c>
      <c r="D521" t="s">
        <v>807</v>
      </c>
      <c r="E521" t="s">
        <v>826</v>
      </c>
    </row>
    <row r="522" spans="1:5" x14ac:dyDescent="0.25">
      <c r="A522" t="s">
        <v>270</v>
      </c>
      <c r="B522" t="s">
        <v>111</v>
      </c>
      <c r="C522" s="58">
        <v>5</v>
      </c>
      <c r="D522" t="s">
        <v>807</v>
      </c>
      <c r="E522" t="s">
        <v>827</v>
      </c>
    </row>
    <row r="523" spans="1:5" x14ac:dyDescent="0.25">
      <c r="A523" t="s">
        <v>270</v>
      </c>
      <c r="B523" t="s">
        <v>110</v>
      </c>
      <c r="C523" s="58">
        <v>5</v>
      </c>
      <c r="D523" t="s">
        <v>807</v>
      </c>
      <c r="E523" t="s">
        <v>828</v>
      </c>
    </row>
    <row r="524" spans="1:5" x14ac:dyDescent="0.25">
      <c r="A524" t="s">
        <v>270</v>
      </c>
      <c r="B524" t="s">
        <v>109</v>
      </c>
      <c r="C524" s="58">
        <v>5</v>
      </c>
      <c r="D524" t="s">
        <v>807</v>
      </c>
      <c r="E524" t="s">
        <v>825</v>
      </c>
    </row>
    <row r="525" spans="1:5" x14ac:dyDescent="0.25">
      <c r="A525" t="s">
        <v>270</v>
      </c>
      <c r="B525" t="s">
        <v>108</v>
      </c>
      <c r="C525" s="58">
        <v>5</v>
      </c>
      <c r="D525" t="s">
        <v>807</v>
      </c>
      <c r="E525" t="s">
        <v>830</v>
      </c>
    </row>
    <row r="526" spans="1:5" x14ac:dyDescent="0.25">
      <c r="A526" t="s">
        <v>270</v>
      </c>
      <c r="B526" t="s">
        <v>107</v>
      </c>
      <c r="C526" s="58">
        <v>4</v>
      </c>
      <c r="D526" t="s">
        <v>807</v>
      </c>
      <c r="E526" t="s">
        <v>832</v>
      </c>
    </row>
    <row r="527" spans="1:5" x14ac:dyDescent="0.25">
      <c r="A527" t="s">
        <v>270</v>
      </c>
      <c r="B527" t="s">
        <v>106</v>
      </c>
      <c r="C527" s="58">
        <v>5</v>
      </c>
      <c r="D527" t="s">
        <v>807</v>
      </c>
      <c r="E527" t="s">
        <v>829</v>
      </c>
    </row>
    <row r="528" spans="1:5" x14ac:dyDescent="0.25">
      <c r="A528" t="s">
        <v>270</v>
      </c>
      <c r="B528" t="s">
        <v>105</v>
      </c>
      <c r="C528" s="58">
        <v>5</v>
      </c>
      <c r="D528" t="s">
        <v>807</v>
      </c>
      <c r="E528" t="s">
        <v>831</v>
      </c>
    </row>
    <row r="529" spans="1:5" x14ac:dyDescent="0.25">
      <c r="A529" t="s">
        <v>270</v>
      </c>
      <c r="B529" t="s">
        <v>104</v>
      </c>
      <c r="C529" s="58">
        <v>5</v>
      </c>
      <c r="D529" t="s">
        <v>807</v>
      </c>
      <c r="E529" t="s">
        <v>815</v>
      </c>
    </row>
    <row r="530" spans="1:5" x14ac:dyDescent="0.25">
      <c r="A530" t="s">
        <v>270</v>
      </c>
      <c r="B530" t="s">
        <v>103</v>
      </c>
      <c r="C530" s="58">
        <v>5</v>
      </c>
      <c r="D530" t="s">
        <v>807</v>
      </c>
      <c r="E530" t="s">
        <v>817</v>
      </c>
    </row>
    <row r="531" spans="1:5" x14ac:dyDescent="0.25">
      <c r="A531" t="s">
        <v>270</v>
      </c>
      <c r="B531" t="s">
        <v>102</v>
      </c>
      <c r="C531" s="58">
        <v>5</v>
      </c>
      <c r="D531" t="s">
        <v>807</v>
      </c>
      <c r="E531" t="s">
        <v>812</v>
      </c>
    </row>
    <row r="532" spans="1:5" x14ac:dyDescent="0.25">
      <c r="A532" t="s">
        <v>270</v>
      </c>
      <c r="B532" t="s">
        <v>101</v>
      </c>
      <c r="C532" s="58">
        <v>4</v>
      </c>
      <c r="D532" t="s">
        <v>807</v>
      </c>
      <c r="E532" t="s">
        <v>813</v>
      </c>
    </row>
    <row r="533" spans="1:5" x14ac:dyDescent="0.25">
      <c r="A533" t="s">
        <v>270</v>
      </c>
      <c r="B533" t="s">
        <v>100</v>
      </c>
      <c r="C533" s="58">
        <v>5</v>
      </c>
      <c r="D533" t="s">
        <v>807</v>
      </c>
      <c r="E533" t="s">
        <v>818</v>
      </c>
    </row>
    <row r="534" spans="1:5" x14ac:dyDescent="0.25">
      <c r="A534" t="s">
        <v>270</v>
      </c>
      <c r="B534" t="s">
        <v>99</v>
      </c>
      <c r="C534" s="58">
        <v>4</v>
      </c>
      <c r="D534" t="s">
        <v>807</v>
      </c>
      <c r="E534" t="s">
        <v>814</v>
      </c>
    </row>
    <row r="535" spans="1:5" x14ac:dyDescent="0.25">
      <c r="A535" t="s">
        <v>270</v>
      </c>
      <c r="B535" t="s">
        <v>98</v>
      </c>
      <c r="C535" s="58">
        <v>4</v>
      </c>
      <c r="D535" t="s">
        <v>807</v>
      </c>
      <c r="E535" t="s">
        <v>811</v>
      </c>
    </row>
    <row r="536" spans="1:5" x14ac:dyDescent="0.25">
      <c r="A536" t="s">
        <v>270</v>
      </c>
      <c r="B536" t="s">
        <v>97</v>
      </c>
      <c r="C536" s="58">
        <v>5</v>
      </c>
      <c r="D536" t="s">
        <v>807</v>
      </c>
      <c r="E536" t="s">
        <v>822</v>
      </c>
    </row>
    <row r="537" spans="1:5" x14ac:dyDescent="0.25">
      <c r="A537" t="s">
        <v>270</v>
      </c>
      <c r="B537" t="s">
        <v>96</v>
      </c>
      <c r="C537" s="58">
        <v>4</v>
      </c>
      <c r="D537" t="s">
        <v>807</v>
      </c>
      <c r="E537" t="s">
        <v>816</v>
      </c>
    </row>
    <row r="538" spans="1:5" x14ac:dyDescent="0.25">
      <c r="A538" t="s">
        <v>270</v>
      </c>
      <c r="B538" t="s">
        <v>95</v>
      </c>
      <c r="C538" s="58">
        <v>3</v>
      </c>
      <c r="D538" t="s">
        <v>807</v>
      </c>
      <c r="E538" t="s">
        <v>824</v>
      </c>
    </row>
    <row r="539" spans="1:5" x14ac:dyDescent="0.25">
      <c r="A539" t="s">
        <v>270</v>
      </c>
      <c r="B539" t="s">
        <v>94</v>
      </c>
      <c r="C539" s="58">
        <v>1</v>
      </c>
      <c r="D539" t="s">
        <v>807</v>
      </c>
      <c r="E539" t="s">
        <v>819</v>
      </c>
    </row>
    <row r="540" spans="1:5" x14ac:dyDescent="0.25">
      <c r="A540" t="s">
        <v>270</v>
      </c>
      <c r="B540" t="s">
        <v>116</v>
      </c>
      <c r="C540" s="58">
        <v>3</v>
      </c>
      <c r="D540" t="s">
        <v>807</v>
      </c>
      <c r="E540" t="s">
        <v>823</v>
      </c>
    </row>
    <row r="541" spans="1:5" x14ac:dyDescent="0.25">
      <c r="A541" t="s">
        <v>270</v>
      </c>
      <c r="B541" t="s">
        <v>115</v>
      </c>
      <c r="C541" s="58">
        <v>1</v>
      </c>
      <c r="D541" t="s">
        <v>807</v>
      </c>
      <c r="E541" t="s">
        <v>821</v>
      </c>
    </row>
    <row r="542" spans="1:5" x14ac:dyDescent="0.25">
      <c r="A542" t="s">
        <v>270</v>
      </c>
      <c r="B542" t="s">
        <v>114</v>
      </c>
      <c r="C542" s="58">
        <v>1</v>
      </c>
      <c r="D542" t="s">
        <v>807</v>
      </c>
      <c r="E542" t="s">
        <v>820</v>
      </c>
    </row>
    <row r="543" spans="1:5" x14ac:dyDescent="0.25">
      <c r="A543" t="s">
        <v>664</v>
      </c>
      <c r="B543" t="s">
        <v>112</v>
      </c>
      <c r="C543" s="58">
        <v>3</v>
      </c>
      <c r="D543" t="s">
        <v>807</v>
      </c>
      <c r="E543" t="s">
        <v>826</v>
      </c>
    </row>
    <row r="544" spans="1:5" x14ac:dyDescent="0.25">
      <c r="A544" t="s">
        <v>664</v>
      </c>
      <c r="B544" t="s">
        <v>111</v>
      </c>
      <c r="C544" s="58">
        <v>3</v>
      </c>
      <c r="D544" t="s">
        <v>807</v>
      </c>
      <c r="E544" t="s">
        <v>827</v>
      </c>
    </row>
    <row r="545" spans="1:5" x14ac:dyDescent="0.25">
      <c r="A545" t="s">
        <v>664</v>
      </c>
      <c r="B545" t="s">
        <v>110</v>
      </c>
      <c r="C545" s="58">
        <v>3</v>
      </c>
      <c r="D545" t="s">
        <v>807</v>
      </c>
      <c r="E545" t="s">
        <v>828</v>
      </c>
    </row>
    <row r="546" spans="1:5" x14ac:dyDescent="0.25">
      <c r="A546" t="s">
        <v>664</v>
      </c>
      <c r="B546" t="s">
        <v>109</v>
      </c>
      <c r="C546" s="58">
        <v>2</v>
      </c>
      <c r="D546" t="s">
        <v>807</v>
      </c>
      <c r="E546" t="s">
        <v>825</v>
      </c>
    </row>
    <row r="547" spans="1:5" x14ac:dyDescent="0.25">
      <c r="A547" t="s">
        <v>664</v>
      </c>
      <c r="B547" t="s">
        <v>108</v>
      </c>
      <c r="C547" s="58">
        <v>2</v>
      </c>
      <c r="D547" t="s">
        <v>807</v>
      </c>
      <c r="E547" t="s">
        <v>830</v>
      </c>
    </row>
    <row r="548" spans="1:5" x14ac:dyDescent="0.25">
      <c r="A548" t="s">
        <v>664</v>
      </c>
      <c r="B548" t="s">
        <v>107</v>
      </c>
      <c r="C548" s="58">
        <v>3</v>
      </c>
      <c r="D548" t="s">
        <v>807</v>
      </c>
      <c r="E548" t="s">
        <v>832</v>
      </c>
    </row>
    <row r="549" spans="1:5" x14ac:dyDescent="0.25">
      <c r="A549" t="s">
        <v>664</v>
      </c>
      <c r="B549" t="s">
        <v>106</v>
      </c>
      <c r="C549" s="58">
        <v>5</v>
      </c>
      <c r="D549" t="s">
        <v>807</v>
      </c>
      <c r="E549" t="s">
        <v>829</v>
      </c>
    </row>
    <row r="550" spans="1:5" x14ac:dyDescent="0.25">
      <c r="A550" t="s">
        <v>664</v>
      </c>
      <c r="B550" t="s">
        <v>105</v>
      </c>
      <c r="C550" s="58">
        <v>3</v>
      </c>
      <c r="D550" t="s">
        <v>807</v>
      </c>
      <c r="E550" t="s">
        <v>831</v>
      </c>
    </row>
    <row r="551" spans="1:5" x14ac:dyDescent="0.25">
      <c r="A551" t="s">
        <v>664</v>
      </c>
      <c r="B551" t="s">
        <v>104</v>
      </c>
      <c r="C551" s="58">
        <v>4</v>
      </c>
      <c r="D551" t="s">
        <v>807</v>
      </c>
      <c r="E551" t="s">
        <v>815</v>
      </c>
    </row>
    <row r="552" spans="1:5" x14ac:dyDescent="0.25">
      <c r="A552" t="s">
        <v>664</v>
      </c>
      <c r="B552" t="s">
        <v>103</v>
      </c>
      <c r="C552" s="58">
        <v>3</v>
      </c>
      <c r="D552" t="s">
        <v>807</v>
      </c>
      <c r="E552" t="s">
        <v>817</v>
      </c>
    </row>
    <row r="553" spans="1:5" x14ac:dyDescent="0.25">
      <c r="A553" t="s">
        <v>664</v>
      </c>
      <c r="B553" t="s">
        <v>102</v>
      </c>
      <c r="C553" s="58">
        <v>3</v>
      </c>
      <c r="D553" t="s">
        <v>807</v>
      </c>
      <c r="E553" t="s">
        <v>812</v>
      </c>
    </row>
    <row r="554" spans="1:5" x14ac:dyDescent="0.25">
      <c r="A554" t="s">
        <v>664</v>
      </c>
      <c r="B554" t="s">
        <v>101</v>
      </c>
      <c r="C554" s="58">
        <v>3</v>
      </c>
      <c r="D554" t="s">
        <v>807</v>
      </c>
      <c r="E554" t="s">
        <v>813</v>
      </c>
    </row>
    <row r="555" spans="1:5" x14ac:dyDescent="0.25">
      <c r="A555" t="s">
        <v>664</v>
      </c>
      <c r="B555" t="s">
        <v>100</v>
      </c>
      <c r="C555" s="58">
        <v>4</v>
      </c>
      <c r="D555" t="s">
        <v>807</v>
      </c>
      <c r="E555" t="s">
        <v>818</v>
      </c>
    </row>
    <row r="556" spans="1:5" x14ac:dyDescent="0.25">
      <c r="A556" t="s">
        <v>664</v>
      </c>
      <c r="B556" t="s">
        <v>99</v>
      </c>
      <c r="C556" s="58">
        <v>3</v>
      </c>
      <c r="D556" t="s">
        <v>807</v>
      </c>
      <c r="E556" t="s">
        <v>814</v>
      </c>
    </row>
    <row r="557" spans="1:5" x14ac:dyDescent="0.25">
      <c r="A557" t="s">
        <v>664</v>
      </c>
      <c r="B557" t="s">
        <v>98</v>
      </c>
      <c r="C557" s="58">
        <v>2</v>
      </c>
      <c r="D557" t="s">
        <v>807</v>
      </c>
      <c r="E557" t="s">
        <v>811</v>
      </c>
    </row>
    <row r="558" spans="1:5" x14ac:dyDescent="0.25">
      <c r="A558" t="s">
        <v>664</v>
      </c>
      <c r="B558" t="s">
        <v>97</v>
      </c>
      <c r="C558" s="58">
        <v>3</v>
      </c>
      <c r="D558" t="s">
        <v>807</v>
      </c>
      <c r="E558" t="s">
        <v>822</v>
      </c>
    </row>
    <row r="559" spans="1:5" x14ac:dyDescent="0.25">
      <c r="A559" t="s">
        <v>664</v>
      </c>
      <c r="B559" t="s">
        <v>96</v>
      </c>
      <c r="C559" s="58">
        <v>3</v>
      </c>
      <c r="D559" t="s">
        <v>807</v>
      </c>
      <c r="E559" t="s">
        <v>816</v>
      </c>
    </row>
    <row r="560" spans="1:5" x14ac:dyDescent="0.25">
      <c r="A560" t="s">
        <v>664</v>
      </c>
      <c r="B560" t="s">
        <v>95</v>
      </c>
      <c r="C560" s="58">
        <v>3</v>
      </c>
      <c r="D560" t="s">
        <v>807</v>
      </c>
      <c r="E560" t="s">
        <v>824</v>
      </c>
    </row>
    <row r="561" spans="1:5" x14ac:dyDescent="0.25">
      <c r="A561" t="s">
        <v>664</v>
      </c>
      <c r="B561" t="s">
        <v>94</v>
      </c>
      <c r="C561" s="58">
        <v>3</v>
      </c>
      <c r="D561" t="s">
        <v>807</v>
      </c>
      <c r="E561" t="s">
        <v>819</v>
      </c>
    </row>
    <row r="562" spans="1:5" x14ac:dyDescent="0.25">
      <c r="A562" t="s">
        <v>664</v>
      </c>
      <c r="B562" t="s">
        <v>116</v>
      </c>
      <c r="C562" s="58">
        <v>3</v>
      </c>
      <c r="D562" t="s">
        <v>807</v>
      </c>
      <c r="E562" t="s">
        <v>823</v>
      </c>
    </row>
    <row r="563" spans="1:5" x14ac:dyDescent="0.25">
      <c r="A563" t="s">
        <v>664</v>
      </c>
      <c r="B563" t="s">
        <v>115</v>
      </c>
      <c r="C563" s="58">
        <v>3</v>
      </c>
      <c r="D563" t="s">
        <v>807</v>
      </c>
      <c r="E563" t="s">
        <v>821</v>
      </c>
    </row>
    <row r="564" spans="1:5" x14ac:dyDescent="0.25">
      <c r="A564" t="s">
        <v>664</v>
      </c>
      <c r="B564" t="s">
        <v>114</v>
      </c>
      <c r="C564" s="58">
        <v>3</v>
      </c>
      <c r="D564" t="s">
        <v>807</v>
      </c>
      <c r="E564" t="s">
        <v>820</v>
      </c>
    </row>
  </sheetData>
  <sortState xmlns:xlrd2="http://schemas.microsoft.com/office/spreadsheetml/2017/richdata2" ref="A2:D322">
    <sortCondition ref="C2:C32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 filterMode="1"/>
  <dimension ref="A1:H1438"/>
  <sheetViews>
    <sheetView workbookViewId="0">
      <selection sqref="A1:H1438"/>
    </sheetView>
  </sheetViews>
  <sheetFormatPr defaultRowHeight="15" x14ac:dyDescent="0.25"/>
  <cols>
    <col min="1" max="1" width="16.7109375" bestFit="1" customWidth="1"/>
    <col min="2" max="2" width="37.28515625" bestFit="1" customWidth="1"/>
    <col min="3" max="3" width="25.85546875" bestFit="1" customWidth="1"/>
    <col min="4" max="4" width="17.28515625" style="154" bestFit="1" customWidth="1"/>
    <col min="5" max="5" width="18.28515625" style="154" bestFit="1" customWidth="1"/>
    <col min="6" max="6" width="7.7109375" style="154" bestFit="1" customWidth="1"/>
    <col min="7" max="8" width="9.140625" style="154"/>
  </cols>
  <sheetData>
    <row r="1" spans="1:8" x14ac:dyDescent="0.25">
      <c r="A1" s="180" t="s">
        <v>152</v>
      </c>
      <c r="B1" s="180" t="s">
        <v>330</v>
      </c>
      <c r="C1" s="180" t="s">
        <v>261</v>
      </c>
      <c r="D1" s="180" t="s">
        <v>331</v>
      </c>
      <c r="E1" s="180" t="s">
        <v>332</v>
      </c>
      <c r="F1" s="180" t="s">
        <v>333</v>
      </c>
      <c r="G1" s="180" t="s">
        <v>334</v>
      </c>
      <c r="H1" s="180" t="s">
        <v>335</v>
      </c>
    </row>
    <row r="2" spans="1:8" hidden="1" x14ac:dyDescent="0.25">
      <c r="A2" s="181" t="s">
        <v>336</v>
      </c>
      <c r="B2" s="181" t="s">
        <v>337</v>
      </c>
      <c r="C2" s="181" t="s">
        <v>338</v>
      </c>
      <c r="D2" s="182">
        <v>370009</v>
      </c>
      <c r="E2" s="182">
        <v>160728</v>
      </c>
      <c r="F2" s="165">
        <f t="shared" ref="F2:F65" si="0">D2/(D2+E2)</f>
        <v>0.69716074063048172</v>
      </c>
      <c r="G2" s="165">
        <f t="shared" ref="G2:G65" si="1">D2/SUMIF($A$2:$A$983,$A2,$D$2:$D$983)</f>
        <v>9.6678015170240619E-2</v>
      </c>
      <c r="H2" s="154">
        <f>IF(A2&lt;&gt;A1,1,H1+1)</f>
        <v>1</v>
      </c>
    </row>
    <row r="3" spans="1:8" hidden="1" x14ac:dyDescent="0.25">
      <c r="A3" s="181" t="s">
        <v>336</v>
      </c>
      <c r="B3" s="181" t="s">
        <v>339</v>
      </c>
      <c r="C3" s="181" t="s">
        <v>340</v>
      </c>
      <c r="D3" s="182">
        <v>328242</v>
      </c>
      <c r="E3" s="182">
        <v>26660</v>
      </c>
      <c r="F3" s="165">
        <f t="shared" si="0"/>
        <v>0.92488067128390372</v>
      </c>
      <c r="G3" s="165">
        <f t="shared" si="1"/>
        <v>8.5764900463259325E-2</v>
      </c>
      <c r="H3" s="154">
        <f t="shared" ref="H3:H66" si="2">IF(A3&lt;&gt;A2,1,H2+1)</f>
        <v>2</v>
      </c>
    </row>
    <row r="4" spans="1:8" hidden="1" x14ac:dyDescent="0.25">
      <c r="A4" s="181" t="s">
        <v>336</v>
      </c>
      <c r="B4" s="181" t="s">
        <v>341</v>
      </c>
      <c r="C4" s="181" t="s">
        <v>342</v>
      </c>
      <c r="D4" s="182">
        <v>258467</v>
      </c>
      <c r="E4" s="182">
        <v>211766</v>
      </c>
      <c r="F4" s="165">
        <f t="shared" si="0"/>
        <v>0.54965729755248993</v>
      </c>
      <c r="G4" s="165">
        <f t="shared" si="1"/>
        <v>6.753369930733194E-2</v>
      </c>
      <c r="H4" s="154">
        <f t="shared" si="2"/>
        <v>3</v>
      </c>
    </row>
    <row r="5" spans="1:8" hidden="1" x14ac:dyDescent="0.25">
      <c r="A5" s="181" t="s">
        <v>336</v>
      </c>
      <c r="B5" s="181" t="s">
        <v>341</v>
      </c>
      <c r="C5" s="181" t="s">
        <v>343</v>
      </c>
      <c r="D5" s="182">
        <v>208183</v>
      </c>
      <c r="E5" s="182">
        <v>136012</v>
      </c>
      <c r="F5" s="165">
        <f t="shared" si="0"/>
        <v>0.60484027949272945</v>
      </c>
      <c r="G5" s="165">
        <f t="shared" si="1"/>
        <v>5.439521533850853E-2</v>
      </c>
      <c r="H5" s="154">
        <f t="shared" si="2"/>
        <v>4</v>
      </c>
    </row>
    <row r="6" spans="1:8" hidden="1" x14ac:dyDescent="0.25">
      <c r="A6" s="181" t="s">
        <v>336</v>
      </c>
      <c r="B6" s="181" t="s">
        <v>339</v>
      </c>
      <c r="C6" s="181" t="s">
        <v>344</v>
      </c>
      <c r="D6" s="182">
        <v>167688</v>
      </c>
      <c r="E6" s="182">
        <v>22154</v>
      </c>
      <c r="F6" s="165">
        <f t="shared" si="0"/>
        <v>0.88330295719598406</v>
      </c>
      <c r="G6" s="165">
        <f t="shared" si="1"/>
        <v>4.3814455885849556E-2</v>
      </c>
      <c r="H6" s="154">
        <f t="shared" si="2"/>
        <v>5</v>
      </c>
    </row>
    <row r="7" spans="1:8" hidden="1" x14ac:dyDescent="0.25">
      <c r="A7" s="181" t="s">
        <v>336</v>
      </c>
      <c r="B7" s="181" t="s">
        <v>341</v>
      </c>
      <c r="C7" s="181" t="s">
        <v>345</v>
      </c>
      <c r="D7" s="182">
        <v>162983</v>
      </c>
      <c r="E7" s="182">
        <v>116332</v>
      </c>
      <c r="F7" s="165">
        <f t="shared" si="0"/>
        <v>0.5835096575550901</v>
      </c>
      <c r="G7" s="165">
        <f t="shared" si="1"/>
        <v>4.2585107244665202E-2</v>
      </c>
      <c r="H7" s="154">
        <f t="shared" si="2"/>
        <v>6</v>
      </c>
    </row>
    <row r="8" spans="1:8" hidden="1" x14ac:dyDescent="0.25">
      <c r="A8" s="181" t="s">
        <v>336</v>
      </c>
      <c r="B8" s="181" t="s">
        <v>339</v>
      </c>
      <c r="C8" s="181" t="s">
        <v>346</v>
      </c>
      <c r="D8" s="182">
        <v>160849</v>
      </c>
      <c r="E8" s="182">
        <v>16319</v>
      </c>
      <c r="F8" s="165">
        <f t="shared" si="0"/>
        <v>0.90788968662512415</v>
      </c>
      <c r="G8" s="165">
        <f t="shared" si="1"/>
        <v>4.2027523822712513E-2</v>
      </c>
      <c r="H8" s="154">
        <f t="shared" si="2"/>
        <v>7</v>
      </c>
    </row>
    <row r="9" spans="1:8" hidden="1" x14ac:dyDescent="0.25">
      <c r="A9" s="181" t="s">
        <v>336</v>
      </c>
      <c r="B9" s="181" t="s">
        <v>339</v>
      </c>
      <c r="C9" s="181" t="s">
        <v>347</v>
      </c>
      <c r="D9" s="182">
        <v>148406</v>
      </c>
      <c r="E9" s="182">
        <v>12885</v>
      </c>
      <c r="F9" s="165">
        <f t="shared" si="0"/>
        <v>0.92011333552399077</v>
      </c>
      <c r="G9" s="165">
        <f t="shared" si="1"/>
        <v>3.8776347384400729E-2</v>
      </c>
      <c r="H9" s="154">
        <f t="shared" si="2"/>
        <v>8</v>
      </c>
    </row>
    <row r="10" spans="1:8" hidden="1" x14ac:dyDescent="0.25">
      <c r="A10" s="181" t="s">
        <v>336</v>
      </c>
      <c r="B10" s="181" t="s">
        <v>337</v>
      </c>
      <c r="C10" s="181" t="s">
        <v>348</v>
      </c>
      <c r="D10" s="182">
        <v>147121</v>
      </c>
      <c r="E10" s="182">
        <v>56038</v>
      </c>
      <c r="F10" s="165">
        <f t="shared" si="0"/>
        <v>0.72416678562111447</v>
      </c>
      <c r="G10" s="165">
        <f t="shared" si="1"/>
        <v>3.8440595417573546E-2</v>
      </c>
      <c r="H10" s="154">
        <f t="shared" si="2"/>
        <v>9</v>
      </c>
    </row>
    <row r="11" spans="1:8" hidden="1" x14ac:dyDescent="0.25">
      <c r="A11" s="181" t="s">
        <v>336</v>
      </c>
      <c r="B11" s="181" t="s">
        <v>349</v>
      </c>
      <c r="C11" s="181" t="s">
        <v>350</v>
      </c>
      <c r="D11" s="182">
        <v>126247</v>
      </c>
      <c r="E11" s="182">
        <v>45151</v>
      </c>
      <c r="F11" s="165">
        <f t="shared" si="0"/>
        <v>0.73657218870698604</v>
      </c>
      <c r="G11" s="165">
        <f t="shared" si="1"/>
        <v>3.2986520277067229E-2</v>
      </c>
      <c r="H11" s="154">
        <f t="shared" si="2"/>
        <v>10</v>
      </c>
    </row>
    <row r="12" spans="1:8" hidden="1" x14ac:dyDescent="0.25">
      <c r="A12" s="181" t="s">
        <v>336</v>
      </c>
      <c r="B12" s="181" t="s">
        <v>351</v>
      </c>
      <c r="C12" s="181" t="s">
        <v>352</v>
      </c>
      <c r="D12" s="182">
        <v>122475</v>
      </c>
      <c r="E12" s="182">
        <v>24893</v>
      </c>
      <c r="F12" s="165">
        <f t="shared" si="0"/>
        <v>0.83108273166494762</v>
      </c>
      <c r="G12" s="165">
        <f t="shared" si="1"/>
        <v>3.2000951079501364E-2</v>
      </c>
      <c r="H12" s="154">
        <f t="shared" si="2"/>
        <v>11</v>
      </c>
    </row>
    <row r="13" spans="1:8" hidden="1" x14ac:dyDescent="0.25">
      <c r="A13" s="181" t="s">
        <v>336</v>
      </c>
      <c r="B13" s="181" t="s">
        <v>353</v>
      </c>
      <c r="C13" s="181" t="s">
        <v>354</v>
      </c>
      <c r="D13" s="182">
        <v>100823</v>
      </c>
      <c r="E13" s="182">
        <v>13273</v>
      </c>
      <c r="F13" s="165">
        <f t="shared" si="0"/>
        <v>0.88366813911092412</v>
      </c>
      <c r="G13" s="165">
        <f t="shared" si="1"/>
        <v>2.634359575985765E-2</v>
      </c>
      <c r="H13" s="154">
        <f t="shared" si="2"/>
        <v>12</v>
      </c>
    </row>
    <row r="14" spans="1:8" hidden="1" x14ac:dyDescent="0.25">
      <c r="A14" s="181" t="s">
        <v>336</v>
      </c>
      <c r="B14" s="181" t="s">
        <v>351</v>
      </c>
      <c r="C14" s="181" t="s">
        <v>355</v>
      </c>
      <c r="D14" s="182">
        <v>100016</v>
      </c>
      <c r="E14" s="182">
        <v>7491</v>
      </c>
      <c r="F14" s="165">
        <f t="shared" si="0"/>
        <v>0.93032081631893737</v>
      </c>
      <c r="G14" s="165">
        <f t="shared" si="1"/>
        <v>2.6132738298978636E-2</v>
      </c>
      <c r="H14" s="154">
        <f t="shared" si="2"/>
        <v>13</v>
      </c>
    </row>
    <row r="15" spans="1:8" hidden="1" x14ac:dyDescent="0.25">
      <c r="A15" s="181" t="s">
        <v>336</v>
      </c>
      <c r="B15" s="181" t="s">
        <v>349</v>
      </c>
      <c r="C15" s="181" t="s">
        <v>356</v>
      </c>
      <c r="D15" s="182">
        <v>95178</v>
      </c>
      <c r="E15" s="182">
        <v>27164</v>
      </c>
      <c r="F15" s="165">
        <f t="shared" si="0"/>
        <v>0.77796668355920284</v>
      </c>
      <c r="G15" s="165">
        <f t="shared" si="1"/>
        <v>2.4868638676013723E-2</v>
      </c>
      <c r="H15" s="154">
        <f t="shared" si="2"/>
        <v>14</v>
      </c>
    </row>
    <row r="16" spans="1:8" hidden="1" x14ac:dyDescent="0.25">
      <c r="A16" s="181" t="s">
        <v>336</v>
      </c>
      <c r="B16" s="181" t="s">
        <v>341</v>
      </c>
      <c r="C16" s="181" t="s">
        <v>357</v>
      </c>
      <c r="D16" s="182">
        <v>92946</v>
      </c>
      <c r="E16" s="182">
        <v>60526</v>
      </c>
      <c r="F16" s="165">
        <f t="shared" si="0"/>
        <v>0.60562187239366139</v>
      </c>
      <c r="G16" s="165">
        <f t="shared" si="1"/>
        <v>2.4285449267485885E-2</v>
      </c>
      <c r="H16" s="154">
        <f t="shared" si="2"/>
        <v>15</v>
      </c>
    </row>
    <row r="17" spans="1:8" hidden="1" x14ac:dyDescent="0.25">
      <c r="A17" s="181" t="s">
        <v>336</v>
      </c>
      <c r="B17" s="181" t="s">
        <v>349</v>
      </c>
      <c r="C17" s="181" t="s">
        <v>358</v>
      </c>
      <c r="D17" s="182">
        <v>89993</v>
      </c>
      <c r="E17" s="182">
        <v>28675</v>
      </c>
      <c r="F17" s="165">
        <f t="shared" si="0"/>
        <v>0.75835945663531867</v>
      </c>
      <c r="G17" s="165">
        <f t="shared" si="1"/>
        <v>2.3513872957726608E-2</v>
      </c>
      <c r="H17" s="154">
        <f t="shared" si="2"/>
        <v>16</v>
      </c>
    </row>
    <row r="18" spans="1:8" hidden="1" x14ac:dyDescent="0.25">
      <c r="A18" s="181" t="s">
        <v>336</v>
      </c>
      <c r="B18" s="181" t="s">
        <v>349</v>
      </c>
      <c r="C18" s="181" t="s">
        <v>359</v>
      </c>
      <c r="D18" s="182">
        <v>78357</v>
      </c>
      <c r="E18" s="182">
        <v>59996</v>
      </c>
      <c r="F18" s="165">
        <f t="shared" si="0"/>
        <v>0.56635562654947846</v>
      </c>
      <c r="G18" s="165">
        <f t="shared" si="1"/>
        <v>2.0473553980293841E-2</v>
      </c>
      <c r="H18" s="154">
        <f t="shared" si="2"/>
        <v>17</v>
      </c>
    </row>
    <row r="19" spans="1:8" hidden="1" x14ac:dyDescent="0.25">
      <c r="A19" s="181" t="s">
        <v>336</v>
      </c>
      <c r="B19" s="181" t="s">
        <v>351</v>
      </c>
      <c r="C19" s="181" t="s">
        <v>360</v>
      </c>
      <c r="D19" s="182">
        <v>69119</v>
      </c>
      <c r="E19" s="182">
        <v>8749</v>
      </c>
      <c r="F19" s="165">
        <f t="shared" si="0"/>
        <v>0.88764319104124934</v>
      </c>
      <c r="G19" s="165">
        <f t="shared" si="1"/>
        <v>1.8059797817220287E-2</v>
      </c>
      <c r="H19" s="154">
        <f t="shared" si="2"/>
        <v>18</v>
      </c>
    </row>
    <row r="20" spans="1:8" hidden="1" x14ac:dyDescent="0.25">
      <c r="A20" s="181" t="s">
        <v>336</v>
      </c>
      <c r="B20" s="181" t="s">
        <v>349</v>
      </c>
      <c r="C20" s="181" t="s">
        <v>361</v>
      </c>
      <c r="D20" s="182">
        <v>69053</v>
      </c>
      <c r="E20" s="182">
        <v>18443</v>
      </c>
      <c r="F20" s="165">
        <f t="shared" si="0"/>
        <v>0.78921322117582515</v>
      </c>
      <c r="G20" s="165">
        <f t="shared" si="1"/>
        <v>1.8042552969118657E-2</v>
      </c>
      <c r="H20" s="154">
        <f t="shared" si="2"/>
        <v>19</v>
      </c>
    </row>
    <row r="21" spans="1:8" hidden="1" x14ac:dyDescent="0.25">
      <c r="A21" s="181" t="s">
        <v>336</v>
      </c>
      <c r="B21" s="181" t="s">
        <v>362</v>
      </c>
      <c r="C21" s="181" t="s">
        <v>363</v>
      </c>
      <c r="D21" s="182">
        <v>65637</v>
      </c>
      <c r="E21" s="182">
        <v>9448</v>
      </c>
      <c r="F21" s="165">
        <f t="shared" si="0"/>
        <v>0.87416927482186857</v>
      </c>
      <c r="G21" s="165">
        <f t="shared" si="1"/>
        <v>1.7150001437070676E-2</v>
      </c>
      <c r="H21" s="154">
        <f t="shared" si="2"/>
        <v>20</v>
      </c>
    </row>
    <row r="22" spans="1:8" hidden="1" x14ac:dyDescent="0.25">
      <c r="A22" s="181" t="s">
        <v>336</v>
      </c>
      <c r="B22" s="181" t="s">
        <v>339</v>
      </c>
      <c r="C22" s="181" t="s">
        <v>364</v>
      </c>
      <c r="D22" s="182">
        <v>57091</v>
      </c>
      <c r="E22" s="182">
        <v>2213</v>
      </c>
      <c r="F22" s="165">
        <f t="shared" si="0"/>
        <v>0.96268379873195742</v>
      </c>
      <c r="G22" s="165">
        <f t="shared" si="1"/>
        <v>1.4917054893486935E-2</v>
      </c>
      <c r="H22" s="154">
        <f t="shared" si="2"/>
        <v>21</v>
      </c>
    </row>
    <row r="23" spans="1:8" hidden="1" x14ac:dyDescent="0.25">
      <c r="A23" s="181" t="s">
        <v>336</v>
      </c>
      <c r="B23" s="181" t="s">
        <v>339</v>
      </c>
      <c r="C23" s="181" t="s">
        <v>365</v>
      </c>
      <c r="D23" s="182">
        <v>56654</v>
      </c>
      <c r="E23" s="182">
        <v>7646</v>
      </c>
      <c r="F23" s="165">
        <f t="shared" si="0"/>
        <v>0.88108864696734057</v>
      </c>
      <c r="G23" s="165">
        <f t="shared" si="1"/>
        <v>1.4802873096207963E-2</v>
      </c>
      <c r="H23" s="154">
        <f t="shared" si="2"/>
        <v>22</v>
      </c>
    </row>
    <row r="24" spans="1:8" hidden="1" x14ac:dyDescent="0.25">
      <c r="A24" s="181" t="s">
        <v>336</v>
      </c>
      <c r="B24" s="181" t="s">
        <v>362</v>
      </c>
      <c r="C24" s="181" t="s">
        <v>366</v>
      </c>
      <c r="D24" s="182">
        <v>53859</v>
      </c>
      <c r="E24" s="182">
        <v>4149</v>
      </c>
      <c r="F24" s="165">
        <f t="shared" si="0"/>
        <v>0.92847538270583363</v>
      </c>
      <c r="G24" s="165">
        <f t="shared" si="1"/>
        <v>1.4072579907661677E-2</v>
      </c>
      <c r="H24" s="154">
        <f t="shared" si="2"/>
        <v>23</v>
      </c>
    </row>
    <row r="25" spans="1:8" hidden="1" x14ac:dyDescent="0.25">
      <c r="A25" s="181" t="s">
        <v>336</v>
      </c>
      <c r="B25" s="181" t="s">
        <v>341</v>
      </c>
      <c r="C25" s="181" t="s">
        <v>367</v>
      </c>
      <c r="D25" s="182">
        <v>47139</v>
      </c>
      <c r="E25" s="182">
        <v>26584</v>
      </c>
      <c r="F25" s="165">
        <f t="shared" si="0"/>
        <v>0.63940696933114494</v>
      </c>
      <c r="G25" s="165">
        <f t="shared" si="1"/>
        <v>1.2316740828223023E-2</v>
      </c>
      <c r="H25" s="154">
        <f t="shared" si="2"/>
        <v>24</v>
      </c>
    </row>
    <row r="26" spans="1:8" hidden="1" x14ac:dyDescent="0.25">
      <c r="A26" s="181" t="s">
        <v>336</v>
      </c>
      <c r="B26" s="181" t="s">
        <v>353</v>
      </c>
      <c r="C26" s="181" t="s">
        <v>368</v>
      </c>
      <c r="D26" s="182">
        <v>38639</v>
      </c>
      <c r="E26" s="182">
        <v>10757</v>
      </c>
      <c r="F26" s="165">
        <f t="shared" si="0"/>
        <v>0.78222933031014652</v>
      </c>
      <c r="G26" s="165">
        <f t="shared" si="1"/>
        <v>1.0095813421194963E-2</v>
      </c>
      <c r="H26" s="154">
        <f t="shared" si="2"/>
        <v>25</v>
      </c>
    </row>
    <row r="27" spans="1:8" hidden="1" x14ac:dyDescent="0.25">
      <c r="A27" s="181" t="s">
        <v>336</v>
      </c>
      <c r="B27" s="181" t="s">
        <v>369</v>
      </c>
      <c r="C27" s="181" t="s">
        <v>370</v>
      </c>
      <c r="D27" s="182">
        <v>37914</v>
      </c>
      <c r="E27" s="182">
        <v>12415</v>
      </c>
      <c r="F27" s="165">
        <f t="shared" si="0"/>
        <v>0.75332313377972937</v>
      </c>
      <c r="G27" s="165">
        <f t="shared" si="1"/>
        <v>9.9063813776543354E-3</v>
      </c>
      <c r="H27" s="154">
        <f t="shared" si="2"/>
        <v>26</v>
      </c>
    </row>
    <row r="28" spans="1:8" hidden="1" x14ac:dyDescent="0.25">
      <c r="A28" s="181" t="s">
        <v>336</v>
      </c>
      <c r="B28" s="181" t="s">
        <v>351</v>
      </c>
      <c r="C28" s="181" t="s">
        <v>371</v>
      </c>
      <c r="D28" s="182">
        <v>36783</v>
      </c>
      <c r="E28" s="182">
        <v>2532</v>
      </c>
      <c r="F28" s="165">
        <f t="shared" si="0"/>
        <v>0.93559710034338039</v>
      </c>
      <c r="G28" s="165">
        <f t="shared" si="1"/>
        <v>9.6108673897309545E-3</v>
      </c>
      <c r="H28" s="154">
        <f t="shared" si="2"/>
        <v>27</v>
      </c>
    </row>
    <row r="29" spans="1:8" hidden="1" x14ac:dyDescent="0.25">
      <c r="A29" s="181" t="s">
        <v>336</v>
      </c>
      <c r="B29" s="181" t="s">
        <v>339</v>
      </c>
      <c r="C29" s="181" t="s">
        <v>372</v>
      </c>
      <c r="D29" s="182">
        <v>33393</v>
      </c>
      <c r="E29" s="182">
        <v>2757</v>
      </c>
      <c r="F29" s="165">
        <f t="shared" si="0"/>
        <v>0.92373443983402492</v>
      </c>
      <c r="G29" s="165">
        <f t="shared" si="1"/>
        <v>8.7251092826927043E-3</v>
      </c>
      <c r="H29" s="154">
        <f t="shared" si="2"/>
        <v>28</v>
      </c>
    </row>
    <row r="30" spans="1:8" x14ac:dyDescent="0.25">
      <c r="A30" s="181" t="s">
        <v>336</v>
      </c>
      <c r="B30" s="181" t="s">
        <v>369</v>
      </c>
      <c r="C30" s="181" t="s">
        <v>373</v>
      </c>
      <c r="D30" s="182">
        <v>31967</v>
      </c>
      <c r="E30" s="182">
        <v>6167</v>
      </c>
      <c r="F30" s="165">
        <f t="shared" si="0"/>
        <v>0.83828079928672572</v>
      </c>
      <c r="G30" s="165">
        <f t="shared" si="1"/>
        <v>8.3525160494665861E-3</v>
      </c>
      <c r="H30" s="154">
        <f t="shared" si="2"/>
        <v>29</v>
      </c>
    </row>
    <row r="31" spans="1:8" hidden="1" x14ac:dyDescent="0.25">
      <c r="A31" s="181" t="s">
        <v>336</v>
      </c>
      <c r="B31" s="181" t="s">
        <v>369</v>
      </c>
      <c r="C31" s="181" t="s">
        <v>374</v>
      </c>
      <c r="D31" s="182">
        <v>30923</v>
      </c>
      <c r="E31" s="182">
        <v>4540</v>
      </c>
      <c r="F31" s="165">
        <f t="shared" si="0"/>
        <v>0.8719792459746778</v>
      </c>
      <c r="G31" s="165">
        <f t="shared" si="1"/>
        <v>8.0797339067680812E-3</v>
      </c>
      <c r="H31" s="154">
        <f t="shared" si="2"/>
        <v>30</v>
      </c>
    </row>
    <row r="32" spans="1:8" hidden="1" x14ac:dyDescent="0.25">
      <c r="A32" s="181" t="s">
        <v>336</v>
      </c>
      <c r="B32" s="181" t="s">
        <v>351</v>
      </c>
      <c r="C32" s="181" t="s">
        <v>375</v>
      </c>
      <c r="D32" s="182">
        <v>29401</v>
      </c>
      <c r="E32" s="182">
        <v>3880</v>
      </c>
      <c r="F32" s="165">
        <f t="shared" si="0"/>
        <v>0.88341696463447617</v>
      </c>
      <c r="G32" s="165">
        <f t="shared" si="1"/>
        <v>7.6820572581214087E-3</v>
      </c>
      <c r="H32" s="154">
        <f t="shared" si="2"/>
        <v>31</v>
      </c>
    </row>
    <row r="33" spans="1:8" hidden="1" x14ac:dyDescent="0.25">
      <c r="A33" s="181" t="s">
        <v>336</v>
      </c>
      <c r="B33" s="181" t="s">
        <v>339</v>
      </c>
      <c r="C33" s="181" t="s">
        <v>376</v>
      </c>
      <c r="D33" s="182">
        <v>27089</v>
      </c>
      <c r="E33" s="182">
        <v>1677</v>
      </c>
      <c r="F33" s="165">
        <f t="shared" si="0"/>
        <v>0.94170200931655423</v>
      </c>
      <c r="G33" s="165">
        <f t="shared" si="1"/>
        <v>7.0779650034097771E-3</v>
      </c>
      <c r="H33" s="154">
        <f t="shared" si="2"/>
        <v>32</v>
      </c>
    </row>
    <row r="34" spans="1:8" hidden="1" x14ac:dyDescent="0.25">
      <c r="A34" s="181" t="s">
        <v>336</v>
      </c>
      <c r="B34" s="181" t="s">
        <v>349</v>
      </c>
      <c r="C34" s="181" t="s">
        <v>377</v>
      </c>
      <c r="D34" s="182">
        <v>24919</v>
      </c>
      <c r="E34" s="182">
        <v>12733</v>
      </c>
      <c r="F34" s="165">
        <f t="shared" si="0"/>
        <v>0.66182407309040692</v>
      </c>
      <c r="G34" s="165">
        <f t="shared" si="1"/>
        <v>6.5109753006743782E-3</v>
      </c>
      <c r="H34" s="154">
        <f t="shared" si="2"/>
        <v>33</v>
      </c>
    </row>
    <row r="35" spans="1:8" hidden="1" x14ac:dyDescent="0.25">
      <c r="A35" s="181" t="s">
        <v>336</v>
      </c>
      <c r="B35" s="181" t="s">
        <v>349</v>
      </c>
      <c r="C35" s="181" t="s">
        <v>378</v>
      </c>
      <c r="D35" s="182">
        <v>18403</v>
      </c>
      <c r="E35" s="182">
        <v>1358</v>
      </c>
      <c r="F35" s="165">
        <f t="shared" si="0"/>
        <v>0.93127878143818632</v>
      </c>
      <c r="G35" s="165">
        <f t="shared" si="1"/>
        <v>4.8084384790043977E-3</v>
      </c>
      <c r="H35" s="154">
        <f t="shared" si="2"/>
        <v>34</v>
      </c>
    </row>
    <row r="36" spans="1:8" hidden="1" x14ac:dyDescent="0.25">
      <c r="A36" s="181" t="s">
        <v>336</v>
      </c>
      <c r="B36" s="181" t="s">
        <v>349</v>
      </c>
      <c r="C36" s="181" t="s">
        <v>379</v>
      </c>
      <c r="D36" s="182">
        <v>17462</v>
      </c>
      <c r="E36" s="182">
        <v>10346</v>
      </c>
      <c r="F36" s="165">
        <f t="shared" si="0"/>
        <v>0.62794879171461448</v>
      </c>
      <c r="G36" s="165">
        <f t="shared" si="1"/>
        <v>4.5625687507675266E-3</v>
      </c>
      <c r="H36" s="154">
        <f t="shared" si="2"/>
        <v>35</v>
      </c>
    </row>
    <row r="37" spans="1:8" hidden="1" x14ac:dyDescent="0.25">
      <c r="A37" s="181" t="s">
        <v>336</v>
      </c>
      <c r="B37" s="181" t="s">
        <v>349</v>
      </c>
      <c r="C37" s="181" t="s">
        <v>380</v>
      </c>
      <c r="D37" s="182">
        <v>17385</v>
      </c>
      <c r="E37" s="182">
        <v>8049</v>
      </c>
      <c r="F37" s="165">
        <f t="shared" si="0"/>
        <v>0.68353385232366126</v>
      </c>
      <c r="G37" s="165">
        <f t="shared" si="1"/>
        <v>4.5424497613156247E-3</v>
      </c>
      <c r="H37" s="154">
        <f t="shared" si="2"/>
        <v>36</v>
      </c>
    </row>
    <row r="38" spans="1:8" hidden="1" x14ac:dyDescent="0.25">
      <c r="A38" s="181" t="s">
        <v>336</v>
      </c>
      <c r="B38" s="181" t="s">
        <v>337</v>
      </c>
      <c r="C38" s="181" t="s">
        <v>381</v>
      </c>
      <c r="D38" s="182">
        <v>16746</v>
      </c>
      <c r="E38" s="182">
        <v>8968</v>
      </c>
      <c r="F38" s="165">
        <f t="shared" si="0"/>
        <v>0.65124056933965935</v>
      </c>
      <c r="G38" s="165">
        <f t="shared" si="1"/>
        <v>4.3754882774225748E-3</v>
      </c>
      <c r="H38" s="154">
        <f t="shared" si="2"/>
        <v>37</v>
      </c>
    </row>
    <row r="39" spans="1:8" hidden="1" x14ac:dyDescent="0.25">
      <c r="A39" s="181" t="s">
        <v>336</v>
      </c>
      <c r="B39" s="181" t="s">
        <v>382</v>
      </c>
      <c r="C39" s="181" t="s">
        <v>383</v>
      </c>
      <c r="D39" s="182">
        <v>14784</v>
      </c>
      <c r="E39" s="182">
        <v>988</v>
      </c>
      <c r="F39" s="165">
        <f t="shared" si="0"/>
        <v>0.93735734212528532</v>
      </c>
      <c r="G39" s="165">
        <f t="shared" si="1"/>
        <v>3.8628459747650388E-3</v>
      </c>
      <c r="H39" s="154">
        <f t="shared" si="2"/>
        <v>38</v>
      </c>
    </row>
    <row r="40" spans="1:8" hidden="1" x14ac:dyDescent="0.25">
      <c r="A40" s="181" t="s">
        <v>336</v>
      </c>
      <c r="B40" s="181" t="s">
        <v>382</v>
      </c>
      <c r="C40" s="181" t="s">
        <v>384</v>
      </c>
      <c r="D40" s="182">
        <v>14730</v>
      </c>
      <c r="E40" s="182">
        <v>1025</v>
      </c>
      <c r="F40" s="165">
        <f t="shared" si="0"/>
        <v>0.9349412884798477</v>
      </c>
      <c r="G40" s="165">
        <f t="shared" si="1"/>
        <v>3.8487365535909784E-3</v>
      </c>
      <c r="H40" s="154">
        <f t="shared" si="2"/>
        <v>39</v>
      </c>
    </row>
    <row r="41" spans="1:8" hidden="1" x14ac:dyDescent="0.25">
      <c r="A41" s="181" t="s">
        <v>336</v>
      </c>
      <c r="B41" s="181" t="s">
        <v>382</v>
      </c>
      <c r="C41" s="181" t="s">
        <v>385</v>
      </c>
      <c r="D41" s="182">
        <v>14388</v>
      </c>
      <c r="E41" s="182">
        <v>820</v>
      </c>
      <c r="F41" s="165">
        <f t="shared" si="0"/>
        <v>0.94608100999473965</v>
      </c>
      <c r="G41" s="165">
        <f t="shared" si="1"/>
        <v>3.7593768861552612E-3</v>
      </c>
      <c r="H41" s="154">
        <f t="shared" si="2"/>
        <v>40</v>
      </c>
    </row>
    <row r="42" spans="1:8" hidden="1" x14ac:dyDescent="0.25">
      <c r="A42" s="181" t="s">
        <v>336</v>
      </c>
      <c r="B42" s="181" t="s">
        <v>382</v>
      </c>
      <c r="C42" s="181" t="s">
        <v>386</v>
      </c>
      <c r="D42" s="182">
        <v>14388</v>
      </c>
      <c r="E42" s="182">
        <v>820</v>
      </c>
      <c r="F42" s="165">
        <f t="shared" si="0"/>
        <v>0.94608100999473965</v>
      </c>
      <c r="G42" s="165">
        <f t="shared" si="1"/>
        <v>3.7593768861552612E-3</v>
      </c>
      <c r="H42" s="154">
        <f t="shared" si="2"/>
        <v>41</v>
      </c>
    </row>
    <row r="43" spans="1:8" hidden="1" x14ac:dyDescent="0.25">
      <c r="A43" s="181" t="s">
        <v>336</v>
      </c>
      <c r="B43" s="181" t="s">
        <v>382</v>
      </c>
      <c r="C43" s="181" t="s">
        <v>387</v>
      </c>
      <c r="D43" s="182">
        <v>14388</v>
      </c>
      <c r="E43" s="182">
        <v>820</v>
      </c>
      <c r="F43" s="165">
        <f t="shared" si="0"/>
        <v>0.94608100999473965</v>
      </c>
      <c r="G43" s="165">
        <f t="shared" si="1"/>
        <v>3.7593768861552612E-3</v>
      </c>
      <c r="H43" s="154">
        <f t="shared" si="2"/>
        <v>42</v>
      </c>
    </row>
    <row r="44" spans="1:8" hidden="1" x14ac:dyDescent="0.25">
      <c r="A44" s="181" t="s">
        <v>336</v>
      </c>
      <c r="B44" s="181" t="s">
        <v>382</v>
      </c>
      <c r="C44" s="181" t="s">
        <v>388</v>
      </c>
      <c r="D44" s="182">
        <v>14388</v>
      </c>
      <c r="E44" s="182">
        <v>820</v>
      </c>
      <c r="F44" s="165">
        <f t="shared" si="0"/>
        <v>0.94608100999473965</v>
      </c>
      <c r="G44" s="165">
        <f t="shared" si="1"/>
        <v>3.7593768861552612E-3</v>
      </c>
      <c r="H44" s="154">
        <f t="shared" si="2"/>
        <v>43</v>
      </c>
    </row>
    <row r="45" spans="1:8" hidden="1" x14ac:dyDescent="0.25">
      <c r="A45" s="181" t="s">
        <v>336</v>
      </c>
      <c r="B45" s="181" t="s">
        <v>382</v>
      </c>
      <c r="C45" s="181" t="s">
        <v>389</v>
      </c>
      <c r="D45" s="182">
        <v>14388</v>
      </c>
      <c r="E45" s="182">
        <v>820</v>
      </c>
      <c r="F45" s="165">
        <f t="shared" si="0"/>
        <v>0.94608100999473965</v>
      </c>
      <c r="G45" s="165">
        <f t="shared" si="1"/>
        <v>3.7593768861552612E-3</v>
      </c>
      <c r="H45" s="154">
        <f t="shared" si="2"/>
        <v>44</v>
      </c>
    </row>
    <row r="46" spans="1:8" hidden="1" x14ac:dyDescent="0.25">
      <c r="A46" s="181" t="s">
        <v>336</v>
      </c>
      <c r="B46" s="181" t="s">
        <v>382</v>
      </c>
      <c r="C46" s="181" t="s">
        <v>390</v>
      </c>
      <c r="D46" s="182">
        <v>14388</v>
      </c>
      <c r="E46" s="182">
        <v>820</v>
      </c>
      <c r="F46" s="165">
        <f t="shared" si="0"/>
        <v>0.94608100999473965</v>
      </c>
      <c r="G46" s="165">
        <f t="shared" si="1"/>
        <v>3.7593768861552612E-3</v>
      </c>
      <c r="H46" s="154">
        <f t="shared" si="2"/>
        <v>45</v>
      </c>
    </row>
    <row r="47" spans="1:8" hidden="1" x14ac:dyDescent="0.25">
      <c r="A47" s="181" t="s">
        <v>336</v>
      </c>
      <c r="B47" s="181" t="s">
        <v>339</v>
      </c>
      <c r="C47" s="181" t="s">
        <v>391</v>
      </c>
      <c r="D47" s="182">
        <v>13483</v>
      </c>
      <c r="E47" s="182">
        <v>899</v>
      </c>
      <c r="F47" s="165">
        <f t="shared" si="0"/>
        <v>0.9374913085801696</v>
      </c>
      <c r="G47" s="165">
        <f t="shared" si="1"/>
        <v>3.5229134387010971E-3</v>
      </c>
      <c r="H47" s="154">
        <f t="shared" si="2"/>
        <v>46</v>
      </c>
    </row>
    <row r="48" spans="1:8" hidden="1" x14ac:dyDescent="0.25">
      <c r="A48" s="181" t="s">
        <v>336</v>
      </c>
      <c r="B48" s="181" t="s">
        <v>353</v>
      </c>
      <c r="C48" s="181" t="s">
        <v>392</v>
      </c>
      <c r="D48" s="182">
        <v>13145</v>
      </c>
      <c r="E48" s="182">
        <v>2582</v>
      </c>
      <c r="F48" s="165">
        <f t="shared" si="0"/>
        <v>0.83582374260825332</v>
      </c>
      <c r="G48" s="165">
        <f t="shared" si="1"/>
        <v>3.4345989135745698E-3</v>
      </c>
      <c r="H48" s="154">
        <f t="shared" si="2"/>
        <v>47</v>
      </c>
    </row>
    <row r="49" spans="1:8" hidden="1" x14ac:dyDescent="0.25">
      <c r="A49" s="181" t="s">
        <v>336</v>
      </c>
      <c r="B49" s="181" t="s">
        <v>339</v>
      </c>
      <c r="C49" s="181" t="s">
        <v>393</v>
      </c>
      <c r="D49" s="182">
        <v>12025</v>
      </c>
      <c r="E49" s="182">
        <v>1040</v>
      </c>
      <c r="F49" s="165">
        <f t="shared" si="0"/>
        <v>0.92039800995024879</v>
      </c>
      <c r="G49" s="165">
        <f t="shared" si="1"/>
        <v>3.1419590670014605E-3</v>
      </c>
      <c r="H49" s="154">
        <f t="shared" si="2"/>
        <v>48</v>
      </c>
    </row>
    <row r="50" spans="1:8" hidden="1" x14ac:dyDescent="0.25">
      <c r="A50" s="181" t="s">
        <v>336</v>
      </c>
      <c r="B50" s="181" t="s">
        <v>353</v>
      </c>
      <c r="C50" s="181" t="s">
        <v>394</v>
      </c>
      <c r="D50" s="182">
        <v>11006</v>
      </c>
      <c r="E50" s="182">
        <v>0</v>
      </c>
      <c r="F50" s="165">
        <f t="shared" si="0"/>
        <v>1</v>
      </c>
      <c r="G50" s="165">
        <f t="shared" si="1"/>
        <v>2.8757090637353908E-3</v>
      </c>
      <c r="H50" s="154">
        <f t="shared" si="2"/>
        <v>49</v>
      </c>
    </row>
    <row r="51" spans="1:8" hidden="1" x14ac:dyDescent="0.25">
      <c r="A51" s="181" t="s">
        <v>336</v>
      </c>
      <c r="B51" s="181" t="s">
        <v>353</v>
      </c>
      <c r="C51" s="181" t="s">
        <v>395</v>
      </c>
      <c r="D51" s="182">
        <v>10913</v>
      </c>
      <c r="E51" s="182">
        <v>2556</v>
      </c>
      <c r="F51" s="165">
        <f t="shared" si="0"/>
        <v>0.81023090058653202</v>
      </c>
      <c r="G51" s="165">
        <f t="shared" si="1"/>
        <v>2.8514095050467311E-3</v>
      </c>
      <c r="H51" s="154">
        <f t="shared" si="2"/>
        <v>50</v>
      </c>
    </row>
    <row r="52" spans="1:8" hidden="1" x14ac:dyDescent="0.25">
      <c r="A52" s="181" t="s">
        <v>336</v>
      </c>
      <c r="B52" s="181" t="s">
        <v>339</v>
      </c>
      <c r="C52" s="181" t="s">
        <v>396</v>
      </c>
      <c r="D52" s="182">
        <v>10687</v>
      </c>
      <c r="E52" s="182">
        <v>1478</v>
      </c>
      <c r="F52" s="165">
        <f t="shared" si="0"/>
        <v>0.87850390464447181</v>
      </c>
      <c r="G52" s="165">
        <f t="shared" si="1"/>
        <v>2.7923589645775142E-3</v>
      </c>
      <c r="H52" s="154">
        <f t="shared" si="2"/>
        <v>51</v>
      </c>
    </row>
    <row r="53" spans="1:8" hidden="1" x14ac:dyDescent="0.25">
      <c r="A53" s="181" t="s">
        <v>336</v>
      </c>
      <c r="B53" s="181" t="s">
        <v>362</v>
      </c>
      <c r="C53" s="181" t="s">
        <v>397</v>
      </c>
      <c r="D53" s="182">
        <v>9029</v>
      </c>
      <c r="E53" s="182">
        <v>1613</v>
      </c>
      <c r="F53" s="165">
        <f t="shared" si="0"/>
        <v>0.84843074610035707</v>
      </c>
      <c r="G53" s="165">
        <f t="shared" si="1"/>
        <v>2.3591474774183941E-3</v>
      </c>
      <c r="H53" s="154">
        <f t="shared" si="2"/>
        <v>52</v>
      </c>
    </row>
    <row r="54" spans="1:8" hidden="1" x14ac:dyDescent="0.25">
      <c r="A54" s="181" t="s">
        <v>336</v>
      </c>
      <c r="B54" s="181" t="s">
        <v>362</v>
      </c>
      <c r="C54" s="181" t="s">
        <v>398</v>
      </c>
      <c r="D54" s="182">
        <v>7537</v>
      </c>
      <c r="E54" s="182">
        <v>168</v>
      </c>
      <c r="F54" s="165">
        <f t="shared" si="0"/>
        <v>0.97819597663854641</v>
      </c>
      <c r="G54" s="165">
        <f t="shared" si="1"/>
        <v>1.9693093960906453E-3</v>
      </c>
      <c r="H54" s="154">
        <f t="shared" si="2"/>
        <v>53</v>
      </c>
    </row>
    <row r="55" spans="1:8" hidden="1" x14ac:dyDescent="0.25">
      <c r="A55" s="181" t="s">
        <v>336</v>
      </c>
      <c r="B55" s="181" t="s">
        <v>362</v>
      </c>
      <c r="C55" s="181" t="s">
        <v>399</v>
      </c>
      <c r="D55" s="182">
        <v>7135</v>
      </c>
      <c r="E55" s="182">
        <v>0</v>
      </c>
      <c r="F55" s="165">
        <f t="shared" si="0"/>
        <v>1</v>
      </c>
      <c r="G55" s="165">
        <f t="shared" si="1"/>
        <v>1.8642725940170829E-3</v>
      </c>
      <c r="H55" s="154">
        <f t="shared" si="2"/>
        <v>54</v>
      </c>
    </row>
    <row r="56" spans="1:8" hidden="1" x14ac:dyDescent="0.25">
      <c r="A56" s="181" t="s">
        <v>336</v>
      </c>
      <c r="B56" s="181" t="s">
        <v>339</v>
      </c>
      <c r="C56" s="181" t="s">
        <v>400</v>
      </c>
      <c r="D56" s="182">
        <v>6930</v>
      </c>
      <c r="E56" s="182">
        <v>1728</v>
      </c>
      <c r="F56" s="165">
        <f t="shared" si="0"/>
        <v>0.8004158004158004</v>
      </c>
      <c r="G56" s="165">
        <f t="shared" si="1"/>
        <v>1.810709050671112E-3</v>
      </c>
      <c r="H56" s="154">
        <f t="shared" si="2"/>
        <v>55</v>
      </c>
    </row>
    <row r="57" spans="1:8" hidden="1" x14ac:dyDescent="0.25">
      <c r="A57" s="181" t="s">
        <v>336</v>
      </c>
      <c r="B57" s="181" t="s">
        <v>362</v>
      </c>
      <c r="C57" s="181" t="s">
        <v>401</v>
      </c>
      <c r="D57" s="182">
        <v>6104</v>
      </c>
      <c r="E57" s="182">
        <v>296</v>
      </c>
      <c r="F57" s="165">
        <f t="shared" si="0"/>
        <v>0.95374999999999999</v>
      </c>
      <c r="G57" s="165">
        <f t="shared" si="1"/>
        <v>1.5948871638234441E-3</v>
      </c>
      <c r="H57" s="154">
        <f t="shared" si="2"/>
        <v>56</v>
      </c>
    </row>
    <row r="58" spans="1:8" hidden="1" x14ac:dyDescent="0.25">
      <c r="A58" s="181" t="s">
        <v>336</v>
      </c>
      <c r="B58" s="181" t="s">
        <v>362</v>
      </c>
      <c r="C58" s="181" t="s">
        <v>402</v>
      </c>
      <c r="D58" s="182">
        <v>5834</v>
      </c>
      <c r="E58" s="182">
        <v>168</v>
      </c>
      <c r="F58" s="165">
        <f t="shared" si="0"/>
        <v>0.97200933022325886</v>
      </c>
      <c r="G58" s="165">
        <f t="shared" si="1"/>
        <v>1.5243400579531411E-3</v>
      </c>
      <c r="H58" s="154">
        <f t="shared" si="2"/>
        <v>57</v>
      </c>
    </row>
    <row r="59" spans="1:8" hidden="1" x14ac:dyDescent="0.25">
      <c r="A59" s="181" t="s">
        <v>336</v>
      </c>
      <c r="B59" s="181" t="s">
        <v>353</v>
      </c>
      <c r="C59" s="181" t="s">
        <v>403</v>
      </c>
      <c r="D59" s="182">
        <v>5722</v>
      </c>
      <c r="E59" s="182">
        <v>174</v>
      </c>
      <c r="F59" s="165">
        <f t="shared" si="0"/>
        <v>0.97048846675712352</v>
      </c>
      <c r="G59" s="165">
        <f t="shared" si="1"/>
        <v>1.49507607329583E-3</v>
      </c>
      <c r="H59" s="154">
        <f t="shared" si="2"/>
        <v>58</v>
      </c>
    </row>
    <row r="60" spans="1:8" hidden="1" x14ac:dyDescent="0.25">
      <c r="A60" s="181" t="s">
        <v>336</v>
      </c>
      <c r="B60" s="181" t="s">
        <v>349</v>
      </c>
      <c r="C60" s="181" t="s">
        <v>404</v>
      </c>
      <c r="D60" s="182">
        <v>5565</v>
      </c>
      <c r="E60" s="182">
        <v>349</v>
      </c>
      <c r="F60" s="165">
        <f t="shared" si="0"/>
        <v>0.9409874873182279</v>
      </c>
      <c r="G60" s="165">
        <f t="shared" si="1"/>
        <v>1.4540542376601355E-3</v>
      </c>
      <c r="H60" s="154">
        <f t="shared" si="2"/>
        <v>59</v>
      </c>
    </row>
    <row r="61" spans="1:8" hidden="1" x14ac:dyDescent="0.25">
      <c r="A61" s="181" t="s">
        <v>336</v>
      </c>
      <c r="B61" s="181" t="s">
        <v>339</v>
      </c>
      <c r="C61" s="181" t="s">
        <v>405</v>
      </c>
      <c r="D61" s="182">
        <v>5494</v>
      </c>
      <c r="E61" s="182">
        <v>354</v>
      </c>
      <c r="F61" s="165">
        <f t="shared" si="0"/>
        <v>0.93946648426812585</v>
      </c>
      <c r="G61" s="165">
        <f t="shared" si="1"/>
        <v>1.4355029616720187E-3</v>
      </c>
      <c r="H61" s="154">
        <f t="shared" si="2"/>
        <v>60</v>
      </c>
    </row>
    <row r="62" spans="1:8" hidden="1" x14ac:dyDescent="0.25">
      <c r="A62" s="181" t="s">
        <v>336</v>
      </c>
      <c r="B62" s="181" t="s">
        <v>349</v>
      </c>
      <c r="C62" s="181" t="s">
        <v>406</v>
      </c>
      <c r="D62" s="182">
        <v>5213</v>
      </c>
      <c r="E62" s="182">
        <v>2415</v>
      </c>
      <c r="F62" s="165">
        <f t="shared" si="0"/>
        <v>0.68340325117986367</v>
      </c>
      <c r="G62" s="165">
        <f t="shared" si="1"/>
        <v>1.362081714451444E-3</v>
      </c>
      <c r="H62" s="154">
        <f t="shared" si="2"/>
        <v>61</v>
      </c>
    </row>
    <row r="63" spans="1:8" hidden="1" x14ac:dyDescent="0.25">
      <c r="A63" s="181" t="s">
        <v>336</v>
      </c>
      <c r="B63" s="181" t="s">
        <v>349</v>
      </c>
      <c r="C63" s="181" t="s">
        <v>407</v>
      </c>
      <c r="D63" s="182">
        <v>4467</v>
      </c>
      <c r="E63" s="182">
        <v>3583</v>
      </c>
      <c r="F63" s="165">
        <f t="shared" si="0"/>
        <v>0.55490683229813664</v>
      </c>
      <c r="G63" s="165">
        <f t="shared" si="1"/>
        <v>1.1671626737875696E-3</v>
      </c>
      <c r="H63" s="154">
        <f t="shared" si="2"/>
        <v>62</v>
      </c>
    </row>
    <row r="64" spans="1:8" hidden="1" x14ac:dyDescent="0.25">
      <c r="A64" s="181" t="s">
        <v>336</v>
      </c>
      <c r="B64" s="181" t="s">
        <v>341</v>
      </c>
      <c r="C64" s="181" t="s">
        <v>408</v>
      </c>
      <c r="D64" s="182">
        <v>3155</v>
      </c>
      <c r="E64" s="182">
        <v>970</v>
      </c>
      <c r="F64" s="165">
        <f t="shared" si="0"/>
        <v>0.76484848484848489</v>
      </c>
      <c r="G64" s="165">
        <f t="shared" si="1"/>
        <v>8.2435599637335614E-4</v>
      </c>
      <c r="H64" s="154">
        <f t="shared" si="2"/>
        <v>63</v>
      </c>
    </row>
    <row r="65" spans="1:8" hidden="1" x14ac:dyDescent="0.25">
      <c r="A65" s="181" t="s">
        <v>336</v>
      </c>
      <c r="B65" s="181" t="s">
        <v>382</v>
      </c>
      <c r="C65" s="181" t="s">
        <v>409</v>
      </c>
      <c r="D65" s="182">
        <v>2821</v>
      </c>
      <c r="E65" s="182">
        <v>934</v>
      </c>
      <c r="F65" s="165">
        <f t="shared" si="0"/>
        <v>0.75126498002663111</v>
      </c>
      <c r="G65" s="165">
        <f t="shared" si="1"/>
        <v>7.3708661355601835E-4</v>
      </c>
      <c r="H65" s="154">
        <f t="shared" si="2"/>
        <v>64</v>
      </c>
    </row>
    <row r="66" spans="1:8" hidden="1" x14ac:dyDescent="0.25">
      <c r="A66" s="181" t="s">
        <v>336</v>
      </c>
      <c r="B66" s="181" t="s">
        <v>353</v>
      </c>
      <c r="C66" s="181" t="s">
        <v>410</v>
      </c>
      <c r="D66" s="182">
        <v>2791</v>
      </c>
      <c r="E66" s="182">
        <v>453</v>
      </c>
      <c r="F66" s="165">
        <f t="shared" ref="F66:F129" si="3">D66/(D66+E66)</f>
        <v>0.86035758323057954</v>
      </c>
      <c r="G66" s="165">
        <f t="shared" ref="G66:G129" si="4">D66/SUMIF($A$2:$A$983,$A66,$D$2:$D$983)</f>
        <v>7.292480462370958E-4</v>
      </c>
      <c r="H66" s="154">
        <f t="shared" si="2"/>
        <v>65</v>
      </c>
    </row>
    <row r="67" spans="1:8" hidden="1" x14ac:dyDescent="0.25">
      <c r="A67" s="181" t="s">
        <v>336</v>
      </c>
      <c r="B67" s="181" t="s">
        <v>339</v>
      </c>
      <c r="C67" s="181" t="s">
        <v>411</v>
      </c>
      <c r="D67" s="182">
        <v>2752</v>
      </c>
      <c r="E67" s="182">
        <v>0</v>
      </c>
      <c r="F67" s="165">
        <f t="shared" si="3"/>
        <v>1</v>
      </c>
      <c r="G67" s="165">
        <f t="shared" si="4"/>
        <v>7.1905790872249639E-4</v>
      </c>
      <c r="H67" s="154">
        <f t="shared" ref="H67:H130" si="5">IF(A67&lt;&gt;A66,1,H66+1)</f>
        <v>66</v>
      </c>
    </row>
    <row r="68" spans="1:8" hidden="1" x14ac:dyDescent="0.25">
      <c r="A68" s="181" t="s">
        <v>336</v>
      </c>
      <c r="B68" s="181" t="s">
        <v>353</v>
      </c>
      <c r="C68" s="181" t="s">
        <v>412</v>
      </c>
      <c r="D68" s="182">
        <v>2703</v>
      </c>
      <c r="E68" s="182">
        <v>621</v>
      </c>
      <c r="F68" s="165">
        <f t="shared" si="3"/>
        <v>0.81317689530685922</v>
      </c>
      <c r="G68" s="165">
        <f t="shared" si="4"/>
        <v>7.0625491543492287E-4</v>
      </c>
      <c r="H68" s="154">
        <f t="shared" si="5"/>
        <v>67</v>
      </c>
    </row>
    <row r="69" spans="1:8" hidden="1" x14ac:dyDescent="0.25">
      <c r="A69" s="181" t="s">
        <v>336</v>
      </c>
      <c r="B69" s="181" t="s">
        <v>362</v>
      </c>
      <c r="C69" s="181" t="s">
        <v>413</v>
      </c>
      <c r="D69" s="182">
        <v>2632</v>
      </c>
      <c r="E69" s="182"/>
      <c r="F69" s="165">
        <f t="shared" si="3"/>
        <v>1</v>
      </c>
      <c r="G69" s="165">
        <f t="shared" si="4"/>
        <v>6.8770363944680617E-4</v>
      </c>
      <c r="H69" s="154">
        <f t="shared" si="5"/>
        <v>68</v>
      </c>
    </row>
    <row r="70" spans="1:8" hidden="1" x14ac:dyDescent="0.25">
      <c r="A70" s="181" t="s">
        <v>336</v>
      </c>
      <c r="B70" s="181" t="s">
        <v>362</v>
      </c>
      <c r="C70" s="181" t="s">
        <v>414</v>
      </c>
      <c r="D70" s="182">
        <v>2443</v>
      </c>
      <c r="E70" s="182">
        <v>1157</v>
      </c>
      <c r="F70" s="165">
        <f t="shared" si="3"/>
        <v>0.67861111111111116</v>
      </c>
      <c r="G70" s="165">
        <f t="shared" si="4"/>
        <v>6.3832066533759399E-4</v>
      </c>
      <c r="H70" s="154">
        <f t="shared" si="5"/>
        <v>69</v>
      </c>
    </row>
    <row r="71" spans="1:8" hidden="1" x14ac:dyDescent="0.25">
      <c r="A71" s="181" t="s">
        <v>336</v>
      </c>
      <c r="B71" s="181" t="s">
        <v>382</v>
      </c>
      <c r="C71" s="181" t="s">
        <v>415</v>
      </c>
      <c r="D71" s="182">
        <v>2425</v>
      </c>
      <c r="E71" s="182">
        <v>587</v>
      </c>
      <c r="F71" s="165">
        <f t="shared" si="3"/>
        <v>0.80511288180610885</v>
      </c>
      <c r="G71" s="165">
        <f t="shared" si="4"/>
        <v>6.336175249462405E-4</v>
      </c>
      <c r="H71" s="154">
        <f t="shared" si="5"/>
        <v>70</v>
      </c>
    </row>
    <row r="72" spans="1:8" hidden="1" x14ac:dyDescent="0.25">
      <c r="A72" s="181" t="s">
        <v>336</v>
      </c>
      <c r="B72" s="181" t="s">
        <v>351</v>
      </c>
      <c r="C72" s="181" t="s">
        <v>416</v>
      </c>
      <c r="D72" s="182">
        <v>1320</v>
      </c>
      <c r="E72" s="182">
        <v>350</v>
      </c>
      <c r="F72" s="165">
        <f t="shared" si="3"/>
        <v>0.79041916167664672</v>
      </c>
      <c r="G72" s="165">
        <f t="shared" si="4"/>
        <v>3.4489696203259277E-4</v>
      </c>
      <c r="H72" s="154">
        <f t="shared" si="5"/>
        <v>71</v>
      </c>
    </row>
    <row r="73" spans="1:8" hidden="1" x14ac:dyDescent="0.25">
      <c r="A73" s="181" t="s">
        <v>336</v>
      </c>
      <c r="B73" s="181" t="s">
        <v>349</v>
      </c>
      <c r="C73" s="181" t="s">
        <v>417</v>
      </c>
      <c r="D73" s="182">
        <v>1261</v>
      </c>
      <c r="E73" s="182">
        <v>315</v>
      </c>
      <c r="F73" s="165">
        <f t="shared" si="3"/>
        <v>0.80012690355329952</v>
      </c>
      <c r="G73" s="165">
        <f t="shared" si="4"/>
        <v>3.2948111297204503E-4</v>
      </c>
      <c r="H73" s="154">
        <f t="shared" si="5"/>
        <v>72</v>
      </c>
    </row>
    <row r="74" spans="1:8" hidden="1" x14ac:dyDescent="0.25">
      <c r="A74" s="181" t="s">
        <v>336</v>
      </c>
      <c r="B74" s="181" t="s">
        <v>353</v>
      </c>
      <c r="C74" s="181" t="s">
        <v>418</v>
      </c>
      <c r="D74" s="182">
        <v>1155</v>
      </c>
      <c r="E74" s="182"/>
      <c r="F74" s="165">
        <f t="shared" si="3"/>
        <v>1</v>
      </c>
      <c r="G74" s="165">
        <f t="shared" si="4"/>
        <v>3.0178484177851867E-4</v>
      </c>
      <c r="H74" s="154">
        <f t="shared" si="5"/>
        <v>73</v>
      </c>
    </row>
    <row r="75" spans="1:8" hidden="1" x14ac:dyDescent="0.25">
      <c r="A75" s="181" t="s">
        <v>336</v>
      </c>
      <c r="B75" s="181" t="s">
        <v>353</v>
      </c>
      <c r="C75" s="181" t="s">
        <v>419</v>
      </c>
      <c r="D75" s="182">
        <v>999</v>
      </c>
      <c r="E75" s="182"/>
      <c r="F75" s="165">
        <f t="shared" si="3"/>
        <v>1</v>
      </c>
      <c r="G75" s="165">
        <f t="shared" si="4"/>
        <v>2.6102429172012137E-4</v>
      </c>
      <c r="H75" s="154">
        <f t="shared" si="5"/>
        <v>74</v>
      </c>
    </row>
    <row r="76" spans="1:8" hidden="1" x14ac:dyDescent="0.25">
      <c r="A76" s="181" t="s">
        <v>336</v>
      </c>
      <c r="B76" s="181" t="s">
        <v>353</v>
      </c>
      <c r="C76" s="181" t="s">
        <v>420</v>
      </c>
      <c r="D76" s="182">
        <v>672</v>
      </c>
      <c r="E76" s="182">
        <v>578</v>
      </c>
      <c r="F76" s="165">
        <f t="shared" si="3"/>
        <v>0.53759999999999997</v>
      </c>
      <c r="G76" s="165">
        <f t="shared" si="4"/>
        <v>1.755839079438654E-4</v>
      </c>
      <c r="H76" s="154">
        <f t="shared" si="5"/>
        <v>75</v>
      </c>
    </row>
    <row r="77" spans="1:8" hidden="1" x14ac:dyDescent="0.25">
      <c r="A77" s="181" t="s">
        <v>336</v>
      </c>
      <c r="B77" s="181" t="s">
        <v>353</v>
      </c>
      <c r="C77" s="181" t="s">
        <v>421</v>
      </c>
      <c r="D77" s="182">
        <v>629</v>
      </c>
      <c r="E77" s="182"/>
      <c r="F77" s="165">
        <f t="shared" si="3"/>
        <v>1</v>
      </c>
      <c r="G77" s="165">
        <f t="shared" si="4"/>
        <v>1.6434862812007641E-4</v>
      </c>
      <c r="H77" s="154">
        <f t="shared" si="5"/>
        <v>76</v>
      </c>
    </row>
    <row r="78" spans="1:8" hidden="1" x14ac:dyDescent="0.25">
      <c r="A78" s="181" t="s">
        <v>336</v>
      </c>
      <c r="B78" s="181" t="s">
        <v>349</v>
      </c>
      <c r="C78" s="181" t="s">
        <v>422</v>
      </c>
      <c r="D78" s="182">
        <v>458</v>
      </c>
      <c r="E78" s="182"/>
      <c r="F78" s="165">
        <f t="shared" si="3"/>
        <v>1</v>
      </c>
      <c r="G78" s="165">
        <f t="shared" si="4"/>
        <v>1.1966879440221779E-4</v>
      </c>
      <c r="H78" s="154">
        <f t="shared" si="5"/>
        <v>77</v>
      </c>
    </row>
    <row r="79" spans="1:8" hidden="1" x14ac:dyDescent="0.25">
      <c r="A79" s="181" t="s">
        <v>336</v>
      </c>
      <c r="B79" s="181" t="s">
        <v>353</v>
      </c>
      <c r="C79" s="181" t="s">
        <v>423</v>
      </c>
      <c r="D79" s="182">
        <v>416</v>
      </c>
      <c r="E79" s="182">
        <v>174</v>
      </c>
      <c r="F79" s="165">
        <f t="shared" si="3"/>
        <v>0.70508474576271185</v>
      </c>
      <c r="G79" s="165">
        <f t="shared" si="4"/>
        <v>1.0869480015572621E-4</v>
      </c>
      <c r="H79" s="154">
        <f t="shared" si="5"/>
        <v>78</v>
      </c>
    </row>
    <row r="80" spans="1:8" hidden="1" x14ac:dyDescent="0.25">
      <c r="A80" s="181" t="s">
        <v>336</v>
      </c>
      <c r="B80" s="181" t="s">
        <v>382</v>
      </c>
      <c r="C80" s="181" t="s">
        <v>424</v>
      </c>
      <c r="D80" s="182">
        <v>396</v>
      </c>
      <c r="E80" s="182">
        <v>168</v>
      </c>
      <c r="F80" s="165">
        <f t="shared" si="3"/>
        <v>0.7021276595744681</v>
      </c>
      <c r="G80" s="165">
        <f t="shared" si="4"/>
        <v>1.0346908860977784E-4</v>
      </c>
      <c r="H80" s="154">
        <f t="shared" si="5"/>
        <v>79</v>
      </c>
    </row>
    <row r="81" spans="1:8" hidden="1" x14ac:dyDescent="0.25">
      <c r="A81" s="181" t="s">
        <v>336</v>
      </c>
      <c r="B81" s="181" t="s">
        <v>382</v>
      </c>
      <c r="C81" s="181" t="s">
        <v>425</v>
      </c>
      <c r="D81" s="182">
        <v>396</v>
      </c>
      <c r="E81" s="182">
        <v>168</v>
      </c>
      <c r="F81" s="165">
        <f t="shared" si="3"/>
        <v>0.7021276595744681</v>
      </c>
      <c r="G81" s="165">
        <f t="shared" si="4"/>
        <v>1.0346908860977784E-4</v>
      </c>
      <c r="H81" s="154">
        <f t="shared" si="5"/>
        <v>80</v>
      </c>
    </row>
    <row r="82" spans="1:8" hidden="1" x14ac:dyDescent="0.25">
      <c r="A82" s="181" t="s">
        <v>336</v>
      </c>
      <c r="B82" s="181" t="s">
        <v>382</v>
      </c>
      <c r="C82" s="181" t="s">
        <v>426</v>
      </c>
      <c r="D82" s="182">
        <v>396</v>
      </c>
      <c r="E82" s="182">
        <v>168</v>
      </c>
      <c r="F82" s="165">
        <f t="shared" si="3"/>
        <v>0.7021276595744681</v>
      </c>
      <c r="G82" s="165">
        <f t="shared" si="4"/>
        <v>1.0346908860977784E-4</v>
      </c>
      <c r="H82" s="154">
        <f t="shared" si="5"/>
        <v>81</v>
      </c>
    </row>
    <row r="83" spans="1:8" hidden="1" x14ac:dyDescent="0.25">
      <c r="A83" s="181" t="s">
        <v>336</v>
      </c>
      <c r="B83" s="181" t="s">
        <v>382</v>
      </c>
      <c r="C83" s="181" t="s">
        <v>427</v>
      </c>
      <c r="D83" s="182">
        <v>396</v>
      </c>
      <c r="E83" s="182">
        <v>168</v>
      </c>
      <c r="F83" s="165">
        <f t="shared" si="3"/>
        <v>0.7021276595744681</v>
      </c>
      <c r="G83" s="165">
        <f t="shared" si="4"/>
        <v>1.0346908860977784E-4</v>
      </c>
      <c r="H83" s="154">
        <f t="shared" si="5"/>
        <v>82</v>
      </c>
    </row>
    <row r="84" spans="1:8" hidden="1" x14ac:dyDescent="0.25">
      <c r="A84" s="181" t="s">
        <v>336</v>
      </c>
      <c r="B84" s="181" t="s">
        <v>382</v>
      </c>
      <c r="C84" s="181" t="s">
        <v>428</v>
      </c>
      <c r="D84" s="182">
        <v>396</v>
      </c>
      <c r="E84" s="182">
        <v>168</v>
      </c>
      <c r="F84" s="165">
        <f t="shared" si="3"/>
        <v>0.7021276595744681</v>
      </c>
      <c r="G84" s="165">
        <f t="shared" si="4"/>
        <v>1.0346908860977784E-4</v>
      </c>
      <c r="H84" s="154">
        <f t="shared" si="5"/>
        <v>83</v>
      </c>
    </row>
    <row r="85" spans="1:8" hidden="1" x14ac:dyDescent="0.25">
      <c r="A85" s="181" t="s">
        <v>336</v>
      </c>
      <c r="B85" s="181" t="s">
        <v>382</v>
      </c>
      <c r="C85" s="181" t="s">
        <v>429</v>
      </c>
      <c r="D85" s="182">
        <v>396</v>
      </c>
      <c r="E85" s="182">
        <v>168</v>
      </c>
      <c r="F85" s="165">
        <f t="shared" si="3"/>
        <v>0.7021276595744681</v>
      </c>
      <c r="G85" s="165">
        <f t="shared" si="4"/>
        <v>1.0346908860977784E-4</v>
      </c>
      <c r="H85" s="154">
        <f t="shared" si="5"/>
        <v>84</v>
      </c>
    </row>
    <row r="86" spans="1:8" hidden="1" x14ac:dyDescent="0.25">
      <c r="A86" s="181" t="s">
        <v>336</v>
      </c>
      <c r="B86" s="181" t="s">
        <v>382</v>
      </c>
      <c r="C86" s="181" t="s">
        <v>430</v>
      </c>
      <c r="D86" s="182">
        <v>396</v>
      </c>
      <c r="E86" s="182">
        <v>168</v>
      </c>
      <c r="F86" s="165">
        <f t="shared" si="3"/>
        <v>0.7021276595744681</v>
      </c>
      <c r="G86" s="165">
        <f t="shared" si="4"/>
        <v>1.0346908860977784E-4</v>
      </c>
      <c r="H86" s="154">
        <f t="shared" si="5"/>
        <v>85</v>
      </c>
    </row>
    <row r="87" spans="1:8" hidden="1" x14ac:dyDescent="0.25">
      <c r="A87" s="181" t="s">
        <v>336</v>
      </c>
      <c r="B87" s="181" t="s">
        <v>382</v>
      </c>
      <c r="C87" s="181" t="s">
        <v>431</v>
      </c>
      <c r="D87" s="182">
        <v>396</v>
      </c>
      <c r="E87" s="182">
        <v>168</v>
      </c>
      <c r="F87" s="165">
        <f t="shared" si="3"/>
        <v>0.7021276595744681</v>
      </c>
      <c r="G87" s="165">
        <f t="shared" si="4"/>
        <v>1.0346908860977784E-4</v>
      </c>
      <c r="H87" s="154">
        <f t="shared" si="5"/>
        <v>86</v>
      </c>
    </row>
    <row r="88" spans="1:8" hidden="1" x14ac:dyDescent="0.25">
      <c r="A88" s="181" t="s">
        <v>336</v>
      </c>
      <c r="B88" s="181" t="s">
        <v>353</v>
      </c>
      <c r="C88" s="181" t="s">
        <v>432</v>
      </c>
      <c r="D88" s="182">
        <v>370</v>
      </c>
      <c r="E88" s="182"/>
      <c r="F88" s="165">
        <f t="shared" si="3"/>
        <v>1</v>
      </c>
      <c r="G88" s="165">
        <f t="shared" si="4"/>
        <v>9.6675663600044942E-5</v>
      </c>
      <c r="H88" s="154">
        <f t="shared" si="5"/>
        <v>87</v>
      </c>
    </row>
    <row r="89" spans="1:8" hidden="1" x14ac:dyDescent="0.25">
      <c r="A89" s="181" t="s">
        <v>336</v>
      </c>
      <c r="B89" s="181" t="s">
        <v>382</v>
      </c>
      <c r="C89" s="181" t="s">
        <v>433</v>
      </c>
      <c r="D89" s="182">
        <v>342</v>
      </c>
      <c r="E89" s="182">
        <v>205</v>
      </c>
      <c r="F89" s="165">
        <f t="shared" si="3"/>
        <v>0.6252285191956124</v>
      </c>
      <c r="G89" s="165">
        <f t="shared" si="4"/>
        <v>8.9359667435717218E-5</v>
      </c>
      <c r="H89" s="154">
        <f t="shared" si="5"/>
        <v>88</v>
      </c>
    </row>
    <row r="90" spans="1:8" hidden="1" x14ac:dyDescent="0.25">
      <c r="A90" s="181" t="s">
        <v>336</v>
      </c>
      <c r="B90" s="181" t="s">
        <v>434</v>
      </c>
      <c r="C90" s="181" t="s">
        <v>435</v>
      </c>
      <c r="D90" s="182">
        <v>319</v>
      </c>
      <c r="E90" s="182">
        <v>1274</v>
      </c>
      <c r="F90" s="165">
        <f t="shared" si="3"/>
        <v>0.20025109855618331</v>
      </c>
      <c r="G90" s="165">
        <f t="shared" si="4"/>
        <v>8.3350099157876578E-5</v>
      </c>
      <c r="H90" s="154">
        <f t="shared" si="5"/>
        <v>89</v>
      </c>
    </row>
    <row r="91" spans="1:8" hidden="1" x14ac:dyDescent="0.25">
      <c r="A91" s="181" t="s">
        <v>336</v>
      </c>
      <c r="B91" s="181" t="s">
        <v>362</v>
      </c>
      <c r="C91" s="181" t="s">
        <v>436</v>
      </c>
      <c r="D91" s="182">
        <v>277</v>
      </c>
      <c r="E91" s="182"/>
      <c r="F91" s="165">
        <f t="shared" si="3"/>
        <v>1</v>
      </c>
      <c r="G91" s="165">
        <f t="shared" si="4"/>
        <v>7.2376104911384999E-5</v>
      </c>
      <c r="H91" s="154">
        <f t="shared" si="5"/>
        <v>90</v>
      </c>
    </row>
    <row r="92" spans="1:8" hidden="1" x14ac:dyDescent="0.25">
      <c r="A92" s="181" t="s">
        <v>336</v>
      </c>
      <c r="B92" s="181" t="s">
        <v>351</v>
      </c>
      <c r="C92" s="181" t="s">
        <v>437</v>
      </c>
      <c r="D92" s="182">
        <v>229</v>
      </c>
      <c r="E92" s="182"/>
      <c r="F92" s="165">
        <f t="shared" si="3"/>
        <v>1</v>
      </c>
      <c r="G92" s="165">
        <f t="shared" si="4"/>
        <v>5.9834397201108894E-5</v>
      </c>
      <c r="H92" s="154">
        <f t="shared" si="5"/>
        <v>91</v>
      </c>
    </row>
    <row r="93" spans="1:8" hidden="1" x14ac:dyDescent="0.25">
      <c r="A93" s="181" t="s">
        <v>336</v>
      </c>
      <c r="B93" s="181" t="s">
        <v>438</v>
      </c>
      <c r="C93" s="181" t="s">
        <v>439</v>
      </c>
      <c r="D93" s="182">
        <v>203</v>
      </c>
      <c r="E93" s="182"/>
      <c r="F93" s="165">
        <f t="shared" si="3"/>
        <v>1</v>
      </c>
      <c r="G93" s="165">
        <f t="shared" si="4"/>
        <v>5.3040972191376008E-5</v>
      </c>
      <c r="H93" s="154">
        <f t="shared" si="5"/>
        <v>92</v>
      </c>
    </row>
    <row r="94" spans="1:8" hidden="1" x14ac:dyDescent="0.25">
      <c r="A94" s="181" t="s">
        <v>336</v>
      </c>
      <c r="B94" s="181" t="s">
        <v>438</v>
      </c>
      <c r="C94" s="181" t="s">
        <v>440</v>
      </c>
      <c r="D94" s="182"/>
      <c r="E94" s="182">
        <v>204</v>
      </c>
      <c r="F94" s="165">
        <f t="shared" si="3"/>
        <v>0</v>
      </c>
      <c r="G94" s="165">
        <f t="shared" si="4"/>
        <v>0</v>
      </c>
      <c r="H94" s="154">
        <f t="shared" si="5"/>
        <v>93</v>
      </c>
    </row>
    <row r="95" spans="1:8" hidden="1" x14ac:dyDescent="0.25">
      <c r="A95" s="181" t="s">
        <v>441</v>
      </c>
      <c r="B95" s="181" t="s">
        <v>337</v>
      </c>
      <c r="C95" s="181" t="s">
        <v>338</v>
      </c>
      <c r="D95" s="182">
        <v>511762</v>
      </c>
      <c r="E95" s="182">
        <v>510734</v>
      </c>
      <c r="F95" s="165">
        <f t="shared" si="3"/>
        <v>0.50050269145307169</v>
      </c>
      <c r="G95" s="165">
        <f t="shared" si="4"/>
        <v>0.13158259996526633</v>
      </c>
      <c r="H95" s="154">
        <f t="shared" si="5"/>
        <v>1</v>
      </c>
    </row>
    <row r="96" spans="1:8" hidden="1" x14ac:dyDescent="0.25">
      <c r="A96" s="181" t="s">
        <v>441</v>
      </c>
      <c r="B96" s="181" t="s">
        <v>351</v>
      </c>
      <c r="C96" s="181" t="s">
        <v>352</v>
      </c>
      <c r="D96" s="182">
        <v>366814</v>
      </c>
      <c r="E96" s="182">
        <v>241684</v>
      </c>
      <c r="F96" s="165">
        <f t="shared" si="3"/>
        <v>0.60281874385782697</v>
      </c>
      <c r="G96" s="165">
        <f t="shared" si="4"/>
        <v>9.431403625837638E-2</v>
      </c>
      <c r="H96" s="154">
        <f t="shared" si="5"/>
        <v>2</v>
      </c>
    </row>
    <row r="97" spans="1:8" hidden="1" x14ac:dyDescent="0.25">
      <c r="A97" s="181" t="s">
        <v>441</v>
      </c>
      <c r="B97" s="181" t="s">
        <v>349</v>
      </c>
      <c r="C97" s="181" t="s">
        <v>350</v>
      </c>
      <c r="D97" s="182">
        <v>350418</v>
      </c>
      <c r="E97" s="182">
        <v>451971</v>
      </c>
      <c r="F97" s="165">
        <f t="shared" si="3"/>
        <v>0.43671834982782665</v>
      </c>
      <c r="G97" s="165">
        <f t="shared" si="4"/>
        <v>9.0098349456639415E-2</v>
      </c>
      <c r="H97" s="154">
        <f t="shared" si="5"/>
        <v>3</v>
      </c>
    </row>
    <row r="98" spans="1:8" hidden="1" x14ac:dyDescent="0.25">
      <c r="A98" s="181" t="s">
        <v>441</v>
      </c>
      <c r="B98" s="181" t="s">
        <v>341</v>
      </c>
      <c r="C98" s="181" t="s">
        <v>342</v>
      </c>
      <c r="D98" s="182">
        <v>227771</v>
      </c>
      <c r="E98" s="182">
        <v>476796</v>
      </c>
      <c r="F98" s="165">
        <f t="shared" si="3"/>
        <v>0.32327798491839671</v>
      </c>
      <c r="G98" s="165">
        <f t="shared" si="4"/>
        <v>5.8563747165066342E-2</v>
      </c>
      <c r="H98" s="154">
        <f t="shared" si="5"/>
        <v>4</v>
      </c>
    </row>
    <row r="99" spans="1:8" hidden="1" x14ac:dyDescent="0.25">
      <c r="A99" s="181" t="s">
        <v>441</v>
      </c>
      <c r="B99" s="181" t="s">
        <v>341</v>
      </c>
      <c r="C99" s="181" t="s">
        <v>367</v>
      </c>
      <c r="D99" s="182">
        <v>207161</v>
      </c>
      <c r="E99" s="182">
        <v>499370</v>
      </c>
      <c r="F99" s="165">
        <f t="shared" si="3"/>
        <v>0.293208649018939</v>
      </c>
      <c r="G99" s="165">
        <f t="shared" si="4"/>
        <v>5.3264570232656079E-2</v>
      </c>
      <c r="H99" s="154">
        <f t="shared" si="5"/>
        <v>5</v>
      </c>
    </row>
    <row r="100" spans="1:8" hidden="1" x14ac:dyDescent="0.25">
      <c r="A100" s="181" t="s">
        <v>441</v>
      </c>
      <c r="B100" s="181" t="s">
        <v>337</v>
      </c>
      <c r="C100" s="181" t="s">
        <v>348</v>
      </c>
      <c r="D100" s="182">
        <v>200368</v>
      </c>
      <c r="E100" s="182">
        <v>256383</v>
      </c>
      <c r="F100" s="165">
        <f t="shared" si="3"/>
        <v>0.43868103189702923</v>
      </c>
      <c r="G100" s="165">
        <f t="shared" si="4"/>
        <v>5.1517975914273602E-2</v>
      </c>
      <c r="H100" s="154">
        <f t="shared" si="5"/>
        <v>6</v>
      </c>
    </row>
    <row r="101" spans="1:8" hidden="1" x14ac:dyDescent="0.25">
      <c r="A101" s="181" t="s">
        <v>441</v>
      </c>
      <c r="B101" s="181" t="s">
        <v>341</v>
      </c>
      <c r="C101" s="181" t="s">
        <v>357</v>
      </c>
      <c r="D101" s="182">
        <v>182572</v>
      </c>
      <c r="E101" s="182">
        <v>332268</v>
      </c>
      <c r="F101" s="165">
        <f t="shared" si="3"/>
        <v>0.35461891072954704</v>
      </c>
      <c r="G101" s="165">
        <f t="shared" si="4"/>
        <v>4.6942325613974087E-2</v>
      </c>
      <c r="H101" s="154">
        <f t="shared" si="5"/>
        <v>7</v>
      </c>
    </row>
    <row r="102" spans="1:8" hidden="1" x14ac:dyDescent="0.25">
      <c r="A102" s="181" t="s">
        <v>441</v>
      </c>
      <c r="B102" s="181" t="s">
        <v>349</v>
      </c>
      <c r="C102" s="181" t="s">
        <v>377</v>
      </c>
      <c r="D102" s="182">
        <v>126898</v>
      </c>
      <c r="E102" s="182">
        <v>123762</v>
      </c>
      <c r="F102" s="165">
        <f t="shared" si="3"/>
        <v>0.50625548551823185</v>
      </c>
      <c r="G102" s="165">
        <f t="shared" si="4"/>
        <v>3.2627605743279824E-2</v>
      </c>
      <c r="H102" s="154">
        <f t="shared" si="5"/>
        <v>8</v>
      </c>
    </row>
    <row r="103" spans="1:8" hidden="1" x14ac:dyDescent="0.25">
      <c r="A103" s="181" t="s">
        <v>441</v>
      </c>
      <c r="B103" s="181" t="s">
        <v>362</v>
      </c>
      <c r="C103" s="181" t="s">
        <v>442</v>
      </c>
      <c r="D103" s="182">
        <v>121277</v>
      </c>
      <c r="E103" s="182">
        <v>74255</v>
      </c>
      <c r="F103" s="165">
        <f t="shared" si="3"/>
        <v>0.62024118814311724</v>
      </c>
      <c r="G103" s="165">
        <f t="shared" si="4"/>
        <v>3.1182352296551145E-2</v>
      </c>
      <c r="H103" s="154">
        <f t="shared" si="5"/>
        <v>9</v>
      </c>
    </row>
    <row r="104" spans="1:8" hidden="1" x14ac:dyDescent="0.25">
      <c r="A104" s="181" t="s">
        <v>441</v>
      </c>
      <c r="B104" s="181" t="s">
        <v>339</v>
      </c>
      <c r="C104" s="181" t="s">
        <v>364</v>
      </c>
      <c r="D104" s="182">
        <v>118086</v>
      </c>
      <c r="E104" s="182">
        <v>90641</v>
      </c>
      <c r="F104" s="165">
        <f t="shared" si="3"/>
        <v>0.56574377057112879</v>
      </c>
      <c r="G104" s="165">
        <f t="shared" si="4"/>
        <v>3.0361892636613194E-2</v>
      </c>
      <c r="H104" s="154">
        <f t="shared" si="5"/>
        <v>10</v>
      </c>
    </row>
    <row r="105" spans="1:8" hidden="1" x14ac:dyDescent="0.25">
      <c r="A105" s="181" t="s">
        <v>441</v>
      </c>
      <c r="B105" s="181" t="s">
        <v>349</v>
      </c>
      <c r="C105" s="181" t="s">
        <v>361</v>
      </c>
      <c r="D105" s="182">
        <v>105556</v>
      </c>
      <c r="E105" s="182">
        <v>145104</v>
      </c>
      <c r="F105" s="165">
        <f t="shared" si="3"/>
        <v>0.42111226362403253</v>
      </c>
      <c r="G105" s="165">
        <f t="shared" si="4"/>
        <v>2.7140219324478281E-2</v>
      </c>
      <c r="H105" s="154">
        <f t="shared" si="5"/>
        <v>11</v>
      </c>
    </row>
    <row r="106" spans="1:8" hidden="1" x14ac:dyDescent="0.25">
      <c r="A106" s="181" t="s">
        <v>441</v>
      </c>
      <c r="B106" s="181" t="s">
        <v>349</v>
      </c>
      <c r="C106" s="181" t="s">
        <v>443</v>
      </c>
      <c r="D106" s="182">
        <v>105060</v>
      </c>
      <c r="E106" s="182">
        <v>148627</v>
      </c>
      <c r="F106" s="165">
        <f t="shared" si="3"/>
        <v>0.41413237572283956</v>
      </c>
      <c r="G106" s="165">
        <f t="shared" si="4"/>
        <v>2.701268939927326E-2</v>
      </c>
      <c r="H106" s="154">
        <f t="shared" si="5"/>
        <v>12</v>
      </c>
    </row>
    <row r="107" spans="1:8" hidden="1" x14ac:dyDescent="0.25">
      <c r="A107" s="181" t="s">
        <v>441</v>
      </c>
      <c r="B107" s="181" t="s">
        <v>349</v>
      </c>
      <c r="C107" s="181" t="s">
        <v>379</v>
      </c>
      <c r="D107" s="182">
        <v>91829</v>
      </c>
      <c r="E107" s="182">
        <v>106806</v>
      </c>
      <c r="F107" s="165">
        <f t="shared" si="3"/>
        <v>0.46230019885720042</v>
      </c>
      <c r="G107" s="165">
        <f t="shared" si="4"/>
        <v>2.3610777221072379E-2</v>
      </c>
      <c r="H107" s="154">
        <f t="shared" si="5"/>
        <v>13</v>
      </c>
    </row>
    <row r="108" spans="1:8" hidden="1" x14ac:dyDescent="0.25">
      <c r="A108" s="181" t="s">
        <v>441</v>
      </c>
      <c r="B108" s="181" t="s">
        <v>349</v>
      </c>
      <c r="C108" s="181" t="s">
        <v>378</v>
      </c>
      <c r="D108" s="182">
        <v>91020</v>
      </c>
      <c r="E108" s="182">
        <v>123497</v>
      </c>
      <c r="F108" s="165">
        <f t="shared" si="3"/>
        <v>0.42430203666842253</v>
      </c>
      <c r="G108" s="165">
        <f t="shared" si="4"/>
        <v>2.3402769742260156E-2</v>
      </c>
      <c r="H108" s="154">
        <f t="shared" si="5"/>
        <v>14</v>
      </c>
    </row>
    <row r="109" spans="1:8" hidden="1" x14ac:dyDescent="0.25">
      <c r="A109" s="181" t="s">
        <v>441</v>
      </c>
      <c r="B109" s="181" t="s">
        <v>349</v>
      </c>
      <c r="C109" s="181" t="s">
        <v>444</v>
      </c>
      <c r="D109" s="182">
        <v>87632</v>
      </c>
      <c r="E109" s="182">
        <v>135527</v>
      </c>
      <c r="F109" s="165">
        <f t="shared" si="3"/>
        <v>0.39268862111767844</v>
      </c>
      <c r="G109" s="165">
        <f t="shared" si="4"/>
        <v>2.2531658075738762E-2</v>
      </c>
      <c r="H109" s="154">
        <f t="shared" si="5"/>
        <v>15</v>
      </c>
    </row>
    <row r="110" spans="1:8" hidden="1" x14ac:dyDescent="0.25">
      <c r="A110" s="181" t="s">
        <v>441</v>
      </c>
      <c r="B110" s="181" t="s">
        <v>341</v>
      </c>
      <c r="C110" s="181" t="s">
        <v>343</v>
      </c>
      <c r="D110" s="182">
        <v>75795</v>
      </c>
      <c r="E110" s="182">
        <v>140084</v>
      </c>
      <c r="F110" s="165">
        <f t="shared" si="3"/>
        <v>0.35109945849295204</v>
      </c>
      <c r="G110" s="165">
        <f t="shared" si="4"/>
        <v>1.9488166695392318E-2</v>
      </c>
      <c r="H110" s="154">
        <f t="shared" si="5"/>
        <v>16</v>
      </c>
    </row>
    <row r="111" spans="1:8" hidden="1" x14ac:dyDescent="0.25">
      <c r="A111" s="181" t="s">
        <v>441</v>
      </c>
      <c r="B111" s="181" t="s">
        <v>353</v>
      </c>
      <c r="C111" s="181" t="s">
        <v>395</v>
      </c>
      <c r="D111" s="182">
        <v>71482</v>
      </c>
      <c r="E111" s="182">
        <v>41589</v>
      </c>
      <c r="F111" s="165">
        <f t="shared" si="3"/>
        <v>0.63218685604620106</v>
      </c>
      <c r="G111" s="165">
        <f t="shared" si="4"/>
        <v>1.8379222003034944E-2</v>
      </c>
      <c r="H111" s="154">
        <f t="shared" si="5"/>
        <v>17</v>
      </c>
    </row>
    <row r="112" spans="1:8" hidden="1" x14ac:dyDescent="0.25">
      <c r="A112" s="181" t="s">
        <v>441</v>
      </c>
      <c r="B112" s="181" t="s">
        <v>362</v>
      </c>
      <c r="C112" s="181" t="s">
        <v>414</v>
      </c>
      <c r="D112" s="182">
        <v>64629</v>
      </c>
      <c r="E112" s="182">
        <v>45354</v>
      </c>
      <c r="F112" s="165">
        <f t="shared" si="3"/>
        <v>0.58762717874580617</v>
      </c>
      <c r="G112" s="165">
        <f t="shared" si="4"/>
        <v>1.6617200677571213E-2</v>
      </c>
      <c r="H112" s="154">
        <f t="shared" si="5"/>
        <v>18</v>
      </c>
    </row>
    <row r="113" spans="1:8" x14ac:dyDescent="0.25">
      <c r="A113" s="181" t="s">
        <v>441</v>
      </c>
      <c r="B113" s="181" t="s">
        <v>369</v>
      </c>
      <c r="C113" s="181" t="s">
        <v>373</v>
      </c>
      <c r="D113" s="182">
        <v>62026</v>
      </c>
      <c r="E113" s="182">
        <v>31717</v>
      </c>
      <c r="F113" s="165">
        <f t="shared" si="3"/>
        <v>0.66166007061860621</v>
      </c>
      <c r="G113" s="165">
        <f t="shared" si="4"/>
        <v>1.5947925687029539E-2</v>
      </c>
      <c r="H113" s="154">
        <f t="shared" si="5"/>
        <v>19</v>
      </c>
    </row>
    <row r="114" spans="1:8" hidden="1" x14ac:dyDescent="0.25">
      <c r="A114" s="181" t="s">
        <v>441</v>
      </c>
      <c r="B114" s="181" t="s">
        <v>362</v>
      </c>
      <c r="C114" s="181" t="s">
        <v>445</v>
      </c>
      <c r="D114" s="182">
        <v>58045</v>
      </c>
      <c r="E114" s="182">
        <v>33802</v>
      </c>
      <c r="F114" s="165">
        <f t="shared" si="3"/>
        <v>0.6319749148039675</v>
      </c>
      <c r="G114" s="165">
        <f t="shared" si="4"/>
        <v>1.492434376718843E-2</v>
      </c>
      <c r="H114" s="154">
        <f t="shared" si="5"/>
        <v>20</v>
      </c>
    </row>
    <row r="115" spans="1:8" hidden="1" x14ac:dyDescent="0.25">
      <c r="A115" s="181" t="s">
        <v>441</v>
      </c>
      <c r="B115" s="181" t="s">
        <v>351</v>
      </c>
      <c r="C115" s="181" t="s">
        <v>371</v>
      </c>
      <c r="D115" s="182">
        <v>57806</v>
      </c>
      <c r="E115" s="182">
        <v>52571</v>
      </c>
      <c r="F115" s="165">
        <f t="shared" si="3"/>
        <v>0.52371417958451494</v>
      </c>
      <c r="G115" s="165">
        <f t="shared" si="4"/>
        <v>1.4862892855648107E-2</v>
      </c>
      <c r="H115" s="154">
        <f t="shared" si="5"/>
        <v>21</v>
      </c>
    </row>
    <row r="116" spans="1:8" hidden="1" x14ac:dyDescent="0.25">
      <c r="A116" s="181" t="s">
        <v>441</v>
      </c>
      <c r="B116" s="181" t="s">
        <v>351</v>
      </c>
      <c r="C116" s="181" t="s">
        <v>355</v>
      </c>
      <c r="D116" s="182">
        <v>57328</v>
      </c>
      <c r="E116" s="182">
        <v>39448</v>
      </c>
      <c r="F116" s="165">
        <f t="shared" si="3"/>
        <v>0.59237827560552203</v>
      </c>
      <c r="G116" s="165">
        <f t="shared" si="4"/>
        <v>1.4739991032567462E-2</v>
      </c>
      <c r="H116" s="154">
        <f t="shared" si="5"/>
        <v>22</v>
      </c>
    </row>
    <row r="117" spans="1:8" hidden="1" x14ac:dyDescent="0.25">
      <c r="A117" s="181" t="s">
        <v>441</v>
      </c>
      <c r="B117" s="181" t="s">
        <v>362</v>
      </c>
      <c r="C117" s="181" t="s">
        <v>446</v>
      </c>
      <c r="D117" s="182">
        <v>45416</v>
      </c>
      <c r="E117" s="182">
        <v>36933</v>
      </c>
      <c r="F117" s="165">
        <f t="shared" si="3"/>
        <v>0.55150639352026132</v>
      </c>
      <c r="G117" s="165">
        <f t="shared" si="4"/>
        <v>1.1677215893369449E-2</v>
      </c>
      <c r="H117" s="154">
        <f t="shared" si="5"/>
        <v>23</v>
      </c>
    </row>
    <row r="118" spans="1:8" hidden="1" x14ac:dyDescent="0.25">
      <c r="A118" s="181" t="s">
        <v>441</v>
      </c>
      <c r="B118" s="181" t="s">
        <v>341</v>
      </c>
      <c r="C118" s="181" t="s">
        <v>345</v>
      </c>
      <c r="D118" s="182">
        <v>35491</v>
      </c>
      <c r="E118" s="182">
        <v>64766</v>
      </c>
      <c r="F118" s="165">
        <f t="shared" si="3"/>
        <v>0.35400021943604937</v>
      </c>
      <c r="G118" s="165">
        <f t="shared" si="4"/>
        <v>9.1253318053455858E-3</v>
      </c>
      <c r="H118" s="154">
        <f t="shared" si="5"/>
        <v>24</v>
      </c>
    </row>
    <row r="119" spans="1:8" hidden="1" x14ac:dyDescent="0.25">
      <c r="A119" s="181" t="s">
        <v>441</v>
      </c>
      <c r="B119" s="181" t="s">
        <v>353</v>
      </c>
      <c r="C119" s="181" t="s">
        <v>354</v>
      </c>
      <c r="D119" s="182">
        <v>33372</v>
      </c>
      <c r="E119" s="182">
        <v>15577</v>
      </c>
      <c r="F119" s="165">
        <f t="shared" si="3"/>
        <v>0.68177082269300704</v>
      </c>
      <c r="G119" s="165">
        <f t="shared" si="4"/>
        <v>8.5805013385926825E-3</v>
      </c>
      <c r="H119" s="154">
        <f t="shared" si="5"/>
        <v>25</v>
      </c>
    </row>
    <row r="120" spans="1:8" hidden="1" x14ac:dyDescent="0.25">
      <c r="A120" s="181" t="s">
        <v>441</v>
      </c>
      <c r="B120" s="181" t="s">
        <v>362</v>
      </c>
      <c r="C120" s="181" t="s">
        <v>447</v>
      </c>
      <c r="D120" s="182">
        <v>31778</v>
      </c>
      <c r="E120" s="182">
        <v>15630</v>
      </c>
      <c r="F120" s="165">
        <f t="shared" si="3"/>
        <v>0.67030880863989195</v>
      </c>
      <c r="G120" s="165">
        <f t="shared" si="4"/>
        <v>8.1706571838007398E-3</v>
      </c>
      <c r="H120" s="154">
        <f t="shared" si="5"/>
        <v>26</v>
      </c>
    </row>
    <row r="121" spans="1:8" hidden="1" x14ac:dyDescent="0.25">
      <c r="A121" s="181" t="s">
        <v>441</v>
      </c>
      <c r="B121" s="181" t="s">
        <v>349</v>
      </c>
      <c r="C121" s="181" t="s">
        <v>407</v>
      </c>
      <c r="D121" s="182">
        <v>29848</v>
      </c>
      <c r="E121" s="182">
        <v>40894</v>
      </c>
      <c r="F121" s="165">
        <f t="shared" si="3"/>
        <v>0.42192756778151591</v>
      </c>
      <c r="G121" s="165">
        <f t="shared" si="4"/>
        <v>7.6744217893537818E-3</v>
      </c>
      <c r="H121" s="154">
        <f t="shared" si="5"/>
        <v>27</v>
      </c>
    </row>
    <row r="122" spans="1:8" hidden="1" x14ac:dyDescent="0.25">
      <c r="A122" s="181" t="s">
        <v>441</v>
      </c>
      <c r="B122" s="181" t="s">
        <v>349</v>
      </c>
      <c r="C122" s="181" t="s">
        <v>448</v>
      </c>
      <c r="D122" s="182">
        <v>27260</v>
      </c>
      <c r="E122" s="182">
        <v>35302</v>
      </c>
      <c r="F122" s="165">
        <f t="shared" si="3"/>
        <v>0.43572775806400049</v>
      </c>
      <c r="G122" s="165">
        <f t="shared" si="4"/>
        <v>7.0090035505824206E-3</v>
      </c>
      <c r="H122" s="154">
        <f t="shared" si="5"/>
        <v>28</v>
      </c>
    </row>
    <row r="123" spans="1:8" hidden="1" x14ac:dyDescent="0.25">
      <c r="A123" s="181" t="s">
        <v>441</v>
      </c>
      <c r="B123" s="181" t="s">
        <v>337</v>
      </c>
      <c r="C123" s="181" t="s">
        <v>381</v>
      </c>
      <c r="D123" s="182">
        <v>26900</v>
      </c>
      <c r="E123" s="182">
        <v>34377</v>
      </c>
      <c r="F123" s="165">
        <f t="shared" si="3"/>
        <v>0.43899015943992037</v>
      </c>
      <c r="G123" s="165">
        <f t="shared" si="4"/>
        <v>6.9164415080949053E-3</v>
      </c>
      <c r="H123" s="154">
        <f t="shared" si="5"/>
        <v>29</v>
      </c>
    </row>
    <row r="124" spans="1:8" hidden="1" x14ac:dyDescent="0.25">
      <c r="A124" s="181" t="s">
        <v>441</v>
      </c>
      <c r="B124" s="181" t="s">
        <v>351</v>
      </c>
      <c r="C124" s="181" t="s">
        <v>360</v>
      </c>
      <c r="D124" s="182">
        <v>25250</v>
      </c>
      <c r="E124" s="182">
        <v>13436</v>
      </c>
      <c r="F124" s="165">
        <f t="shared" si="3"/>
        <v>0.65269089593134466</v>
      </c>
      <c r="G124" s="165">
        <f t="shared" si="4"/>
        <v>6.4921988133604591E-3</v>
      </c>
      <c r="H124" s="154">
        <f t="shared" si="5"/>
        <v>30</v>
      </c>
    </row>
    <row r="125" spans="1:8" hidden="1" x14ac:dyDescent="0.25">
      <c r="A125" s="181" t="s">
        <v>441</v>
      </c>
      <c r="B125" s="181" t="s">
        <v>339</v>
      </c>
      <c r="C125" s="181" t="s">
        <v>372</v>
      </c>
      <c r="D125" s="182">
        <v>24598</v>
      </c>
      <c r="E125" s="182">
        <v>27511</v>
      </c>
      <c r="F125" s="165">
        <f t="shared" si="3"/>
        <v>0.47204897426548198</v>
      </c>
      <c r="G125" s="165">
        <f t="shared" si="4"/>
        <v>6.3245586697441812E-3</v>
      </c>
      <c r="H125" s="154">
        <f t="shared" si="5"/>
        <v>31</v>
      </c>
    </row>
    <row r="126" spans="1:8" hidden="1" x14ac:dyDescent="0.25">
      <c r="A126" s="181" t="s">
        <v>441</v>
      </c>
      <c r="B126" s="181" t="s">
        <v>362</v>
      </c>
      <c r="C126" s="181" t="s">
        <v>436</v>
      </c>
      <c r="D126" s="182">
        <v>20606</v>
      </c>
      <c r="E126" s="182">
        <v>8265</v>
      </c>
      <c r="F126" s="165">
        <f t="shared" si="3"/>
        <v>0.71372657684181362</v>
      </c>
      <c r="G126" s="165">
        <f t="shared" si="4"/>
        <v>5.2981484652715096E-3</v>
      </c>
      <c r="H126" s="154">
        <f t="shared" si="5"/>
        <v>32</v>
      </c>
    </row>
    <row r="127" spans="1:8" hidden="1" x14ac:dyDescent="0.25">
      <c r="A127" s="181" t="s">
        <v>441</v>
      </c>
      <c r="B127" s="181" t="s">
        <v>362</v>
      </c>
      <c r="C127" s="181" t="s">
        <v>449</v>
      </c>
      <c r="D127" s="182">
        <v>20502</v>
      </c>
      <c r="E127" s="182">
        <v>11798</v>
      </c>
      <c r="F127" s="165">
        <f t="shared" si="3"/>
        <v>0.63473684210526315</v>
      </c>
      <c r="G127" s="165">
        <f t="shared" si="4"/>
        <v>5.2714083196640053E-3</v>
      </c>
      <c r="H127" s="154">
        <f t="shared" si="5"/>
        <v>33</v>
      </c>
    </row>
    <row r="128" spans="1:8" hidden="1" x14ac:dyDescent="0.25">
      <c r="A128" s="181" t="s">
        <v>441</v>
      </c>
      <c r="B128" s="181" t="s">
        <v>349</v>
      </c>
      <c r="C128" s="181" t="s">
        <v>358</v>
      </c>
      <c r="D128" s="182">
        <v>18626</v>
      </c>
      <c r="E128" s="182">
        <v>19191</v>
      </c>
      <c r="F128" s="165">
        <f t="shared" si="3"/>
        <v>0.49252981463363038</v>
      </c>
      <c r="G128" s="165">
        <f t="shared" si="4"/>
        <v>4.7890572315901743E-3</v>
      </c>
      <c r="H128" s="154">
        <f t="shared" si="5"/>
        <v>34</v>
      </c>
    </row>
    <row r="129" spans="1:8" hidden="1" x14ac:dyDescent="0.25">
      <c r="A129" s="181" t="s">
        <v>441</v>
      </c>
      <c r="B129" s="181" t="s">
        <v>353</v>
      </c>
      <c r="C129" s="181" t="s">
        <v>403</v>
      </c>
      <c r="D129" s="182">
        <v>18356</v>
      </c>
      <c r="E129" s="182">
        <v>13612</v>
      </c>
      <c r="F129" s="165">
        <f t="shared" si="3"/>
        <v>0.57419919919919915</v>
      </c>
      <c r="G129" s="165">
        <f t="shared" si="4"/>
        <v>4.7196356997245385E-3</v>
      </c>
      <c r="H129" s="154">
        <f t="shared" si="5"/>
        <v>35</v>
      </c>
    </row>
    <row r="130" spans="1:8" hidden="1" x14ac:dyDescent="0.25">
      <c r="A130" s="181" t="s">
        <v>441</v>
      </c>
      <c r="B130" s="181" t="s">
        <v>339</v>
      </c>
      <c r="C130" s="181" t="s">
        <v>340</v>
      </c>
      <c r="D130" s="182">
        <v>12974</v>
      </c>
      <c r="E130" s="182">
        <v>13509</v>
      </c>
      <c r="F130" s="165">
        <f t="shared" ref="F130:F193" si="6">D130/(D130+E130)</f>
        <v>0.48989918060642679</v>
      </c>
      <c r="G130" s="165">
        <f t="shared" ref="G130:G193" si="7">D130/SUMIF($A$2:$A$983,$A130,$D$2:$D$983)</f>
        <v>3.3358331645361818E-3</v>
      </c>
      <c r="H130" s="154">
        <f t="shared" si="5"/>
        <v>36</v>
      </c>
    </row>
    <row r="131" spans="1:8" hidden="1" x14ac:dyDescent="0.25">
      <c r="A131" s="181" t="s">
        <v>441</v>
      </c>
      <c r="B131" s="181" t="s">
        <v>339</v>
      </c>
      <c r="C131" s="181" t="s">
        <v>344</v>
      </c>
      <c r="D131" s="182">
        <v>11918</v>
      </c>
      <c r="E131" s="182">
        <v>7163</v>
      </c>
      <c r="F131" s="165">
        <f t="shared" si="6"/>
        <v>0.62460038782034488</v>
      </c>
      <c r="G131" s="165">
        <f t="shared" si="7"/>
        <v>3.0643178399061368E-3</v>
      </c>
      <c r="H131" s="154">
        <f t="shared" ref="H131:H194" si="8">IF(A131&lt;&gt;A130,1,H130+1)</f>
        <v>37</v>
      </c>
    </row>
    <row r="132" spans="1:8" hidden="1" x14ac:dyDescent="0.25">
      <c r="A132" s="181" t="s">
        <v>441</v>
      </c>
      <c r="B132" s="181" t="s">
        <v>434</v>
      </c>
      <c r="C132" s="181" t="s">
        <v>435</v>
      </c>
      <c r="D132" s="182">
        <v>11053</v>
      </c>
      <c r="E132" s="182">
        <v>70995</v>
      </c>
      <c r="F132" s="165">
        <f t="shared" si="6"/>
        <v>0.13471382605304213</v>
      </c>
      <c r="G132" s="165">
        <f t="shared" si="7"/>
        <v>2.841911821151412E-3</v>
      </c>
      <c r="H132" s="154">
        <f t="shared" si="8"/>
        <v>38</v>
      </c>
    </row>
    <row r="133" spans="1:8" hidden="1" x14ac:dyDescent="0.25">
      <c r="A133" s="181" t="s">
        <v>441</v>
      </c>
      <c r="B133" s="181" t="s">
        <v>362</v>
      </c>
      <c r="C133" s="181" t="s">
        <v>397</v>
      </c>
      <c r="D133" s="182">
        <v>10375</v>
      </c>
      <c r="E133" s="182">
        <v>13323</v>
      </c>
      <c r="F133" s="165">
        <f t="shared" si="6"/>
        <v>0.43780065828339942</v>
      </c>
      <c r="G133" s="165">
        <f t="shared" si="7"/>
        <v>2.667586641133258E-3</v>
      </c>
      <c r="H133" s="154">
        <f t="shared" si="8"/>
        <v>39</v>
      </c>
    </row>
    <row r="134" spans="1:8" hidden="1" x14ac:dyDescent="0.25">
      <c r="A134" s="181" t="s">
        <v>441</v>
      </c>
      <c r="B134" s="181" t="s">
        <v>349</v>
      </c>
      <c r="C134" s="181" t="s">
        <v>404</v>
      </c>
      <c r="D134" s="182">
        <v>9943</v>
      </c>
      <c r="E134" s="182">
        <v>18447</v>
      </c>
      <c r="F134" s="165">
        <f t="shared" si="6"/>
        <v>0.35022895385699188</v>
      </c>
      <c r="G134" s="165">
        <f t="shared" si="7"/>
        <v>2.5565121901482395E-3</v>
      </c>
      <c r="H134" s="154">
        <f t="shared" si="8"/>
        <v>40</v>
      </c>
    </row>
    <row r="135" spans="1:8" hidden="1" x14ac:dyDescent="0.25">
      <c r="A135" s="181" t="s">
        <v>441</v>
      </c>
      <c r="B135" s="181" t="s">
        <v>339</v>
      </c>
      <c r="C135" s="181" t="s">
        <v>347</v>
      </c>
      <c r="D135" s="182">
        <v>8777</v>
      </c>
      <c r="E135" s="182">
        <v>8898</v>
      </c>
      <c r="F135" s="165">
        <f t="shared" si="6"/>
        <v>0.49657708628005659</v>
      </c>
      <c r="G135" s="165">
        <f t="shared" si="7"/>
        <v>2.2567140192025644E-3</v>
      </c>
      <c r="H135" s="154">
        <f t="shared" si="8"/>
        <v>41</v>
      </c>
    </row>
    <row r="136" spans="1:8" hidden="1" x14ac:dyDescent="0.25">
      <c r="A136" s="181" t="s">
        <v>441</v>
      </c>
      <c r="B136" s="181" t="s">
        <v>351</v>
      </c>
      <c r="C136" s="181" t="s">
        <v>375</v>
      </c>
      <c r="D136" s="182">
        <v>8750</v>
      </c>
      <c r="E136" s="182">
        <v>5924</v>
      </c>
      <c r="F136" s="165">
        <f t="shared" si="6"/>
        <v>0.59629276270955434</v>
      </c>
      <c r="G136" s="165">
        <f t="shared" si="7"/>
        <v>2.2497718660160005E-3</v>
      </c>
      <c r="H136" s="154">
        <f t="shared" si="8"/>
        <v>42</v>
      </c>
    </row>
    <row r="137" spans="1:8" hidden="1" x14ac:dyDescent="0.25">
      <c r="A137" s="181" t="s">
        <v>441</v>
      </c>
      <c r="B137" s="181" t="s">
        <v>353</v>
      </c>
      <c r="C137" s="181" t="s">
        <v>392</v>
      </c>
      <c r="D137" s="182">
        <v>8739</v>
      </c>
      <c r="E137" s="182">
        <v>6482</v>
      </c>
      <c r="F137" s="165">
        <f t="shared" si="6"/>
        <v>0.57414098942250835</v>
      </c>
      <c r="G137" s="165">
        <f t="shared" si="7"/>
        <v>2.2469435813844375E-3</v>
      </c>
      <c r="H137" s="154">
        <f t="shared" si="8"/>
        <v>43</v>
      </c>
    </row>
    <row r="138" spans="1:8" hidden="1" x14ac:dyDescent="0.25">
      <c r="A138" s="181" t="s">
        <v>441</v>
      </c>
      <c r="B138" s="181" t="s">
        <v>349</v>
      </c>
      <c r="C138" s="181" t="s">
        <v>417</v>
      </c>
      <c r="D138" s="182">
        <v>8522</v>
      </c>
      <c r="E138" s="182">
        <v>6999</v>
      </c>
      <c r="F138" s="165">
        <f t="shared" si="6"/>
        <v>0.54906256040203594</v>
      </c>
      <c r="G138" s="165">
        <f t="shared" si="7"/>
        <v>2.1911492391072408E-3</v>
      </c>
      <c r="H138" s="154">
        <f t="shared" si="8"/>
        <v>44</v>
      </c>
    </row>
    <row r="139" spans="1:8" hidden="1" x14ac:dyDescent="0.25">
      <c r="A139" s="181" t="s">
        <v>441</v>
      </c>
      <c r="B139" s="181" t="s">
        <v>353</v>
      </c>
      <c r="C139" s="181" t="s">
        <v>420</v>
      </c>
      <c r="D139" s="182">
        <v>7419</v>
      </c>
      <c r="E139" s="182">
        <v>4045</v>
      </c>
      <c r="F139" s="165">
        <f t="shared" si="6"/>
        <v>0.64715631542219121</v>
      </c>
      <c r="G139" s="165">
        <f t="shared" si="7"/>
        <v>1.907549425596881E-3</v>
      </c>
      <c r="H139" s="154">
        <f t="shared" si="8"/>
        <v>45</v>
      </c>
    </row>
    <row r="140" spans="1:8" hidden="1" x14ac:dyDescent="0.25">
      <c r="A140" s="181" t="s">
        <v>441</v>
      </c>
      <c r="B140" s="181" t="s">
        <v>349</v>
      </c>
      <c r="C140" s="181" t="s">
        <v>450</v>
      </c>
      <c r="D140" s="182">
        <v>7208</v>
      </c>
      <c r="E140" s="182">
        <v>17486</v>
      </c>
      <c r="F140" s="165">
        <f t="shared" si="6"/>
        <v>0.29189276747388032</v>
      </c>
      <c r="G140" s="165">
        <f t="shared" si="7"/>
        <v>1.8532977840278095E-3</v>
      </c>
      <c r="H140" s="154">
        <f t="shared" si="8"/>
        <v>46</v>
      </c>
    </row>
    <row r="141" spans="1:8" hidden="1" x14ac:dyDescent="0.25">
      <c r="A141" s="181" t="s">
        <v>441</v>
      </c>
      <c r="B141" s="181" t="s">
        <v>362</v>
      </c>
      <c r="C141" s="181" t="s">
        <v>402</v>
      </c>
      <c r="D141" s="182">
        <v>6944</v>
      </c>
      <c r="E141" s="182">
        <v>4572</v>
      </c>
      <c r="F141" s="165">
        <f t="shared" si="6"/>
        <v>0.60298714831538724</v>
      </c>
      <c r="G141" s="165">
        <f t="shared" si="7"/>
        <v>1.7854189528702981E-3</v>
      </c>
      <c r="H141" s="154">
        <f t="shared" si="8"/>
        <v>47</v>
      </c>
    </row>
    <row r="142" spans="1:8" hidden="1" x14ac:dyDescent="0.25">
      <c r="A142" s="181" t="s">
        <v>441</v>
      </c>
      <c r="B142" s="181" t="s">
        <v>339</v>
      </c>
      <c r="C142" s="181" t="s">
        <v>391</v>
      </c>
      <c r="D142" s="182">
        <v>6250</v>
      </c>
      <c r="E142" s="182">
        <v>823</v>
      </c>
      <c r="F142" s="165">
        <f t="shared" si="6"/>
        <v>0.88364201894528493</v>
      </c>
      <c r="G142" s="165">
        <f t="shared" si="7"/>
        <v>1.6069799042971434E-3</v>
      </c>
      <c r="H142" s="154">
        <f t="shared" si="8"/>
        <v>48</v>
      </c>
    </row>
    <row r="143" spans="1:8" hidden="1" x14ac:dyDescent="0.25">
      <c r="A143" s="181" t="s">
        <v>441</v>
      </c>
      <c r="B143" s="181" t="s">
        <v>349</v>
      </c>
      <c r="C143" s="181" t="s">
        <v>451</v>
      </c>
      <c r="D143" s="182">
        <v>5428</v>
      </c>
      <c r="E143" s="182">
        <v>6329</v>
      </c>
      <c r="F143" s="165">
        <f t="shared" si="6"/>
        <v>0.46168240197329252</v>
      </c>
      <c r="G143" s="165">
        <f t="shared" si="7"/>
        <v>1.395629907283983E-3</v>
      </c>
      <c r="H143" s="154">
        <f t="shared" si="8"/>
        <v>49</v>
      </c>
    </row>
    <row r="144" spans="1:8" hidden="1" x14ac:dyDescent="0.25">
      <c r="A144" s="181" t="s">
        <v>441</v>
      </c>
      <c r="B144" s="181" t="s">
        <v>362</v>
      </c>
      <c r="C144" s="181" t="s">
        <v>399</v>
      </c>
      <c r="D144" s="182">
        <v>4934</v>
      </c>
      <c r="E144" s="182">
        <v>5677</v>
      </c>
      <c r="F144" s="165">
        <f t="shared" si="6"/>
        <v>0.46498916219017999</v>
      </c>
      <c r="G144" s="165">
        <f t="shared" si="7"/>
        <v>1.2686142156483368E-3</v>
      </c>
      <c r="H144" s="154">
        <f t="shared" si="8"/>
        <v>50</v>
      </c>
    </row>
    <row r="145" spans="1:8" hidden="1" x14ac:dyDescent="0.25">
      <c r="A145" s="181" t="s">
        <v>441</v>
      </c>
      <c r="B145" s="181" t="s">
        <v>349</v>
      </c>
      <c r="C145" s="181" t="s">
        <v>406</v>
      </c>
      <c r="D145" s="182">
        <v>4728</v>
      </c>
      <c r="E145" s="182">
        <v>9305</v>
      </c>
      <c r="F145" s="165">
        <f t="shared" si="6"/>
        <v>0.33692011686738405</v>
      </c>
      <c r="G145" s="165">
        <f t="shared" si="7"/>
        <v>1.2156481580027031E-3</v>
      </c>
      <c r="H145" s="154">
        <f t="shared" si="8"/>
        <v>51</v>
      </c>
    </row>
    <row r="146" spans="1:8" hidden="1" x14ac:dyDescent="0.25">
      <c r="A146" s="181" t="s">
        <v>441</v>
      </c>
      <c r="B146" s="181" t="s">
        <v>351</v>
      </c>
      <c r="C146" s="181" t="s">
        <v>452</v>
      </c>
      <c r="D146" s="182">
        <v>4529</v>
      </c>
      <c r="E146" s="182">
        <v>2377</v>
      </c>
      <c r="F146" s="165">
        <f t="shared" si="6"/>
        <v>0.65580654503330438</v>
      </c>
      <c r="G146" s="165">
        <f t="shared" si="7"/>
        <v>1.164481917849882E-3</v>
      </c>
      <c r="H146" s="154">
        <f t="shared" si="8"/>
        <v>52</v>
      </c>
    </row>
    <row r="147" spans="1:8" hidden="1" x14ac:dyDescent="0.25">
      <c r="A147" s="181" t="s">
        <v>441</v>
      </c>
      <c r="B147" s="181" t="s">
        <v>362</v>
      </c>
      <c r="C147" s="181" t="s">
        <v>398</v>
      </c>
      <c r="D147" s="182">
        <v>4374</v>
      </c>
      <c r="E147" s="182">
        <v>2537</v>
      </c>
      <c r="F147" s="165">
        <f t="shared" si="6"/>
        <v>0.63290406598176818</v>
      </c>
      <c r="G147" s="165">
        <f t="shared" si="7"/>
        <v>1.1246288162233128E-3</v>
      </c>
      <c r="H147" s="154">
        <f t="shared" si="8"/>
        <v>53</v>
      </c>
    </row>
    <row r="148" spans="1:8" hidden="1" x14ac:dyDescent="0.25">
      <c r="A148" s="181" t="s">
        <v>441</v>
      </c>
      <c r="B148" s="181" t="s">
        <v>353</v>
      </c>
      <c r="C148" s="181" t="s">
        <v>394</v>
      </c>
      <c r="D148" s="182">
        <v>4092</v>
      </c>
      <c r="E148" s="182">
        <v>2081</v>
      </c>
      <c r="F148" s="165">
        <f t="shared" si="6"/>
        <v>0.66288676494411147</v>
      </c>
      <c r="G148" s="165">
        <f t="shared" si="7"/>
        <v>1.0521218829414257E-3</v>
      </c>
      <c r="H148" s="154">
        <f t="shared" si="8"/>
        <v>54</v>
      </c>
    </row>
    <row r="149" spans="1:8" hidden="1" x14ac:dyDescent="0.25">
      <c r="A149" s="181" t="s">
        <v>441</v>
      </c>
      <c r="B149" s="181" t="s">
        <v>351</v>
      </c>
      <c r="C149" s="181" t="s">
        <v>416</v>
      </c>
      <c r="D149" s="182">
        <v>3731</v>
      </c>
      <c r="E149" s="182">
        <v>1156</v>
      </c>
      <c r="F149" s="165">
        <f t="shared" si="6"/>
        <v>0.76345406179660324</v>
      </c>
      <c r="G149" s="165">
        <f t="shared" si="7"/>
        <v>9.5930272366922273E-4</v>
      </c>
      <c r="H149" s="154">
        <f t="shared" si="8"/>
        <v>55</v>
      </c>
    </row>
    <row r="150" spans="1:8" hidden="1" x14ac:dyDescent="0.25">
      <c r="A150" s="181" t="s">
        <v>441</v>
      </c>
      <c r="B150" s="181" t="s">
        <v>353</v>
      </c>
      <c r="C150" s="181" t="s">
        <v>423</v>
      </c>
      <c r="D150" s="182">
        <v>3124</v>
      </c>
      <c r="E150" s="182">
        <v>2362</v>
      </c>
      <c r="F150" s="165">
        <f t="shared" si="6"/>
        <v>0.56944950783813342</v>
      </c>
      <c r="G150" s="165">
        <f t="shared" si="7"/>
        <v>8.0323283536388416E-4</v>
      </c>
      <c r="H150" s="154">
        <f t="shared" si="8"/>
        <v>56</v>
      </c>
    </row>
    <row r="151" spans="1:8" hidden="1" x14ac:dyDescent="0.25">
      <c r="A151" s="181" t="s">
        <v>441</v>
      </c>
      <c r="B151" s="181" t="s">
        <v>341</v>
      </c>
      <c r="C151" s="181" t="s">
        <v>408</v>
      </c>
      <c r="D151" s="182">
        <v>2950</v>
      </c>
      <c r="E151" s="182">
        <v>4944</v>
      </c>
      <c r="F151" s="165">
        <f t="shared" si="6"/>
        <v>0.37370154547757789</v>
      </c>
      <c r="G151" s="165">
        <f t="shared" si="7"/>
        <v>7.5849451482825161E-4</v>
      </c>
      <c r="H151" s="154">
        <f t="shared" si="8"/>
        <v>57</v>
      </c>
    </row>
    <row r="152" spans="1:8" hidden="1" x14ac:dyDescent="0.25">
      <c r="A152" s="181" t="s">
        <v>441</v>
      </c>
      <c r="B152" s="181" t="s">
        <v>339</v>
      </c>
      <c r="C152" s="181" t="s">
        <v>453</v>
      </c>
      <c r="D152" s="182">
        <v>2894</v>
      </c>
      <c r="E152" s="182">
        <v>1370</v>
      </c>
      <c r="F152" s="165">
        <f t="shared" si="6"/>
        <v>0.67870544090056284</v>
      </c>
      <c r="G152" s="165">
        <f t="shared" si="7"/>
        <v>7.4409597488574923E-4</v>
      </c>
      <c r="H152" s="154">
        <f t="shared" si="8"/>
        <v>58</v>
      </c>
    </row>
    <row r="153" spans="1:8" hidden="1" x14ac:dyDescent="0.25">
      <c r="A153" s="181" t="s">
        <v>441</v>
      </c>
      <c r="B153" s="181" t="s">
        <v>362</v>
      </c>
      <c r="C153" s="181" t="s">
        <v>454</v>
      </c>
      <c r="D153" s="182">
        <v>2809</v>
      </c>
      <c r="E153" s="182">
        <v>3626</v>
      </c>
      <c r="F153" s="165">
        <f t="shared" si="6"/>
        <v>0.43651903651903651</v>
      </c>
      <c r="G153" s="165">
        <f t="shared" si="7"/>
        <v>7.2224104818730808E-4</v>
      </c>
      <c r="H153" s="154">
        <f t="shared" si="8"/>
        <v>59</v>
      </c>
    </row>
    <row r="154" spans="1:8" hidden="1" x14ac:dyDescent="0.25">
      <c r="A154" s="181" t="s">
        <v>441</v>
      </c>
      <c r="B154" s="181" t="s">
        <v>349</v>
      </c>
      <c r="C154" s="181" t="s">
        <v>356</v>
      </c>
      <c r="D154" s="182">
        <v>2640</v>
      </c>
      <c r="E154" s="182">
        <v>4117</v>
      </c>
      <c r="F154" s="165">
        <f t="shared" si="6"/>
        <v>0.39070593458635489</v>
      </c>
      <c r="G154" s="165">
        <f t="shared" si="7"/>
        <v>6.7878831157511331E-4</v>
      </c>
      <c r="H154" s="154">
        <f t="shared" si="8"/>
        <v>60</v>
      </c>
    </row>
    <row r="155" spans="1:8" hidden="1" x14ac:dyDescent="0.25">
      <c r="A155" s="181" t="s">
        <v>441</v>
      </c>
      <c r="B155" s="181" t="s">
        <v>349</v>
      </c>
      <c r="C155" s="181" t="s">
        <v>455</v>
      </c>
      <c r="D155" s="182">
        <v>2617</v>
      </c>
      <c r="E155" s="182">
        <v>1009</v>
      </c>
      <c r="F155" s="165">
        <f t="shared" si="6"/>
        <v>0.72173193601765029</v>
      </c>
      <c r="G155" s="165">
        <f t="shared" si="7"/>
        <v>6.7287462552729983E-4</v>
      </c>
      <c r="H155" s="154">
        <f t="shared" si="8"/>
        <v>61</v>
      </c>
    </row>
    <row r="156" spans="1:8" hidden="1" x14ac:dyDescent="0.25">
      <c r="A156" s="181" t="s">
        <v>441</v>
      </c>
      <c r="B156" s="181" t="s">
        <v>339</v>
      </c>
      <c r="C156" s="181" t="s">
        <v>376</v>
      </c>
      <c r="D156" s="182">
        <v>2559</v>
      </c>
      <c r="E156" s="182">
        <v>2980</v>
      </c>
      <c r="F156" s="165">
        <f t="shared" si="6"/>
        <v>0.46199675031594151</v>
      </c>
      <c r="G156" s="165">
        <f t="shared" si="7"/>
        <v>6.5796185201542239E-4</v>
      </c>
      <c r="H156" s="154">
        <f t="shared" si="8"/>
        <v>62</v>
      </c>
    </row>
    <row r="157" spans="1:8" hidden="1" x14ac:dyDescent="0.25">
      <c r="A157" s="181" t="s">
        <v>441</v>
      </c>
      <c r="B157" s="181" t="s">
        <v>339</v>
      </c>
      <c r="C157" s="181" t="s">
        <v>365</v>
      </c>
      <c r="D157" s="182">
        <v>2161</v>
      </c>
      <c r="E157" s="182">
        <v>1584</v>
      </c>
      <c r="F157" s="165">
        <f t="shared" si="6"/>
        <v>0.57703604806408548</v>
      </c>
      <c r="G157" s="165">
        <f t="shared" si="7"/>
        <v>5.5562937170978023E-4</v>
      </c>
      <c r="H157" s="154">
        <f t="shared" si="8"/>
        <v>63</v>
      </c>
    </row>
    <row r="158" spans="1:8" hidden="1" x14ac:dyDescent="0.25">
      <c r="A158" s="181" t="s">
        <v>441</v>
      </c>
      <c r="B158" s="181" t="s">
        <v>353</v>
      </c>
      <c r="C158" s="181" t="s">
        <v>412</v>
      </c>
      <c r="D158" s="182">
        <v>2118</v>
      </c>
      <c r="E158" s="182">
        <v>5744</v>
      </c>
      <c r="F158" s="165">
        <f t="shared" si="6"/>
        <v>0.26939709997456118</v>
      </c>
      <c r="G158" s="165">
        <f t="shared" si="7"/>
        <v>5.4457334996821588E-4</v>
      </c>
      <c r="H158" s="154">
        <f t="shared" si="8"/>
        <v>64</v>
      </c>
    </row>
    <row r="159" spans="1:8" hidden="1" x14ac:dyDescent="0.25">
      <c r="A159" s="181" t="s">
        <v>441</v>
      </c>
      <c r="B159" s="181" t="s">
        <v>349</v>
      </c>
      <c r="C159" s="181" t="s">
        <v>456</v>
      </c>
      <c r="D159" s="182">
        <v>1941</v>
      </c>
      <c r="E159" s="182">
        <v>1680</v>
      </c>
      <c r="F159" s="165">
        <f t="shared" si="6"/>
        <v>0.53603976801988396</v>
      </c>
      <c r="G159" s="165">
        <f t="shared" si="7"/>
        <v>4.9906367907852085E-4</v>
      </c>
      <c r="H159" s="154">
        <f t="shared" si="8"/>
        <v>65</v>
      </c>
    </row>
    <row r="160" spans="1:8" hidden="1" x14ac:dyDescent="0.25">
      <c r="A160" s="181" t="s">
        <v>441</v>
      </c>
      <c r="B160" s="181" t="s">
        <v>382</v>
      </c>
      <c r="C160" s="181" t="s">
        <v>409</v>
      </c>
      <c r="D160" s="182">
        <v>1843</v>
      </c>
      <c r="E160" s="182">
        <v>4831</v>
      </c>
      <c r="F160" s="165">
        <f t="shared" si="6"/>
        <v>0.27614623913694936</v>
      </c>
      <c r="G160" s="165">
        <f t="shared" si="7"/>
        <v>4.7386623417914161E-4</v>
      </c>
      <c r="H160" s="154">
        <f t="shared" si="8"/>
        <v>66</v>
      </c>
    </row>
    <row r="161" spans="1:8" hidden="1" x14ac:dyDescent="0.25">
      <c r="A161" s="181" t="s">
        <v>441</v>
      </c>
      <c r="B161" s="181" t="s">
        <v>382</v>
      </c>
      <c r="C161" s="181" t="s">
        <v>384</v>
      </c>
      <c r="D161" s="182">
        <v>1372</v>
      </c>
      <c r="E161" s="182">
        <v>3055</v>
      </c>
      <c r="F161" s="165">
        <f t="shared" si="6"/>
        <v>0.30991642195617802</v>
      </c>
      <c r="G161" s="165">
        <f t="shared" si="7"/>
        <v>3.527642285913089E-4</v>
      </c>
      <c r="H161" s="154">
        <f t="shared" si="8"/>
        <v>67</v>
      </c>
    </row>
    <row r="162" spans="1:8" hidden="1" x14ac:dyDescent="0.25">
      <c r="A162" s="181" t="s">
        <v>441</v>
      </c>
      <c r="B162" s="181" t="s">
        <v>362</v>
      </c>
      <c r="C162" s="181" t="s">
        <v>457</v>
      </c>
      <c r="D162" s="182">
        <v>1125</v>
      </c>
      <c r="E162" s="182">
        <v>776</v>
      </c>
      <c r="F162" s="165">
        <f t="shared" si="6"/>
        <v>0.59179379274066279</v>
      </c>
      <c r="G162" s="165">
        <f t="shared" si="7"/>
        <v>2.8925638277348581E-4</v>
      </c>
      <c r="H162" s="154">
        <f t="shared" si="8"/>
        <v>68</v>
      </c>
    </row>
    <row r="163" spans="1:8" hidden="1" x14ac:dyDescent="0.25">
      <c r="A163" s="181" t="s">
        <v>441</v>
      </c>
      <c r="B163" s="181" t="s">
        <v>353</v>
      </c>
      <c r="C163" s="181" t="s">
        <v>418</v>
      </c>
      <c r="D163" s="182">
        <v>914</v>
      </c>
      <c r="E163" s="182">
        <v>726</v>
      </c>
      <c r="F163" s="165">
        <f t="shared" si="6"/>
        <v>0.55731707317073176</v>
      </c>
      <c r="G163" s="165">
        <f t="shared" si="7"/>
        <v>2.3500474120441425E-4</v>
      </c>
      <c r="H163" s="154">
        <f t="shared" si="8"/>
        <v>69</v>
      </c>
    </row>
    <row r="164" spans="1:8" hidden="1" x14ac:dyDescent="0.25">
      <c r="A164" s="181" t="s">
        <v>441</v>
      </c>
      <c r="B164" s="181" t="s">
        <v>382</v>
      </c>
      <c r="C164" s="181" t="s">
        <v>458</v>
      </c>
      <c r="D164" s="182">
        <v>835</v>
      </c>
      <c r="E164" s="182">
        <v>3069</v>
      </c>
      <c r="F164" s="165">
        <f t="shared" si="6"/>
        <v>0.21388319672131148</v>
      </c>
      <c r="G164" s="165">
        <f t="shared" si="7"/>
        <v>2.1469251521409835E-4</v>
      </c>
      <c r="H164" s="154">
        <f t="shared" si="8"/>
        <v>70</v>
      </c>
    </row>
    <row r="165" spans="1:8" hidden="1" x14ac:dyDescent="0.25">
      <c r="A165" s="181" t="s">
        <v>441</v>
      </c>
      <c r="B165" s="181" t="s">
        <v>353</v>
      </c>
      <c r="C165" s="181" t="s">
        <v>459</v>
      </c>
      <c r="D165" s="182">
        <v>578</v>
      </c>
      <c r="E165" s="182">
        <v>0</v>
      </c>
      <c r="F165" s="165">
        <f t="shared" si="6"/>
        <v>1</v>
      </c>
      <c r="G165" s="165">
        <f t="shared" si="7"/>
        <v>1.4861350154939983E-4</v>
      </c>
      <c r="H165" s="154">
        <f t="shared" si="8"/>
        <v>71</v>
      </c>
    </row>
    <row r="166" spans="1:8" hidden="1" x14ac:dyDescent="0.25">
      <c r="A166" s="181" t="s">
        <v>441</v>
      </c>
      <c r="B166" s="181" t="s">
        <v>339</v>
      </c>
      <c r="C166" s="181" t="s">
        <v>405</v>
      </c>
      <c r="D166" s="182">
        <v>559</v>
      </c>
      <c r="E166" s="182">
        <v>263</v>
      </c>
      <c r="F166" s="165">
        <f t="shared" si="6"/>
        <v>0.68004866180048662</v>
      </c>
      <c r="G166" s="165">
        <f t="shared" si="7"/>
        <v>1.4372828264033651E-4</v>
      </c>
      <c r="H166" s="154">
        <f t="shared" si="8"/>
        <v>72</v>
      </c>
    </row>
    <row r="167" spans="1:8" hidden="1" x14ac:dyDescent="0.25">
      <c r="A167" s="181" t="s">
        <v>441</v>
      </c>
      <c r="B167" s="181" t="s">
        <v>362</v>
      </c>
      <c r="C167" s="181" t="s">
        <v>460</v>
      </c>
      <c r="D167" s="182">
        <v>517</v>
      </c>
      <c r="E167" s="182">
        <v>371</v>
      </c>
      <c r="F167" s="165">
        <f t="shared" si="6"/>
        <v>0.5822072072072072</v>
      </c>
      <c r="G167" s="165">
        <f t="shared" si="7"/>
        <v>1.329293776834597E-4</v>
      </c>
      <c r="H167" s="154">
        <f t="shared" si="8"/>
        <v>73</v>
      </c>
    </row>
    <row r="168" spans="1:8" hidden="1" x14ac:dyDescent="0.25">
      <c r="A168" s="181" t="s">
        <v>441</v>
      </c>
      <c r="B168" s="181" t="s">
        <v>353</v>
      </c>
      <c r="C168" s="181" t="s">
        <v>410</v>
      </c>
      <c r="D168" s="182">
        <v>449</v>
      </c>
      <c r="E168" s="182">
        <v>83</v>
      </c>
      <c r="F168" s="165">
        <f t="shared" si="6"/>
        <v>0.84398496240601506</v>
      </c>
      <c r="G168" s="165">
        <f t="shared" si="7"/>
        <v>1.1544543632470678E-4</v>
      </c>
      <c r="H168" s="154">
        <f t="shared" si="8"/>
        <v>74</v>
      </c>
    </row>
    <row r="169" spans="1:8" hidden="1" x14ac:dyDescent="0.25">
      <c r="A169" s="181" t="s">
        <v>441</v>
      </c>
      <c r="B169" s="181" t="s">
        <v>382</v>
      </c>
      <c r="C169" s="181" t="s">
        <v>426</v>
      </c>
      <c r="D169" s="182">
        <v>446</v>
      </c>
      <c r="E169" s="182">
        <v>2266</v>
      </c>
      <c r="F169" s="165">
        <f t="shared" si="6"/>
        <v>0.16445427728613568</v>
      </c>
      <c r="G169" s="165">
        <f t="shared" si="7"/>
        <v>1.1467408597064414E-4</v>
      </c>
      <c r="H169" s="154">
        <f t="shared" si="8"/>
        <v>75</v>
      </c>
    </row>
    <row r="170" spans="1:8" hidden="1" x14ac:dyDescent="0.25">
      <c r="A170" s="181" t="s">
        <v>441</v>
      </c>
      <c r="B170" s="181" t="s">
        <v>382</v>
      </c>
      <c r="C170" s="181" t="s">
        <v>390</v>
      </c>
      <c r="D170" s="182">
        <v>446</v>
      </c>
      <c r="E170" s="182">
        <v>2865</v>
      </c>
      <c r="F170" s="165">
        <f t="shared" si="6"/>
        <v>0.13470250679553006</v>
      </c>
      <c r="G170" s="165">
        <f t="shared" si="7"/>
        <v>1.1467408597064414E-4</v>
      </c>
      <c r="H170" s="154">
        <f t="shared" si="8"/>
        <v>76</v>
      </c>
    </row>
    <row r="171" spans="1:8" hidden="1" x14ac:dyDescent="0.25">
      <c r="A171" s="181" t="s">
        <v>441</v>
      </c>
      <c r="B171" s="181" t="s">
        <v>362</v>
      </c>
      <c r="C171" s="181" t="s">
        <v>461</v>
      </c>
      <c r="D171" s="182">
        <v>442</v>
      </c>
      <c r="E171" s="182">
        <v>1930</v>
      </c>
      <c r="F171" s="165">
        <f t="shared" si="6"/>
        <v>0.18634064080944351</v>
      </c>
      <c r="G171" s="165">
        <f t="shared" si="7"/>
        <v>1.1364561883189397E-4</v>
      </c>
      <c r="H171" s="154">
        <f t="shared" si="8"/>
        <v>77</v>
      </c>
    </row>
    <row r="172" spans="1:8" hidden="1" x14ac:dyDescent="0.25">
      <c r="A172" s="181" t="s">
        <v>441</v>
      </c>
      <c r="B172" s="181" t="s">
        <v>339</v>
      </c>
      <c r="C172" s="181" t="s">
        <v>462</v>
      </c>
      <c r="D172" s="182">
        <v>426</v>
      </c>
      <c r="E172" s="182">
        <v>261</v>
      </c>
      <c r="F172" s="165">
        <f t="shared" si="6"/>
        <v>0.62008733624454149</v>
      </c>
      <c r="G172" s="165">
        <f t="shared" si="7"/>
        <v>1.0953175027689329E-4</v>
      </c>
      <c r="H172" s="154">
        <f t="shared" si="8"/>
        <v>78</v>
      </c>
    </row>
    <row r="173" spans="1:8" hidden="1" x14ac:dyDescent="0.25">
      <c r="A173" s="181" t="s">
        <v>441</v>
      </c>
      <c r="B173" s="181" t="s">
        <v>351</v>
      </c>
      <c r="C173" s="181" t="s">
        <v>437</v>
      </c>
      <c r="D173" s="182">
        <v>406</v>
      </c>
      <c r="E173" s="182">
        <v>1100</v>
      </c>
      <c r="F173" s="165">
        <f t="shared" si="6"/>
        <v>0.26958831341301459</v>
      </c>
      <c r="G173" s="165">
        <f t="shared" si="7"/>
        <v>1.0438941458314243E-4</v>
      </c>
      <c r="H173" s="154">
        <f t="shared" si="8"/>
        <v>79</v>
      </c>
    </row>
    <row r="174" spans="1:8" hidden="1" x14ac:dyDescent="0.25">
      <c r="A174" s="181" t="s">
        <v>441</v>
      </c>
      <c r="B174" s="181" t="s">
        <v>382</v>
      </c>
      <c r="C174" s="181" t="s">
        <v>435</v>
      </c>
      <c r="D174" s="182">
        <v>375</v>
      </c>
      <c r="E174" s="182">
        <v>255</v>
      </c>
      <c r="F174" s="165">
        <f t="shared" si="6"/>
        <v>0.59523809523809523</v>
      </c>
      <c r="G174" s="165">
        <f t="shared" si="7"/>
        <v>9.6418794257828599E-5</v>
      </c>
      <c r="H174" s="154">
        <f t="shared" si="8"/>
        <v>80</v>
      </c>
    </row>
    <row r="175" spans="1:8" hidden="1" x14ac:dyDescent="0.25">
      <c r="A175" s="181" t="s">
        <v>441</v>
      </c>
      <c r="B175" s="181" t="s">
        <v>353</v>
      </c>
      <c r="C175" s="181" t="s">
        <v>419</v>
      </c>
      <c r="D175" s="182">
        <v>370</v>
      </c>
      <c r="E175" s="182">
        <v>0</v>
      </c>
      <c r="F175" s="165">
        <f t="shared" si="6"/>
        <v>1</v>
      </c>
      <c r="G175" s="165">
        <f t="shared" si="7"/>
        <v>9.5133210334390881E-5</v>
      </c>
      <c r="H175" s="154">
        <f t="shared" si="8"/>
        <v>81</v>
      </c>
    </row>
    <row r="176" spans="1:8" hidden="1" x14ac:dyDescent="0.25">
      <c r="A176" s="181" t="s">
        <v>441</v>
      </c>
      <c r="B176" s="181" t="s">
        <v>382</v>
      </c>
      <c r="C176" s="181" t="s">
        <v>463</v>
      </c>
      <c r="D176" s="182">
        <v>265</v>
      </c>
      <c r="E176" s="182"/>
      <c r="F176" s="165">
        <f t="shared" si="6"/>
        <v>1</v>
      </c>
      <c r="G176" s="165">
        <f t="shared" si="7"/>
        <v>6.8135947942198882E-5</v>
      </c>
      <c r="H176" s="154">
        <f t="shared" si="8"/>
        <v>82</v>
      </c>
    </row>
    <row r="177" spans="1:8" hidden="1" x14ac:dyDescent="0.25">
      <c r="A177" s="181" t="s">
        <v>441</v>
      </c>
      <c r="B177" s="181" t="s">
        <v>382</v>
      </c>
      <c r="C177" s="181" t="s">
        <v>389</v>
      </c>
      <c r="D177" s="182">
        <v>265</v>
      </c>
      <c r="E177" s="182"/>
      <c r="F177" s="165">
        <f t="shared" si="6"/>
        <v>1</v>
      </c>
      <c r="G177" s="165">
        <f t="shared" si="7"/>
        <v>6.8135947942198882E-5</v>
      </c>
      <c r="H177" s="154">
        <f t="shared" si="8"/>
        <v>83</v>
      </c>
    </row>
    <row r="178" spans="1:8" hidden="1" x14ac:dyDescent="0.25">
      <c r="A178" s="181" t="s">
        <v>441</v>
      </c>
      <c r="B178" s="181" t="s">
        <v>382</v>
      </c>
      <c r="C178" s="181" t="s">
        <v>464</v>
      </c>
      <c r="D178" s="182">
        <v>265</v>
      </c>
      <c r="E178" s="182"/>
      <c r="F178" s="165">
        <f t="shared" si="6"/>
        <v>1</v>
      </c>
      <c r="G178" s="165">
        <f t="shared" si="7"/>
        <v>6.8135947942198882E-5</v>
      </c>
      <c r="H178" s="154">
        <f t="shared" si="8"/>
        <v>84</v>
      </c>
    </row>
    <row r="179" spans="1:8" hidden="1" x14ac:dyDescent="0.25">
      <c r="A179" s="181" t="s">
        <v>441</v>
      </c>
      <c r="B179" s="181" t="s">
        <v>382</v>
      </c>
      <c r="C179" s="181" t="s">
        <v>383</v>
      </c>
      <c r="D179" s="182">
        <v>265</v>
      </c>
      <c r="E179" s="182">
        <v>190</v>
      </c>
      <c r="F179" s="165">
        <f t="shared" si="6"/>
        <v>0.58241758241758246</v>
      </c>
      <c r="G179" s="165">
        <f t="shared" si="7"/>
        <v>6.8135947942198882E-5</v>
      </c>
      <c r="H179" s="154">
        <f t="shared" si="8"/>
        <v>85</v>
      </c>
    </row>
    <row r="180" spans="1:8" hidden="1" x14ac:dyDescent="0.25">
      <c r="A180" s="181" t="s">
        <v>441</v>
      </c>
      <c r="B180" s="181" t="s">
        <v>382</v>
      </c>
      <c r="C180" s="181" t="s">
        <v>465</v>
      </c>
      <c r="D180" s="182">
        <v>265</v>
      </c>
      <c r="E180" s="182">
        <v>190</v>
      </c>
      <c r="F180" s="165">
        <f t="shared" si="6"/>
        <v>0.58241758241758246</v>
      </c>
      <c r="G180" s="165">
        <f t="shared" si="7"/>
        <v>6.8135947942198882E-5</v>
      </c>
      <c r="H180" s="154">
        <f t="shared" si="8"/>
        <v>86</v>
      </c>
    </row>
    <row r="181" spans="1:8" hidden="1" x14ac:dyDescent="0.25">
      <c r="A181" s="181" t="s">
        <v>441</v>
      </c>
      <c r="B181" s="181" t="s">
        <v>382</v>
      </c>
      <c r="C181" s="181" t="s">
        <v>466</v>
      </c>
      <c r="D181" s="182">
        <v>237</v>
      </c>
      <c r="E181" s="182">
        <v>1467</v>
      </c>
      <c r="F181" s="165">
        <f t="shared" si="6"/>
        <v>0.13908450704225353</v>
      </c>
      <c r="G181" s="165">
        <f t="shared" si="7"/>
        <v>6.0936677970947673E-5</v>
      </c>
      <c r="H181" s="154">
        <f t="shared" si="8"/>
        <v>87</v>
      </c>
    </row>
    <row r="182" spans="1:8" hidden="1" x14ac:dyDescent="0.25">
      <c r="A182" s="181" t="s">
        <v>441</v>
      </c>
      <c r="B182" s="181" t="s">
        <v>339</v>
      </c>
      <c r="C182" s="181" t="s">
        <v>346</v>
      </c>
      <c r="D182" s="182">
        <v>185</v>
      </c>
      <c r="E182" s="182"/>
      <c r="F182" s="165">
        <f t="shared" si="6"/>
        <v>1</v>
      </c>
      <c r="G182" s="165">
        <f t="shared" si="7"/>
        <v>4.756660516719544E-5</v>
      </c>
      <c r="H182" s="154">
        <f t="shared" si="8"/>
        <v>88</v>
      </c>
    </row>
    <row r="183" spans="1:8" hidden="1" x14ac:dyDescent="0.25">
      <c r="A183" s="181" t="s">
        <v>441</v>
      </c>
      <c r="B183" s="181" t="s">
        <v>362</v>
      </c>
      <c r="C183" s="181" t="s">
        <v>467</v>
      </c>
      <c r="D183" s="182">
        <v>185</v>
      </c>
      <c r="E183" s="182">
        <v>0</v>
      </c>
      <c r="F183" s="165">
        <f t="shared" si="6"/>
        <v>1</v>
      </c>
      <c r="G183" s="165">
        <f t="shared" si="7"/>
        <v>4.756660516719544E-5</v>
      </c>
      <c r="H183" s="154">
        <f t="shared" si="8"/>
        <v>89</v>
      </c>
    </row>
    <row r="184" spans="1:8" hidden="1" x14ac:dyDescent="0.25">
      <c r="A184" s="181" t="s">
        <v>441</v>
      </c>
      <c r="B184" s="181" t="s">
        <v>353</v>
      </c>
      <c r="C184" s="181" t="s">
        <v>468</v>
      </c>
      <c r="D184" s="182">
        <v>144</v>
      </c>
      <c r="E184" s="182">
        <v>2400</v>
      </c>
      <c r="F184" s="165">
        <f t="shared" si="6"/>
        <v>5.6603773584905662E-2</v>
      </c>
      <c r="G184" s="165">
        <f t="shared" si="7"/>
        <v>3.7024816995006183E-5</v>
      </c>
      <c r="H184" s="154">
        <f t="shared" si="8"/>
        <v>90</v>
      </c>
    </row>
    <row r="185" spans="1:8" hidden="1" x14ac:dyDescent="0.25">
      <c r="A185" s="181" t="s">
        <v>441</v>
      </c>
      <c r="B185" s="181" t="s">
        <v>353</v>
      </c>
      <c r="C185" s="181" t="s">
        <v>469</v>
      </c>
      <c r="D185" s="182">
        <v>74</v>
      </c>
      <c r="E185" s="182"/>
      <c r="F185" s="165">
        <f t="shared" si="6"/>
        <v>1</v>
      </c>
      <c r="G185" s="165">
        <f t="shared" si="7"/>
        <v>1.9026642066878177E-5</v>
      </c>
      <c r="H185" s="154">
        <f t="shared" si="8"/>
        <v>91</v>
      </c>
    </row>
    <row r="186" spans="1:8" hidden="1" x14ac:dyDescent="0.25">
      <c r="A186" s="181" t="s">
        <v>441</v>
      </c>
      <c r="B186" s="181" t="s">
        <v>382</v>
      </c>
      <c r="C186" s="181" t="s">
        <v>470</v>
      </c>
      <c r="D186" s="182">
        <v>52</v>
      </c>
      <c r="E186" s="182">
        <v>1489</v>
      </c>
      <c r="F186" s="165">
        <f t="shared" si="6"/>
        <v>3.3744321868916287E-2</v>
      </c>
      <c r="G186" s="165">
        <f t="shared" si="7"/>
        <v>1.3370072803752233E-5</v>
      </c>
      <c r="H186" s="154">
        <f t="shared" si="8"/>
        <v>92</v>
      </c>
    </row>
    <row r="187" spans="1:8" hidden="1" x14ac:dyDescent="0.25">
      <c r="A187" s="183" t="s">
        <v>441</v>
      </c>
      <c r="B187" s="181" t="s">
        <v>471</v>
      </c>
      <c r="C187" s="176">
        <v>0</v>
      </c>
      <c r="D187" s="162">
        <v>1</v>
      </c>
      <c r="F187" s="165">
        <f t="shared" si="6"/>
        <v>1</v>
      </c>
      <c r="G187" s="165">
        <f t="shared" si="7"/>
        <v>2.5711678468754294E-7</v>
      </c>
      <c r="H187" s="154">
        <f t="shared" si="8"/>
        <v>93</v>
      </c>
    </row>
    <row r="188" spans="1:8" hidden="1" x14ac:dyDescent="0.25">
      <c r="A188" s="183" t="s">
        <v>441</v>
      </c>
      <c r="B188" s="181" t="s">
        <v>472</v>
      </c>
      <c r="C188" s="176">
        <v>0</v>
      </c>
      <c r="D188" s="162">
        <v>1</v>
      </c>
      <c r="F188" s="165">
        <f t="shared" si="6"/>
        <v>1</v>
      </c>
      <c r="G188" s="165">
        <f t="shared" si="7"/>
        <v>2.5711678468754294E-7</v>
      </c>
      <c r="H188" s="154">
        <f t="shared" si="8"/>
        <v>94</v>
      </c>
    </row>
    <row r="189" spans="1:8" hidden="1" x14ac:dyDescent="0.25">
      <c r="A189" s="183" t="s">
        <v>441</v>
      </c>
      <c r="B189" s="181" t="s">
        <v>473</v>
      </c>
      <c r="C189" s="176">
        <v>0</v>
      </c>
      <c r="D189" s="162">
        <v>1</v>
      </c>
      <c r="F189" s="165">
        <f t="shared" si="6"/>
        <v>1</v>
      </c>
      <c r="G189" s="165">
        <f t="shared" si="7"/>
        <v>2.5711678468754294E-7</v>
      </c>
      <c r="H189" s="154">
        <f t="shared" si="8"/>
        <v>95</v>
      </c>
    </row>
    <row r="190" spans="1:8" hidden="1" x14ac:dyDescent="0.25">
      <c r="A190" s="183" t="s">
        <v>441</v>
      </c>
      <c r="B190" s="181" t="s">
        <v>374</v>
      </c>
      <c r="C190" s="176">
        <v>0</v>
      </c>
      <c r="D190" s="162">
        <v>1</v>
      </c>
      <c r="F190" s="165">
        <f t="shared" si="6"/>
        <v>1</v>
      </c>
      <c r="G190" s="165">
        <f t="shared" si="7"/>
        <v>2.5711678468754294E-7</v>
      </c>
      <c r="H190" s="154">
        <f t="shared" si="8"/>
        <v>96</v>
      </c>
    </row>
    <row r="191" spans="1:8" hidden="1" x14ac:dyDescent="0.25">
      <c r="A191" s="183" t="s">
        <v>441</v>
      </c>
      <c r="B191" s="181" t="s">
        <v>474</v>
      </c>
      <c r="C191" s="176">
        <v>0</v>
      </c>
      <c r="D191" s="162">
        <v>1</v>
      </c>
      <c r="F191" s="165">
        <f t="shared" si="6"/>
        <v>1</v>
      </c>
      <c r="G191" s="165">
        <f t="shared" si="7"/>
        <v>2.5711678468754294E-7</v>
      </c>
      <c r="H191" s="154">
        <f t="shared" si="8"/>
        <v>97</v>
      </c>
    </row>
    <row r="192" spans="1:8" hidden="1" x14ac:dyDescent="0.25">
      <c r="A192" s="183" t="s">
        <v>441</v>
      </c>
      <c r="B192" s="181" t="s">
        <v>475</v>
      </c>
      <c r="C192" s="176">
        <v>0</v>
      </c>
      <c r="D192" s="162">
        <v>1</v>
      </c>
      <c r="F192" s="165">
        <f t="shared" si="6"/>
        <v>1</v>
      </c>
      <c r="G192" s="165">
        <f t="shared" si="7"/>
        <v>2.5711678468754294E-7</v>
      </c>
      <c r="H192" s="154">
        <f t="shared" si="8"/>
        <v>98</v>
      </c>
    </row>
    <row r="193" spans="1:8" hidden="1" x14ac:dyDescent="0.25">
      <c r="A193" s="183" t="s">
        <v>441</v>
      </c>
      <c r="B193" s="181" t="s">
        <v>476</v>
      </c>
      <c r="C193" s="176">
        <v>0</v>
      </c>
      <c r="D193" s="162">
        <v>1</v>
      </c>
      <c r="F193" s="165">
        <f t="shared" si="6"/>
        <v>1</v>
      </c>
      <c r="G193" s="165">
        <f t="shared" si="7"/>
        <v>2.5711678468754294E-7</v>
      </c>
      <c r="H193" s="154">
        <f t="shared" si="8"/>
        <v>99</v>
      </c>
    </row>
    <row r="194" spans="1:8" hidden="1" x14ac:dyDescent="0.25">
      <c r="A194" s="183" t="s">
        <v>441</v>
      </c>
      <c r="B194" s="181" t="s">
        <v>477</v>
      </c>
      <c r="C194" s="176">
        <v>0</v>
      </c>
      <c r="D194" s="162">
        <v>1</v>
      </c>
      <c r="F194" s="165">
        <f t="shared" ref="F194:F257" si="9">D194/(D194+E194)</f>
        <v>1</v>
      </c>
      <c r="G194" s="165">
        <f t="shared" ref="G194:G257" si="10">D194/SUMIF($A$2:$A$983,$A194,$D$2:$D$983)</f>
        <v>2.5711678468754294E-7</v>
      </c>
      <c r="H194" s="154">
        <f t="shared" si="8"/>
        <v>100</v>
      </c>
    </row>
    <row r="195" spans="1:8" hidden="1" x14ac:dyDescent="0.25">
      <c r="A195" s="183" t="s">
        <v>441</v>
      </c>
      <c r="B195" s="181" t="s">
        <v>478</v>
      </c>
      <c r="C195" s="176">
        <v>0</v>
      </c>
      <c r="D195" s="162">
        <v>1</v>
      </c>
      <c r="F195" s="165">
        <f t="shared" si="9"/>
        <v>1</v>
      </c>
      <c r="G195" s="165">
        <f t="shared" si="10"/>
        <v>2.5711678468754294E-7</v>
      </c>
      <c r="H195" s="154">
        <f t="shared" ref="H195:H258" si="11">IF(A195&lt;&gt;A194,1,H194+1)</f>
        <v>101</v>
      </c>
    </row>
    <row r="196" spans="1:8" hidden="1" x14ac:dyDescent="0.25">
      <c r="A196" s="183" t="s">
        <v>441</v>
      </c>
      <c r="B196" s="181" t="s">
        <v>479</v>
      </c>
      <c r="C196" s="176">
        <v>0</v>
      </c>
      <c r="D196" s="162">
        <v>1</v>
      </c>
      <c r="F196" s="165">
        <f t="shared" si="9"/>
        <v>1</v>
      </c>
      <c r="G196" s="165">
        <f t="shared" si="10"/>
        <v>2.5711678468754294E-7</v>
      </c>
      <c r="H196" s="154">
        <f t="shared" si="11"/>
        <v>102</v>
      </c>
    </row>
    <row r="197" spans="1:8" hidden="1" x14ac:dyDescent="0.25">
      <c r="A197" s="183" t="s">
        <v>441</v>
      </c>
      <c r="B197" s="181" t="s">
        <v>480</v>
      </c>
      <c r="C197" s="176">
        <v>0</v>
      </c>
      <c r="D197" s="162">
        <v>1</v>
      </c>
      <c r="F197" s="165">
        <f t="shared" si="9"/>
        <v>1</v>
      </c>
      <c r="G197" s="165">
        <f t="shared" si="10"/>
        <v>2.5711678468754294E-7</v>
      </c>
      <c r="H197" s="154">
        <f t="shared" si="11"/>
        <v>103</v>
      </c>
    </row>
    <row r="198" spans="1:8" hidden="1" x14ac:dyDescent="0.25">
      <c r="A198" s="183" t="s">
        <v>441</v>
      </c>
      <c r="B198" s="181" t="s">
        <v>481</v>
      </c>
      <c r="C198" s="176">
        <v>0</v>
      </c>
      <c r="D198" s="162">
        <v>1</v>
      </c>
      <c r="F198" s="165">
        <f t="shared" si="9"/>
        <v>1</v>
      </c>
      <c r="G198" s="165">
        <f t="shared" si="10"/>
        <v>2.5711678468754294E-7</v>
      </c>
      <c r="H198" s="154">
        <f t="shared" si="11"/>
        <v>104</v>
      </c>
    </row>
    <row r="199" spans="1:8" hidden="1" x14ac:dyDescent="0.25">
      <c r="A199" s="183" t="s">
        <v>441</v>
      </c>
      <c r="B199" s="181" t="s">
        <v>482</v>
      </c>
      <c r="C199" s="176">
        <v>0</v>
      </c>
      <c r="D199" s="162">
        <v>1</v>
      </c>
      <c r="F199" s="165">
        <f t="shared" si="9"/>
        <v>1</v>
      </c>
      <c r="G199" s="165">
        <f t="shared" si="10"/>
        <v>2.5711678468754294E-7</v>
      </c>
      <c r="H199" s="154">
        <f t="shared" si="11"/>
        <v>105</v>
      </c>
    </row>
    <row r="200" spans="1:8" hidden="1" x14ac:dyDescent="0.25">
      <c r="A200" s="183" t="s">
        <v>441</v>
      </c>
      <c r="B200" s="181" t="s">
        <v>483</v>
      </c>
      <c r="C200" s="176">
        <v>0</v>
      </c>
      <c r="D200" s="162">
        <v>1</v>
      </c>
      <c r="F200" s="165">
        <f t="shared" si="9"/>
        <v>1</v>
      </c>
      <c r="G200" s="165">
        <f t="shared" si="10"/>
        <v>2.5711678468754294E-7</v>
      </c>
      <c r="H200" s="154">
        <f t="shared" si="11"/>
        <v>106</v>
      </c>
    </row>
    <row r="201" spans="1:8" hidden="1" x14ac:dyDescent="0.25">
      <c r="A201" s="183" t="s">
        <v>441</v>
      </c>
      <c r="B201" s="181" t="s">
        <v>484</v>
      </c>
      <c r="C201" s="176">
        <v>0</v>
      </c>
      <c r="D201" s="162">
        <v>1</v>
      </c>
      <c r="F201" s="165">
        <f t="shared" si="9"/>
        <v>1</v>
      </c>
      <c r="G201" s="165">
        <f t="shared" si="10"/>
        <v>2.5711678468754294E-7</v>
      </c>
      <c r="H201" s="154">
        <f t="shared" si="11"/>
        <v>107</v>
      </c>
    </row>
    <row r="202" spans="1:8" hidden="1" x14ac:dyDescent="0.25">
      <c r="A202" s="183" t="s">
        <v>441</v>
      </c>
      <c r="B202" s="181" t="s">
        <v>485</v>
      </c>
      <c r="C202" s="176">
        <v>0</v>
      </c>
      <c r="D202" s="162">
        <v>1</v>
      </c>
      <c r="F202" s="165">
        <f t="shared" si="9"/>
        <v>1</v>
      </c>
      <c r="G202" s="165">
        <f t="shared" si="10"/>
        <v>2.5711678468754294E-7</v>
      </c>
      <c r="H202" s="154">
        <f t="shared" si="11"/>
        <v>108</v>
      </c>
    </row>
    <row r="203" spans="1:8" hidden="1" x14ac:dyDescent="0.25">
      <c r="A203" s="183" t="s">
        <v>441</v>
      </c>
      <c r="B203" s="181" t="s">
        <v>486</v>
      </c>
      <c r="C203" s="176">
        <v>0</v>
      </c>
      <c r="D203" s="162">
        <v>1</v>
      </c>
      <c r="F203" s="165">
        <f t="shared" si="9"/>
        <v>1</v>
      </c>
      <c r="G203" s="165">
        <f t="shared" si="10"/>
        <v>2.5711678468754294E-7</v>
      </c>
      <c r="H203" s="154">
        <f t="shared" si="11"/>
        <v>109</v>
      </c>
    </row>
    <row r="204" spans="1:8" hidden="1" x14ac:dyDescent="0.25">
      <c r="A204" s="183" t="s">
        <v>441</v>
      </c>
      <c r="B204" s="181" t="s">
        <v>487</v>
      </c>
      <c r="C204" s="176">
        <v>0</v>
      </c>
      <c r="D204" s="162">
        <v>1</v>
      </c>
      <c r="F204" s="165">
        <f t="shared" si="9"/>
        <v>1</v>
      </c>
      <c r="G204" s="165">
        <f t="shared" si="10"/>
        <v>2.5711678468754294E-7</v>
      </c>
      <c r="H204" s="154">
        <f t="shared" si="11"/>
        <v>110</v>
      </c>
    </row>
    <row r="205" spans="1:8" hidden="1" x14ac:dyDescent="0.25">
      <c r="A205" s="183" t="s">
        <v>441</v>
      </c>
      <c r="B205" s="181" t="s">
        <v>488</v>
      </c>
      <c r="C205" s="176">
        <v>0</v>
      </c>
      <c r="D205" s="162">
        <v>1</v>
      </c>
      <c r="F205" s="165">
        <f t="shared" si="9"/>
        <v>1</v>
      </c>
      <c r="G205" s="165">
        <f t="shared" si="10"/>
        <v>2.5711678468754294E-7</v>
      </c>
      <c r="H205" s="154">
        <f t="shared" si="11"/>
        <v>111</v>
      </c>
    </row>
    <row r="206" spans="1:8" hidden="1" x14ac:dyDescent="0.25">
      <c r="A206" s="183" t="s">
        <v>441</v>
      </c>
      <c r="B206" s="181" t="s">
        <v>489</v>
      </c>
      <c r="C206" s="176">
        <v>0</v>
      </c>
      <c r="D206" s="162">
        <v>1</v>
      </c>
      <c r="F206" s="165">
        <f t="shared" si="9"/>
        <v>1</v>
      </c>
      <c r="G206" s="165">
        <f t="shared" si="10"/>
        <v>2.5711678468754294E-7</v>
      </c>
      <c r="H206" s="154">
        <f t="shared" si="11"/>
        <v>112</v>
      </c>
    </row>
    <row r="207" spans="1:8" hidden="1" x14ac:dyDescent="0.25">
      <c r="A207" s="183" t="s">
        <v>441</v>
      </c>
      <c r="B207" s="181" t="s">
        <v>490</v>
      </c>
      <c r="C207" s="176">
        <v>0</v>
      </c>
      <c r="D207" s="162">
        <v>1</v>
      </c>
      <c r="F207" s="165">
        <f t="shared" si="9"/>
        <v>1</v>
      </c>
      <c r="G207" s="165">
        <f t="shared" si="10"/>
        <v>2.5711678468754294E-7</v>
      </c>
      <c r="H207" s="154">
        <f t="shared" si="11"/>
        <v>113</v>
      </c>
    </row>
    <row r="208" spans="1:8" hidden="1" x14ac:dyDescent="0.25">
      <c r="A208" s="183" t="s">
        <v>441</v>
      </c>
      <c r="B208" s="181" t="s">
        <v>491</v>
      </c>
      <c r="C208" s="176">
        <v>0</v>
      </c>
      <c r="D208" s="162">
        <v>1</v>
      </c>
      <c r="F208" s="165">
        <f t="shared" si="9"/>
        <v>1</v>
      </c>
      <c r="G208" s="165">
        <f t="shared" si="10"/>
        <v>2.5711678468754294E-7</v>
      </c>
      <c r="H208" s="154">
        <f t="shared" si="11"/>
        <v>114</v>
      </c>
    </row>
    <row r="209" spans="1:8" hidden="1" x14ac:dyDescent="0.25">
      <c r="A209" s="183" t="s">
        <v>441</v>
      </c>
      <c r="B209" s="181" t="s">
        <v>492</v>
      </c>
      <c r="C209" s="176">
        <v>0</v>
      </c>
      <c r="D209" s="162">
        <v>1</v>
      </c>
      <c r="F209" s="165">
        <f t="shared" si="9"/>
        <v>1</v>
      </c>
      <c r="G209" s="165">
        <f t="shared" si="10"/>
        <v>2.5711678468754294E-7</v>
      </c>
      <c r="H209" s="154">
        <f t="shared" si="11"/>
        <v>115</v>
      </c>
    </row>
    <row r="210" spans="1:8" hidden="1" x14ac:dyDescent="0.25">
      <c r="A210" s="183" t="s">
        <v>441</v>
      </c>
      <c r="B210" s="181" t="s">
        <v>493</v>
      </c>
      <c r="C210" s="176">
        <v>0</v>
      </c>
      <c r="D210" s="162">
        <v>1</v>
      </c>
      <c r="F210" s="165">
        <f t="shared" si="9"/>
        <v>1</v>
      </c>
      <c r="G210" s="165">
        <f t="shared" si="10"/>
        <v>2.5711678468754294E-7</v>
      </c>
      <c r="H210" s="154">
        <f t="shared" si="11"/>
        <v>116</v>
      </c>
    </row>
    <row r="211" spans="1:8" hidden="1" x14ac:dyDescent="0.25">
      <c r="A211" s="183" t="s">
        <v>441</v>
      </c>
      <c r="B211" s="181" t="s">
        <v>494</v>
      </c>
      <c r="C211" s="176">
        <v>0</v>
      </c>
      <c r="D211" s="162">
        <v>1</v>
      </c>
      <c r="F211" s="165">
        <f t="shared" si="9"/>
        <v>1</v>
      </c>
      <c r="G211" s="165">
        <f t="shared" si="10"/>
        <v>2.5711678468754294E-7</v>
      </c>
      <c r="H211" s="154">
        <f t="shared" si="11"/>
        <v>117</v>
      </c>
    </row>
    <row r="212" spans="1:8" hidden="1" x14ac:dyDescent="0.25">
      <c r="A212" s="183" t="s">
        <v>441</v>
      </c>
      <c r="B212" s="181" t="s">
        <v>495</v>
      </c>
      <c r="C212" s="176">
        <v>0</v>
      </c>
      <c r="D212" s="162">
        <v>1</v>
      </c>
      <c r="F212" s="165">
        <f t="shared" si="9"/>
        <v>1</v>
      </c>
      <c r="G212" s="165">
        <f t="shared" si="10"/>
        <v>2.5711678468754294E-7</v>
      </c>
      <c r="H212" s="154">
        <f t="shared" si="11"/>
        <v>118</v>
      </c>
    </row>
    <row r="213" spans="1:8" hidden="1" x14ac:dyDescent="0.25">
      <c r="A213" s="183" t="s">
        <v>441</v>
      </c>
      <c r="B213" s="181" t="s">
        <v>496</v>
      </c>
      <c r="C213" s="176">
        <v>0</v>
      </c>
      <c r="D213" s="162">
        <v>1</v>
      </c>
      <c r="F213" s="165">
        <f t="shared" si="9"/>
        <v>1</v>
      </c>
      <c r="G213" s="165">
        <f t="shared" si="10"/>
        <v>2.5711678468754294E-7</v>
      </c>
      <c r="H213" s="154">
        <f t="shared" si="11"/>
        <v>119</v>
      </c>
    </row>
    <row r="214" spans="1:8" hidden="1" x14ac:dyDescent="0.25">
      <c r="A214" s="183" t="s">
        <v>441</v>
      </c>
      <c r="B214" s="181" t="s">
        <v>497</v>
      </c>
      <c r="C214" s="176">
        <v>0</v>
      </c>
      <c r="D214" s="162">
        <v>1</v>
      </c>
      <c r="F214" s="165">
        <f t="shared" si="9"/>
        <v>1</v>
      </c>
      <c r="G214" s="165">
        <f t="shared" si="10"/>
        <v>2.5711678468754294E-7</v>
      </c>
      <c r="H214" s="154">
        <f t="shared" si="11"/>
        <v>120</v>
      </c>
    </row>
    <row r="215" spans="1:8" hidden="1" x14ac:dyDescent="0.25">
      <c r="A215" s="183" t="s">
        <v>441</v>
      </c>
      <c r="B215" s="181" t="s">
        <v>498</v>
      </c>
      <c r="C215" s="176">
        <v>0</v>
      </c>
      <c r="D215" s="162">
        <v>1</v>
      </c>
      <c r="F215" s="165">
        <f t="shared" si="9"/>
        <v>1</v>
      </c>
      <c r="G215" s="165">
        <f t="shared" si="10"/>
        <v>2.5711678468754294E-7</v>
      </c>
      <c r="H215" s="154">
        <f t="shared" si="11"/>
        <v>121</v>
      </c>
    </row>
    <row r="216" spans="1:8" hidden="1" x14ac:dyDescent="0.25">
      <c r="A216" s="183" t="s">
        <v>441</v>
      </c>
      <c r="B216" s="181" t="s">
        <v>499</v>
      </c>
      <c r="C216" s="176">
        <v>0</v>
      </c>
      <c r="D216" s="162">
        <v>1</v>
      </c>
      <c r="F216" s="165">
        <f t="shared" si="9"/>
        <v>1</v>
      </c>
      <c r="G216" s="165">
        <f t="shared" si="10"/>
        <v>2.5711678468754294E-7</v>
      </c>
      <c r="H216" s="154">
        <f t="shared" si="11"/>
        <v>122</v>
      </c>
    </row>
    <row r="217" spans="1:8" hidden="1" x14ac:dyDescent="0.25">
      <c r="A217" s="183" t="s">
        <v>441</v>
      </c>
      <c r="B217" s="181" t="s">
        <v>500</v>
      </c>
      <c r="C217" s="176">
        <v>0</v>
      </c>
      <c r="D217" s="162">
        <v>1</v>
      </c>
      <c r="F217" s="165">
        <f t="shared" si="9"/>
        <v>1</v>
      </c>
      <c r="G217" s="165">
        <f t="shared" si="10"/>
        <v>2.5711678468754294E-7</v>
      </c>
      <c r="H217" s="154">
        <f t="shared" si="11"/>
        <v>123</v>
      </c>
    </row>
    <row r="218" spans="1:8" hidden="1" x14ac:dyDescent="0.25">
      <c r="A218" s="183" t="s">
        <v>441</v>
      </c>
      <c r="B218" s="181" t="s">
        <v>501</v>
      </c>
      <c r="C218" s="176">
        <v>0</v>
      </c>
      <c r="D218" s="162">
        <v>1</v>
      </c>
      <c r="F218" s="165">
        <f t="shared" si="9"/>
        <v>1</v>
      </c>
      <c r="G218" s="165">
        <f t="shared" si="10"/>
        <v>2.5711678468754294E-7</v>
      </c>
      <c r="H218" s="154">
        <f t="shared" si="11"/>
        <v>124</v>
      </c>
    </row>
    <row r="219" spans="1:8" hidden="1" x14ac:dyDescent="0.25">
      <c r="A219" s="183" t="s">
        <v>441</v>
      </c>
      <c r="B219" s="181" t="s">
        <v>502</v>
      </c>
      <c r="C219" s="176">
        <v>0</v>
      </c>
      <c r="D219" s="162">
        <v>1</v>
      </c>
      <c r="F219" s="165">
        <f t="shared" si="9"/>
        <v>1</v>
      </c>
      <c r="G219" s="165">
        <f t="shared" si="10"/>
        <v>2.5711678468754294E-7</v>
      </c>
      <c r="H219" s="154">
        <f t="shared" si="11"/>
        <v>125</v>
      </c>
    </row>
    <row r="220" spans="1:8" hidden="1" x14ac:dyDescent="0.25">
      <c r="A220" s="183" t="s">
        <v>441</v>
      </c>
      <c r="B220" s="181" t="s">
        <v>503</v>
      </c>
      <c r="C220" s="176">
        <v>0</v>
      </c>
      <c r="D220" s="162">
        <v>1</v>
      </c>
      <c r="F220" s="165">
        <f t="shared" si="9"/>
        <v>1</v>
      </c>
      <c r="G220" s="165">
        <f t="shared" si="10"/>
        <v>2.5711678468754294E-7</v>
      </c>
      <c r="H220" s="154">
        <f t="shared" si="11"/>
        <v>126</v>
      </c>
    </row>
    <row r="221" spans="1:8" hidden="1" x14ac:dyDescent="0.25">
      <c r="A221" s="183" t="s">
        <v>441</v>
      </c>
      <c r="B221" s="181" t="s">
        <v>504</v>
      </c>
      <c r="C221" s="176">
        <v>0</v>
      </c>
      <c r="D221" s="162">
        <v>1</v>
      </c>
      <c r="F221" s="165">
        <f t="shared" si="9"/>
        <v>1</v>
      </c>
      <c r="G221" s="165">
        <f t="shared" si="10"/>
        <v>2.5711678468754294E-7</v>
      </c>
      <c r="H221" s="154">
        <f t="shared" si="11"/>
        <v>127</v>
      </c>
    </row>
    <row r="222" spans="1:8" hidden="1" x14ac:dyDescent="0.25">
      <c r="A222" s="183" t="s">
        <v>441</v>
      </c>
      <c r="B222" s="181" t="s">
        <v>505</v>
      </c>
      <c r="C222" s="176">
        <v>0</v>
      </c>
      <c r="D222" s="162">
        <v>1</v>
      </c>
      <c r="F222" s="165">
        <f t="shared" si="9"/>
        <v>1</v>
      </c>
      <c r="G222" s="165">
        <f t="shared" si="10"/>
        <v>2.5711678468754294E-7</v>
      </c>
      <c r="H222" s="154">
        <f t="shared" si="11"/>
        <v>128</v>
      </c>
    </row>
    <row r="223" spans="1:8" hidden="1" x14ac:dyDescent="0.25">
      <c r="A223" s="183" t="s">
        <v>441</v>
      </c>
      <c r="B223" s="181" t="s">
        <v>506</v>
      </c>
      <c r="C223" s="176">
        <v>0</v>
      </c>
      <c r="D223" s="162">
        <v>1</v>
      </c>
      <c r="F223" s="165">
        <f t="shared" si="9"/>
        <v>1</v>
      </c>
      <c r="G223" s="165">
        <f t="shared" si="10"/>
        <v>2.5711678468754294E-7</v>
      </c>
      <c r="H223" s="154">
        <f t="shared" si="11"/>
        <v>129</v>
      </c>
    </row>
    <row r="224" spans="1:8" hidden="1" x14ac:dyDescent="0.25">
      <c r="A224" s="183" t="s">
        <v>441</v>
      </c>
      <c r="B224" s="181" t="s">
        <v>507</v>
      </c>
      <c r="C224" s="176">
        <v>0</v>
      </c>
      <c r="D224" s="162">
        <v>1</v>
      </c>
      <c r="F224" s="165">
        <f t="shared" si="9"/>
        <v>1</v>
      </c>
      <c r="G224" s="165">
        <f t="shared" si="10"/>
        <v>2.5711678468754294E-7</v>
      </c>
      <c r="H224" s="154">
        <f t="shared" si="11"/>
        <v>130</v>
      </c>
    </row>
    <row r="225" spans="1:8" hidden="1" x14ac:dyDescent="0.25">
      <c r="A225" s="183" t="s">
        <v>441</v>
      </c>
      <c r="B225" s="181" t="s">
        <v>508</v>
      </c>
      <c r="C225" s="176">
        <v>0</v>
      </c>
      <c r="D225" s="162">
        <v>1</v>
      </c>
      <c r="F225" s="165">
        <f t="shared" si="9"/>
        <v>1</v>
      </c>
      <c r="G225" s="165">
        <f t="shared" si="10"/>
        <v>2.5711678468754294E-7</v>
      </c>
      <c r="H225" s="154">
        <f t="shared" si="11"/>
        <v>131</v>
      </c>
    </row>
    <row r="226" spans="1:8" hidden="1" x14ac:dyDescent="0.25">
      <c r="A226" s="183" t="s">
        <v>441</v>
      </c>
      <c r="B226" s="181" t="s">
        <v>509</v>
      </c>
      <c r="C226" s="176">
        <v>0</v>
      </c>
      <c r="D226" s="162">
        <v>1</v>
      </c>
      <c r="F226" s="165">
        <f t="shared" si="9"/>
        <v>1</v>
      </c>
      <c r="G226" s="165">
        <f t="shared" si="10"/>
        <v>2.5711678468754294E-7</v>
      </c>
      <c r="H226" s="154">
        <f t="shared" si="11"/>
        <v>132</v>
      </c>
    </row>
    <row r="227" spans="1:8" hidden="1" x14ac:dyDescent="0.25">
      <c r="A227" s="183" t="s">
        <v>441</v>
      </c>
      <c r="B227" s="181" t="s">
        <v>510</v>
      </c>
      <c r="C227" s="176">
        <v>0</v>
      </c>
      <c r="D227" s="162">
        <v>1</v>
      </c>
      <c r="F227" s="165">
        <f t="shared" si="9"/>
        <v>1</v>
      </c>
      <c r="G227" s="165">
        <f t="shared" si="10"/>
        <v>2.5711678468754294E-7</v>
      </c>
      <c r="H227" s="154">
        <f t="shared" si="11"/>
        <v>133</v>
      </c>
    </row>
    <row r="228" spans="1:8" hidden="1" x14ac:dyDescent="0.25">
      <c r="A228" s="183" t="s">
        <v>441</v>
      </c>
      <c r="B228" s="181" t="s">
        <v>511</v>
      </c>
      <c r="C228" s="176">
        <v>0</v>
      </c>
      <c r="D228" s="162">
        <v>1</v>
      </c>
      <c r="F228" s="165">
        <f t="shared" si="9"/>
        <v>1</v>
      </c>
      <c r="G228" s="165">
        <f t="shared" si="10"/>
        <v>2.5711678468754294E-7</v>
      </c>
      <c r="H228" s="154">
        <f t="shared" si="11"/>
        <v>134</v>
      </c>
    </row>
    <row r="229" spans="1:8" hidden="1" x14ac:dyDescent="0.25">
      <c r="A229" s="183" t="s">
        <v>441</v>
      </c>
      <c r="B229" s="181" t="s">
        <v>512</v>
      </c>
      <c r="C229" s="176">
        <v>0</v>
      </c>
      <c r="D229" s="162">
        <v>1</v>
      </c>
      <c r="F229" s="165">
        <f t="shared" si="9"/>
        <v>1</v>
      </c>
      <c r="G229" s="165">
        <f t="shared" si="10"/>
        <v>2.5711678468754294E-7</v>
      </c>
      <c r="H229" s="154">
        <f t="shared" si="11"/>
        <v>135</v>
      </c>
    </row>
    <row r="230" spans="1:8" hidden="1" x14ac:dyDescent="0.25">
      <c r="A230" s="183" t="s">
        <v>441</v>
      </c>
      <c r="B230" s="181" t="s">
        <v>513</v>
      </c>
      <c r="C230" s="176">
        <v>0</v>
      </c>
      <c r="D230" s="162">
        <v>1</v>
      </c>
      <c r="F230" s="165">
        <f t="shared" si="9"/>
        <v>1</v>
      </c>
      <c r="G230" s="165">
        <f t="shared" si="10"/>
        <v>2.5711678468754294E-7</v>
      </c>
      <c r="H230" s="154">
        <f t="shared" si="11"/>
        <v>136</v>
      </c>
    </row>
    <row r="231" spans="1:8" hidden="1" x14ac:dyDescent="0.25">
      <c r="A231" s="183" t="s">
        <v>441</v>
      </c>
      <c r="B231" s="181" t="s">
        <v>514</v>
      </c>
      <c r="C231" s="176">
        <v>0</v>
      </c>
      <c r="D231" s="162">
        <v>1</v>
      </c>
      <c r="F231" s="165">
        <f t="shared" si="9"/>
        <v>1</v>
      </c>
      <c r="G231" s="165">
        <f t="shared" si="10"/>
        <v>2.5711678468754294E-7</v>
      </c>
      <c r="H231" s="154">
        <f t="shared" si="11"/>
        <v>137</v>
      </c>
    </row>
    <row r="232" spans="1:8" hidden="1" x14ac:dyDescent="0.25">
      <c r="A232" s="183" t="s">
        <v>441</v>
      </c>
      <c r="B232" s="181" t="s">
        <v>515</v>
      </c>
      <c r="C232" s="176">
        <v>0</v>
      </c>
      <c r="D232" s="162">
        <v>1</v>
      </c>
      <c r="F232" s="165">
        <f t="shared" si="9"/>
        <v>1</v>
      </c>
      <c r="G232" s="165">
        <f t="shared" si="10"/>
        <v>2.5711678468754294E-7</v>
      </c>
      <c r="H232" s="154">
        <f t="shared" si="11"/>
        <v>138</v>
      </c>
    </row>
    <row r="233" spans="1:8" hidden="1" x14ac:dyDescent="0.25">
      <c r="A233" s="183" t="s">
        <v>441</v>
      </c>
      <c r="B233" s="181" t="s">
        <v>516</v>
      </c>
      <c r="C233" s="176">
        <v>0</v>
      </c>
      <c r="D233" s="162">
        <v>1</v>
      </c>
      <c r="F233" s="165">
        <f t="shared" si="9"/>
        <v>1</v>
      </c>
      <c r="G233" s="165">
        <f t="shared" si="10"/>
        <v>2.5711678468754294E-7</v>
      </c>
      <c r="H233" s="154">
        <f t="shared" si="11"/>
        <v>139</v>
      </c>
    </row>
    <row r="234" spans="1:8" hidden="1" x14ac:dyDescent="0.25">
      <c r="A234" s="183" t="s">
        <v>441</v>
      </c>
      <c r="B234" s="181" t="s">
        <v>517</v>
      </c>
      <c r="C234" s="176">
        <v>0</v>
      </c>
      <c r="D234" s="162">
        <v>1</v>
      </c>
      <c r="F234" s="165">
        <f t="shared" si="9"/>
        <v>1</v>
      </c>
      <c r="G234" s="165">
        <f t="shared" si="10"/>
        <v>2.5711678468754294E-7</v>
      </c>
      <c r="H234" s="154">
        <f t="shared" si="11"/>
        <v>140</v>
      </c>
    </row>
    <row r="235" spans="1:8" hidden="1" x14ac:dyDescent="0.25">
      <c r="A235" s="183" t="s">
        <v>441</v>
      </c>
      <c r="B235" s="181" t="s">
        <v>518</v>
      </c>
      <c r="C235" s="176">
        <v>0</v>
      </c>
      <c r="D235" s="162">
        <v>1</v>
      </c>
      <c r="F235" s="165">
        <f t="shared" si="9"/>
        <v>1</v>
      </c>
      <c r="G235" s="165">
        <f t="shared" si="10"/>
        <v>2.5711678468754294E-7</v>
      </c>
      <c r="H235" s="154">
        <f t="shared" si="11"/>
        <v>141</v>
      </c>
    </row>
    <row r="236" spans="1:8" hidden="1" x14ac:dyDescent="0.25">
      <c r="A236" s="183" t="s">
        <v>441</v>
      </c>
      <c r="B236" s="181" t="s">
        <v>519</v>
      </c>
      <c r="C236" s="176">
        <v>0</v>
      </c>
      <c r="D236" s="162">
        <v>1</v>
      </c>
      <c r="F236" s="165">
        <f t="shared" si="9"/>
        <v>1</v>
      </c>
      <c r="G236" s="165">
        <f t="shared" si="10"/>
        <v>2.5711678468754294E-7</v>
      </c>
      <c r="H236" s="154">
        <f t="shared" si="11"/>
        <v>142</v>
      </c>
    </row>
    <row r="237" spans="1:8" hidden="1" x14ac:dyDescent="0.25">
      <c r="A237" s="183" t="s">
        <v>441</v>
      </c>
      <c r="B237" s="181" t="s">
        <v>520</v>
      </c>
      <c r="C237" s="176">
        <v>0</v>
      </c>
      <c r="D237" s="162">
        <v>1</v>
      </c>
      <c r="F237" s="165">
        <f t="shared" si="9"/>
        <v>1</v>
      </c>
      <c r="G237" s="165">
        <f t="shared" si="10"/>
        <v>2.5711678468754294E-7</v>
      </c>
      <c r="H237" s="154">
        <f t="shared" si="11"/>
        <v>143</v>
      </c>
    </row>
    <row r="238" spans="1:8" hidden="1" x14ac:dyDescent="0.25">
      <c r="A238" s="183" t="s">
        <v>441</v>
      </c>
      <c r="B238" s="181" t="s">
        <v>521</v>
      </c>
      <c r="C238" s="176">
        <v>0</v>
      </c>
      <c r="D238" s="162">
        <v>1</v>
      </c>
      <c r="F238" s="165">
        <f t="shared" si="9"/>
        <v>1</v>
      </c>
      <c r="G238" s="165">
        <f t="shared" si="10"/>
        <v>2.5711678468754294E-7</v>
      </c>
      <c r="H238" s="154">
        <f t="shared" si="11"/>
        <v>144</v>
      </c>
    </row>
    <row r="239" spans="1:8" hidden="1" x14ac:dyDescent="0.25">
      <c r="A239" s="183" t="s">
        <v>441</v>
      </c>
      <c r="B239" s="181" t="s">
        <v>522</v>
      </c>
      <c r="C239" s="176">
        <v>0</v>
      </c>
      <c r="D239" s="162">
        <v>1</v>
      </c>
      <c r="F239" s="165">
        <f t="shared" si="9"/>
        <v>1</v>
      </c>
      <c r="G239" s="165">
        <f t="shared" si="10"/>
        <v>2.5711678468754294E-7</v>
      </c>
      <c r="H239" s="154">
        <f t="shared" si="11"/>
        <v>145</v>
      </c>
    </row>
    <row r="240" spans="1:8" hidden="1" x14ac:dyDescent="0.25">
      <c r="A240" s="183" t="s">
        <v>441</v>
      </c>
      <c r="B240" s="181" t="s">
        <v>523</v>
      </c>
      <c r="C240" s="176">
        <v>0</v>
      </c>
      <c r="D240" s="162">
        <v>1</v>
      </c>
      <c r="F240" s="165">
        <f t="shared" si="9"/>
        <v>1</v>
      </c>
      <c r="G240" s="165">
        <f t="shared" si="10"/>
        <v>2.5711678468754294E-7</v>
      </c>
      <c r="H240" s="154">
        <f t="shared" si="11"/>
        <v>146</v>
      </c>
    </row>
    <row r="241" spans="1:8" hidden="1" x14ac:dyDescent="0.25">
      <c r="A241" s="183" t="s">
        <v>441</v>
      </c>
      <c r="B241" s="181" t="s">
        <v>524</v>
      </c>
      <c r="C241" s="176">
        <v>0</v>
      </c>
      <c r="D241" s="162">
        <v>1</v>
      </c>
      <c r="F241" s="165">
        <f t="shared" si="9"/>
        <v>1</v>
      </c>
      <c r="G241" s="165">
        <f t="shared" si="10"/>
        <v>2.5711678468754294E-7</v>
      </c>
      <c r="H241" s="154">
        <f t="shared" si="11"/>
        <v>147</v>
      </c>
    </row>
    <row r="242" spans="1:8" hidden="1" x14ac:dyDescent="0.25">
      <c r="A242" s="183" t="s">
        <v>441</v>
      </c>
      <c r="B242" s="181" t="s">
        <v>525</v>
      </c>
      <c r="C242" s="176">
        <v>0</v>
      </c>
      <c r="D242" s="162">
        <v>1</v>
      </c>
      <c r="F242" s="165">
        <f t="shared" si="9"/>
        <v>1</v>
      </c>
      <c r="G242" s="165">
        <f t="shared" si="10"/>
        <v>2.5711678468754294E-7</v>
      </c>
      <c r="H242" s="154">
        <f t="shared" si="11"/>
        <v>148</v>
      </c>
    </row>
    <row r="243" spans="1:8" hidden="1" x14ac:dyDescent="0.25">
      <c r="A243" s="183" t="s">
        <v>441</v>
      </c>
      <c r="B243" s="181" t="s">
        <v>526</v>
      </c>
      <c r="C243" s="176">
        <v>0</v>
      </c>
      <c r="D243" s="162">
        <v>1</v>
      </c>
      <c r="F243" s="165">
        <f t="shared" si="9"/>
        <v>1</v>
      </c>
      <c r="G243" s="165">
        <f t="shared" si="10"/>
        <v>2.5711678468754294E-7</v>
      </c>
      <c r="H243" s="154">
        <f t="shared" si="11"/>
        <v>149</v>
      </c>
    </row>
    <row r="244" spans="1:8" hidden="1" x14ac:dyDescent="0.25">
      <c r="A244" s="183" t="s">
        <v>441</v>
      </c>
      <c r="B244" s="181" t="s">
        <v>527</v>
      </c>
      <c r="C244" s="176">
        <v>0</v>
      </c>
      <c r="D244" s="162">
        <v>1</v>
      </c>
      <c r="F244" s="165">
        <f t="shared" si="9"/>
        <v>1</v>
      </c>
      <c r="G244" s="165">
        <f t="shared" si="10"/>
        <v>2.5711678468754294E-7</v>
      </c>
      <c r="H244" s="154">
        <f t="shared" si="11"/>
        <v>150</v>
      </c>
    </row>
    <row r="245" spans="1:8" hidden="1" x14ac:dyDescent="0.25">
      <c r="A245" s="183" t="s">
        <v>441</v>
      </c>
      <c r="B245" s="181" t="s">
        <v>528</v>
      </c>
      <c r="C245" s="176">
        <v>0</v>
      </c>
      <c r="D245" s="162">
        <v>1</v>
      </c>
      <c r="F245" s="165">
        <f t="shared" si="9"/>
        <v>1</v>
      </c>
      <c r="G245" s="165">
        <f t="shared" si="10"/>
        <v>2.5711678468754294E-7</v>
      </c>
      <c r="H245" s="154">
        <f t="shared" si="11"/>
        <v>151</v>
      </c>
    </row>
    <row r="246" spans="1:8" hidden="1" x14ac:dyDescent="0.25">
      <c r="A246" s="183" t="s">
        <v>441</v>
      </c>
      <c r="B246" s="181" t="s">
        <v>529</v>
      </c>
      <c r="C246" s="176">
        <v>0</v>
      </c>
      <c r="D246" s="162">
        <v>1</v>
      </c>
      <c r="F246" s="165">
        <f t="shared" si="9"/>
        <v>1</v>
      </c>
      <c r="G246" s="165">
        <f t="shared" si="10"/>
        <v>2.5711678468754294E-7</v>
      </c>
      <c r="H246" s="154">
        <f t="shared" si="11"/>
        <v>152</v>
      </c>
    </row>
    <row r="247" spans="1:8" hidden="1" x14ac:dyDescent="0.25">
      <c r="A247" s="183" t="s">
        <v>441</v>
      </c>
      <c r="B247" s="181" t="s">
        <v>530</v>
      </c>
      <c r="C247" s="176">
        <v>0</v>
      </c>
      <c r="D247" s="162">
        <v>1</v>
      </c>
      <c r="F247" s="165">
        <f t="shared" si="9"/>
        <v>1</v>
      </c>
      <c r="G247" s="165">
        <f t="shared" si="10"/>
        <v>2.5711678468754294E-7</v>
      </c>
      <c r="H247" s="154">
        <f t="shared" si="11"/>
        <v>153</v>
      </c>
    </row>
    <row r="248" spans="1:8" hidden="1" x14ac:dyDescent="0.25">
      <c r="A248" s="183" t="s">
        <v>441</v>
      </c>
      <c r="B248" s="181" t="s">
        <v>531</v>
      </c>
      <c r="C248" s="176">
        <v>0</v>
      </c>
      <c r="D248" s="162">
        <v>1</v>
      </c>
      <c r="F248" s="165">
        <f t="shared" si="9"/>
        <v>1</v>
      </c>
      <c r="G248" s="165">
        <f t="shared" si="10"/>
        <v>2.5711678468754294E-7</v>
      </c>
      <c r="H248" s="154">
        <f t="shared" si="11"/>
        <v>154</v>
      </c>
    </row>
    <row r="249" spans="1:8" hidden="1" x14ac:dyDescent="0.25">
      <c r="A249" s="183" t="s">
        <v>441</v>
      </c>
      <c r="B249" s="181" t="s">
        <v>532</v>
      </c>
      <c r="C249" s="176">
        <v>0</v>
      </c>
      <c r="D249" s="162">
        <v>1</v>
      </c>
      <c r="F249" s="165">
        <f t="shared" si="9"/>
        <v>1</v>
      </c>
      <c r="G249" s="165">
        <f t="shared" si="10"/>
        <v>2.5711678468754294E-7</v>
      </c>
      <c r="H249" s="154">
        <f t="shared" si="11"/>
        <v>155</v>
      </c>
    </row>
    <row r="250" spans="1:8" hidden="1" x14ac:dyDescent="0.25">
      <c r="A250" s="183" t="s">
        <v>441</v>
      </c>
      <c r="B250" s="181" t="s">
        <v>533</v>
      </c>
      <c r="C250" s="176">
        <v>0</v>
      </c>
      <c r="D250" s="162">
        <v>1</v>
      </c>
      <c r="F250" s="165">
        <f t="shared" si="9"/>
        <v>1</v>
      </c>
      <c r="G250" s="165">
        <f t="shared" si="10"/>
        <v>2.5711678468754294E-7</v>
      </c>
      <c r="H250" s="154">
        <f t="shared" si="11"/>
        <v>156</v>
      </c>
    </row>
    <row r="251" spans="1:8" hidden="1" x14ac:dyDescent="0.25">
      <c r="A251" s="183" t="s">
        <v>441</v>
      </c>
      <c r="B251" s="181" t="s">
        <v>534</v>
      </c>
      <c r="C251" s="176">
        <v>0</v>
      </c>
      <c r="D251" s="162">
        <v>1</v>
      </c>
      <c r="F251" s="165">
        <f t="shared" si="9"/>
        <v>1</v>
      </c>
      <c r="G251" s="165">
        <f t="shared" si="10"/>
        <v>2.5711678468754294E-7</v>
      </c>
      <c r="H251" s="154">
        <f t="shared" si="11"/>
        <v>157</v>
      </c>
    </row>
    <row r="252" spans="1:8" hidden="1" x14ac:dyDescent="0.25">
      <c r="A252" s="183" t="s">
        <v>441</v>
      </c>
      <c r="B252" s="181" t="s">
        <v>535</v>
      </c>
      <c r="C252" s="176">
        <v>0</v>
      </c>
      <c r="D252" s="162">
        <v>1</v>
      </c>
      <c r="F252" s="165">
        <f t="shared" si="9"/>
        <v>1</v>
      </c>
      <c r="G252" s="165">
        <f t="shared" si="10"/>
        <v>2.5711678468754294E-7</v>
      </c>
      <c r="H252" s="154">
        <f t="shared" si="11"/>
        <v>158</v>
      </c>
    </row>
    <row r="253" spans="1:8" hidden="1" x14ac:dyDescent="0.25">
      <c r="A253" s="183" t="s">
        <v>441</v>
      </c>
      <c r="B253" s="181" t="s">
        <v>536</v>
      </c>
      <c r="C253" s="176">
        <v>0</v>
      </c>
      <c r="D253" s="162">
        <v>1</v>
      </c>
      <c r="F253" s="165">
        <f t="shared" si="9"/>
        <v>1</v>
      </c>
      <c r="G253" s="165">
        <f t="shared" si="10"/>
        <v>2.5711678468754294E-7</v>
      </c>
      <c r="H253" s="154">
        <f t="shared" si="11"/>
        <v>159</v>
      </c>
    </row>
    <row r="254" spans="1:8" hidden="1" x14ac:dyDescent="0.25">
      <c r="A254" s="183" t="s">
        <v>441</v>
      </c>
      <c r="B254" s="181" t="s">
        <v>537</v>
      </c>
      <c r="C254" s="176">
        <v>0</v>
      </c>
      <c r="D254" s="162">
        <v>1</v>
      </c>
      <c r="F254" s="165">
        <f t="shared" si="9"/>
        <v>1</v>
      </c>
      <c r="G254" s="165">
        <f t="shared" si="10"/>
        <v>2.5711678468754294E-7</v>
      </c>
      <c r="H254" s="154">
        <f t="shared" si="11"/>
        <v>160</v>
      </c>
    </row>
    <row r="255" spans="1:8" hidden="1" x14ac:dyDescent="0.25">
      <c r="A255" s="183" t="s">
        <v>441</v>
      </c>
      <c r="B255" s="181" t="s">
        <v>538</v>
      </c>
      <c r="C255" s="176">
        <v>0</v>
      </c>
      <c r="D255" s="162">
        <v>1</v>
      </c>
      <c r="F255" s="165">
        <f t="shared" si="9"/>
        <v>1</v>
      </c>
      <c r="G255" s="165">
        <f t="shared" si="10"/>
        <v>2.5711678468754294E-7</v>
      </c>
      <c r="H255" s="154">
        <f t="shared" si="11"/>
        <v>161</v>
      </c>
    </row>
    <row r="256" spans="1:8" hidden="1" x14ac:dyDescent="0.25">
      <c r="A256" s="183" t="s">
        <v>441</v>
      </c>
      <c r="B256" s="181" t="s">
        <v>539</v>
      </c>
      <c r="C256" s="176">
        <v>0</v>
      </c>
      <c r="D256" s="162">
        <v>1</v>
      </c>
      <c r="F256" s="165">
        <f t="shared" si="9"/>
        <v>1</v>
      </c>
      <c r="G256" s="165">
        <f t="shared" si="10"/>
        <v>2.5711678468754294E-7</v>
      </c>
      <c r="H256" s="154">
        <f t="shared" si="11"/>
        <v>162</v>
      </c>
    </row>
    <row r="257" spans="1:8" hidden="1" x14ac:dyDescent="0.25">
      <c r="A257" s="183" t="s">
        <v>441</v>
      </c>
      <c r="B257" s="181" t="s">
        <v>540</v>
      </c>
      <c r="C257" s="176">
        <v>0</v>
      </c>
      <c r="D257" s="162">
        <v>1</v>
      </c>
      <c r="F257" s="165">
        <f t="shared" si="9"/>
        <v>1</v>
      </c>
      <c r="G257" s="165">
        <f t="shared" si="10"/>
        <v>2.5711678468754294E-7</v>
      </c>
      <c r="H257" s="154">
        <f t="shared" si="11"/>
        <v>163</v>
      </c>
    </row>
    <row r="258" spans="1:8" hidden="1" x14ac:dyDescent="0.25">
      <c r="A258" s="183" t="s">
        <v>441</v>
      </c>
      <c r="B258" s="181" t="s">
        <v>541</v>
      </c>
      <c r="C258" s="176">
        <v>0</v>
      </c>
      <c r="D258" s="162">
        <v>1</v>
      </c>
      <c r="F258" s="165">
        <f t="shared" ref="F258:F321" si="12">D258/(D258+E258)</f>
        <v>1</v>
      </c>
      <c r="G258" s="165">
        <f t="shared" ref="G258:G321" si="13">D258/SUMIF($A$2:$A$983,$A258,$D$2:$D$983)</f>
        <v>2.5711678468754294E-7</v>
      </c>
      <c r="H258" s="154">
        <f t="shared" si="11"/>
        <v>164</v>
      </c>
    </row>
    <row r="259" spans="1:8" hidden="1" x14ac:dyDescent="0.25">
      <c r="A259" s="183" t="s">
        <v>441</v>
      </c>
      <c r="B259" s="181" t="s">
        <v>542</v>
      </c>
      <c r="C259" s="176">
        <v>0</v>
      </c>
      <c r="D259" s="162">
        <v>1</v>
      </c>
      <c r="F259" s="165">
        <f t="shared" si="12"/>
        <v>1</v>
      </c>
      <c r="G259" s="165">
        <f t="shared" si="13"/>
        <v>2.5711678468754294E-7</v>
      </c>
      <c r="H259" s="154">
        <f t="shared" ref="H259:H322" si="14">IF(A259&lt;&gt;A258,1,H258+1)</f>
        <v>165</v>
      </c>
    </row>
    <row r="260" spans="1:8" hidden="1" x14ac:dyDescent="0.25">
      <c r="A260" s="183" t="s">
        <v>441</v>
      </c>
      <c r="B260" s="181" t="s">
        <v>543</v>
      </c>
      <c r="C260" s="176">
        <v>0</v>
      </c>
      <c r="D260" s="162">
        <v>1</v>
      </c>
      <c r="F260" s="165">
        <f t="shared" si="12"/>
        <v>1</v>
      </c>
      <c r="G260" s="165">
        <f t="shared" si="13"/>
        <v>2.5711678468754294E-7</v>
      </c>
      <c r="H260" s="154">
        <f t="shared" si="14"/>
        <v>166</v>
      </c>
    </row>
    <row r="261" spans="1:8" hidden="1" x14ac:dyDescent="0.25">
      <c r="A261" s="183" t="s">
        <v>441</v>
      </c>
      <c r="B261" s="181" t="s">
        <v>544</v>
      </c>
      <c r="C261" s="176">
        <v>0</v>
      </c>
      <c r="D261" s="162">
        <v>1</v>
      </c>
      <c r="F261" s="165">
        <f t="shared" si="12"/>
        <v>1</v>
      </c>
      <c r="G261" s="165">
        <f t="shared" si="13"/>
        <v>2.5711678468754294E-7</v>
      </c>
      <c r="H261" s="154">
        <f t="shared" si="14"/>
        <v>167</v>
      </c>
    </row>
    <row r="262" spans="1:8" hidden="1" x14ac:dyDescent="0.25">
      <c r="A262" s="183" t="s">
        <v>441</v>
      </c>
      <c r="B262" s="181" t="s">
        <v>545</v>
      </c>
      <c r="C262" s="176">
        <v>0</v>
      </c>
      <c r="D262" s="162">
        <v>1</v>
      </c>
      <c r="F262" s="165">
        <f t="shared" si="12"/>
        <v>1</v>
      </c>
      <c r="G262" s="165">
        <f t="shared" si="13"/>
        <v>2.5711678468754294E-7</v>
      </c>
      <c r="H262" s="154">
        <f t="shared" si="14"/>
        <v>168</v>
      </c>
    </row>
    <row r="263" spans="1:8" hidden="1" x14ac:dyDescent="0.25">
      <c r="A263" s="183" t="s">
        <v>441</v>
      </c>
      <c r="B263" s="181" t="s">
        <v>546</v>
      </c>
      <c r="C263" s="176">
        <v>0</v>
      </c>
      <c r="D263" s="162">
        <v>1</v>
      </c>
      <c r="F263" s="165">
        <f t="shared" si="12"/>
        <v>1</v>
      </c>
      <c r="G263" s="165">
        <f t="shared" si="13"/>
        <v>2.5711678468754294E-7</v>
      </c>
      <c r="H263" s="154">
        <f t="shared" si="14"/>
        <v>169</v>
      </c>
    </row>
    <row r="264" spans="1:8" hidden="1" x14ac:dyDescent="0.25">
      <c r="A264" s="183" t="s">
        <v>441</v>
      </c>
      <c r="B264" s="181" t="s">
        <v>547</v>
      </c>
      <c r="C264" s="176">
        <v>0</v>
      </c>
      <c r="D264" s="162">
        <v>1</v>
      </c>
      <c r="F264" s="165">
        <f t="shared" si="12"/>
        <v>1</v>
      </c>
      <c r="G264" s="165">
        <f t="shared" si="13"/>
        <v>2.5711678468754294E-7</v>
      </c>
      <c r="H264" s="154">
        <f t="shared" si="14"/>
        <v>170</v>
      </c>
    </row>
    <row r="265" spans="1:8" hidden="1" x14ac:dyDescent="0.25">
      <c r="A265" s="183" t="s">
        <v>441</v>
      </c>
      <c r="B265" s="181" t="s">
        <v>548</v>
      </c>
      <c r="C265" s="176">
        <v>0</v>
      </c>
      <c r="D265" s="162">
        <v>1</v>
      </c>
      <c r="F265" s="165">
        <f t="shared" si="12"/>
        <v>1</v>
      </c>
      <c r="G265" s="165">
        <f t="shared" si="13"/>
        <v>2.5711678468754294E-7</v>
      </c>
      <c r="H265" s="154">
        <f t="shared" si="14"/>
        <v>171</v>
      </c>
    </row>
    <row r="266" spans="1:8" hidden="1" x14ac:dyDescent="0.25">
      <c r="A266" s="183" t="s">
        <v>441</v>
      </c>
      <c r="B266" s="181" t="s">
        <v>549</v>
      </c>
      <c r="C266" s="176">
        <v>0</v>
      </c>
      <c r="D266" s="162">
        <v>1</v>
      </c>
      <c r="F266" s="165">
        <f t="shared" si="12"/>
        <v>1</v>
      </c>
      <c r="G266" s="165">
        <f t="shared" si="13"/>
        <v>2.5711678468754294E-7</v>
      </c>
      <c r="H266" s="154">
        <f t="shared" si="14"/>
        <v>172</v>
      </c>
    </row>
    <row r="267" spans="1:8" hidden="1" x14ac:dyDescent="0.25">
      <c r="A267" s="183" t="s">
        <v>441</v>
      </c>
      <c r="B267" s="181" t="s">
        <v>550</v>
      </c>
      <c r="C267" s="176">
        <v>0</v>
      </c>
      <c r="D267" s="162">
        <v>1</v>
      </c>
      <c r="F267" s="165">
        <f t="shared" si="12"/>
        <v>1</v>
      </c>
      <c r="G267" s="165">
        <f t="shared" si="13"/>
        <v>2.5711678468754294E-7</v>
      </c>
      <c r="H267" s="154">
        <f t="shared" si="14"/>
        <v>173</v>
      </c>
    </row>
    <row r="268" spans="1:8" hidden="1" x14ac:dyDescent="0.25">
      <c r="A268" s="183" t="s">
        <v>441</v>
      </c>
      <c r="B268" s="181" t="s">
        <v>551</v>
      </c>
      <c r="C268" s="176">
        <v>0</v>
      </c>
      <c r="D268" s="162">
        <v>1</v>
      </c>
      <c r="F268" s="165">
        <f t="shared" si="12"/>
        <v>1</v>
      </c>
      <c r="G268" s="165">
        <f t="shared" si="13"/>
        <v>2.5711678468754294E-7</v>
      </c>
      <c r="H268" s="154">
        <f t="shared" si="14"/>
        <v>174</v>
      </c>
    </row>
    <row r="269" spans="1:8" hidden="1" x14ac:dyDescent="0.25">
      <c r="A269" s="183" t="s">
        <v>441</v>
      </c>
      <c r="B269" s="181" t="s">
        <v>552</v>
      </c>
      <c r="C269" s="176">
        <v>0</v>
      </c>
      <c r="D269" s="162">
        <v>1</v>
      </c>
      <c r="F269" s="165">
        <f t="shared" si="12"/>
        <v>1</v>
      </c>
      <c r="G269" s="165">
        <f t="shared" si="13"/>
        <v>2.5711678468754294E-7</v>
      </c>
      <c r="H269" s="154">
        <f t="shared" si="14"/>
        <v>175</v>
      </c>
    </row>
    <row r="270" spans="1:8" hidden="1" x14ac:dyDescent="0.25">
      <c r="A270" s="183" t="s">
        <v>441</v>
      </c>
      <c r="B270" s="181" t="s">
        <v>553</v>
      </c>
      <c r="C270" s="176">
        <v>0</v>
      </c>
      <c r="D270" s="162">
        <v>1</v>
      </c>
      <c r="F270" s="165">
        <f t="shared" si="12"/>
        <v>1</v>
      </c>
      <c r="G270" s="165">
        <f t="shared" si="13"/>
        <v>2.5711678468754294E-7</v>
      </c>
      <c r="H270" s="154">
        <f t="shared" si="14"/>
        <v>176</v>
      </c>
    </row>
    <row r="271" spans="1:8" hidden="1" x14ac:dyDescent="0.25">
      <c r="A271" s="183" t="s">
        <v>441</v>
      </c>
      <c r="B271" s="181" t="s">
        <v>554</v>
      </c>
      <c r="C271" s="176">
        <v>0</v>
      </c>
      <c r="D271" s="162">
        <v>1</v>
      </c>
      <c r="F271" s="165">
        <f t="shared" si="12"/>
        <v>1</v>
      </c>
      <c r="G271" s="165">
        <f t="shared" si="13"/>
        <v>2.5711678468754294E-7</v>
      </c>
      <c r="H271" s="154">
        <f t="shared" si="14"/>
        <v>177</v>
      </c>
    </row>
    <row r="272" spans="1:8" hidden="1" x14ac:dyDescent="0.25">
      <c r="A272" s="183" t="s">
        <v>441</v>
      </c>
      <c r="B272" s="181" t="s">
        <v>555</v>
      </c>
      <c r="C272" s="176">
        <v>0</v>
      </c>
      <c r="D272" s="162">
        <v>1</v>
      </c>
      <c r="F272" s="165">
        <f t="shared" si="12"/>
        <v>1</v>
      </c>
      <c r="G272" s="165">
        <f t="shared" si="13"/>
        <v>2.5711678468754294E-7</v>
      </c>
      <c r="H272" s="154">
        <f t="shared" si="14"/>
        <v>178</v>
      </c>
    </row>
    <row r="273" spans="1:8" hidden="1" x14ac:dyDescent="0.25">
      <c r="A273" s="183" t="s">
        <v>441</v>
      </c>
      <c r="B273" s="181" t="s">
        <v>556</v>
      </c>
      <c r="C273" s="176">
        <v>0</v>
      </c>
      <c r="D273" s="162">
        <v>1</v>
      </c>
      <c r="F273" s="165">
        <f t="shared" si="12"/>
        <v>1</v>
      </c>
      <c r="G273" s="165">
        <f t="shared" si="13"/>
        <v>2.5711678468754294E-7</v>
      </c>
      <c r="H273" s="154">
        <f t="shared" si="14"/>
        <v>179</v>
      </c>
    </row>
    <row r="274" spans="1:8" hidden="1" x14ac:dyDescent="0.25">
      <c r="A274" s="183" t="s">
        <v>441</v>
      </c>
      <c r="B274" s="181" t="s">
        <v>439</v>
      </c>
      <c r="C274" s="176">
        <v>0</v>
      </c>
      <c r="D274" s="162">
        <v>1</v>
      </c>
      <c r="F274" s="165">
        <f t="shared" si="12"/>
        <v>1</v>
      </c>
      <c r="G274" s="165">
        <f t="shared" si="13"/>
        <v>2.5711678468754294E-7</v>
      </c>
      <c r="H274" s="154">
        <f t="shared" si="14"/>
        <v>180</v>
      </c>
    </row>
    <row r="275" spans="1:8" hidden="1" x14ac:dyDescent="0.25">
      <c r="A275" s="183" t="s">
        <v>441</v>
      </c>
      <c r="B275" s="181" t="s">
        <v>557</v>
      </c>
      <c r="C275" s="176">
        <v>0</v>
      </c>
      <c r="D275" s="162">
        <v>1</v>
      </c>
      <c r="F275" s="165">
        <f t="shared" si="12"/>
        <v>1</v>
      </c>
      <c r="G275" s="165">
        <f t="shared" si="13"/>
        <v>2.5711678468754294E-7</v>
      </c>
      <c r="H275" s="154">
        <f t="shared" si="14"/>
        <v>181</v>
      </c>
    </row>
    <row r="276" spans="1:8" hidden="1" x14ac:dyDescent="0.25">
      <c r="A276" s="183" t="s">
        <v>441</v>
      </c>
      <c r="B276" s="181" t="s">
        <v>558</v>
      </c>
      <c r="C276" s="176">
        <v>0</v>
      </c>
      <c r="D276" s="162">
        <v>1</v>
      </c>
      <c r="F276" s="165">
        <f t="shared" si="12"/>
        <v>1</v>
      </c>
      <c r="G276" s="165">
        <f t="shared" si="13"/>
        <v>2.5711678468754294E-7</v>
      </c>
      <c r="H276" s="154">
        <f t="shared" si="14"/>
        <v>182</v>
      </c>
    </row>
    <row r="277" spans="1:8" hidden="1" x14ac:dyDescent="0.25">
      <c r="A277" s="183" t="s">
        <v>441</v>
      </c>
      <c r="B277" s="181" t="s">
        <v>559</v>
      </c>
      <c r="C277" s="176">
        <v>0</v>
      </c>
      <c r="D277" s="162">
        <v>1</v>
      </c>
      <c r="F277" s="165">
        <f t="shared" si="12"/>
        <v>1</v>
      </c>
      <c r="G277" s="165">
        <f t="shared" si="13"/>
        <v>2.5711678468754294E-7</v>
      </c>
      <c r="H277" s="154">
        <f t="shared" si="14"/>
        <v>183</v>
      </c>
    </row>
    <row r="278" spans="1:8" hidden="1" x14ac:dyDescent="0.25">
      <c r="A278" s="183" t="s">
        <v>441</v>
      </c>
      <c r="B278" s="181" t="s">
        <v>468</v>
      </c>
      <c r="C278" s="176">
        <v>5.6603773584905662E-2</v>
      </c>
      <c r="D278" s="162">
        <v>0.94339622641509435</v>
      </c>
      <c r="F278" s="165">
        <f t="shared" si="12"/>
        <v>1</v>
      </c>
      <c r="G278" s="165">
        <f t="shared" si="13"/>
        <v>2.4256300442221031E-7</v>
      </c>
      <c r="H278" s="154">
        <f t="shared" si="14"/>
        <v>184</v>
      </c>
    </row>
    <row r="279" spans="1:8" hidden="1" x14ac:dyDescent="0.25">
      <c r="A279" s="183" t="s">
        <v>441</v>
      </c>
      <c r="B279" s="181" t="s">
        <v>560</v>
      </c>
      <c r="C279" s="176">
        <v>0.1246519597344185</v>
      </c>
      <c r="D279" s="162">
        <v>0.87534804026558144</v>
      </c>
      <c r="F279" s="165">
        <f t="shared" si="12"/>
        <v>1</v>
      </c>
      <c r="G279" s="165">
        <f t="shared" si="13"/>
        <v>2.2506667359562816E-7</v>
      </c>
      <c r="H279" s="154">
        <f t="shared" si="14"/>
        <v>185</v>
      </c>
    </row>
    <row r="280" spans="1:8" hidden="1" x14ac:dyDescent="0.25">
      <c r="A280" s="183" t="s">
        <v>441</v>
      </c>
      <c r="B280" s="181" t="s">
        <v>390</v>
      </c>
      <c r="C280" s="176">
        <v>0.13470250679553006</v>
      </c>
      <c r="D280" s="162">
        <v>0.86529749320446991</v>
      </c>
      <c r="F280" s="165">
        <f t="shared" si="12"/>
        <v>1</v>
      </c>
      <c r="G280" s="165">
        <f t="shared" si="13"/>
        <v>2.2248250925092434E-7</v>
      </c>
      <c r="H280" s="154">
        <f t="shared" si="14"/>
        <v>186</v>
      </c>
    </row>
    <row r="281" spans="1:8" hidden="1" x14ac:dyDescent="0.25">
      <c r="A281" s="183" t="s">
        <v>441</v>
      </c>
      <c r="B281" s="181" t="s">
        <v>561</v>
      </c>
      <c r="C281" s="176">
        <v>0.13661971830985917</v>
      </c>
      <c r="D281" s="162">
        <v>0.86338028169014081</v>
      </c>
      <c r="F281" s="165">
        <f t="shared" si="12"/>
        <v>1</v>
      </c>
      <c r="G281" s="165">
        <f t="shared" si="13"/>
        <v>2.2198956199079409E-7</v>
      </c>
      <c r="H281" s="154">
        <f t="shared" si="14"/>
        <v>187</v>
      </c>
    </row>
    <row r="282" spans="1:8" hidden="1" x14ac:dyDescent="0.25">
      <c r="A282" s="183" t="s">
        <v>441</v>
      </c>
      <c r="B282" s="181" t="s">
        <v>435</v>
      </c>
      <c r="C282" s="176">
        <v>0.13822298555843152</v>
      </c>
      <c r="D282" s="162">
        <v>0.86177701444156851</v>
      </c>
      <c r="F282" s="165">
        <f t="shared" si="12"/>
        <v>1</v>
      </c>
      <c r="G282" s="165">
        <f t="shared" si="13"/>
        <v>2.2157733507084634E-7</v>
      </c>
      <c r="H282" s="154">
        <f t="shared" si="14"/>
        <v>188</v>
      </c>
    </row>
    <row r="283" spans="1:8" hidden="1" x14ac:dyDescent="0.25">
      <c r="A283" s="183" t="s">
        <v>441</v>
      </c>
      <c r="B283" s="181" t="s">
        <v>466</v>
      </c>
      <c r="C283" s="176">
        <v>0.13908450704225353</v>
      </c>
      <c r="D283" s="162">
        <v>0.8609154929577465</v>
      </c>
      <c r="F283" s="165">
        <f t="shared" si="12"/>
        <v>1</v>
      </c>
      <c r="G283" s="165">
        <f t="shared" si="13"/>
        <v>2.2135582343698679E-7</v>
      </c>
      <c r="H283" s="154">
        <f t="shared" si="14"/>
        <v>189</v>
      </c>
    </row>
    <row r="284" spans="1:8" hidden="1" x14ac:dyDescent="0.25">
      <c r="A284" s="183" t="s">
        <v>441</v>
      </c>
      <c r="B284" s="181" t="s">
        <v>562</v>
      </c>
      <c r="C284" s="176">
        <v>0.16400336417157274</v>
      </c>
      <c r="D284" s="162">
        <v>0.8359966358284272</v>
      </c>
      <c r="F284" s="165">
        <f t="shared" si="12"/>
        <v>1</v>
      </c>
      <c r="G284" s="165">
        <f t="shared" si="13"/>
        <v>2.1494876701380796E-7</v>
      </c>
      <c r="H284" s="154">
        <f t="shared" si="14"/>
        <v>190</v>
      </c>
    </row>
    <row r="285" spans="1:8" hidden="1" x14ac:dyDescent="0.25">
      <c r="A285" s="183" t="s">
        <v>441</v>
      </c>
      <c r="B285" s="181" t="s">
        <v>426</v>
      </c>
      <c r="C285" s="176">
        <v>0.16445427728613568</v>
      </c>
      <c r="D285" s="162">
        <v>0.83554572271386429</v>
      </c>
      <c r="F285" s="165">
        <f t="shared" si="12"/>
        <v>1</v>
      </c>
      <c r="G285" s="165">
        <f t="shared" si="13"/>
        <v>2.148328296836181E-7</v>
      </c>
      <c r="H285" s="154">
        <f t="shared" si="14"/>
        <v>191</v>
      </c>
    </row>
    <row r="286" spans="1:8" hidden="1" x14ac:dyDescent="0.25">
      <c r="A286" s="183" t="s">
        <v>441</v>
      </c>
      <c r="B286" s="181" t="s">
        <v>563</v>
      </c>
      <c r="C286" s="176">
        <v>0.17170111287758347</v>
      </c>
      <c r="D286" s="162">
        <v>0.82829888712241651</v>
      </c>
      <c r="F286" s="165">
        <f t="shared" si="12"/>
        <v>1</v>
      </c>
      <c r="G286" s="165">
        <f t="shared" si="13"/>
        <v>2.1296954661718579E-7</v>
      </c>
      <c r="H286" s="154">
        <f t="shared" si="14"/>
        <v>192</v>
      </c>
    </row>
    <row r="287" spans="1:8" hidden="1" x14ac:dyDescent="0.25">
      <c r="A287" s="183" t="s">
        <v>441</v>
      </c>
      <c r="B287" s="181" t="s">
        <v>564</v>
      </c>
      <c r="C287" s="176">
        <v>0.17972350230414746</v>
      </c>
      <c r="D287" s="162">
        <v>0.82027649769585254</v>
      </c>
      <c r="F287" s="165">
        <f t="shared" si="12"/>
        <v>1</v>
      </c>
      <c r="G287" s="165">
        <f t="shared" si="13"/>
        <v>2.1090685564231633E-7</v>
      </c>
      <c r="H287" s="154">
        <f t="shared" si="14"/>
        <v>193</v>
      </c>
    </row>
    <row r="288" spans="1:8" hidden="1" x14ac:dyDescent="0.25">
      <c r="A288" s="183" t="s">
        <v>441</v>
      </c>
      <c r="B288" s="181" t="s">
        <v>461</v>
      </c>
      <c r="C288" s="176">
        <v>0.18634064080944351</v>
      </c>
      <c r="D288" s="162">
        <v>0.81365935919055654</v>
      </c>
      <c r="F288" s="165">
        <f t="shared" si="12"/>
        <v>1</v>
      </c>
      <c r="G288" s="165">
        <f t="shared" si="13"/>
        <v>2.0920547826600248E-7</v>
      </c>
      <c r="H288" s="154">
        <f t="shared" si="14"/>
        <v>194</v>
      </c>
    </row>
    <row r="289" spans="1:8" hidden="1" x14ac:dyDescent="0.25">
      <c r="A289" s="183" t="s">
        <v>441</v>
      </c>
      <c r="B289" s="181" t="s">
        <v>565</v>
      </c>
      <c r="C289" s="176">
        <v>0.20512820512820512</v>
      </c>
      <c r="D289" s="162">
        <v>0.79487179487179482</v>
      </c>
      <c r="F289" s="165">
        <f t="shared" si="12"/>
        <v>1</v>
      </c>
      <c r="G289" s="165">
        <f t="shared" si="13"/>
        <v>2.0437488013625207E-7</v>
      </c>
      <c r="H289" s="154">
        <f t="shared" si="14"/>
        <v>195</v>
      </c>
    </row>
    <row r="290" spans="1:8" hidden="1" x14ac:dyDescent="0.25">
      <c r="A290" s="183" t="s">
        <v>441</v>
      </c>
      <c r="B290" s="181" t="s">
        <v>566</v>
      </c>
      <c r="C290" s="176">
        <v>0.20825631546518791</v>
      </c>
      <c r="D290" s="162">
        <v>0.79174368453481203</v>
      </c>
      <c r="F290" s="165">
        <f t="shared" si="12"/>
        <v>1</v>
      </c>
      <c r="G290" s="165">
        <f t="shared" si="13"/>
        <v>2.0357059046425919E-7</v>
      </c>
      <c r="H290" s="154">
        <f t="shared" si="14"/>
        <v>196</v>
      </c>
    </row>
    <row r="291" spans="1:8" hidden="1" x14ac:dyDescent="0.25">
      <c r="A291" s="183" t="s">
        <v>441</v>
      </c>
      <c r="B291" s="181" t="s">
        <v>458</v>
      </c>
      <c r="C291" s="176">
        <v>0.21388319672131148</v>
      </c>
      <c r="D291" s="162">
        <v>0.78611680327868849</v>
      </c>
      <c r="F291" s="165">
        <f t="shared" si="12"/>
        <v>1</v>
      </c>
      <c r="G291" s="165">
        <f t="shared" si="13"/>
        <v>2.021238248478661E-7</v>
      </c>
      <c r="H291" s="154">
        <f t="shared" si="14"/>
        <v>197</v>
      </c>
    </row>
    <row r="292" spans="1:8" hidden="1" x14ac:dyDescent="0.25">
      <c r="A292" s="183" t="s">
        <v>441</v>
      </c>
      <c r="B292" s="181" t="s">
        <v>567</v>
      </c>
      <c r="C292" s="176">
        <v>0.2196969696969697</v>
      </c>
      <c r="D292" s="162">
        <v>0.78030303030303028</v>
      </c>
      <c r="F292" s="165">
        <f t="shared" si="12"/>
        <v>1</v>
      </c>
      <c r="G292" s="165">
        <f t="shared" si="13"/>
        <v>2.0062900623346154E-7</v>
      </c>
      <c r="H292" s="154">
        <f t="shared" si="14"/>
        <v>198</v>
      </c>
    </row>
    <row r="293" spans="1:8" hidden="1" x14ac:dyDescent="0.25">
      <c r="A293" s="183" t="s">
        <v>441</v>
      </c>
      <c r="B293" s="181" t="s">
        <v>568</v>
      </c>
      <c r="C293" s="176">
        <v>0.22129186602870812</v>
      </c>
      <c r="D293" s="162">
        <v>0.7787081339712919</v>
      </c>
      <c r="F293" s="165">
        <f t="shared" si="12"/>
        <v>1</v>
      </c>
      <c r="G293" s="165">
        <f t="shared" si="13"/>
        <v>2.00218931616735E-7</v>
      </c>
      <c r="H293" s="154">
        <f t="shared" si="14"/>
        <v>199</v>
      </c>
    </row>
    <row r="294" spans="1:8" hidden="1" x14ac:dyDescent="0.25">
      <c r="A294" s="183" t="s">
        <v>441</v>
      </c>
      <c r="B294" s="181" t="s">
        <v>569</v>
      </c>
      <c r="C294" s="176">
        <v>0.2413793103448276</v>
      </c>
      <c r="D294" s="162">
        <v>0.75862068965517238</v>
      </c>
      <c r="F294" s="165">
        <f t="shared" si="12"/>
        <v>1</v>
      </c>
      <c r="G294" s="165">
        <f t="shared" si="13"/>
        <v>1.9505411252158428E-7</v>
      </c>
      <c r="H294" s="154">
        <f t="shared" si="14"/>
        <v>200</v>
      </c>
    </row>
    <row r="295" spans="1:8" hidden="1" x14ac:dyDescent="0.25">
      <c r="A295" s="183" t="s">
        <v>441</v>
      </c>
      <c r="B295" s="181" t="s">
        <v>570</v>
      </c>
      <c r="C295" s="176">
        <v>0.24659400544959129</v>
      </c>
      <c r="D295" s="162">
        <v>0.75340599455040869</v>
      </c>
      <c r="F295" s="165">
        <f t="shared" si="12"/>
        <v>1</v>
      </c>
      <c r="G295" s="165">
        <f t="shared" si="13"/>
        <v>1.9371332688312158E-7</v>
      </c>
      <c r="H295" s="154">
        <f t="shared" si="14"/>
        <v>201</v>
      </c>
    </row>
    <row r="296" spans="1:8" hidden="1" x14ac:dyDescent="0.25">
      <c r="A296" s="183" t="s">
        <v>441</v>
      </c>
      <c r="B296" s="181" t="s">
        <v>571</v>
      </c>
      <c r="C296" s="176">
        <v>0.24931506849315069</v>
      </c>
      <c r="D296" s="162">
        <v>0.75068493150684934</v>
      </c>
      <c r="F296" s="165">
        <f t="shared" si="12"/>
        <v>1</v>
      </c>
      <c r="G296" s="165">
        <f t="shared" si="13"/>
        <v>1.930136959024295E-7</v>
      </c>
      <c r="H296" s="154">
        <f t="shared" si="14"/>
        <v>202</v>
      </c>
    </row>
    <row r="297" spans="1:8" hidden="1" x14ac:dyDescent="0.25">
      <c r="A297" s="183" t="s">
        <v>441</v>
      </c>
      <c r="B297" s="181" t="s">
        <v>572</v>
      </c>
      <c r="C297" s="176">
        <v>0.25096525096525096</v>
      </c>
      <c r="D297" s="162">
        <v>0.74903474903474898</v>
      </c>
      <c r="F297" s="165">
        <f t="shared" si="12"/>
        <v>1</v>
      </c>
      <c r="G297" s="165">
        <f t="shared" si="13"/>
        <v>1.9258940629105531E-7</v>
      </c>
      <c r="H297" s="154">
        <f t="shared" si="14"/>
        <v>203</v>
      </c>
    </row>
    <row r="298" spans="1:8" hidden="1" x14ac:dyDescent="0.25">
      <c r="A298" s="183" t="s">
        <v>441</v>
      </c>
      <c r="B298" s="181" t="s">
        <v>573</v>
      </c>
      <c r="C298" s="176">
        <v>0.25135869565217389</v>
      </c>
      <c r="D298" s="162">
        <v>0.74864130434782605</v>
      </c>
      <c r="F298" s="165">
        <f t="shared" si="12"/>
        <v>1</v>
      </c>
      <c r="G298" s="165">
        <f t="shared" si="13"/>
        <v>1.9248824505820129E-7</v>
      </c>
      <c r="H298" s="154">
        <f t="shared" si="14"/>
        <v>204</v>
      </c>
    </row>
    <row r="299" spans="1:8" hidden="1" x14ac:dyDescent="0.25">
      <c r="A299" s="183" t="s">
        <v>441</v>
      </c>
      <c r="B299" s="181" t="s">
        <v>574</v>
      </c>
      <c r="C299" s="176">
        <v>0.25515463917525771</v>
      </c>
      <c r="D299" s="162">
        <v>0.74484536082474229</v>
      </c>
      <c r="F299" s="165">
        <f t="shared" si="12"/>
        <v>1</v>
      </c>
      <c r="G299" s="165">
        <f t="shared" si="13"/>
        <v>1.9151224426469048E-7</v>
      </c>
      <c r="H299" s="154">
        <f t="shared" si="14"/>
        <v>205</v>
      </c>
    </row>
    <row r="300" spans="1:8" hidden="1" x14ac:dyDescent="0.25">
      <c r="A300" s="183" t="s">
        <v>441</v>
      </c>
      <c r="B300" s="181" t="s">
        <v>575</v>
      </c>
      <c r="C300" s="176">
        <v>0.25765875431121932</v>
      </c>
      <c r="D300" s="162">
        <v>0.74234124568878068</v>
      </c>
      <c r="F300" s="165">
        <f t="shared" si="12"/>
        <v>1</v>
      </c>
      <c r="G300" s="165">
        <f t="shared" si="13"/>
        <v>1.9086839423244462E-7</v>
      </c>
      <c r="H300" s="154">
        <f t="shared" si="14"/>
        <v>206</v>
      </c>
    </row>
    <row r="301" spans="1:8" hidden="1" x14ac:dyDescent="0.25">
      <c r="A301" s="183" t="s">
        <v>441</v>
      </c>
      <c r="B301" s="181" t="s">
        <v>576</v>
      </c>
      <c r="C301" s="176">
        <v>0.25789473684210529</v>
      </c>
      <c r="D301" s="162">
        <v>0.74210526315789471</v>
      </c>
      <c r="F301" s="165">
        <f t="shared" si="12"/>
        <v>1</v>
      </c>
      <c r="G301" s="165">
        <f t="shared" si="13"/>
        <v>1.9080771916286081E-7</v>
      </c>
      <c r="H301" s="154">
        <f t="shared" si="14"/>
        <v>207</v>
      </c>
    </row>
    <row r="302" spans="1:8" hidden="1" x14ac:dyDescent="0.25">
      <c r="A302" s="183" t="s">
        <v>441</v>
      </c>
      <c r="B302" s="181" t="s">
        <v>409</v>
      </c>
      <c r="C302" s="176">
        <v>0.26869806094182824</v>
      </c>
      <c r="D302" s="162">
        <v>0.73130193905817176</v>
      </c>
      <c r="F302" s="165">
        <f t="shared" si="12"/>
        <v>1</v>
      </c>
      <c r="G302" s="165">
        <f t="shared" si="13"/>
        <v>1.8803000320640259E-7</v>
      </c>
      <c r="H302" s="154">
        <f t="shared" si="14"/>
        <v>208</v>
      </c>
    </row>
    <row r="303" spans="1:8" hidden="1" x14ac:dyDescent="0.25">
      <c r="A303" s="183" t="s">
        <v>441</v>
      </c>
      <c r="B303" s="181" t="s">
        <v>412</v>
      </c>
      <c r="C303" s="176">
        <v>0.26939709997456118</v>
      </c>
      <c r="D303" s="162">
        <v>0.73060290002543882</v>
      </c>
      <c r="F303" s="165">
        <f t="shared" si="12"/>
        <v>1</v>
      </c>
      <c r="G303" s="165">
        <f t="shared" si="13"/>
        <v>1.8785026853793522E-7</v>
      </c>
      <c r="H303" s="154">
        <f t="shared" si="14"/>
        <v>209</v>
      </c>
    </row>
    <row r="304" spans="1:8" hidden="1" x14ac:dyDescent="0.25">
      <c r="A304" s="183" t="s">
        <v>441</v>
      </c>
      <c r="B304" s="181" t="s">
        <v>437</v>
      </c>
      <c r="C304" s="176">
        <v>0.26958831341301459</v>
      </c>
      <c r="D304" s="162">
        <v>0.73041168658698541</v>
      </c>
      <c r="F304" s="165">
        <f t="shared" si="12"/>
        <v>1</v>
      </c>
      <c r="G304" s="165">
        <f t="shared" si="13"/>
        <v>1.8780110435345103E-7</v>
      </c>
      <c r="H304" s="154">
        <f t="shared" si="14"/>
        <v>210</v>
      </c>
    </row>
    <row r="305" spans="1:8" hidden="1" x14ac:dyDescent="0.25">
      <c r="A305" s="183" t="s">
        <v>441</v>
      </c>
      <c r="B305" s="181" t="s">
        <v>577</v>
      </c>
      <c r="C305" s="176">
        <v>0.27110449981405726</v>
      </c>
      <c r="D305" s="162">
        <v>0.72889550018594274</v>
      </c>
      <c r="F305" s="165">
        <f t="shared" si="12"/>
        <v>1</v>
      </c>
      <c r="G305" s="165">
        <f t="shared" si="13"/>
        <v>1.8741126738102795E-7</v>
      </c>
      <c r="H305" s="154">
        <f t="shared" si="14"/>
        <v>211</v>
      </c>
    </row>
    <row r="306" spans="1:8" hidden="1" x14ac:dyDescent="0.25">
      <c r="A306" s="183" t="s">
        <v>441</v>
      </c>
      <c r="B306" s="181" t="s">
        <v>578</v>
      </c>
      <c r="C306" s="176">
        <v>0.27485380116959063</v>
      </c>
      <c r="D306" s="162">
        <v>0.72514619883040932</v>
      </c>
      <c r="F306" s="165">
        <f t="shared" si="12"/>
        <v>1</v>
      </c>
      <c r="G306" s="165">
        <f t="shared" si="13"/>
        <v>1.8644725907166856E-7</v>
      </c>
      <c r="H306" s="154">
        <f t="shared" si="14"/>
        <v>212</v>
      </c>
    </row>
    <row r="307" spans="1:8" hidden="1" x14ac:dyDescent="0.25">
      <c r="A307" s="183" t="s">
        <v>441</v>
      </c>
      <c r="B307" s="181" t="s">
        <v>450</v>
      </c>
      <c r="C307" s="176">
        <v>0.29189276747388032</v>
      </c>
      <c r="D307" s="162">
        <v>0.70810723252611973</v>
      </c>
      <c r="F307" s="165">
        <f t="shared" si="12"/>
        <v>1</v>
      </c>
      <c r="G307" s="165">
        <f t="shared" si="13"/>
        <v>1.8206625484111023E-7</v>
      </c>
      <c r="H307" s="154">
        <f t="shared" si="14"/>
        <v>213</v>
      </c>
    </row>
    <row r="308" spans="1:8" hidden="1" x14ac:dyDescent="0.25">
      <c r="A308" s="183" t="s">
        <v>441</v>
      </c>
      <c r="B308" s="181" t="s">
        <v>367</v>
      </c>
      <c r="C308" s="176">
        <v>0.293208649018939</v>
      </c>
      <c r="D308" s="162">
        <v>0.70679135098106094</v>
      </c>
      <c r="F308" s="165">
        <f t="shared" si="12"/>
        <v>1</v>
      </c>
      <c r="G308" s="165">
        <f t="shared" si="13"/>
        <v>1.8172791960921502E-7</v>
      </c>
      <c r="H308" s="154">
        <f t="shared" si="14"/>
        <v>214</v>
      </c>
    </row>
    <row r="309" spans="1:8" hidden="1" x14ac:dyDescent="0.25">
      <c r="A309" s="183" t="s">
        <v>441</v>
      </c>
      <c r="B309" s="181" t="s">
        <v>579</v>
      </c>
      <c r="C309" s="176">
        <v>0.30030959752321984</v>
      </c>
      <c r="D309" s="162">
        <v>0.69969040247678016</v>
      </c>
      <c r="F309" s="165">
        <f t="shared" si="12"/>
        <v>1</v>
      </c>
      <c r="G309" s="165">
        <f t="shared" si="13"/>
        <v>1.7990214656156253E-7</v>
      </c>
      <c r="H309" s="154">
        <f t="shared" si="14"/>
        <v>215</v>
      </c>
    </row>
    <row r="310" spans="1:8" hidden="1" x14ac:dyDescent="0.25">
      <c r="A310" s="183" t="s">
        <v>441</v>
      </c>
      <c r="B310" s="181" t="s">
        <v>580</v>
      </c>
      <c r="C310" s="176">
        <v>0.30236062280261178</v>
      </c>
      <c r="D310" s="162">
        <v>0.69763937719738822</v>
      </c>
      <c r="F310" s="165">
        <f t="shared" si="12"/>
        <v>1</v>
      </c>
      <c r="G310" s="165">
        <f t="shared" si="13"/>
        <v>1.7937479353641241E-7</v>
      </c>
      <c r="H310" s="154">
        <f t="shared" si="14"/>
        <v>216</v>
      </c>
    </row>
    <row r="311" spans="1:8" hidden="1" x14ac:dyDescent="0.25">
      <c r="A311" s="183" t="s">
        <v>441</v>
      </c>
      <c r="B311" s="181" t="s">
        <v>384</v>
      </c>
      <c r="C311" s="176">
        <v>0.30991642195617802</v>
      </c>
      <c r="D311" s="162">
        <v>0.69008357804382203</v>
      </c>
      <c r="F311" s="165">
        <f t="shared" si="12"/>
        <v>1</v>
      </c>
      <c r="G311" s="165">
        <f t="shared" si="13"/>
        <v>1.7743207075230262E-7</v>
      </c>
      <c r="H311" s="154">
        <f t="shared" si="14"/>
        <v>217</v>
      </c>
    </row>
    <row r="312" spans="1:8" hidden="1" x14ac:dyDescent="0.25">
      <c r="A312" s="183" t="s">
        <v>441</v>
      </c>
      <c r="B312" s="181" t="s">
        <v>581</v>
      </c>
      <c r="C312" s="176">
        <v>0.31535269709543567</v>
      </c>
      <c r="D312" s="162">
        <v>0.68464730290456433</v>
      </c>
      <c r="F312" s="165">
        <f t="shared" si="12"/>
        <v>1</v>
      </c>
      <c r="G312" s="165">
        <f t="shared" si="13"/>
        <v>1.7603431316781986E-7</v>
      </c>
      <c r="H312" s="154">
        <f t="shared" si="14"/>
        <v>218</v>
      </c>
    </row>
    <row r="313" spans="1:8" hidden="1" x14ac:dyDescent="0.25">
      <c r="A313" s="183" t="s">
        <v>441</v>
      </c>
      <c r="B313" s="181" t="s">
        <v>342</v>
      </c>
      <c r="C313" s="176">
        <v>0.32327798491839671</v>
      </c>
      <c r="D313" s="162">
        <v>0.67672201508160335</v>
      </c>
      <c r="F313" s="165">
        <f t="shared" si="12"/>
        <v>1</v>
      </c>
      <c r="G313" s="165">
        <f t="shared" si="13"/>
        <v>1.7399658864505678E-7</v>
      </c>
      <c r="H313" s="154">
        <f t="shared" si="14"/>
        <v>219</v>
      </c>
    </row>
    <row r="314" spans="1:8" hidden="1" x14ac:dyDescent="0.25">
      <c r="A314" s="183" t="s">
        <v>441</v>
      </c>
      <c r="B314" s="181" t="s">
        <v>470</v>
      </c>
      <c r="C314" s="176">
        <v>0.33407871198568873</v>
      </c>
      <c r="D314" s="162">
        <v>0.66592128801431127</v>
      </c>
      <c r="F314" s="165">
        <f t="shared" si="12"/>
        <v>1</v>
      </c>
      <c r="G314" s="165">
        <f t="shared" si="13"/>
        <v>1.7121954042922692E-7</v>
      </c>
      <c r="H314" s="154">
        <f t="shared" si="14"/>
        <v>220</v>
      </c>
    </row>
    <row r="315" spans="1:8" hidden="1" x14ac:dyDescent="0.25">
      <c r="A315" s="183" t="s">
        <v>441</v>
      </c>
      <c r="B315" s="181" t="s">
        <v>406</v>
      </c>
      <c r="C315" s="176">
        <v>0.33692011686738405</v>
      </c>
      <c r="D315" s="162">
        <v>0.66307988313261601</v>
      </c>
      <c r="F315" s="165">
        <f t="shared" si="12"/>
        <v>1</v>
      </c>
      <c r="G315" s="165">
        <f t="shared" si="13"/>
        <v>1.7048896754204997E-7</v>
      </c>
      <c r="H315" s="154">
        <f t="shared" si="14"/>
        <v>221</v>
      </c>
    </row>
    <row r="316" spans="1:8" hidden="1" x14ac:dyDescent="0.25">
      <c r="A316" s="183" t="s">
        <v>441</v>
      </c>
      <c r="B316" s="181" t="s">
        <v>582</v>
      </c>
      <c r="C316" s="176">
        <v>0.3389711064129669</v>
      </c>
      <c r="D316" s="162">
        <v>0.6610288935870331</v>
      </c>
      <c r="F316" s="165">
        <f t="shared" si="12"/>
        <v>1</v>
      </c>
      <c r="G316" s="165">
        <f t="shared" si="13"/>
        <v>1.6996162370466191E-7</v>
      </c>
      <c r="H316" s="154">
        <f t="shared" si="14"/>
        <v>222</v>
      </c>
    </row>
    <row r="317" spans="1:8" hidden="1" x14ac:dyDescent="0.25">
      <c r="A317" s="183" t="s">
        <v>441</v>
      </c>
      <c r="B317" s="181" t="s">
        <v>583</v>
      </c>
      <c r="C317" s="176">
        <v>0.33972602739726027</v>
      </c>
      <c r="D317" s="162">
        <v>0.66027397260273968</v>
      </c>
      <c r="F317" s="165">
        <f t="shared" si="12"/>
        <v>1</v>
      </c>
      <c r="G317" s="165">
        <f t="shared" si="13"/>
        <v>1.6976752084848724E-7</v>
      </c>
      <c r="H317" s="154">
        <f t="shared" si="14"/>
        <v>223</v>
      </c>
    </row>
    <row r="318" spans="1:8" hidden="1" x14ac:dyDescent="0.25">
      <c r="A318" s="183" t="s">
        <v>441</v>
      </c>
      <c r="B318" s="181" t="s">
        <v>584</v>
      </c>
      <c r="C318" s="176">
        <v>0.34701492537313433</v>
      </c>
      <c r="D318" s="162">
        <v>0.65298507462686572</v>
      </c>
      <c r="F318" s="165">
        <f t="shared" si="12"/>
        <v>1</v>
      </c>
      <c r="G318" s="165">
        <f t="shared" si="13"/>
        <v>1.6789342283701498E-7</v>
      </c>
      <c r="H318" s="154">
        <f t="shared" si="14"/>
        <v>224</v>
      </c>
    </row>
    <row r="319" spans="1:8" hidden="1" x14ac:dyDescent="0.25">
      <c r="A319" s="183" t="s">
        <v>441</v>
      </c>
      <c r="B319" s="181" t="s">
        <v>585</v>
      </c>
      <c r="C319" s="176">
        <v>0.34889926617745165</v>
      </c>
      <c r="D319" s="162">
        <v>0.65110073382254841</v>
      </c>
      <c r="F319" s="165">
        <f t="shared" si="12"/>
        <v>1</v>
      </c>
      <c r="G319" s="165">
        <f t="shared" si="13"/>
        <v>1.6740892718815337E-7</v>
      </c>
      <c r="H319" s="154">
        <f t="shared" si="14"/>
        <v>225</v>
      </c>
    </row>
    <row r="320" spans="1:8" hidden="1" x14ac:dyDescent="0.25">
      <c r="A320" s="183" t="s">
        <v>441</v>
      </c>
      <c r="B320" s="181" t="s">
        <v>404</v>
      </c>
      <c r="C320" s="176">
        <v>0.35022895385699188</v>
      </c>
      <c r="D320" s="162">
        <v>0.64977104614300807</v>
      </c>
      <c r="F320" s="165">
        <f t="shared" si="12"/>
        <v>1</v>
      </c>
      <c r="G320" s="165">
        <f t="shared" si="13"/>
        <v>1.6706704216735133E-7</v>
      </c>
      <c r="H320" s="154">
        <f t="shared" si="14"/>
        <v>226</v>
      </c>
    </row>
    <row r="321" spans="1:8" hidden="1" x14ac:dyDescent="0.25">
      <c r="A321" s="183" t="s">
        <v>441</v>
      </c>
      <c r="B321" s="181" t="s">
        <v>343</v>
      </c>
      <c r="C321" s="176">
        <v>0.35109945849295204</v>
      </c>
      <c r="D321" s="162">
        <v>0.6489005415070479</v>
      </c>
      <c r="F321" s="165">
        <f t="shared" si="12"/>
        <v>1</v>
      </c>
      <c r="G321" s="165">
        <f t="shared" si="13"/>
        <v>1.6684322081429765E-7</v>
      </c>
      <c r="H321" s="154">
        <f t="shared" si="14"/>
        <v>227</v>
      </c>
    </row>
    <row r="322" spans="1:8" hidden="1" x14ac:dyDescent="0.25">
      <c r="A322" s="183" t="s">
        <v>441</v>
      </c>
      <c r="B322" s="181" t="s">
        <v>345</v>
      </c>
      <c r="C322" s="176">
        <v>0.35400021943604937</v>
      </c>
      <c r="D322" s="162">
        <v>0.64599978056395069</v>
      </c>
      <c r="F322" s="165">
        <f t="shared" ref="F322:F385" si="15">D322/(D322+E322)</f>
        <v>1</v>
      </c>
      <c r="G322" s="165">
        <f t="shared" ref="G322:G385" si="16">D322/SUMIF($A$2:$A$983,$A322,$D$2:$D$983)</f>
        <v>1.660973864874613E-7</v>
      </c>
      <c r="H322" s="154">
        <f t="shared" si="14"/>
        <v>228</v>
      </c>
    </row>
    <row r="323" spans="1:8" hidden="1" x14ac:dyDescent="0.25">
      <c r="A323" s="183" t="s">
        <v>441</v>
      </c>
      <c r="B323" s="181" t="s">
        <v>357</v>
      </c>
      <c r="C323" s="176">
        <v>0.35461891072954704</v>
      </c>
      <c r="D323" s="162">
        <v>0.6453810892704529</v>
      </c>
      <c r="F323" s="165">
        <f t="shared" si="15"/>
        <v>1</v>
      </c>
      <c r="G323" s="165">
        <f t="shared" si="16"/>
        <v>1.6593831057136298E-7</v>
      </c>
      <c r="H323" s="154">
        <f t="shared" ref="H323:H386" si="17">IF(A323&lt;&gt;A322,1,H322+1)</f>
        <v>229</v>
      </c>
    </row>
    <row r="324" spans="1:8" hidden="1" x14ac:dyDescent="0.25">
      <c r="A324" s="183" t="s">
        <v>441</v>
      </c>
      <c r="B324" s="181" t="s">
        <v>408</v>
      </c>
      <c r="C324" s="176">
        <v>0.37370154547757789</v>
      </c>
      <c r="D324" s="162">
        <v>0.62629845452242205</v>
      </c>
      <c r="F324" s="165">
        <f t="shared" si="15"/>
        <v>1</v>
      </c>
      <c r="G324" s="165">
        <f t="shared" si="16"/>
        <v>1.6103184488158249E-7</v>
      </c>
      <c r="H324" s="154">
        <f t="shared" si="17"/>
        <v>230</v>
      </c>
    </row>
    <row r="325" spans="1:8" hidden="1" x14ac:dyDescent="0.25">
      <c r="A325" s="183" t="s">
        <v>441</v>
      </c>
      <c r="B325" s="181" t="s">
        <v>356</v>
      </c>
      <c r="C325" s="176">
        <v>0.39070593458635489</v>
      </c>
      <c r="D325" s="162">
        <v>0.60929406541364506</v>
      </c>
      <c r="F325" s="165">
        <f t="shared" si="15"/>
        <v>1</v>
      </c>
      <c r="G325" s="165">
        <f t="shared" si="16"/>
        <v>1.5665973102835787E-7</v>
      </c>
      <c r="H325" s="154">
        <f t="shared" si="17"/>
        <v>231</v>
      </c>
    </row>
    <row r="326" spans="1:8" hidden="1" x14ac:dyDescent="0.25">
      <c r="A326" s="183" t="s">
        <v>441</v>
      </c>
      <c r="B326" s="181" t="s">
        <v>444</v>
      </c>
      <c r="C326" s="176">
        <v>0.39268862111767844</v>
      </c>
      <c r="D326" s="162">
        <v>0.60731137888232156</v>
      </c>
      <c r="F326" s="165">
        <f t="shared" si="15"/>
        <v>1</v>
      </c>
      <c r="G326" s="165">
        <f t="shared" si="16"/>
        <v>1.5614994904238069E-7</v>
      </c>
      <c r="H326" s="154">
        <f t="shared" si="17"/>
        <v>232</v>
      </c>
    </row>
    <row r="327" spans="1:8" hidden="1" x14ac:dyDescent="0.25">
      <c r="A327" s="183" t="s">
        <v>441</v>
      </c>
      <c r="B327" s="181" t="s">
        <v>586</v>
      </c>
      <c r="C327" s="176">
        <v>0.40452393477117304</v>
      </c>
      <c r="D327" s="162">
        <v>0.5954760652288269</v>
      </c>
      <c r="F327" s="165">
        <f t="shared" si="15"/>
        <v>1</v>
      </c>
      <c r="G327" s="165">
        <f t="shared" si="16"/>
        <v>1.5310689125002557E-7</v>
      </c>
      <c r="H327" s="154">
        <f t="shared" si="17"/>
        <v>233</v>
      </c>
    </row>
    <row r="328" spans="1:8" hidden="1" x14ac:dyDescent="0.25">
      <c r="A328" s="183" t="s">
        <v>441</v>
      </c>
      <c r="B328" s="181" t="s">
        <v>587</v>
      </c>
      <c r="C328" s="176">
        <v>0.40517241379310343</v>
      </c>
      <c r="D328" s="162">
        <v>0.59482758620689657</v>
      </c>
      <c r="F328" s="165">
        <f t="shared" si="15"/>
        <v>1</v>
      </c>
      <c r="G328" s="165">
        <f t="shared" si="16"/>
        <v>1.5294015640896951E-7</v>
      </c>
      <c r="H328" s="154">
        <f t="shared" si="17"/>
        <v>234</v>
      </c>
    </row>
    <row r="329" spans="1:8" hidden="1" x14ac:dyDescent="0.25">
      <c r="A329" s="183" t="s">
        <v>441</v>
      </c>
      <c r="B329" s="181" t="s">
        <v>588</v>
      </c>
      <c r="C329" s="176">
        <v>0.40577385725741782</v>
      </c>
      <c r="D329" s="162">
        <v>0.59422614274258223</v>
      </c>
      <c r="F329" s="165">
        <f t="shared" si="15"/>
        <v>1</v>
      </c>
      <c r="G329" s="165">
        <f t="shared" si="16"/>
        <v>1.5278551519925366E-7</v>
      </c>
      <c r="H329" s="154">
        <f t="shared" si="17"/>
        <v>235</v>
      </c>
    </row>
    <row r="330" spans="1:8" hidden="1" x14ac:dyDescent="0.25">
      <c r="A330" s="183" t="s">
        <v>441</v>
      </c>
      <c r="B330" s="181" t="s">
        <v>589</v>
      </c>
      <c r="C330" s="176">
        <v>0.41049868766404202</v>
      </c>
      <c r="D330" s="162">
        <v>0.58950131233595804</v>
      </c>
      <c r="F330" s="165">
        <f t="shared" si="15"/>
        <v>1</v>
      </c>
      <c r="G330" s="165">
        <f t="shared" si="16"/>
        <v>1.5157068199690853E-7</v>
      </c>
      <c r="H330" s="154">
        <f t="shared" si="17"/>
        <v>236</v>
      </c>
    </row>
    <row r="331" spans="1:8" hidden="1" x14ac:dyDescent="0.25">
      <c r="A331" s="183" t="s">
        <v>441</v>
      </c>
      <c r="B331" s="181" t="s">
        <v>443</v>
      </c>
      <c r="C331" s="176">
        <v>0.41413237572283956</v>
      </c>
      <c r="D331" s="162">
        <v>0.58586762427716044</v>
      </c>
      <c r="F331" s="165">
        <f t="shared" si="15"/>
        <v>1</v>
      </c>
      <c r="G331" s="165">
        <f t="shared" si="16"/>
        <v>1.5063639980667296E-7</v>
      </c>
      <c r="H331" s="154">
        <f t="shared" si="17"/>
        <v>237</v>
      </c>
    </row>
    <row r="332" spans="1:8" hidden="1" x14ac:dyDescent="0.25">
      <c r="A332" s="183" t="s">
        <v>441</v>
      </c>
      <c r="B332" s="181" t="s">
        <v>397</v>
      </c>
      <c r="C332" s="176">
        <v>0.41926897099721894</v>
      </c>
      <c r="D332" s="162">
        <v>0.58073102900278106</v>
      </c>
      <c r="F332" s="165">
        <f t="shared" si="15"/>
        <v>1</v>
      </c>
      <c r="G332" s="165">
        <f t="shared" si="16"/>
        <v>1.4931569494548331E-7</v>
      </c>
      <c r="H332" s="154">
        <f t="shared" si="17"/>
        <v>238</v>
      </c>
    </row>
    <row r="333" spans="1:8" hidden="1" x14ac:dyDescent="0.25">
      <c r="A333" s="183" t="s">
        <v>441</v>
      </c>
      <c r="B333" s="181" t="s">
        <v>361</v>
      </c>
      <c r="C333" s="176">
        <v>0.42111226362403253</v>
      </c>
      <c r="D333" s="162">
        <v>0.57888773637596747</v>
      </c>
      <c r="F333" s="165">
        <f t="shared" si="15"/>
        <v>1</v>
      </c>
      <c r="G333" s="165">
        <f t="shared" si="16"/>
        <v>1.4884175347203874E-7</v>
      </c>
      <c r="H333" s="154">
        <f t="shared" si="17"/>
        <v>239</v>
      </c>
    </row>
    <row r="334" spans="1:8" hidden="1" x14ac:dyDescent="0.25">
      <c r="A334" s="183" t="s">
        <v>441</v>
      </c>
      <c r="B334" s="181" t="s">
        <v>407</v>
      </c>
      <c r="C334" s="176">
        <v>0.42192756778151591</v>
      </c>
      <c r="D334" s="162">
        <v>0.57807243221848403</v>
      </c>
      <c r="F334" s="165">
        <f t="shared" si="15"/>
        <v>1</v>
      </c>
      <c r="G334" s="165">
        <f t="shared" si="16"/>
        <v>1.4863212508852421E-7</v>
      </c>
      <c r="H334" s="154">
        <f t="shared" si="17"/>
        <v>240</v>
      </c>
    </row>
    <row r="335" spans="1:8" hidden="1" x14ac:dyDescent="0.25">
      <c r="A335" s="183" t="s">
        <v>441</v>
      </c>
      <c r="B335" s="181" t="s">
        <v>590</v>
      </c>
      <c r="C335" s="176">
        <v>0.42328405309916645</v>
      </c>
      <c r="D335" s="162">
        <v>0.5767159469008335</v>
      </c>
      <c r="F335" s="165">
        <f t="shared" si="15"/>
        <v>1</v>
      </c>
      <c r="G335" s="165">
        <f t="shared" si="16"/>
        <v>1.4828334994517405E-7</v>
      </c>
      <c r="H335" s="154">
        <f t="shared" si="17"/>
        <v>241</v>
      </c>
    </row>
    <row r="336" spans="1:8" hidden="1" x14ac:dyDescent="0.25">
      <c r="A336" s="183" t="s">
        <v>441</v>
      </c>
      <c r="B336" s="181" t="s">
        <v>378</v>
      </c>
      <c r="C336" s="176">
        <v>0.42430203666842253</v>
      </c>
      <c r="D336" s="162">
        <v>0.57569796333157741</v>
      </c>
      <c r="F336" s="165">
        <f t="shared" si="15"/>
        <v>1</v>
      </c>
      <c r="G336" s="165">
        <f t="shared" si="16"/>
        <v>1.4802160928298218E-7</v>
      </c>
      <c r="H336" s="154">
        <f t="shared" si="17"/>
        <v>242</v>
      </c>
    </row>
    <row r="337" spans="1:8" hidden="1" x14ac:dyDescent="0.25">
      <c r="A337" s="183" t="s">
        <v>441</v>
      </c>
      <c r="B337" s="181" t="s">
        <v>591</v>
      </c>
      <c r="C337" s="176">
        <v>0.42881646655231559</v>
      </c>
      <c r="D337" s="162">
        <v>0.57118353344768436</v>
      </c>
      <c r="F337" s="165">
        <f t="shared" si="15"/>
        <v>1</v>
      </c>
      <c r="G337" s="165">
        <f t="shared" si="16"/>
        <v>1.4686087358653823E-7</v>
      </c>
      <c r="H337" s="154">
        <f t="shared" si="17"/>
        <v>243</v>
      </c>
    </row>
    <row r="338" spans="1:8" hidden="1" x14ac:dyDescent="0.25">
      <c r="A338" s="183" t="s">
        <v>441</v>
      </c>
      <c r="B338" s="181" t="s">
        <v>592</v>
      </c>
      <c r="C338" s="176">
        <v>0.43458604125459172</v>
      </c>
      <c r="D338" s="162">
        <v>0.56541395874540834</v>
      </c>
      <c r="F338" s="165">
        <f t="shared" si="15"/>
        <v>1</v>
      </c>
      <c r="G338" s="165">
        <f t="shared" si="16"/>
        <v>1.4537741909007444E-7</v>
      </c>
      <c r="H338" s="154">
        <f t="shared" si="17"/>
        <v>244</v>
      </c>
    </row>
    <row r="339" spans="1:8" hidden="1" x14ac:dyDescent="0.25">
      <c r="A339" s="183" t="s">
        <v>441</v>
      </c>
      <c r="B339" s="181" t="s">
        <v>448</v>
      </c>
      <c r="C339" s="176">
        <v>0.43572775806400049</v>
      </c>
      <c r="D339" s="162">
        <v>0.56427224193599945</v>
      </c>
      <c r="F339" s="165">
        <f t="shared" si="15"/>
        <v>1</v>
      </c>
      <c r="G339" s="165">
        <f t="shared" si="16"/>
        <v>1.4508386453501551E-7</v>
      </c>
      <c r="H339" s="154">
        <f t="shared" si="17"/>
        <v>245</v>
      </c>
    </row>
    <row r="340" spans="1:8" hidden="1" x14ac:dyDescent="0.25">
      <c r="A340" s="183" t="s">
        <v>441</v>
      </c>
      <c r="B340" s="181" t="s">
        <v>454</v>
      </c>
      <c r="C340" s="176">
        <v>0.43651903651903651</v>
      </c>
      <c r="D340" s="162">
        <v>0.56348096348096344</v>
      </c>
      <c r="F340" s="165">
        <f t="shared" si="15"/>
        <v>1</v>
      </c>
      <c r="G340" s="165">
        <f t="shared" si="16"/>
        <v>1.4488041356286411E-7</v>
      </c>
      <c r="H340" s="154">
        <f t="shared" si="17"/>
        <v>246</v>
      </c>
    </row>
    <row r="341" spans="1:8" hidden="1" x14ac:dyDescent="0.25">
      <c r="A341" s="183" t="s">
        <v>441</v>
      </c>
      <c r="B341" s="181" t="s">
        <v>350</v>
      </c>
      <c r="C341" s="176">
        <v>0.43671834982782665</v>
      </c>
      <c r="D341" s="162">
        <v>0.56328165017217335</v>
      </c>
      <c r="F341" s="165">
        <f t="shared" si="15"/>
        <v>1</v>
      </c>
      <c r="G341" s="165">
        <f t="shared" si="16"/>
        <v>1.4482916676576257E-7</v>
      </c>
      <c r="H341" s="154">
        <f t="shared" si="17"/>
        <v>247</v>
      </c>
    </row>
    <row r="342" spans="1:8" hidden="1" x14ac:dyDescent="0.25">
      <c r="A342" s="183" t="s">
        <v>441</v>
      </c>
      <c r="B342" s="181" t="s">
        <v>593</v>
      </c>
      <c r="C342" s="176">
        <v>0.43714821763602252</v>
      </c>
      <c r="D342" s="162">
        <v>0.56285178236397748</v>
      </c>
      <c r="F342" s="165">
        <f t="shared" si="15"/>
        <v>1</v>
      </c>
      <c r="G342" s="165">
        <f t="shared" si="16"/>
        <v>1.4471864053707858E-7</v>
      </c>
      <c r="H342" s="154">
        <f t="shared" si="17"/>
        <v>248</v>
      </c>
    </row>
    <row r="343" spans="1:8" hidden="1" x14ac:dyDescent="0.25">
      <c r="A343" s="183" t="s">
        <v>441</v>
      </c>
      <c r="B343" s="181" t="s">
        <v>594</v>
      </c>
      <c r="C343" s="176">
        <v>0.43735224586288418</v>
      </c>
      <c r="D343" s="162">
        <v>0.56264775413711587</v>
      </c>
      <c r="F343" s="165">
        <f t="shared" si="15"/>
        <v>1</v>
      </c>
      <c r="G343" s="165">
        <f t="shared" si="16"/>
        <v>1.4466618145540242E-7</v>
      </c>
      <c r="H343" s="154">
        <f t="shared" si="17"/>
        <v>249</v>
      </c>
    </row>
    <row r="344" spans="1:8" hidden="1" x14ac:dyDescent="0.25">
      <c r="A344" s="183" t="s">
        <v>441</v>
      </c>
      <c r="B344" s="181" t="s">
        <v>381</v>
      </c>
      <c r="C344" s="176">
        <v>0.43899015943992037</v>
      </c>
      <c r="D344" s="162">
        <v>0.56100984056007963</v>
      </c>
      <c r="F344" s="165">
        <f t="shared" si="15"/>
        <v>1</v>
      </c>
      <c r="G344" s="165">
        <f t="shared" si="16"/>
        <v>1.4424504638287878E-7</v>
      </c>
      <c r="H344" s="154">
        <f t="shared" si="17"/>
        <v>250</v>
      </c>
    </row>
    <row r="345" spans="1:8" hidden="1" x14ac:dyDescent="0.25">
      <c r="A345" s="183" t="s">
        <v>441</v>
      </c>
      <c r="B345" s="181" t="s">
        <v>348</v>
      </c>
      <c r="C345" s="176">
        <v>0.44310939719910697</v>
      </c>
      <c r="D345" s="162">
        <v>0.55689060280089309</v>
      </c>
      <c r="F345" s="165">
        <f t="shared" si="15"/>
        <v>1</v>
      </c>
      <c r="G345" s="165">
        <f t="shared" si="16"/>
        <v>1.4318592121487323E-7</v>
      </c>
      <c r="H345" s="154">
        <f t="shared" si="17"/>
        <v>251</v>
      </c>
    </row>
    <row r="346" spans="1:8" hidden="1" x14ac:dyDescent="0.25">
      <c r="A346" s="183" t="s">
        <v>441</v>
      </c>
      <c r="B346" s="181" t="s">
        <v>595</v>
      </c>
      <c r="C346" s="176">
        <v>0.44753000279095728</v>
      </c>
      <c r="D346" s="162">
        <v>0.55246999720904266</v>
      </c>
      <c r="F346" s="165">
        <f t="shared" si="15"/>
        <v>1</v>
      </c>
      <c r="G346" s="165">
        <f t="shared" si="16"/>
        <v>1.4204930931872488E-7</v>
      </c>
      <c r="H346" s="154">
        <f t="shared" si="17"/>
        <v>252</v>
      </c>
    </row>
    <row r="347" spans="1:8" hidden="1" x14ac:dyDescent="0.25">
      <c r="A347" s="183" t="s">
        <v>441</v>
      </c>
      <c r="B347" s="181" t="s">
        <v>451</v>
      </c>
      <c r="C347" s="176">
        <v>0.46168240197329252</v>
      </c>
      <c r="D347" s="162">
        <v>0.53831759802670753</v>
      </c>
      <c r="F347" s="165">
        <f t="shared" si="15"/>
        <v>1</v>
      </c>
      <c r="G347" s="165">
        <f t="shared" si="16"/>
        <v>1.3841048994534825E-7</v>
      </c>
      <c r="H347" s="154">
        <f t="shared" si="17"/>
        <v>253</v>
      </c>
    </row>
    <row r="348" spans="1:8" hidden="1" x14ac:dyDescent="0.25">
      <c r="A348" s="181" t="s">
        <v>441</v>
      </c>
      <c r="B348" s="181" t="s">
        <v>434</v>
      </c>
      <c r="C348" s="181" t="s">
        <v>495</v>
      </c>
      <c r="D348" s="182"/>
      <c r="E348" s="182">
        <v>185</v>
      </c>
      <c r="F348" s="165">
        <f t="shared" si="15"/>
        <v>0</v>
      </c>
      <c r="G348" s="165">
        <f t="shared" si="16"/>
        <v>0</v>
      </c>
      <c r="H348" s="154">
        <f t="shared" si="17"/>
        <v>254</v>
      </c>
    </row>
    <row r="349" spans="1:8" hidden="1" x14ac:dyDescent="0.25">
      <c r="A349" s="181" t="s">
        <v>596</v>
      </c>
      <c r="B349" s="181" t="s">
        <v>337</v>
      </c>
      <c r="C349" s="181" t="s">
        <v>338</v>
      </c>
      <c r="D349" s="182">
        <v>242435</v>
      </c>
      <c r="E349" s="182">
        <v>99015</v>
      </c>
      <c r="F349" s="165">
        <f t="shared" si="15"/>
        <v>0.7100161077756626</v>
      </c>
      <c r="G349" s="165">
        <f t="shared" si="16"/>
        <v>8.9712657501803988E-2</v>
      </c>
      <c r="H349" s="154">
        <f t="shared" si="17"/>
        <v>1</v>
      </c>
    </row>
    <row r="350" spans="1:8" hidden="1" x14ac:dyDescent="0.25">
      <c r="A350" s="181" t="s">
        <v>596</v>
      </c>
      <c r="B350" s="181" t="s">
        <v>339</v>
      </c>
      <c r="C350" s="181" t="s">
        <v>364</v>
      </c>
      <c r="D350" s="182">
        <v>208133</v>
      </c>
      <c r="E350" s="182">
        <v>1048</v>
      </c>
      <c r="F350" s="165">
        <f t="shared" si="15"/>
        <v>0.99498998475004896</v>
      </c>
      <c r="G350" s="165">
        <f t="shared" si="16"/>
        <v>7.7019261013562268E-2</v>
      </c>
      <c r="H350" s="154">
        <f t="shared" si="17"/>
        <v>2</v>
      </c>
    </row>
    <row r="351" spans="1:8" hidden="1" x14ac:dyDescent="0.25">
      <c r="A351" s="181" t="s">
        <v>596</v>
      </c>
      <c r="B351" s="181" t="s">
        <v>339</v>
      </c>
      <c r="C351" s="181" t="s">
        <v>340</v>
      </c>
      <c r="D351" s="182">
        <v>151757</v>
      </c>
      <c r="E351" s="182">
        <v>3764</v>
      </c>
      <c r="F351" s="165">
        <f t="shared" si="15"/>
        <v>0.97579748072607553</v>
      </c>
      <c r="G351" s="165">
        <f t="shared" si="16"/>
        <v>5.6157418543119876E-2</v>
      </c>
      <c r="H351" s="154">
        <f t="shared" si="17"/>
        <v>3</v>
      </c>
    </row>
    <row r="352" spans="1:8" hidden="1" x14ac:dyDescent="0.25">
      <c r="A352" s="181" t="s">
        <v>596</v>
      </c>
      <c r="B352" s="181" t="s">
        <v>341</v>
      </c>
      <c r="C352" s="181" t="s">
        <v>345</v>
      </c>
      <c r="D352" s="182">
        <v>151222</v>
      </c>
      <c r="E352" s="182">
        <v>54320</v>
      </c>
      <c r="F352" s="165">
        <f t="shared" si="15"/>
        <v>0.73572311255120604</v>
      </c>
      <c r="G352" s="165">
        <f t="shared" si="16"/>
        <v>5.5959442707273301E-2</v>
      </c>
      <c r="H352" s="154">
        <f t="shared" si="17"/>
        <v>4</v>
      </c>
    </row>
    <row r="353" spans="1:8" hidden="1" x14ac:dyDescent="0.25">
      <c r="A353" s="181" t="s">
        <v>596</v>
      </c>
      <c r="B353" s="181" t="s">
        <v>341</v>
      </c>
      <c r="C353" s="181" t="s">
        <v>342</v>
      </c>
      <c r="D353" s="182">
        <v>136251</v>
      </c>
      <c r="E353" s="182">
        <v>53952</v>
      </c>
      <c r="F353" s="165">
        <f t="shared" si="15"/>
        <v>0.71634516805728621</v>
      </c>
      <c r="G353" s="165">
        <f t="shared" si="16"/>
        <v>5.0419449738190833E-2</v>
      </c>
      <c r="H353" s="154">
        <f t="shared" si="17"/>
        <v>5</v>
      </c>
    </row>
    <row r="354" spans="1:8" hidden="1" x14ac:dyDescent="0.25">
      <c r="A354" s="181" t="s">
        <v>596</v>
      </c>
      <c r="B354" s="181" t="s">
        <v>349</v>
      </c>
      <c r="C354" s="181" t="s">
        <v>350</v>
      </c>
      <c r="D354" s="182">
        <v>133961</v>
      </c>
      <c r="E354" s="182">
        <v>14116</v>
      </c>
      <c r="F354" s="165">
        <f t="shared" si="15"/>
        <v>0.90467121835261388</v>
      </c>
      <c r="G354" s="165">
        <f t="shared" si="16"/>
        <v>4.9572039151109221E-2</v>
      </c>
      <c r="H354" s="154">
        <f t="shared" si="17"/>
        <v>6</v>
      </c>
    </row>
    <row r="355" spans="1:8" hidden="1" x14ac:dyDescent="0.25">
      <c r="A355" s="181" t="s">
        <v>596</v>
      </c>
      <c r="B355" s="181" t="s">
        <v>341</v>
      </c>
      <c r="C355" s="181" t="s">
        <v>357</v>
      </c>
      <c r="D355" s="182">
        <v>129236</v>
      </c>
      <c r="E355" s="182">
        <v>64090</v>
      </c>
      <c r="F355" s="165">
        <f t="shared" si="15"/>
        <v>0.66848742538510086</v>
      </c>
      <c r="G355" s="165">
        <f t="shared" si="16"/>
        <v>4.7823560974707198E-2</v>
      </c>
      <c r="H355" s="154">
        <f t="shared" si="17"/>
        <v>7</v>
      </c>
    </row>
    <row r="356" spans="1:8" hidden="1" x14ac:dyDescent="0.25">
      <c r="A356" s="181" t="s">
        <v>596</v>
      </c>
      <c r="B356" s="181" t="s">
        <v>337</v>
      </c>
      <c r="C356" s="181" t="s">
        <v>348</v>
      </c>
      <c r="D356" s="182">
        <v>125990</v>
      </c>
      <c r="E356" s="182">
        <v>63303</v>
      </c>
      <c r="F356" s="165">
        <f t="shared" si="15"/>
        <v>0.66558192854463716</v>
      </c>
      <c r="G356" s="165">
        <f t="shared" si="16"/>
        <v>4.6622384221140858E-2</v>
      </c>
      <c r="H356" s="154">
        <f t="shared" si="17"/>
        <v>8</v>
      </c>
    </row>
    <row r="357" spans="1:8" hidden="1" x14ac:dyDescent="0.25">
      <c r="A357" s="181" t="s">
        <v>596</v>
      </c>
      <c r="B357" s="181" t="s">
        <v>339</v>
      </c>
      <c r="C357" s="181" t="s">
        <v>597</v>
      </c>
      <c r="D357" s="182">
        <v>122560</v>
      </c>
      <c r="E357" s="182">
        <v>883</v>
      </c>
      <c r="F357" s="165">
        <f t="shared" si="15"/>
        <v>0.99284690099884154</v>
      </c>
      <c r="G357" s="165">
        <f t="shared" si="16"/>
        <v>4.5353118581974945E-2</v>
      </c>
      <c r="H357" s="154">
        <f t="shared" si="17"/>
        <v>9</v>
      </c>
    </row>
    <row r="358" spans="1:8" hidden="1" x14ac:dyDescent="0.25">
      <c r="A358" s="181" t="s">
        <v>596</v>
      </c>
      <c r="B358" s="181" t="s">
        <v>351</v>
      </c>
      <c r="C358" s="181" t="s">
        <v>355</v>
      </c>
      <c r="D358" s="182">
        <v>122258</v>
      </c>
      <c r="E358" s="182">
        <v>7691</v>
      </c>
      <c r="F358" s="165">
        <f t="shared" si="15"/>
        <v>0.94081524290298502</v>
      </c>
      <c r="G358" s="165">
        <f t="shared" si="16"/>
        <v>4.5241363998001737E-2</v>
      </c>
      <c r="H358" s="154">
        <f t="shared" si="17"/>
        <v>10</v>
      </c>
    </row>
    <row r="359" spans="1:8" hidden="1" x14ac:dyDescent="0.25">
      <c r="A359" s="181" t="s">
        <v>596</v>
      </c>
      <c r="B359" s="181" t="s">
        <v>349</v>
      </c>
      <c r="C359" s="181" t="s">
        <v>448</v>
      </c>
      <c r="D359" s="182">
        <v>113655</v>
      </c>
      <c r="E359" s="182">
        <v>26916</v>
      </c>
      <c r="F359" s="165">
        <f t="shared" si="15"/>
        <v>0.80852380647501976</v>
      </c>
      <c r="G359" s="165">
        <f t="shared" si="16"/>
        <v>4.2057838547930507E-2</v>
      </c>
      <c r="H359" s="154">
        <f t="shared" si="17"/>
        <v>11</v>
      </c>
    </row>
    <row r="360" spans="1:8" hidden="1" x14ac:dyDescent="0.25">
      <c r="A360" s="181" t="s">
        <v>596</v>
      </c>
      <c r="B360" s="181" t="s">
        <v>349</v>
      </c>
      <c r="C360" s="181" t="s">
        <v>359</v>
      </c>
      <c r="D360" s="182">
        <v>106510</v>
      </c>
      <c r="E360" s="182">
        <v>55743</v>
      </c>
      <c r="F360" s="165">
        <f t="shared" si="15"/>
        <v>0.65644394864809896</v>
      </c>
      <c r="G360" s="165">
        <f t="shared" si="16"/>
        <v>3.941384350657761E-2</v>
      </c>
      <c r="H360" s="154">
        <f t="shared" si="17"/>
        <v>12</v>
      </c>
    </row>
    <row r="361" spans="1:8" hidden="1" x14ac:dyDescent="0.25">
      <c r="A361" s="181" t="s">
        <v>596</v>
      </c>
      <c r="B361" s="181" t="s">
        <v>351</v>
      </c>
      <c r="C361" s="181" t="s">
        <v>352</v>
      </c>
      <c r="D361" s="182">
        <v>97763</v>
      </c>
      <c r="E361" s="182">
        <v>13926</v>
      </c>
      <c r="F361" s="165">
        <f t="shared" si="15"/>
        <v>0.87531448934093781</v>
      </c>
      <c r="G361" s="165">
        <f t="shared" si="16"/>
        <v>3.6177031102558883E-2</v>
      </c>
      <c r="H361" s="154">
        <f t="shared" si="17"/>
        <v>13</v>
      </c>
    </row>
    <row r="362" spans="1:8" hidden="1" x14ac:dyDescent="0.25">
      <c r="A362" s="181" t="s">
        <v>596</v>
      </c>
      <c r="B362" s="181" t="s">
        <v>353</v>
      </c>
      <c r="C362" s="181" t="s">
        <v>354</v>
      </c>
      <c r="D362" s="182">
        <v>75115</v>
      </c>
      <c r="E362" s="182">
        <v>3522</v>
      </c>
      <c r="F362" s="165">
        <f t="shared" si="15"/>
        <v>0.9552119231405064</v>
      </c>
      <c r="G362" s="165">
        <f t="shared" si="16"/>
        <v>2.779617740115085E-2</v>
      </c>
      <c r="H362" s="154">
        <f t="shared" si="17"/>
        <v>14</v>
      </c>
    </row>
    <row r="363" spans="1:8" hidden="1" x14ac:dyDescent="0.25">
      <c r="A363" s="181" t="s">
        <v>596</v>
      </c>
      <c r="B363" s="181" t="s">
        <v>341</v>
      </c>
      <c r="C363" s="181" t="s">
        <v>367</v>
      </c>
      <c r="D363" s="182">
        <v>65031</v>
      </c>
      <c r="E363" s="182">
        <v>24698</v>
      </c>
      <c r="F363" s="165">
        <f t="shared" si="15"/>
        <v>0.72474896633195507</v>
      </c>
      <c r="G363" s="165">
        <f t="shared" si="16"/>
        <v>2.4064610431661332E-2</v>
      </c>
      <c r="H363" s="154">
        <f t="shared" si="17"/>
        <v>15</v>
      </c>
    </row>
    <row r="364" spans="1:8" hidden="1" x14ac:dyDescent="0.25">
      <c r="A364" s="181" t="s">
        <v>596</v>
      </c>
      <c r="B364" s="181" t="s">
        <v>349</v>
      </c>
      <c r="C364" s="181" t="s">
        <v>358</v>
      </c>
      <c r="D364" s="182">
        <v>57884</v>
      </c>
      <c r="E364" s="182">
        <v>10758</v>
      </c>
      <c r="F364" s="165">
        <f t="shared" si="15"/>
        <v>0.84327379738352615</v>
      </c>
      <c r="G364" s="165">
        <f t="shared" si="16"/>
        <v>2.141987529372583E-2</v>
      </c>
      <c r="H364" s="154">
        <f t="shared" si="17"/>
        <v>16</v>
      </c>
    </row>
    <row r="365" spans="1:8" hidden="1" x14ac:dyDescent="0.25">
      <c r="A365" s="181" t="s">
        <v>596</v>
      </c>
      <c r="B365" s="181" t="s">
        <v>353</v>
      </c>
      <c r="C365" s="181" t="s">
        <v>403</v>
      </c>
      <c r="D365" s="182">
        <v>53330</v>
      </c>
      <c r="E365" s="182">
        <v>5916</v>
      </c>
      <c r="F365" s="165">
        <f t="shared" si="15"/>
        <v>0.90014515747898594</v>
      </c>
      <c r="G365" s="165">
        <f t="shared" si="16"/>
        <v>1.9734675375136457E-2</v>
      </c>
      <c r="H365" s="154">
        <f t="shared" si="17"/>
        <v>17</v>
      </c>
    </row>
    <row r="366" spans="1:8" hidden="1" x14ac:dyDescent="0.25">
      <c r="A366" s="181" t="s">
        <v>596</v>
      </c>
      <c r="B366" s="181" t="s">
        <v>351</v>
      </c>
      <c r="C366" s="181" t="s">
        <v>360</v>
      </c>
      <c r="D366" s="182">
        <v>50323</v>
      </c>
      <c r="E366" s="182">
        <v>7283</v>
      </c>
      <c r="F366" s="165">
        <f t="shared" si="15"/>
        <v>0.8735721973405548</v>
      </c>
      <c r="G366" s="165">
        <f t="shared" si="16"/>
        <v>1.8621940163191297E-2</v>
      </c>
      <c r="H366" s="154">
        <f t="shared" si="17"/>
        <v>18</v>
      </c>
    </row>
    <row r="367" spans="1:8" x14ac:dyDescent="0.25">
      <c r="A367" s="181" t="s">
        <v>596</v>
      </c>
      <c r="B367" s="181" t="s">
        <v>369</v>
      </c>
      <c r="C367" s="181" t="s">
        <v>373</v>
      </c>
      <c r="D367" s="182">
        <v>43719</v>
      </c>
      <c r="E367" s="182">
        <v>783</v>
      </c>
      <c r="F367" s="165">
        <f t="shared" si="15"/>
        <v>0.98240528515572334</v>
      </c>
      <c r="G367" s="165">
        <f t="shared" si="16"/>
        <v>1.617814124743279E-2</v>
      </c>
      <c r="H367" s="154">
        <f t="shared" si="17"/>
        <v>19</v>
      </c>
    </row>
    <row r="368" spans="1:8" hidden="1" x14ac:dyDescent="0.25">
      <c r="A368" s="181" t="s">
        <v>596</v>
      </c>
      <c r="B368" s="181" t="s">
        <v>339</v>
      </c>
      <c r="C368" s="181" t="s">
        <v>344</v>
      </c>
      <c r="D368" s="182">
        <v>41840</v>
      </c>
      <c r="E368" s="182">
        <v>0</v>
      </c>
      <c r="F368" s="165">
        <f t="shared" si="15"/>
        <v>1</v>
      </c>
      <c r="G368" s="165">
        <f t="shared" si="16"/>
        <v>1.5482820508076305E-2</v>
      </c>
      <c r="H368" s="154">
        <f t="shared" si="17"/>
        <v>20</v>
      </c>
    </row>
    <row r="369" spans="1:8" hidden="1" x14ac:dyDescent="0.25">
      <c r="A369" s="181" t="s">
        <v>596</v>
      </c>
      <c r="B369" s="181" t="s">
        <v>349</v>
      </c>
      <c r="C369" s="181" t="s">
        <v>443</v>
      </c>
      <c r="D369" s="182">
        <v>41582</v>
      </c>
      <c r="E369" s="182">
        <v>6547</v>
      </c>
      <c r="F369" s="165">
        <f t="shared" si="15"/>
        <v>0.86396974796899995</v>
      </c>
      <c r="G369" s="165">
        <f t="shared" si="16"/>
        <v>1.5387348048920384E-2</v>
      </c>
      <c r="H369" s="154">
        <f t="shared" si="17"/>
        <v>21</v>
      </c>
    </row>
    <row r="370" spans="1:8" hidden="1" x14ac:dyDescent="0.25">
      <c r="A370" s="181" t="s">
        <v>596</v>
      </c>
      <c r="B370" s="181" t="s">
        <v>353</v>
      </c>
      <c r="C370" s="181" t="s">
        <v>395</v>
      </c>
      <c r="D370" s="182">
        <v>36591</v>
      </c>
      <c r="E370" s="182">
        <v>1594</v>
      </c>
      <c r="F370" s="165">
        <f t="shared" si="15"/>
        <v>0.95825585963074511</v>
      </c>
      <c r="G370" s="165">
        <f t="shared" si="16"/>
        <v>1.3540437027032028E-2</v>
      </c>
      <c r="H370" s="154">
        <f t="shared" si="17"/>
        <v>22</v>
      </c>
    </row>
    <row r="371" spans="1:8" hidden="1" x14ac:dyDescent="0.25">
      <c r="A371" s="181" t="s">
        <v>596</v>
      </c>
      <c r="B371" s="181" t="s">
        <v>362</v>
      </c>
      <c r="C371" s="181" t="s">
        <v>402</v>
      </c>
      <c r="D371" s="182">
        <v>32232</v>
      </c>
      <c r="E371" s="182">
        <v>2899</v>
      </c>
      <c r="F371" s="165">
        <f t="shared" si="15"/>
        <v>0.91748028806467219</v>
      </c>
      <c r="G371" s="165">
        <f t="shared" si="16"/>
        <v>1.1927396525246544E-2</v>
      </c>
      <c r="H371" s="154">
        <f t="shared" si="17"/>
        <v>23</v>
      </c>
    </row>
    <row r="372" spans="1:8" hidden="1" x14ac:dyDescent="0.25">
      <c r="A372" s="181" t="s">
        <v>596</v>
      </c>
      <c r="B372" s="181" t="s">
        <v>351</v>
      </c>
      <c r="C372" s="181" t="s">
        <v>375</v>
      </c>
      <c r="D372" s="182">
        <v>30603</v>
      </c>
      <c r="E372" s="182">
        <v>2050</v>
      </c>
      <c r="F372" s="165">
        <f t="shared" si="15"/>
        <v>0.93721863228493552</v>
      </c>
      <c r="G372" s="165">
        <f t="shared" si="16"/>
        <v>1.1324587858715563E-2</v>
      </c>
      <c r="H372" s="154">
        <f t="shared" si="17"/>
        <v>24</v>
      </c>
    </row>
    <row r="373" spans="1:8" hidden="1" x14ac:dyDescent="0.25">
      <c r="A373" s="181" t="s">
        <v>596</v>
      </c>
      <c r="B373" s="181" t="s">
        <v>362</v>
      </c>
      <c r="C373" s="181" t="s">
        <v>598</v>
      </c>
      <c r="D373" s="182">
        <v>28623</v>
      </c>
      <c r="E373" s="182">
        <v>0</v>
      </c>
      <c r="F373" s="165">
        <f t="shared" si="15"/>
        <v>1</v>
      </c>
      <c r="G373" s="165">
        <f t="shared" si="16"/>
        <v>1.0591892241937573E-2</v>
      </c>
      <c r="H373" s="154">
        <f t="shared" si="17"/>
        <v>25</v>
      </c>
    </row>
    <row r="374" spans="1:8" hidden="1" x14ac:dyDescent="0.25">
      <c r="A374" s="181" t="s">
        <v>596</v>
      </c>
      <c r="B374" s="181" t="s">
        <v>349</v>
      </c>
      <c r="C374" s="181" t="s">
        <v>599</v>
      </c>
      <c r="D374" s="182">
        <v>28057</v>
      </c>
      <c r="E374" s="182">
        <v>964</v>
      </c>
      <c r="F374" s="165">
        <f t="shared" si="15"/>
        <v>0.96678267461493406</v>
      </c>
      <c r="G374" s="165">
        <f t="shared" si="16"/>
        <v>1.0382444909060632E-2</v>
      </c>
      <c r="H374" s="154">
        <f t="shared" si="17"/>
        <v>26</v>
      </c>
    </row>
    <row r="375" spans="1:8" hidden="1" x14ac:dyDescent="0.25">
      <c r="A375" s="181" t="s">
        <v>596</v>
      </c>
      <c r="B375" s="181" t="s">
        <v>353</v>
      </c>
      <c r="C375" s="181" t="s">
        <v>412</v>
      </c>
      <c r="D375" s="182">
        <v>25069</v>
      </c>
      <c r="E375" s="182"/>
      <c r="F375" s="165">
        <f t="shared" si="15"/>
        <v>1</v>
      </c>
      <c r="G375" s="165">
        <f t="shared" si="16"/>
        <v>9.2767406146502113E-3</v>
      </c>
      <c r="H375" s="154">
        <f t="shared" si="17"/>
        <v>27</v>
      </c>
    </row>
    <row r="376" spans="1:8" hidden="1" x14ac:dyDescent="0.25">
      <c r="A376" s="181" t="s">
        <v>596</v>
      </c>
      <c r="B376" s="181" t="s">
        <v>353</v>
      </c>
      <c r="C376" s="181" t="s">
        <v>420</v>
      </c>
      <c r="D376" s="182">
        <v>25062</v>
      </c>
      <c r="E376" s="182"/>
      <c r="F376" s="165">
        <f t="shared" si="15"/>
        <v>1</v>
      </c>
      <c r="G376" s="165">
        <f t="shared" si="16"/>
        <v>9.274150276611097E-3</v>
      </c>
      <c r="H376" s="154">
        <f t="shared" si="17"/>
        <v>28</v>
      </c>
    </row>
    <row r="377" spans="1:8" hidden="1" x14ac:dyDescent="0.25">
      <c r="A377" s="181" t="s">
        <v>596</v>
      </c>
      <c r="B377" s="181" t="s">
        <v>339</v>
      </c>
      <c r="C377" s="181" t="s">
        <v>372</v>
      </c>
      <c r="D377" s="182">
        <v>24262</v>
      </c>
      <c r="E377" s="182">
        <v>0</v>
      </c>
      <c r="F377" s="165">
        <f t="shared" si="15"/>
        <v>1</v>
      </c>
      <c r="G377" s="165">
        <f t="shared" si="16"/>
        <v>8.9781116435694863E-3</v>
      </c>
      <c r="H377" s="154">
        <f t="shared" si="17"/>
        <v>29</v>
      </c>
    </row>
    <row r="378" spans="1:8" hidden="1" x14ac:dyDescent="0.25">
      <c r="A378" s="181" t="s">
        <v>596</v>
      </c>
      <c r="B378" s="181" t="s">
        <v>351</v>
      </c>
      <c r="C378" s="181" t="s">
        <v>600</v>
      </c>
      <c r="D378" s="182">
        <v>22990</v>
      </c>
      <c r="E378" s="182">
        <v>0</v>
      </c>
      <c r="F378" s="165">
        <f t="shared" si="15"/>
        <v>1</v>
      </c>
      <c r="G378" s="165">
        <f t="shared" si="16"/>
        <v>8.5074102170333236E-3</v>
      </c>
      <c r="H378" s="154">
        <f t="shared" si="17"/>
        <v>30</v>
      </c>
    </row>
    <row r="379" spans="1:8" hidden="1" x14ac:dyDescent="0.25">
      <c r="A379" s="181" t="s">
        <v>596</v>
      </c>
      <c r="B379" s="181" t="s">
        <v>341</v>
      </c>
      <c r="C379" s="181" t="s">
        <v>343</v>
      </c>
      <c r="D379" s="182">
        <v>21534</v>
      </c>
      <c r="E379" s="182">
        <v>10752</v>
      </c>
      <c r="F379" s="165">
        <f t="shared" si="15"/>
        <v>0.66697639843895185</v>
      </c>
      <c r="G379" s="165">
        <f t="shared" si="16"/>
        <v>7.9686199048975889E-3</v>
      </c>
      <c r="H379" s="154">
        <f t="shared" si="17"/>
        <v>31</v>
      </c>
    </row>
    <row r="380" spans="1:8" hidden="1" x14ac:dyDescent="0.25">
      <c r="A380" s="181" t="s">
        <v>596</v>
      </c>
      <c r="B380" s="181" t="s">
        <v>351</v>
      </c>
      <c r="C380" s="181" t="s">
        <v>371</v>
      </c>
      <c r="D380" s="182">
        <v>20798</v>
      </c>
      <c r="E380" s="182">
        <v>1652</v>
      </c>
      <c r="F380" s="165">
        <f t="shared" si="15"/>
        <v>0.92641425389755017</v>
      </c>
      <c r="G380" s="165">
        <f t="shared" si="16"/>
        <v>7.6962643624993061E-3</v>
      </c>
      <c r="H380" s="154">
        <f t="shared" si="17"/>
        <v>32</v>
      </c>
    </row>
    <row r="381" spans="1:8" hidden="1" x14ac:dyDescent="0.25">
      <c r="A381" s="181" t="s">
        <v>596</v>
      </c>
      <c r="B381" s="181" t="s">
        <v>341</v>
      </c>
      <c r="C381" s="181" t="s">
        <v>408</v>
      </c>
      <c r="D381" s="182">
        <v>18367</v>
      </c>
      <c r="E381" s="182">
        <v>7716</v>
      </c>
      <c r="F381" s="165">
        <f t="shared" si="15"/>
        <v>0.70417513322853964</v>
      </c>
      <c r="G381" s="165">
        <f t="shared" si="16"/>
        <v>6.7966769663441078E-3</v>
      </c>
      <c r="H381" s="154">
        <f t="shared" si="17"/>
        <v>33</v>
      </c>
    </row>
    <row r="382" spans="1:8" hidden="1" x14ac:dyDescent="0.25">
      <c r="A382" s="181" t="s">
        <v>596</v>
      </c>
      <c r="B382" s="181" t="s">
        <v>349</v>
      </c>
      <c r="C382" s="181" t="s">
        <v>361</v>
      </c>
      <c r="D382" s="182">
        <v>17102</v>
      </c>
      <c r="E382" s="182">
        <v>6720</v>
      </c>
      <c r="F382" s="165">
        <f t="shared" si="15"/>
        <v>0.7179078163042566</v>
      </c>
      <c r="G382" s="165">
        <f t="shared" si="16"/>
        <v>6.3285658778470593E-3</v>
      </c>
      <c r="H382" s="154">
        <f t="shared" si="17"/>
        <v>34</v>
      </c>
    </row>
    <row r="383" spans="1:8" hidden="1" x14ac:dyDescent="0.25">
      <c r="A383" s="181" t="s">
        <v>596</v>
      </c>
      <c r="B383" s="181" t="s">
        <v>339</v>
      </c>
      <c r="C383" s="181" t="s">
        <v>601</v>
      </c>
      <c r="D383" s="182">
        <v>11481</v>
      </c>
      <c r="E383" s="182">
        <v>0</v>
      </c>
      <c r="F383" s="165">
        <f t="shared" si="15"/>
        <v>1</v>
      </c>
      <c r="G383" s="165">
        <f t="shared" si="16"/>
        <v>4.2485244324384332E-3</v>
      </c>
      <c r="H383" s="154">
        <f t="shared" si="17"/>
        <v>35</v>
      </c>
    </row>
    <row r="384" spans="1:8" hidden="1" x14ac:dyDescent="0.25">
      <c r="A384" s="181" t="s">
        <v>596</v>
      </c>
      <c r="B384" s="181" t="s">
        <v>351</v>
      </c>
      <c r="C384" s="181" t="s">
        <v>602</v>
      </c>
      <c r="D384" s="182">
        <v>11164</v>
      </c>
      <c r="E384" s="182">
        <v>964</v>
      </c>
      <c r="F384" s="165">
        <f t="shared" si="15"/>
        <v>0.92051451187335087</v>
      </c>
      <c r="G384" s="165">
        <f t="shared" si="16"/>
        <v>4.1312191240956949E-3</v>
      </c>
      <c r="H384" s="154">
        <f t="shared" si="17"/>
        <v>36</v>
      </c>
    </row>
    <row r="385" spans="1:8" hidden="1" x14ac:dyDescent="0.25">
      <c r="A385" s="181" t="s">
        <v>596</v>
      </c>
      <c r="B385" s="181" t="s">
        <v>362</v>
      </c>
      <c r="C385" s="181" t="s">
        <v>460</v>
      </c>
      <c r="D385" s="182">
        <v>9059</v>
      </c>
      <c r="E385" s="182">
        <v>0</v>
      </c>
      <c r="F385" s="165">
        <f t="shared" si="15"/>
        <v>1</v>
      </c>
      <c r="G385" s="165">
        <f t="shared" si="16"/>
        <v>3.352267470904953E-3</v>
      </c>
      <c r="H385" s="154">
        <f t="shared" si="17"/>
        <v>37</v>
      </c>
    </row>
    <row r="386" spans="1:8" hidden="1" x14ac:dyDescent="0.25">
      <c r="A386" s="181" t="s">
        <v>596</v>
      </c>
      <c r="B386" s="181" t="s">
        <v>362</v>
      </c>
      <c r="C386" s="181" t="s">
        <v>603</v>
      </c>
      <c r="D386" s="182">
        <v>7637</v>
      </c>
      <c r="E386" s="182">
        <v>0</v>
      </c>
      <c r="F386" s="165">
        <f t="shared" ref="F386:F449" si="18">D386/(D386+E386)</f>
        <v>1</v>
      </c>
      <c r="G386" s="165">
        <f t="shared" ref="G386:G449" si="19">D386/SUMIF($A$2:$A$983,$A386,$D$2:$D$983)</f>
        <v>2.8260588006734878E-3</v>
      </c>
      <c r="H386" s="154">
        <f t="shared" si="17"/>
        <v>38</v>
      </c>
    </row>
    <row r="387" spans="1:8" hidden="1" x14ac:dyDescent="0.25">
      <c r="A387" s="181" t="s">
        <v>596</v>
      </c>
      <c r="B387" s="181" t="s">
        <v>362</v>
      </c>
      <c r="C387" s="181" t="s">
        <v>399</v>
      </c>
      <c r="D387" s="182">
        <v>7492</v>
      </c>
      <c r="E387" s="182"/>
      <c r="F387" s="165">
        <f t="shared" si="18"/>
        <v>1</v>
      </c>
      <c r="G387" s="165">
        <f t="shared" si="19"/>
        <v>2.7724017984346958E-3</v>
      </c>
      <c r="H387" s="154">
        <f t="shared" ref="H387:H410" si="20">IF(A387&lt;&gt;A386,1,H386+1)</f>
        <v>39</v>
      </c>
    </row>
    <row r="388" spans="1:8" hidden="1" x14ac:dyDescent="0.25">
      <c r="A388" s="181" t="s">
        <v>596</v>
      </c>
      <c r="B388" s="181" t="s">
        <v>339</v>
      </c>
      <c r="C388" s="181" t="s">
        <v>346</v>
      </c>
      <c r="D388" s="182">
        <v>6659</v>
      </c>
      <c r="E388" s="182"/>
      <c r="F388" s="165">
        <f t="shared" si="18"/>
        <v>1</v>
      </c>
      <c r="G388" s="165">
        <f t="shared" si="19"/>
        <v>2.4641515717801171E-3</v>
      </c>
      <c r="H388" s="154">
        <f t="shared" si="20"/>
        <v>40</v>
      </c>
    </row>
    <row r="389" spans="1:8" hidden="1" x14ac:dyDescent="0.25">
      <c r="A389" s="181" t="s">
        <v>596</v>
      </c>
      <c r="B389" s="181" t="s">
        <v>353</v>
      </c>
      <c r="C389" s="181" t="s">
        <v>410</v>
      </c>
      <c r="D389" s="182">
        <v>6181</v>
      </c>
      <c r="E389" s="182">
        <v>0</v>
      </c>
      <c r="F389" s="165">
        <f t="shared" si="18"/>
        <v>1</v>
      </c>
      <c r="G389" s="165">
        <f t="shared" si="19"/>
        <v>2.2872684885377544E-3</v>
      </c>
      <c r="H389" s="154">
        <f t="shared" si="20"/>
        <v>41</v>
      </c>
    </row>
    <row r="390" spans="1:8" hidden="1" x14ac:dyDescent="0.25">
      <c r="A390" s="181" t="s">
        <v>596</v>
      </c>
      <c r="B390" s="181" t="s">
        <v>349</v>
      </c>
      <c r="C390" s="181" t="s">
        <v>406</v>
      </c>
      <c r="D390" s="182">
        <v>4349</v>
      </c>
      <c r="E390" s="182">
        <v>0</v>
      </c>
      <c r="F390" s="165">
        <f t="shared" si="18"/>
        <v>1</v>
      </c>
      <c r="G390" s="165">
        <f t="shared" si="19"/>
        <v>1.609340018872463E-3</v>
      </c>
      <c r="H390" s="154">
        <f t="shared" si="20"/>
        <v>42</v>
      </c>
    </row>
    <row r="391" spans="1:8" hidden="1" x14ac:dyDescent="0.25">
      <c r="A391" s="181" t="s">
        <v>596</v>
      </c>
      <c r="B391" s="181" t="s">
        <v>362</v>
      </c>
      <c r="C391" s="181" t="s">
        <v>401</v>
      </c>
      <c r="D391" s="182">
        <v>4153</v>
      </c>
      <c r="E391" s="182"/>
      <c r="F391" s="165">
        <f t="shared" si="18"/>
        <v>1</v>
      </c>
      <c r="G391" s="165">
        <f t="shared" si="19"/>
        <v>1.536810553777268E-3</v>
      </c>
      <c r="H391" s="154">
        <f t="shared" si="20"/>
        <v>43</v>
      </c>
    </row>
    <row r="392" spans="1:8" hidden="1" x14ac:dyDescent="0.25">
      <c r="A392" s="181" t="s">
        <v>596</v>
      </c>
      <c r="B392" s="181" t="s">
        <v>353</v>
      </c>
      <c r="C392" s="181" t="s">
        <v>394</v>
      </c>
      <c r="D392" s="182">
        <v>3682</v>
      </c>
      <c r="E392" s="182"/>
      <c r="F392" s="165">
        <f t="shared" si="18"/>
        <v>1</v>
      </c>
      <c r="G392" s="165">
        <f t="shared" si="19"/>
        <v>1.3625178085740189E-3</v>
      </c>
      <c r="H392" s="154">
        <f t="shared" si="20"/>
        <v>44</v>
      </c>
    </row>
    <row r="393" spans="1:8" hidden="1" x14ac:dyDescent="0.25">
      <c r="A393" s="181" t="s">
        <v>596</v>
      </c>
      <c r="B393" s="181" t="s">
        <v>351</v>
      </c>
      <c r="C393" s="181" t="s">
        <v>416</v>
      </c>
      <c r="D393" s="182">
        <v>3247</v>
      </c>
      <c r="E393" s="182"/>
      <c r="F393" s="165">
        <f t="shared" si="18"/>
        <v>1</v>
      </c>
      <c r="G393" s="165">
        <f t="shared" si="19"/>
        <v>1.2015468018576425E-3</v>
      </c>
      <c r="H393" s="154">
        <f t="shared" si="20"/>
        <v>45</v>
      </c>
    </row>
    <row r="394" spans="1:8" hidden="1" x14ac:dyDescent="0.25">
      <c r="A394" s="181" t="s">
        <v>596</v>
      </c>
      <c r="B394" s="181" t="s">
        <v>353</v>
      </c>
      <c r="C394" s="181" t="s">
        <v>392</v>
      </c>
      <c r="D394" s="182">
        <v>3071</v>
      </c>
      <c r="E394" s="182">
        <v>0</v>
      </c>
      <c r="F394" s="165">
        <f t="shared" si="18"/>
        <v>1</v>
      </c>
      <c r="G394" s="165">
        <f t="shared" si="19"/>
        <v>1.1364183025884878E-3</v>
      </c>
      <c r="H394" s="154">
        <f t="shared" si="20"/>
        <v>46</v>
      </c>
    </row>
    <row r="395" spans="1:8" hidden="1" x14ac:dyDescent="0.25">
      <c r="A395" s="181" t="s">
        <v>596</v>
      </c>
      <c r="B395" s="181" t="s">
        <v>349</v>
      </c>
      <c r="C395" s="181" t="s">
        <v>379</v>
      </c>
      <c r="D395" s="182">
        <v>3049</v>
      </c>
      <c r="E395" s="182">
        <v>4738</v>
      </c>
      <c r="F395" s="165">
        <f t="shared" si="18"/>
        <v>0.39155001926287403</v>
      </c>
      <c r="G395" s="165">
        <f t="shared" si="19"/>
        <v>1.1282772401798435E-3</v>
      </c>
      <c r="H395" s="154">
        <f t="shared" si="20"/>
        <v>47</v>
      </c>
    </row>
    <row r="396" spans="1:8" hidden="1" x14ac:dyDescent="0.25">
      <c r="A396" s="181" t="s">
        <v>596</v>
      </c>
      <c r="B396" s="181" t="s">
        <v>362</v>
      </c>
      <c r="C396" s="181" t="s">
        <v>523</v>
      </c>
      <c r="D396" s="182">
        <v>2728</v>
      </c>
      <c r="E396" s="182">
        <v>811</v>
      </c>
      <c r="F396" s="165">
        <f t="shared" si="18"/>
        <v>0.77083922011867756</v>
      </c>
      <c r="G396" s="165">
        <f t="shared" si="19"/>
        <v>1.0094917386718966E-3</v>
      </c>
      <c r="H396" s="154">
        <f t="shared" si="20"/>
        <v>48</v>
      </c>
    </row>
    <row r="397" spans="1:8" hidden="1" x14ac:dyDescent="0.25">
      <c r="A397" s="181" t="s">
        <v>596</v>
      </c>
      <c r="B397" s="181" t="s">
        <v>349</v>
      </c>
      <c r="C397" s="181" t="s">
        <v>455</v>
      </c>
      <c r="D397" s="182">
        <v>2718</v>
      </c>
      <c r="E397" s="182">
        <v>2098</v>
      </c>
      <c r="F397" s="165">
        <f t="shared" si="18"/>
        <v>0.56436877076411962</v>
      </c>
      <c r="G397" s="165">
        <f t="shared" si="19"/>
        <v>1.0057912557588766E-3</v>
      </c>
      <c r="H397" s="154">
        <f t="shared" si="20"/>
        <v>49</v>
      </c>
    </row>
    <row r="398" spans="1:8" hidden="1" x14ac:dyDescent="0.25">
      <c r="A398" s="181" t="s">
        <v>596</v>
      </c>
      <c r="B398" s="181" t="s">
        <v>351</v>
      </c>
      <c r="C398" s="181" t="s">
        <v>437</v>
      </c>
      <c r="D398" s="182">
        <v>2054</v>
      </c>
      <c r="E398" s="182"/>
      <c r="F398" s="165">
        <f t="shared" si="18"/>
        <v>1</v>
      </c>
      <c r="G398" s="165">
        <f t="shared" si="19"/>
        <v>7.6007919033433866E-4</v>
      </c>
      <c r="H398" s="154">
        <f t="shared" si="20"/>
        <v>50</v>
      </c>
    </row>
    <row r="399" spans="1:8" hidden="1" x14ac:dyDescent="0.25">
      <c r="A399" s="181" t="s">
        <v>596</v>
      </c>
      <c r="B399" s="181" t="s">
        <v>349</v>
      </c>
      <c r="C399" s="181" t="s">
        <v>456</v>
      </c>
      <c r="D399" s="182">
        <v>1376</v>
      </c>
      <c r="E399" s="182"/>
      <c r="F399" s="165">
        <f t="shared" si="18"/>
        <v>1</v>
      </c>
      <c r="G399" s="165">
        <f t="shared" si="19"/>
        <v>5.0918644883157251E-4</v>
      </c>
      <c r="H399" s="154">
        <f t="shared" si="20"/>
        <v>51</v>
      </c>
    </row>
    <row r="400" spans="1:8" hidden="1" x14ac:dyDescent="0.25">
      <c r="A400" s="181" t="s">
        <v>596</v>
      </c>
      <c r="B400" s="181" t="s">
        <v>349</v>
      </c>
      <c r="C400" s="181" t="s">
        <v>380</v>
      </c>
      <c r="D400" s="182">
        <v>1376</v>
      </c>
      <c r="E400" s="182">
        <v>0</v>
      </c>
      <c r="F400" s="165">
        <f t="shared" si="18"/>
        <v>1</v>
      </c>
      <c r="G400" s="165">
        <f t="shared" si="19"/>
        <v>5.0918644883157251E-4</v>
      </c>
      <c r="H400" s="154">
        <f t="shared" si="20"/>
        <v>52</v>
      </c>
    </row>
    <row r="401" spans="1:8" hidden="1" x14ac:dyDescent="0.25">
      <c r="A401" s="181" t="s">
        <v>596</v>
      </c>
      <c r="B401" s="181" t="s">
        <v>339</v>
      </c>
      <c r="C401" s="181" t="s">
        <v>604</v>
      </c>
      <c r="D401" s="182">
        <v>1171</v>
      </c>
      <c r="E401" s="182"/>
      <c r="F401" s="165">
        <f t="shared" si="18"/>
        <v>1</v>
      </c>
      <c r="G401" s="165">
        <f t="shared" si="19"/>
        <v>4.3332654911465944E-4</v>
      </c>
      <c r="H401" s="154">
        <f t="shared" si="20"/>
        <v>53</v>
      </c>
    </row>
    <row r="402" spans="1:8" hidden="1" x14ac:dyDescent="0.25">
      <c r="A402" s="181" t="s">
        <v>596</v>
      </c>
      <c r="B402" s="181" t="s">
        <v>362</v>
      </c>
      <c r="C402" s="181" t="s">
        <v>461</v>
      </c>
      <c r="D402" s="182">
        <v>1157</v>
      </c>
      <c r="E402" s="182">
        <v>0</v>
      </c>
      <c r="F402" s="165">
        <f t="shared" si="18"/>
        <v>1</v>
      </c>
      <c r="G402" s="165">
        <f t="shared" si="19"/>
        <v>4.2814587303643124E-4</v>
      </c>
      <c r="H402" s="154">
        <f t="shared" si="20"/>
        <v>54</v>
      </c>
    </row>
    <row r="403" spans="1:8" hidden="1" x14ac:dyDescent="0.25">
      <c r="A403" s="181" t="s">
        <v>596</v>
      </c>
      <c r="B403" s="181" t="s">
        <v>362</v>
      </c>
      <c r="C403" s="181" t="s">
        <v>413</v>
      </c>
      <c r="D403" s="182">
        <v>1124</v>
      </c>
      <c r="E403" s="182"/>
      <c r="F403" s="165">
        <f t="shared" si="18"/>
        <v>1</v>
      </c>
      <c r="G403" s="165">
        <f t="shared" si="19"/>
        <v>4.1593427942346475E-4</v>
      </c>
      <c r="H403" s="154">
        <f t="shared" si="20"/>
        <v>55</v>
      </c>
    </row>
    <row r="404" spans="1:8" hidden="1" x14ac:dyDescent="0.25">
      <c r="A404" s="181" t="s">
        <v>596</v>
      </c>
      <c r="B404" s="181" t="s">
        <v>339</v>
      </c>
      <c r="C404" s="181" t="s">
        <v>400</v>
      </c>
      <c r="D404" s="182">
        <v>1095</v>
      </c>
      <c r="E404" s="182">
        <v>0</v>
      </c>
      <c r="F404" s="165">
        <f t="shared" si="18"/>
        <v>1</v>
      </c>
      <c r="G404" s="165">
        <f t="shared" si="19"/>
        <v>4.0520287897570631E-4</v>
      </c>
      <c r="H404" s="154">
        <f t="shared" si="20"/>
        <v>56</v>
      </c>
    </row>
    <row r="405" spans="1:8" hidden="1" x14ac:dyDescent="0.25">
      <c r="A405" s="181" t="s">
        <v>596</v>
      </c>
      <c r="B405" s="181" t="s">
        <v>362</v>
      </c>
      <c r="C405" s="181" t="s">
        <v>605</v>
      </c>
      <c r="D405" s="182">
        <v>865</v>
      </c>
      <c r="E405" s="182"/>
      <c r="F405" s="165">
        <f t="shared" si="18"/>
        <v>1</v>
      </c>
      <c r="G405" s="165">
        <f t="shared" si="19"/>
        <v>3.2009177197624291E-4</v>
      </c>
      <c r="H405" s="154">
        <f t="shared" si="20"/>
        <v>57</v>
      </c>
    </row>
    <row r="406" spans="1:8" hidden="1" x14ac:dyDescent="0.25">
      <c r="A406" s="181" t="s">
        <v>596</v>
      </c>
      <c r="B406" s="181" t="s">
        <v>362</v>
      </c>
      <c r="C406" s="181" t="s">
        <v>550</v>
      </c>
      <c r="D406" s="182">
        <v>865</v>
      </c>
      <c r="E406" s="182"/>
      <c r="F406" s="165">
        <f t="shared" si="18"/>
        <v>1</v>
      </c>
      <c r="G406" s="165">
        <f t="shared" si="19"/>
        <v>3.2009177197624291E-4</v>
      </c>
      <c r="H406" s="154">
        <f t="shared" si="20"/>
        <v>58</v>
      </c>
    </row>
    <row r="407" spans="1:8" hidden="1" x14ac:dyDescent="0.25">
      <c r="A407" s="181" t="s">
        <v>596</v>
      </c>
      <c r="B407" s="181" t="s">
        <v>351</v>
      </c>
      <c r="C407" s="181" t="s">
        <v>452</v>
      </c>
      <c r="D407" s="182">
        <v>688</v>
      </c>
      <c r="E407" s="182"/>
      <c r="F407" s="165">
        <f t="shared" si="18"/>
        <v>1</v>
      </c>
      <c r="G407" s="165">
        <f t="shared" si="19"/>
        <v>2.5459322441578625E-4</v>
      </c>
      <c r="H407" s="154">
        <f t="shared" si="20"/>
        <v>59</v>
      </c>
    </row>
    <row r="408" spans="1:8" hidden="1" x14ac:dyDescent="0.25">
      <c r="A408" s="181" t="s">
        <v>596</v>
      </c>
      <c r="B408" s="181" t="s">
        <v>353</v>
      </c>
      <c r="C408" s="181" t="s">
        <v>423</v>
      </c>
      <c r="D408" s="182">
        <v>688</v>
      </c>
      <c r="E408" s="182"/>
      <c r="F408" s="165">
        <f t="shared" si="18"/>
        <v>1</v>
      </c>
      <c r="G408" s="165">
        <f t="shared" si="19"/>
        <v>2.5459322441578625E-4</v>
      </c>
      <c r="H408" s="154">
        <f t="shared" si="20"/>
        <v>60</v>
      </c>
    </row>
    <row r="409" spans="1:8" hidden="1" x14ac:dyDescent="0.25">
      <c r="A409" s="181" t="s">
        <v>596</v>
      </c>
      <c r="B409" s="181" t="s">
        <v>339</v>
      </c>
      <c r="C409" s="181" t="s">
        <v>365</v>
      </c>
      <c r="D409" s="182">
        <v>688</v>
      </c>
      <c r="E409" s="182"/>
      <c r="F409" s="165">
        <f t="shared" si="18"/>
        <v>1</v>
      </c>
      <c r="G409" s="165">
        <f t="shared" si="19"/>
        <v>2.5459322441578625E-4</v>
      </c>
      <c r="H409" s="154">
        <f t="shared" si="20"/>
        <v>61</v>
      </c>
    </row>
    <row r="410" spans="1:8" hidden="1" x14ac:dyDescent="0.25">
      <c r="A410" s="181" t="s">
        <v>596</v>
      </c>
      <c r="B410" s="181" t="s">
        <v>349</v>
      </c>
      <c r="C410" s="181" t="s">
        <v>377</v>
      </c>
      <c r="D410" s="182">
        <v>688</v>
      </c>
      <c r="E410" s="182"/>
      <c r="F410" s="165">
        <f t="shared" si="18"/>
        <v>1</v>
      </c>
      <c r="G410" s="165">
        <f t="shared" si="19"/>
        <v>2.5459322441578625E-4</v>
      </c>
      <c r="H410" s="154">
        <f t="shared" si="20"/>
        <v>62</v>
      </c>
    </row>
    <row r="411" spans="1:8" hidden="1" x14ac:dyDescent="0.25">
      <c r="A411" s="181" t="s">
        <v>596</v>
      </c>
      <c r="B411" s="181" t="s">
        <v>362</v>
      </c>
      <c r="C411" s="181" t="s">
        <v>398</v>
      </c>
      <c r="D411" s="182"/>
      <c r="E411" s="182">
        <v>1085</v>
      </c>
      <c r="F411" s="165">
        <f t="shared" si="18"/>
        <v>0</v>
      </c>
      <c r="G411" s="165">
        <f t="shared" si="19"/>
        <v>0</v>
      </c>
      <c r="H411" s="154" t="e">
        <f>IF(A411&lt;&gt;#REF!,1,#REF!+1)</f>
        <v>#REF!</v>
      </c>
    </row>
    <row r="412" spans="1:8" hidden="1" x14ac:dyDescent="0.25">
      <c r="A412" s="181" t="s">
        <v>606</v>
      </c>
      <c r="B412" s="181" t="s">
        <v>349</v>
      </c>
      <c r="C412" s="181" t="s">
        <v>350</v>
      </c>
      <c r="D412" s="182">
        <v>1842476</v>
      </c>
      <c r="E412" s="182">
        <v>1821850</v>
      </c>
      <c r="F412" s="165">
        <f t="shared" si="18"/>
        <v>0.50281443299531758</v>
      </c>
      <c r="G412" s="165">
        <f t="shared" si="19"/>
        <v>0.13064551455990178</v>
      </c>
      <c r="H412" s="154">
        <f t="shared" ref="H412:H475" si="21">IF(A412&lt;&gt;A411,1,H411+1)</f>
        <v>1</v>
      </c>
    </row>
    <row r="413" spans="1:8" hidden="1" x14ac:dyDescent="0.25">
      <c r="A413" s="181" t="s">
        <v>606</v>
      </c>
      <c r="B413" s="181" t="s">
        <v>337</v>
      </c>
      <c r="C413" s="181" t="s">
        <v>348</v>
      </c>
      <c r="D413" s="182">
        <v>1323694</v>
      </c>
      <c r="E413" s="182">
        <v>1421242</v>
      </c>
      <c r="F413" s="165">
        <f t="shared" si="18"/>
        <v>0.48223127970925367</v>
      </c>
      <c r="G413" s="165">
        <f t="shared" si="19"/>
        <v>9.3859938338330937E-2</v>
      </c>
      <c r="H413" s="154">
        <f t="shared" si="21"/>
        <v>2</v>
      </c>
    </row>
    <row r="414" spans="1:8" hidden="1" x14ac:dyDescent="0.25">
      <c r="A414" s="181" t="s">
        <v>606</v>
      </c>
      <c r="B414" s="181" t="s">
        <v>341</v>
      </c>
      <c r="C414" s="181" t="s">
        <v>342</v>
      </c>
      <c r="D414" s="182">
        <v>972196</v>
      </c>
      <c r="E414" s="182">
        <v>1237700</v>
      </c>
      <c r="F414" s="165">
        <f t="shared" si="18"/>
        <v>0.43992839482038976</v>
      </c>
      <c r="G414" s="165">
        <f t="shared" si="19"/>
        <v>6.8936065746896175E-2</v>
      </c>
      <c r="H414" s="154">
        <f t="shared" si="21"/>
        <v>3</v>
      </c>
    </row>
    <row r="415" spans="1:8" hidden="1" x14ac:dyDescent="0.25">
      <c r="A415" s="181" t="s">
        <v>606</v>
      </c>
      <c r="B415" s="181" t="s">
        <v>341</v>
      </c>
      <c r="C415" s="181" t="s">
        <v>357</v>
      </c>
      <c r="D415" s="182">
        <v>935984</v>
      </c>
      <c r="E415" s="182">
        <v>969844</v>
      </c>
      <c r="F415" s="165">
        <f t="shared" si="18"/>
        <v>0.49111672197071299</v>
      </c>
      <c r="G415" s="165">
        <f t="shared" si="19"/>
        <v>6.636836045616612E-2</v>
      </c>
      <c r="H415" s="154">
        <f t="shared" si="21"/>
        <v>4</v>
      </c>
    </row>
    <row r="416" spans="1:8" hidden="1" x14ac:dyDescent="0.25">
      <c r="A416" s="181" t="s">
        <v>606</v>
      </c>
      <c r="B416" s="181" t="s">
        <v>341</v>
      </c>
      <c r="C416" s="181" t="s">
        <v>345</v>
      </c>
      <c r="D416" s="182">
        <v>903468</v>
      </c>
      <c r="E416" s="182">
        <v>901788</v>
      </c>
      <c r="F416" s="165">
        <f t="shared" si="18"/>
        <v>0.50046530796740185</v>
      </c>
      <c r="G416" s="165">
        <f t="shared" si="19"/>
        <v>6.4062729581500846E-2</v>
      </c>
      <c r="H416" s="154">
        <f t="shared" si="21"/>
        <v>5</v>
      </c>
    </row>
    <row r="417" spans="1:8" hidden="1" x14ac:dyDescent="0.25">
      <c r="A417" s="181" t="s">
        <v>606</v>
      </c>
      <c r="B417" s="181" t="s">
        <v>351</v>
      </c>
      <c r="C417" s="181" t="s">
        <v>360</v>
      </c>
      <c r="D417" s="182">
        <v>886202</v>
      </c>
      <c r="E417" s="182">
        <v>66712</v>
      </c>
      <c r="F417" s="165">
        <f t="shared" si="18"/>
        <v>0.9299915837105972</v>
      </c>
      <c r="G417" s="165">
        <f t="shared" si="19"/>
        <v>6.2838439303423269E-2</v>
      </c>
      <c r="H417" s="154">
        <f t="shared" si="21"/>
        <v>6</v>
      </c>
    </row>
    <row r="418" spans="1:8" hidden="1" x14ac:dyDescent="0.25">
      <c r="A418" s="181" t="s">
        <v>606</v>
      </c>
      <c r="B418" s="181" t="s">
        <v>339</v>
      </c>
      <c r="C418" s="181" t="s">
        <v>601</v>
      </c>
      <c r="D418" s="182">
        <v>788990</v>
      </c>
      <c r="E418" s="182">
        <v>16594</v>
      </c>
      <c r="F418" s="165">
        <f t="shared" si="18"/>
        <v>0.97940127907207686</v>
      </c>
      <c r="G418" s="165">
        <f t="shared" si="19"/>
        <v>5.5945371626342437E-2</v>
      </c>
      <c r="H418" s="154">
        <f t="shared" si="21"/>
        <v>7</v>
      </c>
    </row>
    <row r="419" spans="1:8" hidden="1" x14ac:dyDescent="0.25">
      <c r="A419" s="181" t="s">
        <v>606</v>
      </c>
      <c r="B419" s="181" t="s">
        <v>349</v>
      </c>
      <c r="C419" s="181" t="s">
        <v>448</v>
      </c>
      <c r="D419" s="182">
        <v>653214</v>
      </c>
      <c r="E419" s="182">
        <v>167620</v>
      </c>
      <c r="F419" s="165">
        <f t="shared" si="18"/>
        <v>0.79579305925436816</v>
      </c>
      <c r="G419" s="165">
        <f t="shared" si="19"/>
        <v>4.6317824030126679E-2</v>
      </c>
      <c r="H419" s="154">
        <f t="shared" si="21"/>
        <v>8</v>
      </c>
    </row>
    <row r="420" spans="1:8" hidden="1" x14ac:dyDescent="0.25">
      <c r="A420" s="181" t="s">
        <v>606</v>
      </c>
      <c r="B420" s="181" t="s">
        <v>349</v>
      </c>
      <c r="C420" s="181" t="s">
        <v>356</v>
      </c>
      <c r="D420" s="182">
        <v>619018</v>
      </c>
      <c r="E420" s="182">
        <v>50454</v>
      </c>
      <c r="F420" s="165">
        <f t="shared" si="18"/>
        <v>0.92463613116007837</v>
      </c>
      <c r="G420" s="165">
        <f t="shared" si="19"/>
        <v>4.3893068420886507E-2</v>
      </c>
      <c r="H420" s="154">
        <f t="shared" si="21"/>
        <v>9</v>
      </c>
    </row>
    <row r="421" spans="1:8" hidden="1" x14ac:dyDescent="0.25">
      <c r="A421" s="181" t="s">
        <v>606</v>
      </c>
      <c r="B421" s="181" t="s">
        <v>341</v>
      </c>
      <c r="C421" s="181" t="s">
        <v>408</v>
      </c>
      <c r="D421" s="182">
        <v>419218</v>
      </c>
      <c r="E421" s="182">
        <v>386030</v>
      </c>
      <c r="F421" s="165">
        <f t="shared" si="18"/>
        <v>0.52060731600699417</v>
      </c>
      <c r="G421" s="165">
        <f t="shared" si="19"/>
        <v>2.9725733916085153E-2</v>
      </c>
      <c r="H421" s="154">
        <f t="shared" si="21"/>
        <v>10</v>
      </c>
    </row>
    <row r="422" spans="1:8" hidden="1" x14ac:dyDescent="0.25">
      <c r="A422" s="181" t="s">
        <v>606</v>
      </c>
      <c r="B422" s="181" t="s">
        <v>351</v>
      </c>
      <c r="C422" s="181" t="s">
        <v>352</v>
      </c>
      <c r="D422" s="182">
        <v>418882</v>
      </c>
      <c r="E422" s="182">
        <v>0</v>
      </c>
      <c r="F422" s="165">
        <f t="shared" si="18"/>
        <v>1</v>
      </c>
      <c r="G422" s="165">
        <f t="shared" si="19"/>
        <v>2.9701908969170174E-2</v>
      </c>
      <c r="H422" s="154">
        <f t="shared" si="21"/>
        <v>11</v>
      </c>
    </row>
    <row r="423" spans="1:8" hidden="1" x14ac:dyDescent="0.25">
      <c r="A423" s="181" t="s">
        <v>606</v>
      </c>
      <c r="B423" s="181" t="s">
        <v>339</v>
      </c>
      <c r="C423" s="181" t="s">
        <v>364</v>
      </c>
      <c r="D423" s="182">
        <v>386030</v>
      </c>
      <c r="E423" s="182">
        <v>0</v>
      </c>
      <c r="F423" s="165">
        <f t="shared" si="18"/>
        <v>1</v>
      </c>
      <c r="G423" s="165">
        <f t="shared" si="19"/>
        <v>2.7372453147589921E-2</v>
      </c>
      <c r="H423" s="154">
        <f t="shared" si="21"/>
        <v>12</v>
      </c>
    </row>
    <row r="424" spans="1:8" hidden="1" x14ac:dyDescent="0.25">
      <c r="A424" s="181" t="s">
        <v>606</v>
      </c>
      <c r="B424" s="181" t="s">
        <v>339</v>
      </c>
      <c r="C424" s="181" t="s">
        <v>411</v>
      </c>
      <c r="D424" s="182">
        <v>384014</v>
      </c>
      <c r="E424" s="182">
        <v>16594</v>
      </c>
      <c r="F424" s="165">
        <f t="shared" si="18"/>
        <v>0.95857796149852226</v>
      </c>
      <c r="G424" s="165">
        <f t="shared" si="19"/>
        <v>2.7229503466100036E-2</v>
      </c>
      <c r="H424" s="154">
        <f t="shared" si="21"/>
        <v>13</v>
      </c>
    </row>
    <row r="425" spans="1:8" hidden="1" x14ac:dyDescent="0.25">
      <c r="A425" s="181" t="s">
        <v>606</v>
      </c>
      <c r="B425" s="181" t="s">
        <v>351</v>
      </c>
      <c r="C425" s="181" t="s">
        <v>355</v>
      </c>
      <c r="D425" s="182">
        <v>367756</v>
      </c>
      <c r="E425" s="182">
        <v>16930</v>
      </c>
      <c r="F425" s="165">
        <f t="shared" si="18"/>
        <v>0.95599008022127141</v>
      </c>
      <c r="G425" s="165">
        <f t="shared" si="19"/>
        <v>2.6076688028767399E-2</v>
      </c>
      <c r="H425" s="154">
        <f t="shared" si="21"/>
        <v>14</v>
      </c>
    </row>
    <row r="426" spans="1:8" hidden="1" x14ac:dyDescent="0.25">
      <c r="A426" s="181" t="s">
        <v>606</v>
      </c>
      <c r="B426" s="181" t="s">
        <v>353</v>
      </c>
      <c r="C426" s="181" t="s">
        <v>403</v>
      </c>
      <c r="D426" s="182">
        <v>302724</v>
      </c>
      <c r="E426" s="182">
        <v>0</v>
      </c>
      <c r="F426" s="165">
        <f t="shared" si="18"/>
        <v>1</v>
      </c>
      <c r="G426" s="165">
        <f t="shared" si="19"/>
        <v>2.1465426279436862E-2</v>
      </c>
      <c r="H426" s="154">
        <f t="shared" si="21"/>
        <v>15</v>
      </c>
    </row>
    <row r="427" spans="1:8" hidden="1" x14ac:dyDescent="0.25">
      <c r="A427" s="181" t="s">
        <v>606</v>
      </c>
      <c r="B427" s="181" t="s">
        <v>339</v>
      </c>
      <c r="C427" s="181" t="s">
        <v>344</v>
      </c>
      <c r="D427" s="182">
        <v>268528</v>
      </c>
      <c r="E427" s="182">
        <v>0</v>
      </c>
      <c r="F427" s="165">
        <f t="shared" si="18"/>
        <v>1</v>
      </c>
      <c r="G427" s="165">
        <f t="shared" si="19"/>
        <v>1.9040670670196685E-2</v>
      </c>
      <c r="H427" s="154">
        <f t="shared" si="21"/>
        <v>16</v>
      </c>
    </row>
    <row r="428" spans="1:8" hidden="1" x14ac:dyDescent="0.25">
      <c r="A428" s="181" t="s">
        <v>606</v>
      </c>
      <c r="B428" s="181" t="s">
        <v>339</v>
      </c>
      <c r="C428" s="181" t="s">
        <v>340</v>
      </c>
      <c r="D428" s="182">
        <v>266848</v>
      </c>
      <c r="E428" s="182">
        <v>33524</v>
      </c>
      <c r="F428" s="165">
        <f t="shared" si="18"/>
        <v>0.88839172759112039</v>
      </c>
      <c r="G428" s="165">
        <f t="shared" si="19"/>
        <v>1.8921545935621779E-2</v>
      </c>
      <c r="H428" s="154">
        <f t="shared" si="21"/>
        <v>17</v>
      </c>
    </row>
    <row r="429" spans="1:8" hidden="1" x14ac:dyDescent="0.25">
      <c r="A429" s="181" t="s">
        <v>606</v>
      </c>
      <c r="B429" s="181" t="s">
        <v>337</v>
      </c>
      <c r="C429" s="181" t="s">
        <v>338</v>
      </c>
      <c r="D429" s="182">
        <v>252942</v>
      </c>
      <c r="E429" s="182">
        <v>585830</v>
      </c>
      <c r="F429" s="165">
        <f t="shared" si="18"/>
        <v>0.30156228391028789</v>
      </c>
      <c r="G429" s="165">
        <f t="shared" si="19"/>
        <v>1.7935505126694014E-2</v>
      </c>
      <c r="H429" s="154">
        <f t="shared" si="21"/>
        <v>18</v>
      </c>
    </row>
    <row r="430" spans="1:8" hidden="1" x14ac:dyDescent="0.25">
      <c r="A430" s="181" t="s">
        <v>606</v>
      </c>
      <c r="B430" s="181" t="s">
        <v>349</v>
      </c>
      <c r="C430" s="181" t="s">
        <v>422</v>
      </c>
      <c r="D430" s="182">
        <v>251262</v>
      </c>
      <c r="E430" s="182">
        <v>66712</v>
      </c>
      <c r="F430" s="165">
        <f t="shared" si="18"/>
        <v>0.79019668274764598</v>
      </c>
      <c r="G430" s="165">
        <f t="shared" si="19"/>
        <v>1.7816380392119108E-2</v>
      </c>
      <c r="H430" s="154">
        <f t="shared" si="21"/>
        <v>19</v>
      </c>
    </row>
    <row r="431" spans="1:8" hidden="1" x14ac:dyDescent="0.25">
      <c r="A431" s="181" t="s">
        <v>606</v>
      </c>
      <c r="B431" s="181" t="s">
        <v>349</v>
      </c>
      <c r="C431" s="181" t="s">
        <v>361</v>
      </c>
      <c r="D431" s="182">
        <v>165940</v>
      </c>
      <c r="E431" s="182">
        <v>67048</v>
      </c>
      <c r="F431" s="165">
        <f t="shared" si="18"/>
        <v>0.71222552234449843</v>
      </c>
      <c r="G431" s="165">
        <f t="shared" si="19"/>
        <v>1.1766403842476158E-2</v>
      </c>
      <c r="H431" s="154">
        <f t="shared" si="21"/>
        <v>20</v>
      </c>
    </row>
    <row r="432" spans="1:8" hidden="1" x14ac:dyDescent="0.25">
      <c r="A432" s="181" t="s">
        <v>606</v>
      </c>
      <c r="B432" s="181" t="s">
        <v>362</v>
      </c>
      <c r="C432" s="181" t="s">
        <v>399</v>
      </c>
      <c r="D432" s="182">
        <v>150018</v>
      </c>
      <c r="E432" s="182">
        <v>0</v>
      </c>
      <c r="F432" s="165">
        <f t="shared" si="18"/>
        <v>1</v>
      </c>
      <c r="G432" s="165">
        <f t="shared" si="19"/>
        <v>1.0637413352058506E-2</v>
      </c>
      <c r="H432" s="154">
        <f t="shared" si="21"/>
        <v>21</v>
      </c>
    </row>
    <row r="433" spans="1:8" hidden="1" x14ac:dyDescent="0.25">
      <c r="A433" s="181" t="s">
        <v>606</v>
      </c>
      <c r="B433" s="181" t="s">
        <v>339</v>
      </c>
      <c r="C433" s="181" t="s">
        <v>372</v>
      </c>
      <c r="D433" s="182">
        <v>134768</v>
      </c>
      <c r="E433" s="182"/>
      <c r="F433" s="165">
        <f t="shared" si="18"/>
        <v>1</v>
      </c>
      <c r="G433" s="165">
        <f t="shared" si="19"/>
        <v>9.5560727554708149E-3</v>
      </c>
      <c r="H433" s="154">
        <f t="shared" si="21"/>
        <v>22</v>
      </c>
    </row>
    <row r="434" spans="1:8" hidden="1" x14ac:dyDescent="0.25">
      <c r="A434" s="181" t="s">
        <v>606</v>
      </c>
      <c r="B434" s="181" t="s">
        <v>349</v>
      </c>
      <c r="C434" s="181" t="s">
        <v>358</v>
      </c>
      <c r="D434" s="182">
        <v>134768</v>
      </c>
      <c r="E434" s="182">
        <v>50454</v>
      </c>
      <c r="F434" s="165">
        <f t="shared" si="18"/>
        <v>0.72760255261254059</v>
      </c>
      <c r="G434" s="165">
        <f t="shared" si="19"/>
        <v>9.5560727554708149E-3</v>
      </c>
      <c r="H434" s="154">
        <f t="shared" si="21"/>
        <v>23</v>
      </c>
    </row>
    <row r="435" spans="1:8" hidden="1" x14ac:dyDescent="0.25">
      <c r="A435" s="181" t="s">
        <v>606</v>
      </c>
      <c r="B435" s="181" t="s">
        <v>353</v>
      </c>
      <c r="C435" s="181" t="s">
        <v>412</v>
      </c>
      <c r="D435" s="182">
        <v>117838</v>
      </c>
      <c r="E435" s="182">
        <v>0</v>
      </c>
      <c r="F435" s="165">
        <f t="shared" si="18"/>
        <v>1</v>
      </c>
      <c r="G435" s="165">
        <f t="shared" si="19"/>
        <v>8.355607424308218E-3</v>
      </c>
      <c r="H435" s="154">
        <f t="shared" si="21"/>
        <v>24</v>
      </c>
    </row>
    <row r="436" spans="1:8" hidden="1" x14ac:dyDescent="0.25">
      <c r="A436" s="181" t="s">
        <v>606</v>
      </c>
      <c r="B436" s="181" t="s">
        <v>337</v>
      </c>
      <c r="C436" s="181" t="s">
        <v>381</v>
      </c>
      <c r="D436" s="182">
        <v>117502</v>
      </c>
      <c r="E436" s="182">
        <v>184886</v>
      </c>
      <c r="F436" s="165">
        <f t="shared" si="18"/>
        <v>0.38858023466539676</v>
      </c>
      <c r="G436" s="165">
        <f t="shared" si="19"/>
        <v>8.3317824773932354E-3</v>
      </c>
      <c r="H436" s="154">
        <f t="shared" si="21"/>
        <v>25</v>
      </c>
    </row>
    <row r="437" spans="1:8" hidden="1" x14ac:dyDescent="0.25">
      <c r="A437" s="181" t="s">
        <v>606</v>
      </c>
      <c r="B437" s="181" t="s">
        <v>339</v>
      </c>
      <c r="C437" s="181" t="s">
        <v>400</v>
      </c>
      <c r="D437" s="182">
        <v>117166</v>
      </c>
      <c r="E437" s="182">
        <v>16594</v>
      </c>
      <c r="F437" s="165">
        <f t="shared" si="18"/>
        <v>0.87594198564593306</v>
      </c>
      <c r="G437" s="165">
        <f t="shared" si="19"/>
        <v>8.3079575304782546E-3</v>
      </c>
      <c r="H437" s="154">
        <f t="shared" si="21"/>
        <v>26</v>
      </c>
    </row>
    <row r="438" spans="1:8" hidden="1" x14ac:dyDescent="0.25">
      <c r="A438" s="181" t="s">
        <v>606</v>
      </c>
      <c r="B438" s="181" t="s">
        <v>349</v>
      </c>
      <c r="C438" s="181" t="s">
        <v>406</v>
      </c>
      <c r="D438" s="182">
        <v>116830</v>
      </c>
      <c r="E438" s="182">
        <v>100572</v>
      </c>
      <c r="F438" s="165">
        <f t="shared" si="18"/>
        <v>0.5373915603352315</v>
      </c>
      <c r="G438" s="165">
        <f t="shared" si="19"/>
        <v>8.2841325835632737E-3</v>
      </c>
      <c r="H438" s="154">
        <f t="shared" si="21"/>
        <v>27</v>
      </c>
    </row>
    <row r="439" spans="1:8" x14ac:dyDescent="0.25">
      <c r="A439" s="181" t="s">
        <v>606</v>
      </c>
      <c r="B439" s="181" t="s">
        <v>369</v>
      </c>
      <c r="C439" s="181" t="s">
        <v>373</v>
      </c>
      <c r="D439" s="182">
        <v>99900</v>
      </c>
      <c r="E439" s="182"/>
      <c r="F439" s="165">
        <f t="shared" si="18"/>
        <v>1</v>
      </c>
      <c r="G439" s="165">
        <f t="shared" si="19"/>
        <v>7.0836672524006768E-3</v>
      </c>
      <c r="H439" s="154">
        <f t="shared" si="21"/>
        <v>28</v>
      </c>
    </row>
    <row r="440" spans="1:8" hidden="1" x14ac:dyDescent="0.25">
      <c r="A440" s="181" t="s">
        <v>606</v>
      </c>
      <c r="B440" s="181" t="s">
        <v>349</v>
      </c>
      <c r="C440" s="181" t="s">
        <v>417</v>
      </c>
      <c r="D440" s="182">
        <v>84650</v>
      </c>
      <c r="E440" s="182">
        <v>16594</v>
      </c>
      <c r="F440" s="165">
        <f t="shared" si="18"/>
        <v>0.83609892931926832</v>
      </c>
      <c r="G440" s="165">
        <f t="shared" si="19"/>
        <v>6.0023266558129861E-3</v>
      </c>
      <c r="H440" s="154">
        <f t="shared" si="21"/>
        <v>29</v>
      </c>
    </row>
    <row r="441" spans="1:8" hidden="1" x14ac:dyDescent="0.25">
      <c r="A441" s="181" t="s">
        <v>606</v>
      </c>
      <c r="B441" s="181" t="s">
        <v>351</v>
      </c>
      <c r="C441" s="181" t="s">
        <v>371</v>
      </c>
      <c r="D441" s="182">
        <v>83978</v>
      </c>
      <c r="E441" s="182"/>
      <c r="F441" s="165">
        <f t="shared" si="18"/>
        <v>1</v>
      </c>
      <c r="G441" s="165">
        <f t="shared" si="19"/>
        <v>5.9546767619830234E-3</v>
      </c>
      <c r="H441" s="154">
        <f t="shared" si="21"/>
        <v>30</v>
      </c>
    </row>
    <row r="442" spans="1:8" hidden="1" x14ac:dyDescent="0.25">
      <c r="A442" s="181" t="s">
        <v>606</v>
      </c>
      <c r="B442" s="181" t="s">
        <v>362</v>
      </c>
      <c r="C442" s="181" t="s">
        <v>401</v>
      </c>
      <c r="D442" s="182">
        <v>83642</v>
      </c>
      <c r="E442" s="182">
        <v>0</v>
      </c>
      <c r="F442" s="165">
        <f t="shared" si="18"/>
        <v>1</v>
      </c>
      <c r="G442" s="165">
        <f t="shared" si="19"/>
        <v>5.9308518150680417E-3</v>
      </c>
      <c r="H442" s="154">
        <f t="shared" si="21"/>
        <v>31</v>
      </c>
    </row>
    <row r="443" spans="1:8" hidden="1" x14ac:dyDescent="0.25">
      <c r="A443" s="181" t="s">
        <v>606</v>
      </c>
      <c r="B443" s="181" t="s">
        <v>339</v>
      </c>
      <c r="C443" s="181" t="s">
        <v>607</v>
      </c>
      <c r="D443" s="182">
        <v>67048</v>
      </c>
      <c r="E443" s="182">
        <v>16930</v>
      </c>
      <c r="F443" s="165">
        <f t="shared" si="18"/>
        <v>0.79839958084260165</v>
      </c>
      <c r="G443" s="165">
        <f t="shared" si="19"/>
        <v>4.7542114308204257E-3</v>
      </c>
      <c r="H443" s="154">
        <f t="shared" si="21"/>
        <v>32</v>
      </c>
    </row>
    <row r="444" spans="1:8" hidden="1" x14ac:dyDescent="0.25">
      <c r="A444" s="181" t="s">
        <v>606</v>
      </c>
      <c r="B444" s="181" t="s">
        <v>339</v>
      </c>
      <c r="C444" s="181" t="s">
        <v>608</v>
      </c>
      <c r="D444" s="182">
        <v>50790</v>
      </c>
      <c r="E444" s="182">
        <v>33524</v>
      </c>
      <c r="F444" s="165">
        <f t="shared" si="18"/>
        <v>0.60239106198258885</v>
      </c>
      <c r="G444" s="165">
        <f t="shared" si="19"/>
        <v>3.6013959934877915E-3</v>
      </c>
      <c r="H444" s="154">
        <f t="shared" si="21"/>
        <v>33</v>
      </c>
    </row>
    <row r="445" spans="1:8" hidden="1" x14ac:dyDescent="0.25">
      <c r="A445" s="181" t="s">
        <v>606</v>
      </c>
      <c r="B445" s="181" t="s">
        <v>349</v>
      </c>
      <c r="C445" s="181" t="s">
        <v>609</v>
      </c>
      <c r="D445" s="182">
        <v>50454</v>
      </c>
      <c r="E445" s="182">
        <v>0</v>
      </c>
      <c r="F445" s="165">
        <f t="shared" si="18"/>
        <v>1</v>
      </c>
      <c r="G445" s="165">
        <f t="shared" si="19"/>
        <v>3.5775710465728102E-3</v>
      </c>
      <c r="H445" s="154">
        <f t="shared" si="21"/>
        <v>34</v>
      </c>
    </row>
    <row r="446" spans="1:8" hidden="1" x14ac:dyDescent="0.25">
      <c r="A446" s="181" t="s">
        <v>606</v>
      </c>
      <c r="B446" s="181" t="s">
        <v>353</v>
      </c>
      <c r="C446" s="181" t="s">
        <v>354</v>
      </c>
      <c r="D446" s="182">
        <v>50454</v>
      </c>
      <c r="E446" s="182">
        <v>0</v>
      </c>
      <c r="F446" s="165">
        <f t="shared" si="18"/>
        <v>1</v>
      </c>
      <c r="G446" s="165">
        <f t="shared" si="19"/>
        <v>3.5775710465728102E-3</v>
      </c>
      <c r="H446" s="154">
        <f t="shared" si="21"/>
        <v>35</v>
      </c>
    </row>
    <row r="447" spans="1:8" hidden="1" x14ac:dyDescent="0.25">
      <c r="A447" s="181" t="s">
        <v>606</v>
      </c>
      <c r="B447" s="181" t="s">
        <v>351</v>
      </c>
      <c r="C447" s="181" t="s">
        <v>610</v>
      </c>
      <c r="D447" s="182">
        <v>33524</v>
      </c>
      <c r="E447" s="182">
        <v>33860</v>
      </c>
      <c r="F447" s="165">
        <f t="shared" si="18"/>
        <v>0.49750682654636114</v>
      </c>
      <c r="G447" s="165">
        <f t="shared" si="19"/>
        <v>2.3771057154102129E-3</v>
      </c>
      <c r="H447" s="154">
        <f t="shared" si="21"/>
        <v>36</v>
      </c>
    </row>
    <row r="448" spans="1:8" hidden="1" x14ac:dyDescent="0.25">
      <c r="A448" s="181" t="s">
        <v>606</v>
      </c>
      <c r="B448" s="181" t="s">
        <v>339</v>
      </c>
      <c r="C448" s="181" t="s">
        <v>611</v>
      </c>
      <c r="D448" s="182">
        <v>33188</v>
      </c>
      <c r="E448" s="182"/>
      <c r="F448" s="165">
        <f t="shared" si="18"/>
        <v>1</v>
      </c>
      <c r="G448" s="165">
        <f t="shared" si="19"/>
        <v>2.3532807684952316E-3</v>
      </c>
      <c r="H448" s="154">
        <f t="shared" si="21"/>
        <v>37</v>
      </c>
    </row>
    <row r="449" spans="1:8" hidden="1" x14ac:dyDescent="0.25">
      <c r="A449" s="181" t="s">
        <v>606</v>
      </c>
      <c r="B449" s="181" t="s">
        <v>349</v>
      </c>
      <c r="C449" s="181" t="s">
        <v>380</v>
      </c>
      <c r="D449" s="182">
        <v>33188</v>
      </c>
      <c r="E449" s="182">
        <v>0</v>
      </c>
      <c r="F449" s="165">
        <f t="shared" si="18"/>
        <v>1</v>
      </c>
      <c r="G449" s="165">
        <f t="shared" si="19"/>
        <v>2.3532807684952316E-3</v>
      </c>
      <c r="H449" s="154">
        <f t="shared" si="21"/>
        <v>38</v>
      </c>
    </row>
    <row r="450" spans="1:8" hidden="1" x14ac:dyDescent="0.25">
      <c r="A450" s="181" t="s">
        <v>606</v>
      </c>
      <c r="B450" s="181" t="s">
        <v>351</v>
      </c>
      <c r="C450" s="181" t="s">
        <v>602</v>
      </c>
      <c r="D450" s="182">
        <v>16930</v>
      </c>
      <c r="E450" s="182"/>
      <c r="F450" s="165">
        <f t="shared" ref="F450:F513" si="22">D450/(D450+E450)</f>
        <v>1</v>
      </c>
      <c r="G450" s="165">
        <f t="shared" ref="G450:G513" si="23">D450/SUMIF($A$2:$A$983,$A450,$D$2:$D$983)</f>
        <v>1.2004653311625971E-3</v>
      </c>
      <c r="H450" s="154">
        <f t="shared" si="21"/>
        <v>39</v>
      </c>
    </row>
    <row r="451" spans="1:8" hidden="1" x14ac:dyDescent="0.25">
      <c r="A451" s="181" t="s">
        <v>606</v>
      </c>
      <c r="B451" s="181" t="s">
        <v>351</v>
      </c>
      <c r="C451" s="181" t="s">
        <v>612</v>
      </c>
      <c r="D451" s="182">
        <v>16930</v>
      </c>
      <c r="E451" s="182">
        <v>0</v>
      </c>
      <c r="F451" s="165">
        <f t="shared" si="22"/>
        <v>1</v>
      </c>
      <c r="G451" s="165">
        <f t="shared" si="23"/>
        <v>1.2004653311625971E-3</v>
      </c>
      <c r="H451" s="154">
        <f t="shared" si="21"/>
        <v>40</v>
      </c>
    </row>
    <row r="452" spans="1:8" hidden="1" x14ac:dyDescent="0.25">
      <c r="A452" s="181" t="s">
        <v>606</v>
      </c>
      <c r="B452" s="181" t="s">
        <v>362</v>
      </c>
      <c r="C452" s="181" t="s">
        <v>397</v>
      </c>
      <c r="D452" s="182">
        <v>16930</v>
      </c>
      <c r="E452" s="182">
        <v>33860</v>
      </c>
      <c r="F452" s="165">
        <f t="shared" si="22"/>
        <v>0.33333333333333331</v>
      </c>
      <c r="G452" s="165">
        <f t="shared" si="23"/>
        <v>1.2004653311625971E-3</v>
      </c>
      <c r="H452" s="154">
        <f t="shared" si="21"/>
        <v>41</v>
      </c>
    </row>
    <row r="453" spans="1:8" hidden="1" x14ac:dyDescent="0.25">
      <c r="A453" s="181" t="s">
        <v>606</v>
      </c>
      <c r="B453" s="181" t="s">
        <v>339</v>
      </c>
      <c r="C453" s="181" t="s">
        <v>462</v>
      </c>
      <c r="D453" s="182">
        <v>16594</v>
      </c>
      <c r="E453" s="182"/>
      <c r="F453" s="165">
        <f t="shared" si="22"/>
        <v>1</v>
      </c>
      <c r="G453" s="165">
        <f t="shared" si="23"/>
        <v>1.1766403842476158E-3</v>
      </c>
      <c r="H453" s="154">
        <f t="shared" si="21"/>
        <v>42</v>
      </c>
    </row>
    <row r="454" spans="1:8" hidden="1" x14ac:dyDescent="0.25">
      <c r="A454" s="181" t="s">
        <v>606</v>
      </c>
      <c r="B454" s="181" t="s">
        <v>351</v>
      </c>
      <c r="C454" s="181" t="s">
        <v>613</v>
      </c>
      <c r="D454" s="182">
        <v>16594</v>
      </c>
      <c r="E454" s="182"/>
      <c r="F454" s="165">
        <f t="shared" si="22"/>
        <v>1</v>
      </c>
      <c r="G454" s="165">
        <f t="shared" si="23"/>
        <v>1.1766403842476158E-3</v>
      </c>
      <c r="H454" s="154">
        <f t="shared" si="21"/>
        <v>43</v>
      </c>
    </row>
    <row r="455" spans="1:8" hidden="1" x14ac:dyDescent="0.25">
      <c r="A455" s="181" t="s">
        <v>606</v>
      </c>
      <c r="B455" s="181" t="s">
        <v>362</v>
      </c>
      <c r="C455" s="181" t="s">
        <v>460</v>
      </c>
      <c r="D455" s="182">
        <v>16594</v>
      </c>
      <c r="E455" s="182"/>
      <c r="F455" s="165">
        <f t="shared" si="22"/>
        <v>1</v>
      </c>
      <c r="G455" s="165">
        <f t="shared" si="23"/>
        <v>1.1766403842476158E-3</v>
      </c>
      <c r="H455" s="154">
        <f t="shared" si="21"/>
        <v>44</v>
      </c>
    </row>
    <row r="456" spans="1:8" hidden="1" x14ac:dyDescent="0.25">
      <c r="A456" s="181" t="s">
        <v>606</v>
      </c>
      <c r="B456" s="181" t="s">
        <v>339</v>
      </c>
      <c r="C456" s="181" t="s">
        <v>614</v>
      </c>
      <c r="D456" s="182">
        <v>16594</v>
      </c>
      <c r="E456" s="182"/>
      <c r="F456" s="165">
        <f t="shared" si="22"/>
        <v>1</v>
      </c>
      <c r="G456" s="165">
        <f t="shared" si="23"/>
        <v>1.1766403842476158E-3</v>
      </c>
      <c r="H456" s="154">
        <f t="shared" si="21"/>
        <v>45</v>
      </c>
    </row>
    <row r="457" spans="1:8" hidden="1" x14ac:dyDescent="0.25">
      <c r="A457" s="181" t="s">
        <v>606</v>
      </c>
      <c r="B457" s="181" t="s">
        <v>339</v>
      </c>
      <c r="C457" s="181" t="s">
        <v>615</v>
      </c>
      <c r="D457" s="182">
        <v>16594</v>
      </c>
      <c r="E457" s="182">
        <v>16594</v>
      </c>
      <c r="F457" s="165">
        <f t="shared" si="22"/>
        <v>0.5</v>
      </c>
      <c r="G457" s="165">
        <f t="shared" si="23"/>
        <v>1.1766403842476158E-3</v>
      </c>
      <c r="H457" s="154">
        <f t="shared" si="21"/>
        <v>46</v>
      </c>
    </row>
    <row r="458" spans="1:8" hidden="1" x14ac:dyDescent="0.25">
      <c r="A458" s="183" t="s">
        <v>606</v>
      </c>
      <c r="B458" s="181" t="s">
        <v>455</v>
      </c>
      <c r="C458" s="176">
        <v>0</v>
      </c>
      <c r="D458" s="162">
        <v>1</v>
      </c>
      <c r="F458" s="165">
        <f t="shared" si="22"/>
        <v>1</v>
      </c>
      <c r="G458" s="165">
        <f t="shared" si="23"/>
        <v>7.0907580104110871E-8</v>
      </c>
      <c r="H458" s="154">
        <f t="shared" si="21"/>
        <v>47</v>
      </c>
    </row>
    <row r="459" spans="1:8" hidden="1" x14ac:dyDescent="0.25">
      <c r="A459" s="183" t="s">
        <v>606</v>
      </c>
      <c r="B459" s="181" t="s">
        <v>616</v>
      </c>
      <c r="C459" s="176">
        <v>0</v>
      </c>
      <c r="D459" s="162">
        <v>1</v>
      </c>
      <c r="F459" s="165">
        <f t="shared" si="22"/>
        <v>1</v>
      </c>
      <c r="G459" s="165">
        <f t="shared" si="23"/>
        <v>7.0907580104110871E-8</v>
      </c>
      <c r="H459" s="154">
        <f t="shared" si="21"/>
        <v>48</v>
      </c>
    </row>
    <row r="460" spans="1:8" hidden="1" x14ac:dyDescent="0.25">
      <c r="A460" s="183" t="s">
        <v>606</v>
      </c>
      <c r="B460" s="181" t="s">
        <v>442</v>
      </c>
      <c r="C460" s="176">
        <v>0</v>
      </c>
      <c r="D460" s="162">
        <v>1</v>
      </c>
      <c r="F460" s="165">
        <f t="shared" si="22"/>
        <v>1</v>
      </c>
      <c r="G460" s="165">
        <f t="shared" si="23"/>
        <v>7.0907580104110871E-8</v>
      </c>
      <c r="H460" s="154">
        <f t="shared" si="21"/>
        <v>49</v>
      </c>
    </row>
    <row r="461" spans="1:8" hidden="1" x14ac:dyDescent="0.25">
      <c r="A461" s="183" t="s">
        <v>606</v>
      </c>
      <c r="B461" s="181" t="s">
        <v>338</v>
      </c>
      <c r="C461" s="176">
        <v>0.30156228391028789</v>
      </c>
      <c r="D461" s="162">
        <v>0.69843771608971206</v>
      </c>
      <c r="F461" s="165">
        <f t="shared" si="22"/>
        <v>1</v>
      </c>
      <c r="G461" s="165">
        <f t="shared" si="23"/>
        <v>4.9524528301363507E-8</v>
      </c>
      <c r="H461" s="154">
        <f t="shared" si="21"/>
        <v>50</v>
      </c>
    </row>
    <row r="462" spans="1:8" hidden="1" x14ac:dyDescent="0.25">
      <c r="A462" s="183" t="s">
        <v>606</v>
      </c>
      <c r="B462" s="181" t="s">
        <v>381</v>
      </c>
      <c r="C462" s="176">
        <v>0.38858023466539676</v>
      </c>
      <c r="D462" s="162">
        <v>0.61141976533460318</v>
      </c>
      <c r="F462" s="165">
        <f t="shared" si="22"/>
        <v>1</v>
      </c>
      <c r="G462" s="165">
        <f t="shared" si="23"/>
        <v>4.335429598770005E-8</v>
      </c>
      <c r="H462" s="154">
        <f t="shared" si="21"/>
        <v>51</v>
      </c>
    </row>
    <row r="463" spans="1:8" hidden="1" x14ac:dyDescent="0.25">
      <c r="A463" s="183" t="s">
        <v>606</v>
      </c>
      <c r="B463" s="181" t="s">
        <v>342</v>
      </c>
      <c r="C463" s="176">
        <v>0.43992839482038976</v>
      </c>
      <c r="D463" s="162">
        <v>0.5600716051796103</v>
      </c>
      <c r="F463" s="165">
        <f t="shared" si="22"/>
        <v>1</v>
      </c>
      <c r="G463" s="165">
        <f t="shared" si="23"/>
        <v>3.971332220831118E-8</v>
      </c>
      <c r="H463" s="154">
        <f t="shared" si="21"/>
        <v>52</v>
      </c>
    </row>
    <row r="464" spans="1:8" hidden="1" x14ac:dyDescent="0.25">
      <c r="A464" s="183" t="s">
        <v>606</v>
      </c>
      <c r="B464" s="181" t="s">
        <v>348</v>
      </c>
      <c r="C464" s="176">
        <v>0.48223127970925367</v>
      </c>
      <c r="D464" s="162">
        <v>0.51776872029074628</v>
      </c>
      <c r="F464" s="165">
        <f t="shared" si="22"/>
        <v>1</v>
      </c>
      <c r="G464" s="165">
        <f t="shared" si="23"/>
        <v>3.6713727009419069E-8</v>
      </c>
      <c r="H464" s="154">
        <f t="shared" si="21"/>
        <v>53</v>
      </c>
    </row>
    <row r="465" spans="1:8" hidden="1" x14ac:dyDescent="0.25">
      <c r="A465" s="183" t="s">
        <v>606</v>
      </c>
      <c r="B465" s="181" t="s">
        <v>357</v>
      </c>
      <c r="C465" s="176">
        <v>0.49111672197071299</v>
      </c>
      <c r="D465" s="162">
        <v>0.50888327802928701</v>
      </c>
      <c r="F465" s="165">
        <f t="shared" si="22"/>
        <v>1</v>
      </c>
      <c r="G465" s="165">
        <f t="shared" si="23"/>
        <v>3.6083681800504198E-8</v>
      </c>
      <c r="H465" s="154">
        <f t="shared" si="21"/>
        <v>54</v>
      </c>
    </row>
    <row r="466" spans="1:8" hidden="1" x14ac:dyDescent="0.25">
      <c r="A466" s="183" t="s">
        <v>606</v>
      </c>
      <c r="B466" s="181" t="s">
        <v>617</v>
      </c>
      <c r="C466" s="176">
        <v>0.49498866483713161</v>
      </c>
      <c r="D466" s="162">
        <v>0.50501133516286845</v>
      </c>
      <c r="F466" s="165">
        <f t="shared" si="22"/>
        <v>1</v>
      </c>
      <c r="G466" s="165">
        <f t="shared" si="23"/>
        <v>3.5809131701545078E-8</v>
      </c>
      <c r="H466" s="154">
        <f t="shared" si="21"/>
        <v>55</v>
      </c>
    </row>
    <row r="467" spans="1:8" hidden="1" x14ac:dyDescent="0.25">
      <c r="A467" s="183" t="s">
        <v>606</v>
      </c>
      <c r="B467" s="181" t="s">
        <v>610</v>
      </c>
      <c r="C467" s="176">
        <v>0.49750682654636114</v>
      </c>
      <c r="D467" s="162">
        <v>0.50249317345363886</v>
      </c>
      <c r="F467" s="165">
        <f t="shared" si="22"/>
        <v>1</v>
      </c>
      <c r="G467" s="165">
        <f t="shared" si="23"/>
        <v>3.5630574948432777E-8</v>
      </c>
      <c r="H467" s="154">
        <f t="shared" si="21"/>
        <v>56</v>
      </c>
    </row>
    <row r="468" spans="1:8" hidden="1" x14ac:dyDescent="0.25">
      <c r="A468" s="183" t="s">
        <v>606</v>
      </c>
      <c r="B468" s="181" t="s">
        <v>618</v>
      </c>
      <c r="C468" s="176">
        <v>0.5</v>
      </c>
      <c r="D468" s="162">
        <v>0.5</v>
      </c>
      <c r="F468" s="165">
        <f t="shared" si="22"/>
        <v>1</v>
      </c>
      <c r="G468" s="165">
        <f t="shared" si="23"/>
        <v>3.5453790052055436E-8</v>
      </c>
      <c r="H468" s="154">
        <f t="shared" si="21"/>
        <v>57</v>
      </c>
    </row>
    <row r="469" spans="1:8" hidden="1" x14ac:dyDescent="0.25">
      <c r="A469" s="183" t="s">
        <v>606</v>
      </c>
      <c r="B469" s="181" t="s">
        <v>615</v>
      </c>
      <c r="C469" s="176">
        <v>0.5</v>
      </c>
      <c r="D469" s="162">
        <v>0.5</v>
      </c>
      <c r="F469" s="165">
        <f t="shared" si="22"/>
        <v>1</v>
      </c>
      <c r="G469" s="165">
        <f t="shared" si="23"/>
        <v>3.5453790052055436E-8</v>
      </c>
      <c r="H469" s="154">
        <f t="shared" si="21"/>
        <v>58</v>
      </c>
    </row>
    <row r="470" spans="1:8" hidden="1" x14ac:dyDescent="0.25">
      <c r="A470" s="183" t="s">
        <v>606</v>
      </c>
      <c r="B470" s="181" t="s">
        <v>345</v>
      </c>
      <c r="C470" s="176">
        <v>0.50046530796740185</v>
      </c>
      <c r="D470" s="162">
        <v>0.49953469203259815</v>
      </c>
      <c r="F470" s="165">
        <f t="shared" si="22"/>
        <v>1</v>
      </c>
      <c r="G470" s="165">
        <f t="shared" si="23"/>
        <v>3.5420796190083813E-8</v>
      </c>
      <c r="H470" s="154">
        <f t="shared" si="21"/>
        <v>59</v>
      </c>
    </row>
    <row r="471" spans="1:8" hidden="1" x14ac:dyDescent="0.25">
      <c r="A471" s="183" t="s">
        <v>606</v>
      </c>
      <c r="B471" s="181" t="s">
        <v>350</v>
      </c>
      <c r="C471" s="176">
        <v>0.50281443299531758</v>
      </c>
      <c r="D471" s="162">
        <v>0.49718556700468242</v>
      </c>
      <c r="F471" s="165">
        <f t="shared" si="22"/>
        <v>1</v>
      </c>
      <c r="G471" s="165">
        <f t="shared" si="23"/>
        <v>3.5254225418992307E-8</v>
      </c>
      <c r="H471" s="154">
        <f t="shared" si="21"/>
        <v>60</v>
      </c>
    </row>
    <row r="472" spans="1:8" hidden="1" x14ac:dyDescent="0.25">
      <c r="A472" s="183" t="s">
        <v>606</v>
      </c>
      <c r="B472" s="181" t="s">
        <v>408</v>
      </c>
      <c r="C472" s="176">
        <v>0.52060731600699417</v>
      </c>
      <c r="D472" s="162">
        <v>0.47939268399300589</v>
      </c>
      <c r="F472" s="165">
        <f t="shared" si="22"/>
        <v>1</v>
      </c>
      <c r="G472" s="165">
        <f t="shared" si="23"/>
        <v>3.3992575141558779E-8</v>
      </c>
      <c r="H472" s="154">
        <f t="shared" si="21"/>
        <v>61</v>
      </c>
    </row>
    <row r="473" spans="1:8" hidden="1" x14ac:dyDescent="0.25">
      <c r="A473" s="183" t="s">
        <v>606</v>
      </c>
      <c r="B473" s="181" t="s">
        <v>406</v>
      </c>
      <c r="C473" s="176">
        <v>0.5373915603352315</v>
      </c>
      <c r="D473" s="162">
        <v>0.4626084396647685</v>
      </c>
      <c r="F473" s="165">
        <f t="shared" si="22"/>
        <v>1</v>
      </c>
      <c r="G473" s="165">
        <f t="shared" si="23"/>
        <v>3.2802444992367318E-8</v>
      </c>
      <c r="H473" s="154">
        <f t="shared" si="21"/>
        <v>62</v>
      </c>
    </row>
    <row r="474" spans="1:8" hidden="1" x14ac:dyDescent="0.25">
      <c r="A474" s="183" t="s">
        <v>606</v>
      </c>
      <c r="B474" s="181" t="s">
        <v>608</v>
      </c>
      <c r="C474" s="176">
        <v>0.60239106198258885</v>
      </c>
      <c r="D474" s="162">
        <v>0.3976089380174111</v>
      </c>
      <c r="F474" s="165">
        <f t="shared" si="22"/>
        <v>1</v>
      </c>
      <c r="G474" s="165">
        <f t="shared" si="23"/>
        <v>2.8193487622580035E-8</v>
      </c>
      <c r="H474" s="154">
        <f t="shared" si="21"/>
        <v>63</v>
      </c>
    </row>
    <row r="475" spans="1:8" hidden="1" x14ac:dyDescent="0.25">
      <c r="A475" s="183" t="s">
        <v>606</v>
      </c>
      <c r="B475" s="181" t="s">
        <v>397</v>
      </c>
      <c r="C475" s="176">
        <v>0.61796361236352648</v>
      </c>
      <c r="D475" s="162">
        <v>0.38203638763647352</v>
      </c>
      <c r="F475" s="165">
        <f t="shared" si="22"/>
        <v>1</v>
      </c>
      <c r="G475" s="165">
        <f t="shared" si="23"/>
        <v>2.7089275759018399E-8</v>
      </c>
      <c r="H475" s="154">
        <f t="shared" si="21"/>
        <v>64</v>
      </c>
    </row>
    <row r="476" spans="1:8" hidden="1" x14ac:dyDescent="0.25">
      <c r="A476" s="183" t="s">
        <v>606</v>
      </c>
      <c r="B476" s="181" t="s">
        <v>361</v>
      </c>
      <c r="C476" s="176">
        <v>0.71222552234449843</v>
      </c>
      <c r="D476" s="162">
        <v>0.28777447765550157</v>
      </c>
      <c r="F476" s="165">
        <f t="shared" si="22"/>
        <v>1</v>
      </c>
      <c r="G476" s="165">
        <f t="shared" si="23"/>
        <v>2.0405391826276142E-8</v>
      </c>
      <c r="H476" s="154">
        <f t="shared" ref="H476:H539" si="24">IF(A476&lt;&gt;A475,1,H475+1)</f>
        <v>65</v>
      </c>
    </row>
    <row r="477" spans="1:8" hidden="1" x14ac:dyDescent="0.25">
      <c r="A477" s="183" t="s">
        <v>606</v>
      </c>
      <c r="B477" s="181" t="s">
        <v>358</v>
      </c>
      <c r="C477" s="176">
        <v>0.72760255261254059</v>
      </c>
      <c r="D477" s="162">
        <v>0.27239744738745936</v>
      </c>
      <c r="F477" s="165">
        <f t="shared" si="22"/>
        <v>1</v>
      </c>
      <c r="G477" s="165">
        <f t="shared" si="23"/>
        <v>1.9315043820781601E-8</v>
      </c>
      <c r="H477" s="154">
        <f t="shared" si="24"/>
        <v>66</v>
      </c>
    </row>
    <row r="478" spans="1:8" hidden="1" x14ac:dyDescent="0.25">
      <c r="A478" s="183" t="s">
        <v>606</v>
      </c>
      <c r="B478" s="181" t="s">
        <v>422</v>
      </c>
      <c r="C478" s="176">
        <v>0.79019668274764598</v>
      </c>
      <c r="D478" s="162">
        <v>0.20980331725235396</v>
      </c>
      <c r="F478" s="165">
        <f t="shared" si="22"/>
        <v>1</v>
      </c>
      <c r="G478" s="165">
        <f t="shared" si="23"/>
        <v>1.4876645524179476E-8</v>
      </c>
      <c r="H478" s="154">
        <f t="shared" si="24"/>
        <v>67</v>
      </c>
    </row>
    <row r="479" spans="1:8" hidden="1" x14ac:dyDescent="0.25">
      <c r="A479" s="183" t="s">
        <v>606</v>
      </c>
      <c r="B479" s="181" t="s">
        <v>448</v>
      </c>
      <c r="C479" s="176">
        <v>0.79579305925436816</v>
      </c>
      <c r="D479" s="162">
        <v>0.20420694074563189</v>
      </c>
      <c r="F479" s="165">
        <f t="shared" si="22"/>
        <v>1</v>
      </c>
      <c r="G479" s="165">
        <f t="shared" si="23"/>
        <v>1.4479820008736316E-8</v>
      </c>
      <c r="H479" s="154">
        <f t="shared" si="24"/>
        <v>68</v>
      </c>
    </row>
    <row r="480" spans="1:8" hidden="1" x14ac:dyDescent="0.25">
      <c r="A480" s="183" t="s">
        <v>606</v>
      </c>
      <c r="B480" s="181" t="s">
        <v>607</v>
      </c>
      <c r="C480" s="176">
        <v>0.79839958084260165</v>
      </c>
      <c r="D480" s="162">
        <v>0.20160041915739838</v>
      </c>
      <c r="F480" s="165">
        <f t="shared" si="22"/>
        <v>1</v>
      </c>
      <c r="G480" s="165">
        <f t="shared" si="23"/>
        <v>1.4294997870425554E-8</v>
      </c>
      <c r="H480" s="154">
        <f t="shared" si="24"/>
        <v>69</v>
      </c>
    </row>
    <row r="481" spans="1:8" hidden="1" x14ac:dyDescent="0.25">
      <c r="A481" s="183" t="s">
        <v>606</v>
      </c>
      <c r="B481" s="181" t="s">
        <v>417</v>
      </c>
      <c r="C481" s="176">
        <v>0.83609892931926832</v>
      </c>
      <c r="D481" s="162">
        <v>0.1639010706807317</v>
      </c>
      <c r="F481" s="165">
        <f t="shared" si="22"/>
        <v>1</v>
      </c>
      <c r="G481" s="165">
        <f t="shared" si="23"/>
        <v>1.1621828298443522E-8</v>
      </c>
      <c r="H481" s="154">
        <f t="shared" si="24"/>
        <v>70</v>
      </c>
    </row>
    <row r="482" spans="1:8" hidden="1" x14ac:dyDescent="0.25">
      <c r="A482" s="183" t="s">
        <v>606</v>
      </c>
      <c r="B482" s="181" t="s">
        <v>400</v>
      </c>
      <c r="C482" s="176">
        <v>0.87594198564593306</v>
      </c>
      <c r="D482" s="162">
        <v>0.12405801435406699</v>
      </c>
      <c r="F482" s="165">
        <f t="shared" si="22"/>
        <v>1</v>
      </c>
      <c r="G482" s="165">
        <f t="shared" si="23"/>
        <v>8.7966535903679414E-9</v>
      </c>
      <c r="H482" s="154">
        <f t="shared" si="24"/>
        <v>71</v>
      </c>
    </row>
    <row r="483" spans="1:8" hidden="1" x14ac:dyDescent="0.25">
      <c r="A483" s="183" t="s">
        <v>606</v>
      </c>
      <c r="B483" s="181" t="s">
        <v>340</v>
      </c>
      <c r="C483" s="176">
        <v>0.88839172759112039</v>
      </c>
      <c r="D483" s="162">
        <v>0.11160827240887966</v>
      </c>
      <c r="F483" s="165">
        <f t="shared" si="22"/>
        <v>1</v>
      </c>
      <c r="G483" s="165">
        <f t="shared" si="23"/>
        <v>7.913872516114062E-9</v>
      </c>
      <c r="H483" s="154">
        <f t="shared" si="24"/>
        <v>72</v>
      </c>
    </row>
    <row r="484" spans="1:8" hidden="1" x14ac:dyDescent="0.25">
      <c r="A484" s="183" t="s">
        <v>606</v>
      </c>
      <c r="B484" s="181" t="s">
        <v>619</v>
      </c>
      <c r="C484" s="176">
        <v>0.90080342411707037</v>
      </c>
      <c r="D484" s="162">
        <v>9.9196575882929627E-2</v>
      </c>
      <c r="F484" s="165">
        <f t="shared" si="22"/>
        <v>1</v>
      </c>
      <c r="G484" s="165">
        <f t="shared" si="23"/>
        <v>7.0337891504723459E-9</v>
      </c>
      <c r="H484" s="154">
        <f t="shared" si="24"/>
        <v>73</v>
      </c>
    </row>
    <row r="485" spans="1:8" hidden="1" x14ac:dyDescent="0.25">
      <c r="A485" s="184" t="s">
        <v>606</v>
      </c>
      <c r="B485" s="181" t="s">
        <v>356</v>
      </c>
      <c r="C485" s="176">
        <v>0.92463613116007837</v>
      </c>
      <c r="D485" s="162">
        <v>7.5363868839921605E-2</v>
      </c>
      <c r="F485" s="165">
        <f t="shared" si="22"/>
        <v>1</v>
      </c>
      <c r="G485" s="165">
        <f t="shared" si="23"/>
        <v>5.3438695667224466E-9</v>
      </c>
      <c r="H485" s="154">
        <f t="shared" si="24"/>
        <v>74</v>
      </c>
    </row>
    <row r="486" spans="1:8" hidden="1" x14ac:dyDescent="0.25">
      <c r="A486" s="183" t="s">
        <v>606</v>
      </c>
      <c r="B486" s="181" t="s">
        <v>360</v>
      </c>
      <c r="C486" s="176">
        <v>0.9299915837105972</v>
      </c>
      <c r="D486" s="162">
        <v>7.0008416289402825E-2</v>
      </c>
      <c r="F486" s="165">
        <f t="shared" si="22"/>
        <v>1</v>
      </c>
      <c r="G486" s="165">
        <f t="shared" si="23"/>
        <v>4.9641273860027713E-9</v>
      </c>
      <c r="H486" s="154">
        <f t="shared" si="24"/>
        <v>75</v>
      </c>
    </row>
    <row r="487" spans="1:8" hidden="1" x14ac:dyDescent="0.25">
      <c r="A487" s="183" t="s">
        <v>606</v>
      </c>
      <c r="B487" s="181" t="s">
        <v>355</v>
      </c>
      <c r="C487" s="176">
        <v>0.95599008022127141</v>
      </c>
      <c r="D487" s="162">
        <v>4.4009919778728625E-2</v>
      </c>
      <c r="F487" s="165">
        <f t="shared" si="22"/>
        <v>1</v>
      </c>
      <c r="G487" s="165">
        <f t="shared" si="23"/>
        <v>3.1206369120856935E-9</v>
      </c>
      <c r="H487" s="154">
        <f t="shared" si="24"/>
        <v>76</v>
      </c>
    </row>
    <row r="488" spans="1:8" hidden="1" x14ac:dyDescent="0.25">
      <c r="A488" s="183" t="s">
        <v>606</v>
      </c>
      <c r="B488" s="181" t="s">
        <v>411</v>
      </c>
      <c r="C488" s="176">
        <v>0.95857796149852226</v>
      </c>
      <c r="D488" s="162">
        <v>4.1422038501477756E-2</v>
      </c>
      <c r="F488" s="165">
        <f t="shared" si="22"/>
        <v>1</v>
      </c>
      <c r="G488" s="165">
        <f t="shared" si="23"/>
        <v>2.9371365131190988E-9</v>
      </c>
      <c r="H488" s="154">
        <f t="shared" si="24"/>
        <v>77</v>
      </c>
    </row>
    <row r="489" spans="1:8" hidden="1" x14ac:dyDescent="0.25">
      <c r="A489" s="183" t="s">
        <v>606</v>
      </c>
      <c r="B489" s="181" t="s">
        <v>620</v>
      </c>
      <c r="C489" s="176">
        <v>0.96704479556413492</v>
      </c>
      <c r="D489" s="162">
        <v>3.2955204435865047E-2</v>
      </c>
      <c r="F489" s="165">
        <f t="shared" si="22"/>
        <v>1</v>
      </c>
      <c r="G489" s="165">
        <f t="shared" si="23"/>
        <v>2.3367737983834508E-9</v>
      </c>
      <c r="H489" s="154">
        <f t="shared" si="24"/>
        <v>78</v>
      </c>
    </row>
    <row r="490" spans="1:8" hidden="1" x14ac:dyDescent="0.25">
      <c r="A490" s="183" t="s">
        <v>606</v>
      </c>
      <c r="B490" s="181" t="s">
        <v>601</v>
      </c>
      <c r="C490" s="176">
        <v>0.97940127907207686</v>
      </c>
      <c r="D490" s="162">
        <v>2.0598720927923097E-2</v>
      </c>
      <c r="F490" s="165">
        <f t="shared" si="22"/>
        <v>1</v>
      </c>
      <c r="G490" s="165">
        <f t="shared" si="23"/>
        <v>1.4606054542389321E-9</v>
      </c>
      <c r="H490" s="154">
        <f t="shared" si="24"/>
        <v>79</v>
      </c>
    </row>
    <row r="491" spans="1:8" hidden="1" x14ac:dyDescent="0.25">
      <c r="A491" s="183" t="s">
        <v>606</v>
      </c>
      <c r="B491" s="181" t="s">
        <v>588</v>
      </c>
      <c r="C491" s="176">
        <v>1</v>
      </c>
      <c r="D491" s="162">
        <v>0</v>
      </c>
      <c r="F491" s="165" t="e">
        <f t="shared" si="22"/>
        <v>#DIV/0!</v>
      </c>
      <c r="G491" s="165">
        <f t="shared" si="23"/>
        <v>0</v>
      </c>
      <c r="H491" s="154">
        <f t="shared" si="24"/>
        <v>80</v>
      </c>
    </row>
    <row r="492" spans="1:8" hidden="1" x14ac:dyDescent="0.25">
      <c r="A492" s="181" t="s">
        <v>621</v>
      </c>
      <c r="B492" s="181" t="s">
        <v>337</v>
      </c>
      <c r="C492" s="181" t="s">
        <v>348</v>
      </c>
      <c r="D492" s="182">
        <v>1921066</v>
      </c>
      <c r="E492" s="182">
        <v>1074222</v>
      </c>
      <c r="F492" s="165">
        <f t="shared" si="22"/>
        <v>0.64136270034801324</v>
      </c>
      <c r="G492" s="165">
        <f t="shared" si="23"/>
        <v>0.10331901330451472</v>
      </c>
      <c r="H492" s="154">
        <f t="shared" si="24"/>
        <v>1</v>
      </c>
    </row>
    <row r="493" spans="1:8" hidden="1" x14ac:dyDescent="0.25">
      <c r="A493" s="181" t="s">
        <v>621</v>
      </c>
      <c r="B493" s="181" t="s">
        <v>349</v>
      </c>
      <c r="C493" s="181" t="s">
        <v>350</v>
      </c>
      <c r="D493" s="182">
        <v>1735230</v>
      </c>
      <c r="E493" s="182">
        <v>1067102</v>
      </c>
      <c r="F493" s="165">
        <f t="shared" si="22"/>
        <v>0.61920928712229673</v>
      </c>
      <c r="G493" s="165">
        <f t="shared" si="23"/>
        <v>9.3324358172177879E-2</v>
      </c>
      <c r="H493" s="154">
        <f t="shared" si="24"/>
        <v>2</v>
      </c>
    </row>
    <row r="494" spans="1:8" hidden="1" x14ac:dyDescent="0.25">
      <c r="A494" s="181" t="s">
        <v>621</v>
      </c>
      <c r="B494" s="181" t="s">
        <v>339</v>
      </c>
      <c r="C494" s="181" t="s">
        <v>340</v>
      </c>
      <c r="D494" s="182">
        <v>1395496</v>
      </c>
      <c r="E494" s="182">
        <v>91762</v>
      </c>
      <c r="F494" s="165">
        <f t="shared" si="22"/>
        <v>0.93830122278716943</v>
      </c>
      <c r="G494" s="165">
        <f t="shared" si="23"/>
        <v>7.5052741441677215E-2</v>
      </c>
      <c r="H494" s="154">
        <f t="shared" si="24"/>
        <v>3</v>
      </c>
    </row>
    <row r="495" spans="1:8" hidden="1" x14ac:dyDescent="0.25">
      <c r="A495" s="181" t="s">
        <v>621</v>
      </c>
      <c r="B495" s="181" t="s">
        <v>341</v>
      </c>
      <c r="C495" s="181" t="s">
        <v>357</v>
      </c>
      <c r="D495" s="182">
        <v>1197488</v>
      </c>
      <c r="E495" s="182">
        <v>1055518</v>
      </c>
      <c r="F495" s="165">
        <f t="shared" si="22"/>
        <v>0.53150679580968718</v>
      </c>
      <c r="G495" s="165">
        <f t="shared" si="23"/>
        <v>6.4403450273960772E-2</v>
      </c>
      <c r="H495" s="154">
        <f t="shared" si="24"/>
        <v>4</v>
      </c>
    </row>
    <row r="496" spans="1:8" hidden="1" x14ac:dyDescent="0.25">
      <c r="A496" s="181" t="s">
        <v>621</v>
      </c>
      <c r="B496" s="181" t="s">
        <v>339</v>
      </c>
      <c r="C496" s="181" t="s">
        <v>601</v>
      </c>
      <c r="D496" s="182">
        <v>1164656</v>
      </c>
      <c r="E496" s="182">
        <v>63102</v>
      </c>
      <c r="F496" s="165">
        <f t="shared" si="22"/>
        <v>0.948603877962921</v>
      </c>
      <c r="G496" s="165">
        <f t="shared" si="23"/>
        <v>6.2637675519312139E-2</v>
      </c>
      <c r="H496" s="154">
        <f t="shared" si="24"/>
        <v>5</v>
      </c>
    </row>
    <row r="497" spans="1:8" hidden="1" x14ac:dyDescent="0.25">
      <c r="A497" s="181" t="s">
        <v>621</v>
      </c>
      <c r="B497" s="181" t="s">
        <v>351</v>
      </c>
      <c r="C497" s="181" t="s">
        <v>360</v>
      </c>
      <c r="D497" s="182">
        <v>1150724</v>
      </c>
      <c r="E497" s="182">
        <v>97524</v>
      </c>
      <c r="F497" s="165">
        <f t="shared" si="22"/>
        <v>0.92187129480680119</v>
      </c>
      <c r="G497" s="165">
        <f t="shared" si="23"/>
        <v>6.1888382942504004E-2</v>
      </c>
      <c r="H497" s="154">
        <f t="shared" si="24"/>
        <v>6</v>
      </c>
    </row>
    <row r="498" spans="1:8" hidden="1" x14ac:dyDescent="0.25">
      <c r="A498" s="181" t="s">
        <v>621</v>
      </c>
      <c r="B498" s="181" t="s">
        <v>341</v>
      </c>
      <c r="C498" s="181" t="s">
        <v>345</v>
      </c>
      <c r="D498" s="182">
        <v>1055568</v>
      </c>
      <c r="E498" s="182">
        <v>596548</v>
      </c>
      <c r="F498" s="165">
        <f t="shared" si="22"/>
        <v>0.63891881683852703</v>
      </c>
      <c r="G498" s="165">
        <f t="shared" si="23"/>
        <v>5.6770690978769078E-2</v>
      </c>
      <c r="H498" s="154">
        <f t="shared" si="24"/>
        <v>7</v>
      </c>
    </row>
    <row r="499" spans="1:8" hidden="1" x14ac:dyDescent="0.25">
      <c r="A499" s="181" t="s">
        <v>621</v>
      </c>
      <c r="B499" s="181" t="s">
        <v>341</v>
      </c>
      <c r="C499" s="181" t="s">
        <v>342</v>
      </c>
      <c r="D499" s="182">
        <v>1051650</v>
      </c>
      <c r="E499" s="182">
        <v>786616</v>
      </c>
      <c r="F499" s="165">
        <f t="shared" si="22"/>
        <v>0.57208804384131573</v>
      </c>
      <c r="G499" s="165">
        <f t="shared" si="23"/>
        <v>5.6559972609838964E-2</v>
      </c>
      <c r="H499" s="154">
        <f t="shared" si="24"/>
        <v>8</v>
      </c>
    </row>
    <row r="500" spans="1:8" hidden="1" x14ac:dyDescent="0.25">
      <c r="A500" s="181" t="s">
        <v>621</v>
      </c>
      <c r="B500" s="181" t="s">
        <v>339</v>
      </c>
      <c r="C500" s="181" t="s">
        <v>400</v>
      </c>
      <c r="D500" s="182">
        <v>1026448</v>
      </c>
      <c r="E500" s="182">
        <v>28660</v>
      </c>
      <c r="F500" s="165">
        <f t="shared" si="22"/>
        <v>0.97283690389988509</v>
      </c>
      <c r="G500" s="165">
        <f t="shared" si="23"/>
        <v>5.5204555475133352E-2</v>
      </c>
      <c r="H500" s="154">
        <f t="shared" si="24"/>
        <v>9</v>
      </c>
    </row>
    <row r="501" spans="1:8" hidden="1" x14ac:dyDescent="0.25">
      <c r="A501" s="181" t="s">
        <v>621</v>
      </c>
      <c r="B501" s="181" t="s">
        <v>339</v>
      </c>
      <c r="C501" s="181" t="s">
        <v>344</v>
      </c>
      <c r="D501" s="182">
        <v>827432</v>
      </c>
      <c r="E501" s="182">
        <v>45876</v>
      </c>
      <c r="F501" s="165">
        <f t="shared" si="22"/>
        <v>0.94746870519908211</v>
      </c>
      <c r="G501" s="165">
        <f t="shared" si="23"/>
        <v>4.4501051924598752E-2</v>
      </c>
      <c r="H501" s="154">
        <f t="shared" si="24"/>
        <v>10</v>
      </c>
    </row>
    <row r="502" spans="1:8" hidden="1" x14ac:dyDescent="0.25">
      <c r="A502" s="181" t="s">
        <v>621</v>
      </c>
      <c r="B502" s="181" t="s">
        <v>349</v>
      </c>
      <c r="C502" s="181" t="s">
        <v>448</v>
      </c>
      <c r="D502" s="182">
        <v>785794</v>
      </c>
      <c r="E502" s="182">
        <v>74596</v>
      </c>
      <c r="F502" s="165">
        <f t="shared" si="22"/>
        <v>0.9132997826567022</v>
      </c>
      <c r="G502" s="165">
        <f t="shared" si="23"/>
        <v>4.2261671770052585E-2</v>
      </c>
      <c r="H502" s="154">
        <f t="shared" si="24"/>
        <v>11</v>
      </c>
    </row>
    <row r="503" spans="1:8" hidden="1" x14ac:dyDescent="0.25">
      <c r="A503" s="181" t="s">
        <v>621</v>
      </c>
      <c r="B503" s="181" t="s">
        <v>339</v>
      </c>
      <c r="C503" s="181" t="s">
        <v>364</v>
      </c>
      <c r="D503" s="182">
        <v>580254</v>
      </c>
      <c r="E503" s="182">
        <v>45916</v>
      </c>
      <c r="F503" s="165">
        <f t="shared" si="22"/>
        <v>0.92667167063257583</v>
      </c>
      <c r="G503" s="165">
        <f t="shared" si="23"/>
        <v>3.1207293630722673E-2</v>
      </c>
      <c r="H503" s="154">
        <f t="shared" si="24"/>
        <v>12</v>
      </c>
    </row>
    <row r="504" spans="1:8" hidden="1" x14ac:dyDescent="0.25">
      <c r="A504" s="181" t="s">
        <v>621</v>
      </c>
      <c r="B504" s="181" t="s">
        <v>339</v>
      </c>
      <c r="C504" s="181" t="s">
        <v>411</v>
      </c>
      <c r="D504" s="182">
        <v>539208</v>
      </c>
      <c r="E504" s="182">
        <v>28680</v>
      </c>
      <c r="F504" s="165">
        <f t="shared" si="22"/>
        <v>0.94949708393204291</v>
      </c>
      <c r="G504" s="165">
        <f t="shared" si="23"/>
        <v>2.8999752494657013E-2</v>
      </c>
      <c r="H504" s="154">
        <f t="shared" si="24"/>
        <v>13</v>
      </c>
    </row>
    <row r="505" spans="1:8" hidden="1" x14ac:dyDescent="0.25">
      <c r="A505" s="181" t="s">
        <v>621</v>
      </c>
      <c r="B505" s="181" t="s">
        <v>349</v>
      </c>
      <c r="C505" s="181" t="s">
        <v>361</v>
      </c>
      <c r="D505" s="182">
        <v>481648</v>
      </c>
      <c r="E505" s="182">
        <v>86656</v>
      </c>
      <c r="F505" s="165">
        <f t="shared" si="22"/>
        <v>0.84751822967988966</v>
      </c>
      <c r="G505" s="165">
        <f t="shared" si="23"/>
        <v>2.5904053332937497E-2</v>
      </c>
      <c r="H505" s="154">
        <f t="shared" si="24"/>
        <v>14</v>
      </c>
    </row>
    <row r="506" spans="1:8" hidden="1" x14ac:dyDescent="0.25">
      <c r="A506" s="181" t="s">
        <v>621</v>
      </c>
      <c r="B506" s="181" t="s">
        <v>341</v>
      </c>
      <c r="C506" s="181" t="s">
        <v>408</v>
      </c>
      <c r="D506" s="182">
        <v>448028</v>
      </c>
      <c r="E506" s="182">
        <v>286940</v>
      </c>
      <c r="F506" s="165">
        <f t="shared" si="22"/>
        <v>0.6095884446669787</v>
      </c>
      <c r="G506" s="165">
        <f t="shared" si="23"/>
        <v>2.4095898263149274E-2</v>
      </c>
      <c r="H506" s="154">
        <f t="shared" si="24"/>
        <v>15</v>
      </c>
    </row>
    <row r="507" spans="1:8" hidden="1" x14ac:dyDescent="0.25">
      <c r="A507" s="181" t="s">
        <v>621</v>
      </c>
      <c r="B507" s="181" t="s">
        <v>337</v>
      </c>
      <c r="C507" s="181" t="s">
        <v>338</v>
      </c>
      <c r="D507" s="182">
        <v>425270</v>
      </c>
      <c r="E507" s="182">
        <v>705346</v>
      </c>
      <c r="F507" s="165">
        <f t="shared" si="22"/>
        <v>0.37614008646613883</v>
      </c>
      <c r="G507" s="165">
        <f t="shared" si="23"/>
        <v>2.2871924643927368E-2</v>
      </c>
      <c r="H507" s="154">
        <f t="shared" si="24"/>
        <v>16</v>
      </c>
    </row>
    <row r="508" spans="1:8" hidden="1" x14ac:dyDescent="0.25">
      <c r="A508" s="181" t="s">
        <v>621</v>
      </c>
      <c r="B508" s="181" t="s">
        <v>349</v>
      </c>
      <c r="C508" s="181" t="s">
        <v>422</v>
      </c>
      <c r="D508" s="182">
        <v>378612</v>
      </c>
      <c r="E508" s="182">
        <v>45876</v>
      </c>
      <c r="F508" s="165">
        <f t="shared" si="22"/>
        <v>0.89192627353423415</v>
      </c>
      <c r="G508" s="165">
        <f t="shared" si="23"/>
        <v>2.0362558217806637E-2</v>
      </c>
      <c r="H508" s="154">
        <f t="shared" si="24"/>
        <v>17</v>
      </c>
    </row>
    <row r="509" spans="1:8" hidden="1" x14ac:dyDescent="0.25">
      <c r="A509" s="181" t="s">
        <v>621</v>
      </c>
      <c r="B509" s="181" t="s">
        <v>351</v>
      </c>
      <c r="C509" s="181" t="s">
        <v>355</v>
      </c>
      <c r="D509" s="182">
        <v>223778</v>
      </c>
      <c r="E509" s="182">
        <v>5742</v>
      </c>
      <c r="F509" s="165">
        <f t="shared" si="22"/>
        <v>0.97498257232485186</v>
      </c>
      <c r="G509" s="165">
        <f t="shared" si="23"/>
        <v>1.2035256549883083E-2</v>
      </c>
      <c r="H509" s="154">
        <f t="shared" si="24"/>
        <v>18</v>
      </c>
    </row>
    <row r="510" spans="1:8" hidden="1" x14ac:dyDescent="0.25">
      <c r="A510" s="181" t="s">
        <v>621</v>
      </c>
      <c r="B510" s="181" t="s">
        <v>351</v>
      </c>
      <c r="C510" s="181" t="s">
        <v>352</v>
      </c>
      <c r="D510" s="182">
        <v>208452</v>
      </c>
      <c r="E510" s="182">
        <v>28690</v>
      </c>
      <c r="F510" s="165">
        <f t="shared" si="22"/>
        <v>0.87901763500350005</v>
      </c>
      <c r="G510" s="165">
        <f t="shared" si="23"/>
        <v>1.1210991689693485E-2</v>
      </c>
      <c r="H510" s="154">
        <f t="shared" si="24"/>
        <v>19</v>
      </c>
    </row>
    <row r="511" spans="1:8" hidden="1" x14ac:dyDescent="0.25">
      <c r="A511" s="181" t="s">
        <v>621</v>
      </c>
      <c r="B511" s="181" t="s">
        <v>337</v>
      </c>
      <c r="C511" s="181" t="s">
        <v>381</v>
      </c>
      <c r="D511" s="182">
        <v>197054</v>
      </c>
      <c r="E511" s="182">
        <v>57360</v>
      </c>
      <c r="F511" s="165">
        <f t="shared" si="22"/>
        <v>0.77454070923769913</v>
      </c>
      <c r="G511" s="165">
        <f t="shared" si="23"/>
        <v>1.0597983019692111E-2</v>
      </c>
      <c r="H511" s="154">
        <f t="shared" si="24"/>
        <v>20</v>
      </c>
    </row>
    <row r="512" spans="1:8" hidden="1" x14ac:dyDescent="0.25">
      <c r="A512" s="181" t="s">
        <v>621</v>
      </c>
      <c r="B512" s="181" t="s">
        <v>349</v>
      </c>
      <c r="C512" s="181" t="s">
        <v>358</v>
      </c>
      <c r="D512" s="182">
        <v>183674</v>
      </c>
      <c r="E512" s="182">
        <v>40750</v>
      </c>
      <c r="F512" s="165">
        <f t="shared" si="22"/>
        <v>0.81842405446832778</v>
      </c>
      <c r="G512" s="165">
        <f t="shared" si="23"/>
        <v>9.8783781763320134E-3</v>
      </c>
      <c r="H512" s="154">
        <f t="shared" si="24"/>
        <v>21</v>
      </c>
    </row>
    <row r="513" spans="1:8" hidden="1" x14ac:dyDescent="0.25">
      <c r="A513" s="181" t="s">
        <v>621</v>
      </c>
      <c r="B513" s="181" t="s">
        <v>339</v>
      </c>
      <c r="C513" s="181" t="s">
        <v>372</v>
      </c>
      <c r="D513" s="182">
        <v>144042</v>
      </c>
      <c r="E513" s="182">
        <v>0</v>
      </c>
      <c r="F513" s="165">
        <f t="shared" si="22"/>
        <v>1</v>
      </c>
      <c r="G513" s="165">
        <f t="shared" si="23"/>
        <v>7.7468849661640514E-3</v>
      </c>
      <c r="H513" s="154">
        <f t="shared" si="24"/>
        <v>22</v>
      </c>
    </row>
    <row r="514" spans="1:8" hidden="1" x14ac:dyDescent="0.25">
      <c r="A514" s="181" t="s">
        <v>621</v>
      </c>
      <c r="B514" s="181" t="s">
        <v>349</v>
      </c>
      <c r="C514" s="181" t="s">
        <v>356</v>
      </c>
      <c r="D514" s="182">
        <v>131926</v>
      </c>
      <c r="E514" s="182">
        <v>5732</v>
      </c>
      <c r="F514" s="165">
        <f t="shared" ref="F514:F577" si="25">D514/(D514+E514)</f>
        <v>0.95836057475773295</v>
      </c>
      <c r="G514" s="165">
        <f t="shared" ref="G514:G577" si="26">D514/SUMIF($A$2:$A$983,$A514,$D$2:$D$983)</f>
        <v>7.0952607298299013E-3</v>
      </c>
      <c r="H514" s="154">
        <f t="shared" si="24"/>
        <v>23</v>
      </c>
    </row>
    <row r="515" spans="1:8" hidden="1" x14ac:dyDescent="0.25">
      <c r="A515" s="181" t="s">
        <v>621</v>
      </c>
      <c r="B515" s="181" t="s">
        <v>353</v>
      </c>
      <c r="C515" s="181" t="s">
        <v>412</v>
      </c>
      <c r="D515" s="182">
        <v>126866</v>
      </c>
      <c r="E515" s="182"/>
      <c r="F515" s="165">
        <f t="shared" si="25"/>
        <v>1</v>
      </c>
      <c r="G515" s="165">
        <f t="shared" si="26"/>
        <v>6.8231231732228687E-3</v>
      </c>
      <c r="H515" s="154">
        <f t="shared" si="24"/>
        <v>24</v>
      </c>
    </row>
    <row r="516" spans="1:8" hidden="1" x14ac:dyDescent="0.25">
      <c r="A516" s="181" t="s">
        <v>621</v>
      </c>
      <c r="B516" s="181" t="s">
        <v>339</v>
      </c>
      <c r="C516" s="181" t="s">
        <v>608</v>
      </c>
      <c r="D516" s="182">
        <v>120512</v>
      </c>
      <c r="E516" s="182">
        <v>11484</v>
      </c>
      <c r="F516" s="165">
        <f t="shared" si="25"/>
        <v>0.91299736355647143</v>
      </c>
      <c r="G516" s="165">
        <f t="shared" si="26"/>
        <v>6.4813915458155407E-3</v>
      </c>
      <c r="H516" s="154">
        <f t="shared" si="24"/>
        <v>25</v>
      </c>
    </row>
    <row r="517" spans="1:8" hidden="1" x14ac:dyDescent="0.25">
      <c r="A517" s="181" t="s">
        <v>621</v>
      </c>
      <c r="B517" s="181" t="s">
        <v>362</v>
      </c>
      <c r="C517" s="181" t="s">
        <v>399</v>
      </c>
      <c r="D517" s="182">
        <v>120452</v>
      </c>
      <c r="E517" s="182"/>
      <c r="F517" s="165">
        <f t="shared" si="25"/>
        <v>1</v>
      </c>
      <c r="G517" s="165">
        <f t="shared" si="26"/>
        <v>6.4781646182668412E-3</v>
      </c>
      <c r="H517" s="154">
        <f t="shared" si="24"/>
        <v>26</v>
      </c>
    </row>
    <row r="518" spans="1:8" hidden="1" x14ac:dyDescent="0.25">
      <c r="A518" s="181" t="s">
        <v>621</v>
      </c>
      <c r="B518" s="181" t="s">
        <v>339</v>
      </c>
      <c r="C518" s="181" t="s">
        <v>607</v>
      </c>
      <c r="D518" s="182">
        <v>114790</v>
      </c>
      <c r="E518" s="182">
        <v>0</v>
      </c>
      <c r="F518" s="165">
        <f t="shared" si="25"/>
        <v>1</v>
      </c>
      <c r="G518" s="165">
        <f t="shared" si="26"/>
        <v>6.1736502219211856E-3</v>
      </c>
      <c r="H518" s="154">
        <f t="shared" si="24"/>
        <v>27</v>
      </c>
    </row>
    <row r="519" spans="1:8" hidden="1" x14ac:dyDescent="0.25">
      <c r="A519" s="181" t="s">
        <v>621</v>
      </c>
      <c r="B519" s="181" t="s">
        <v>353</v>
      </c>
      <c r="C519" s="181" t="s">
        <v>403</v>
      </c>
      <c r="D519" s="182">
        <v>103938</v>
      </c>
      <c r="E519" s="182">
        <v>5732</v>
      </c>
      <c r="F519" s="165">
        <f t="shared" si="25"/>
        <v>0.9477341114251846</v>
      </c>
      <c r="G519" s="165">
        <f t="shared" si="26"/>
        <v>5.5900065926129819E-3</v>
      </c>
      <c r="H519" s="154">
        <f t="shared" si="24"/>
        <v>28</v>
      </c>
    </row>
    <row r="520" spans="1:8" x14ac:dyDescent="0.25">
      <c r="A520" s="181" t="s">
        <v>621</v>
      </c>
      <c r="B520" s="181" t="s">
        <v>369</v>
      </c>
      <c r="C520" s="181" t="s">
        <v>373</v>
      </c>
      <c r="D520" s="182">
        <v>97534</v>
      </c>
      <c r="E520" s="182">
        <v>5732</v>
      </c>
      <c r="F520" s="165">
        <f t="shared" si="25"/>
        <v>0.94449286309143377</v>
      </c>
      <c r="G520" s="165">
        <f t="shared" si="26"/>
        <v>5.2455858589150707E-3</v>
      </c>
      <c r="H520" s="154">
        <f t="shared" si="24"/>
        <v>29</v>
      </c>
    </row>
    <row r="521" spans="1:8" hidden="1" x14ac:dyDescent="0.25">
      <c r="A521" s="181" t="s">
        <v>621</v>
      </c>
      <c r="B521" s="181" t="s">
        <v>349</v>
      </c>
      <c r="C521" s="181" t="s">
        <v>406</v>
      </c>
      <c r="D521" s="182">
        <v>74596</v>
      </c>
      <c r="E521" s="182">
        <v>17206</v>
      </c>
      <c r="F521" s="165">
        <f t="shared" si="25"/>
        <v>0.81257488943596001</v>
      </c>
      <c r="G521" s="165">
        <f t="shared" si="26"/>
        <v>4.0119314570470667E-3</v>
      </c>
      <c r="H521" s="154">
        <f t="shared" si="24"/>
        <v>30</v>
      </c>
    </row>
    <row r="522" spans="1:8" hidden="1" x14ac:dyDescent="0.25">
      <c r="A522" s="181" t="s">
        <v>621</v>
      </c>
      <c r="B522" s="181" t="s">
        <v>353</v>
      </c>
      <c r="C522" s="181" t="s">
        <v>354</v>
      </c>
      <c r="D522" s="182">
        <v>68814</v>
      </c>
      <c r="E522" s="182">
        <v>5732</v>
      </c>
      <c r="F522" s="165">
        <f t="shared" si="25"/>
        <v>0.92310787969844121</v>
      </c>
      <c r="G522" s="165">
        <f t="shared" si="26"/>
        <v>3.7009632056040115E-3</v>
      </c>
      <c r="H522" s="154">
        <f t="shared" si="24"/>
        <v>31</v>
      </c>
    </row>
    <row r="523" spans="1:8" hidden="1" x14ac:dyDescent="0.25">
      <c r="A523" s="181" t="s">
        <v>621</v>
      </c>
      <c r="B523" s="181" t="s">
        <v>362</v>
      </c>
      <c r="C523" s="181" t="s">
        <v>397</v>
      </c>
      <c r="D523" s="182">
        <v>63142</v>
      </c>
      <c r="E523" s="182">
        <v>40174</v>
      </c>
      <c r="F523" s="165">
        <f t="shared" si="25"/>
        <v>0.61115412907971656</v>
      </c>
      <c r="G523" s="165">
        <f t="shared" si="26"/>
        <v>3.3959109880002396E-3</v>
      </c>
      <c r="H523" s="154">
        <f t="shared" si="24"/>
        <v>32</v>
      </c>
    </row>
    <row r="524" spans="1:8" hidden="1" x14ac:dyDescent="0.25">
      <c r="A524" s="181" t="s">
        <v>621</v>
      </c>
      <c r="B524" s="181" t="s">
        <v>339</v>
      </c>
      <c r="C524" s="181" t="s">
        <v>453</v>
      </c>
      <c r="D524" s="182">
        <v>63092</v>
      </c>
      <c r="E524" s="182"/>
      <c r="F524" s="165">
        <f t="shared" si="25"/>
        <v>1</v>
      </c>
      <c r="G524" s="165">
        <f t="shared" si="26"/>
        <v>3.3932218817096563E-3</v>
      </c>
      <c r="H524" s="154">
        <f t="shared" si="24"/>
        <v>33</v>
      </c>
    </row>
    <row r="525" spans="1:8" hidden="1" x14ac:dyDescent="0.25">
      <c r="A525" s="181" t="s">
        <v>621</v>
      </c>
      <c r="B525" s="181" t="s">
        <v>351</v>
      </c>
      <c r="C525" s="181" t="s">
        <v>371</v>
      </c>
      <c r="D525" s="182">
        <v>46568</v>
      </c>
      <c r="E525" s="182">
        <v>5732</v>
      </c>
      <c r="F525" s="165">
        <f t="shared" si="25"/>
        <v>0.89040152963671126</v>
      </c>
      <c r="G525" s="165">
        <f t="shared" si="26"/>
        <v>2.5045260347976808E-3</v>
      </c>
      <c r="H525" s="154">
        <f t="shared" si="24"/>
        <v>34</v>
      </c>
    </row>
    <row r="526" spans="1:8" hidden="1" x14ac:dyDescent="0.25">
      <c r="A526" s="181" t="s">
        <v>621</v>
      </c>
      <c r="B526" s="181" t="s">
        <v>349</v>
      </c>
      <c r="C526" s="181" t="s">
        <v>455</v>
      </c>
      <c r="D526" s="182">
        <v>45896</v>
      </c>
      <c r="E526" s="182">
        <v>11464</v>
      </c>
      <c r="F526" s="165">
        <f t="shared" si="25"/>
        <v>0.80013947001394703</v>
      </c>
      <c r="G526" s="165">
        <f t="shared" si="26"/>
        <v>2.468384446252241E-3</v>
      </c>
      <c r="H526" s="154">
        <f t="shared" si="24"/>
        <v>35</v>
      </c>
    </row>
    <row r="527" spans="1:8" hidden="1" x14ac:dyDescent="0.25">
      <c r="A527" s="181" t="s">
        <v>621</v>
      </c>
      <c r="B527" s="181" t="s">
        <v>349</v>
      </c>
      <c r="C527" s="181" t="s">
        <v>417</v>
      </c>
      <c r="D527" s="182">
        <v>34432</v>
      </c>
      <c r="E527" s="182">
        <v>11464</v>
      </c>
      <c r="F527" s="165">
        <f t="shared" si="25"/>
        <v>0.75021788391145194</v>
      </c>
      <c r="G527" s="165">
        <f t="shared" si="26"/>
        <v>1.8518261559472974E-3</v>
      </c>
      <c r="H527" s="154">
        <f t="shared" si="24"/>
        <v>36</v>
      </c>
    </row>
    <row r="528" spans="1:8" hidden="1" x14ac:dyDescent="0.25">
      <c r="A528" s="181" t="s">
        <v>621</v>
      </c>
      <c r="B528" s="181" t="s">
        <v>349</v>
      </c>
      <c r="C528" s="181" t="s">
        <v>380</v>
      </c>
      <c r="D528" s="182">
        <v>34412</v>
      </c>
      <c r="E528" s="182">
        <v>5732</v>
      </c>
      <c r="F528" s="165">
        <f t="shared" si="25"/>
        <v>0.85721402949382219</v>
      </c>
      <c r="G528" s="165">
        <f t="shared" si="26"/>
        <v>1.8507505134310641E-3</v>
      </c>
      <c r="H528" s="154">
        <f t="shared" si="24"/>
        <v>37</v>
      </c>
    </row>
    <row r="529" spans="1:8" hidden="1" x14ac:dyDescent="0.25">
      <c r="A529" s="181" t="s">
        <v>621</v>
      </c>
      <c r="B529" s="181" t="s">
        <v>349</v>
      </c>
      <c r="C529" s="181" t="s">
        <v>609</v>
      </c>
      <c r="D529" s="182">
        <v>28710</v>
      </c>
      <c r="E529" s="182">
        <v>28710</v>
      </c>
      <c r="F529" s="165">
        <f t="shared" si="25"/>
        <v>0.5</v>
      </c>
      <c r="G529" s="165">
        <f t="shared" si="26"/>
        <v>1.5440848320529422E-3</v>
      </c>
      <c r="H529" s="154">
        <f t="shared" si="24"/>
        <v>38</v>
      </c>
    </row>
    <row r="530" spans="1:8" hidden="1" x14ac:dyDescent="0.25">
      <c r="A530" s="181" t="s">
        <v>621</v>
      </c>
      <c r="B530" s="181" t="s">
        <v>362</v>
      </c>
      <c r="C530" s="181" t="s">
        <v>401</v>
      </c>
      <c r="D530" s="182">
        <v>28690</v>
      </c>
      <c r="E530" s="182"/>
      <c r="F530" s="165">
        <f t="shared" si="25"/>
        <v>1</v>
      </c>
      <c r="G530" s="165">
        <f t="shared" si="26"/>
        <v>1.5430091895367089E-3</v>
      </c>
      <c r="H530" s="154">
        <f t="shared" si="24"/>
        <v>39</v>
      </c>
    </row>
    <row r="531" spans="1:8" hidden="1" x14ac:dyDescent="0.25">
      <c r="A531" s="181" t="s">
        <v>621</v>
      </c>
      <c r="B531" s="181" t="s">
        <v>353</v>
      </c>
      <c r="C531" s="181" t="s">
        <v>392</v>
      </c>
      <c r="D531" s="182">
        <v>28690</v>
      </c>
      <c r="E531" s="182"/>
      <c r="F531" s="165">
        <f t="shared" si="25"/>
        <v>1</v>
      </c>
      <c r="G531" s="165">
        <f t="shared" si="26"/>
        <v>1.5430091895367089E-3</v>
      </c>
      <c r="H531" s="154">
        <f t="shared" si="24"/>
        <v>40</v>
      </c>
    </row>
    <row r="532" spans="1:8" hidden="1" x14ac:dyDescent="0.25">
      <c r="A532" s="181" t="s">
        <v>621</v>
      </c>
      <c r="B532" s="181" t="s">
        <v>349</v>
      </c>
      <c r="C532" s="181" t="s">
        <v>622</v>
      </c>
      <c r="D532" s="182">
        <v>17196</v>
      </c>
      <c r="E532" s="182"/>
      <c r="F532" s="165">
        <f t="shared" si="25"/>
        <v>1</v>
      </c>
      <c r="G532" s="165">
        <f t="shared" si="26"/>
        <v>9.2483743545741532E-4</v>
      </c>
      <c r="H532" s="154">
        <f t="shared" si="24"/>
        <v>41</v>
      </c>
    </row>
    <row r="533" spans="1:8" hidden="1" x14ac:dyDescent="0.25">
      <c r="A533" s="181" t="s">
        <v>621</v>
      </c>
      <c r="B533" s="181" t="s">
        <v>339</v>
      </c>
      <c r="C533" s="181" t="s">
        <v>615</v>
      </c>
      <c r="D533" s="182">
        <v>17196</v>
      </c>
      <c r="E533" s="182">
        <v>11464</v>
      </c>
      <c r="F533" s="165">
        <f t="shared" si="25"/>
        <v>0.6</v>
      </c>
      <c r="G533" s="165">
        <f t="shared" si="26"/>
        <v>9.2483743545741532E-4</v>
      </c>
      <c r="H533" s="154">
        <f t="shared" si="24"/>
        <v>42</v>
      </c>
    </row>
    <row r="534" spans="1:8" hidden="1" x14ac:dyDescent="0.25">
      <c r="A534" s="181" t="s">
        <v>621</v>
      </c>
      <c r="B534" s="181" t="s">
        <v>339</v>
      </c>
      <c r="C534" s="181" t="s">
        <v>623</v>
      </c>
      <c r="D534" s="182">
        <v>12146</v>
      </c>
      <c r="E534" s="182"/>
      <c r="F534" s="165">
        <f t="shared" si="25"/>
        <v>1</v>
      </c>
      <c r="G534" s="165">
        <f t="shared" si="26"/>
        <v>6.5323770010850002E-4</v>
      </c>
      <c r="H534" s="154">
        <f t="shared" si="24"/>
        <v>43</v>
      </c>
    </row>
    <row r="535" spans="1:8" hidden="1" x14ac:dyDescent="0.25">
      <c r="A535" s="181" t="s">
        <v>621</v>
      </c>
      <c r="B535" s="181" t="s">
        <v>351</v>
      </c>
      <c r="C535" s="181" t="s">
        <v>612</v>
      </c>
      <c r="D535" s="182">
        <v>11484</v>
      </c>
      <c r="E535" s="182"/>
      <c r="F535" s="165">
        <f t="shared" si="25"/>
        <v>1</v>
      </c>
      <c r="G535" s="165">
        <f t="shared" si="26"/>
        <v>6.1763393282117688E-4</v>
      </c>
      <c r="H535" s="154">
        <f t="shared" si="24"/>
        <v>44</v>
      </c>
    </row>
    <row r="536" spans="1:8" hidden="1" x14ac:dyDescent="0.25">
      <c r="A536" s="181" t="s">
        <v>621</v>
      </c>
      <c r="B536" s="181" t="s">
        <v>362</v>
      </c>
      <c r="C536" s="181" t="s">
        <v>523</v>
      </c>
      <c r="D536" s="182">
        <v>11474</v>
      </c>
      <c r="E536" s="182"/>
      <c r="F536" s="165">
        <f t="shared" si="25"/>
        <v>1</v>
      </c>
      <c r="G536" s="165">
        <f t="shared" si="26"/>
        <v>6.1709611156306025E-4</v>
      </c>
      <c r="H536" s="154">
        <f t="shared" si="24"/>
        <v>45</v>
      </c>
    </row>
    <row r="537" spans="1:8" hidden="1" x14ac:dyDescent="0.25">
      <c r="A537" s="181" t="s">
        <v>621</v>
      </c>
      <c r="B537" s="181" t="s">
        <v>351</v>
      </c>
      <c r="C537" s="181" t="s">
        <v>624</v>
      </c>
      <c r="D537" s="182">
        <v>6328</v>
      </c>
      <c r="E537" s="182"/>
      <c r="F537" s="165">
        <f t="shared" si="25"/>
        <v>1</v>
      </c>
      <c r="G537" s="165">
        <f t="shared" si="26"/>
        <v>3.4033329213622494E-4</v>
      </c>
      <c r="H537" s="154">
        <f t="shared" si="24"/>
        <v>46</v>
      </c>
    </row>
    <row r="538" spans="1:8" hidden="1" x14ac:dyDescent="0.25">
      <c r="A538" s="181" t="s">
        <v>621</v>
      </c>
      <c r="B538" s="181" t="s">
        <v>339</v>
      </c>
      <c r="C538" s="181" t="s">
        <v>611</v>
      </c>
      <c r="D538" s="182">
        <v>5742</v>
      </c>
      <c r="E538" s="182"/>
      <c r="F538" s="165">
        <f t="shared" si="25"/>
        <v>1</v>
      </c>
      <c r="G538" s="165">
        <f t="shared" si="26"/>
        <v>3.0881696641058844E-4</v>
      </c>
      <c r="H538" s="154">
        <f t="shared" si="24"/>
        <v>47</v>
      </c>
    </row>
    <row r="539" spans="1:8" hidden="1" x14ac:dyDescent="0.25">
      <c r="A539" s="181" t="s">
        <v>621</v>
      </c>
      <c r="B539" s="181" t="s">
        <v>351</v>
      </c>
      <c r="C539" s="181" t="s">
        <v>602</v>
      </c>
      <c r="D539" s="182">
        <v>5742</v>
      </c>
      <c r="E539" s="182"/>
      <c r="F539" s="165">
        <f t="shared" si="25"/>
        <v>1</v>
      </c>
      <c r="G539" s="165">
        <f t="shared" si="26"/>
        <v>3.0881696641058844E-4</v>
      </c>
      <c r="H539" s="154">
        <f t="shared" si="24"/>
        <v>48</v>
      </c>
    </row>
    <row r="540" spans="1:8" hidden="1" x14ac:dyDescent="0.25">
      <c r="A540" s="181" t="s">
        <v>621</v>
      </c>
      <c r="B540" s="181" t="s">
        <v>362</v>
      </c>
      <c r="C540" s="181" t="s">
        <v>398</v>
      </c>
      <c r="D540" s="182">
        <v>5742</v>
      </c>
      <c r="E540" s="182"/>
      <c r="F540" s="165">
        <f t="shared" si="25"/>
        <v>1</v>
      </c>
      <c r="G540" s="165">
        <f t="shared" si="26"/>
        <v>3.0881696641058844E-4</v>
      </c>
      <c r="H540" s="154">
        <f t="shared" ref="H540:H603" si="27">IF(A540&lt;&gt;A539,1,H539+1)</f>
        <v>49</v>
      </c>
    </row>
    <row r="541" spans="1:8" hidden="1" x14ac:dyDescent="0.25">
      <c r="A541" s="181" t="s">
        <v>621</v>
      </c>
      <c r="B541" s="181" t="s">
        <v>351</v>
      </c>
      <c r="C541" s="181" t="s">
        <v>600</v>
      </c>
      <c r="D541" s="182">
        <v>5732</v>
      </c>
      <c r="E541" s="182"/>
      <c r="F541" s="165">
        <f t="shared" si="25"/>
        <v>1</v>
      </c>
      <c r="G541" s="165">
        <f t="shared" si="26"/>
        <v>3.0827914515247181E-4</v>
      </c>
      <c r="H541" s="154">
        <f t="shared" si="27"/>
        <v>50</v>
      </c>
    </row>
    <row r="542" spans="1:8" hidden="1" x14ac:dyDescent="0.25">
      <c r="A542" s="181" t="s">
        <v>621</v>
      </c>
      <c r="B542" s="181" t="s">
        <v>362</v>
      </c>
      <c r="C542" s="181" t="s">
        <v>402</v>
      </c>
      <c r="D542" s="182">
        <v>5732</v>
      </c>
      <c r="E542" s="182"/>
      <c r="F542" s="165">
        <f t="shared" si="25"/>
        <v>1</v>
      </c>
      <c r="G542" s="165">
        <f t="shared" si="26"/>
        <v>3.0827914515247181E-4</v>
      </c>
      <c r="H542" s="154">
        <f t="shared" si="27"/>
        <v>51</v>
      </c>
    </row>
    <row r="543" spans="1:8" hidden="1" x14ac:dyDescent="0.25">
      <c r="A543" s="181" t="s">
        <v>621</v>
      </c>
      <c r="B543" s="181" t="s">
        <v>339</v>
      </c>
      <c r="C543" s="181" t="s">
        <v>376</v>
      </c>
      <c r="D543" s="182">
        <v>5732</v>
      </c>
      <c r="E543" s="182"/>
      <c r="F543" s="165">
        <f t="shared" si="25"/>
        <v>1</v>
      </c>
      <c r="G543" s="165">
        <f t="shared" si="26"/>
        <v>3.0827914515247181E-4</v>
      </c>
      <c r="H543" s="154">
        <f t="shared" si="27"/>
        <v>52</v>
      </c>
    </row>
    <row r="544" spans="1:8" hidden="1" x14ac:dyDescent="0.25">
      <c r="A544" s="181" t="s">
        <v>621</v>
      </c>
      <c r="B544" s="181" t="s">
        <v>349</v>
      </c>
      <c r="C544" s="181" t="s">
        <v>377</v>
      </c>
      <c r="D544" s="182">
        <v>5732</v>
      </c>
      <c r="E544" s="182"/>
      <c r="F544" s="165">
        <f t="shared" si="25"/>
        <v>1</v>
      </c>
      <c r="G544" s="165">
        <f t="shared" si="26"/>
        <v>3.0827914515247181E-4</v>
      </c>
      <c r="H544" s="154">
        <f t="shared" si="27"/>
        <v>53</v>
      </c>
    </row>
    <row r="545" spans="1:8" hidden="1" x14ac:dyDescent="0.25">
      <c r="A545" s="181" t="s">
        <v>621</v>
      </c>
      <c r="B545" s="181" t="s">
        <v>351</v>
      </c>
      <c r="C545" s="181" t="s">
        <v>610</v>
      </c>
      <c r="D545" s="182">
        <v>5732</v>
      </c>
      <c r="E545" s="182"/>
      <c r="F545" s="165">
        <f t="shared" si="25"/>
        <v>1</v>
      </c>
      <c r="G545" s="165">
        <f t="shared" si="26"/>
        <v>3.0827914515247181E-4</v>
      </c>
      <c r="H545" s="154">
        <f t="shared" si="27"/>
        <v>54</v>
      </c>
    </row>
    <row r="546" spans="1:8" hidden="1" x14ac:dyDescent="0.25">
      <c r="A546" s="181" t="s">
        <v>621</v>
      </c>
      <c r="B546" s="181" t="s">
        <v>339</v>
      </c>
      <c r="C546" s="181" t="s">
        <v>614</v>
      </c>
      <c r="D546" s="182">
        <v>5732</v>
      </c>
      <c r="E546" s="182"/>
      <c r="F546" s="165">
        <f t="shared" si="25"/>
        <v>1</v>
      </c>
      <c r="G546" s="165">
        <f t="shared" si="26"/>
        <v>3.0827914515247181E-4</v>
      </c>
      <c r="H546" s="154">
        <f t="shared" si="27"/>
        <v>55</v>
      </c>
    </row>
    <row r="547" spans="1:8" hidden="1" x14ac:dyDescent="0.25">
      <c r="A547" s="181" t="s">
        <v>621</v>
      </c>
      <c r="B547" s="181" t="s">
        <v>339</v>
      </c>
      <c r="C547" s="181" t="s">
        <v>365</v>
      </c>
      <c r="D547" s="182">
        <v>5732</v>
      </c>
      <c r="E547" s="182"/>
      <c r="F547" s="165">
        <f t="shared" si="25"/>
        <v>1</v>
      </c>
      <c r="G547" s="165">
        <f t="shared" si="26"/>
        <v>3.0827914515247181E-4</v>
      </c>
      <c r="H547" s="154">
        <f t="shared" si="27"/>
        <v>56</v>
      </c>
    </row>
    <row r="548" spans="1:8" hidden="1" x14ac:dyDescent="0.25">
      <c r="A548" s="181" t="s">
        <v>621</v>
      </c>
      <c r="B548" s="181" t="s">
        <v>339</v>
      </c>
      <c r="C548" s="181" t="s">
        <v>462</v>
      </c>
      <c r="D548" s="182">
        <v>5732</v>
      </c>
      <c r="E548" s="182"/>
      <c r="F548" s="165">
        <f t="shared" si="25"/>
        <v>1</v>
      </c>
      <c r="G548" s="165">
        <f t="shared" si="26"/>
        <v>3.0827914515247181E-4</v>
      </c>
      <c r="H548" s="154">
        <f t="shared" si="27"/>
        <v>57</v>
      </c>
    </row>
    <row r="549" spans="1:8" hidden="1" x14ac:dyDescent="0.25">
      <c r="A549" s="181" t="s">
        <v>625</v>
      </c>
      <c r="B549" s="181" t="s">
        <v>337</v>
      </c>
      <c r="C549" s="181" t="s">
        <v>338</v>
      </c>
      <c r="D549" s="182">
        <v>230388</v>
      </c>
      <c r="E549" s="182">
        <v>62011</v>
      </c>
      <c r="F549" s="165">
        <f t="shared" si="25"/>
        <v>0.78792335131105096</v>
      </c>
      <c r="G549" s="165">
        <f t="shared" si="26"/>
        <v>0.10268635761622126</v>
      </c>
      <c r="H549" s="154">
        <f t="shared" si="27"/>
        <v>1</v>
      </c>
    </row>
    <row r="550" spans="1:8" hidden="1" x14ac:dyDescent="0.25">
      <c r="A550" s="181" t="s">
        <v>625</v>
      </c>
      <c r="B550" s="181" t="s">
        <v>339</v>
      </c>
      <c r="C550" s="181" t="s">
        <v>364</v>
      </c>
      <c r="D550" s="182">
        <v>203729</v>
      </c>
      <c r="E550" s="182">
        <v>1386</v>
      </c>
      <c r="F550" s="165">
        <f t="shared" si="25"/>
        <v>0.99324281500621603</v>
      </c>
      <c r="G550" s="165">
        <f t="shared" si="26"/>
        <v>9.0804160593412592E-2</v>
      </c>
      <c r="H550" s="154">
        <f t="shared" si="27"/>
        <v>2</v>
      </c>
    </row>
    <row r="551" spans="1:8" hidden="1" x14ac:dyDescent="0.25">
      <c r="A551" s="181" t="s">
        <v>625</v>
      </c>
      <c r="B551" s="181" t="s">
        <v>349</v>
      </c>
      <c r="C551" s="181" t="s">
        <v>350</v>
      </c>
      <c r="D551" s="182">
        <v>170073</v>
      </c>
      <c r="E551" s="182">
        <v>22663</v>
      </c>
      <c r="F551" s="165">
        <f t="shared" si="25"/>
        <v>0.88241428690021584</v>
      </c>
      <c r="G551" s="165">
        <f t="shared" si="26"/>
        <v>7.5803326991265157E-2</v>
      </c>
      <c r="H551" s="154">
        <f t="shared" si="27"/>
        <v>3</v>
      </c>
    </row>
    <row r="552" spans="1:8" hidden="1" x14ac:dyDescent="0.25">
      <c r="A552" s="181" t="s">
        <v>625</v>
      </c>
      <c r="B552" s="181" t="s">
        <v>337</v>
      </c>
      <c r="C552" s="181" t="s">
        <v>626</v>
      </c>
      <c r="D552" s="182">
        <v>148261</v>
      </c>
      <c r="E552" s="182">
        <v>58040</v>
      </c>
      <c r="F552" s="165">
        <f t="shared" si="25"/>
        <v>0.71866350623603381</v>
      </c>
      <c r="G552" s="165">
        <f t="shared" si="26"/>
        <v>6.6081488908009883E-2</v>
      </c>
      <c r="H552" s="154">
        <f t="shared" si="27"/>
        <v>4</v>
      </c>
    </row>
    <row r="553" spans="1:8" hidden="1" x14ac:dyDescent="0.25">
      <c r="A553" s="181" t="s">
        <v>625</v>
      </c>
      <c r="B553" s="181" t="s">
        <v>349</v>
      </c>
      <c r="C553" s="181" t="s">
        <v>448</v>
      </c>
      <c r="D553" s="182">
        <v>92056</v>
      </c>
      <c r="E553" s="182">
        <v>0</v>
      </c>
      <c r="F553" s="165">
        <f t="shared" si="25"/>
        <v>1</v>
      </c>
      <c r="G553" s="165">
        <f t="shared" si="26"/>
        <v>4.1030328561899337E-2</v>
      </c>
      <c r="H553" s="154">
        <f t="shared" si="27"/>
        <v>5</v>
      </c>
    </row>
    <row r="554" spans="1:8" hidden="1" x14ac:dyDescent="0.25">
      <c r="A554" s="181" t="s">
        <v>625</v>
      </c>
      <c r="B554" s="181" t="s">
        <v>337</v>
      </c>
      <c r="C554" s="181" t="s">
        <v>348</v>
      </c>
      <c r="D554" s="182">
        <v>91950</v>
      </c>
      <c r="E554" s="182">
        <v>31443</v>
      </c>
      <c r="F554" s="165">
        <f t="shared" si="25"/>
        <v>0.74518003452383852</v>
      </c>
      <c r="G554" s="165">
        <f t="shared" si="26"/>
        <v>4.0983083245705265E-2</v>
      </c>
      <c r="H554" s="154">
        <f t="shared" si="27"/>
        <v>6</v>
      </c>
    </row>
    <row r="555" spans="1:8" hidden="1" x14ac:dyDescent="0.25">
      <c r="A555" s="185" t="s">
        <v>625</v>
      </c>
      <c r="B555" s="181" t="s">
        <v>341</v>
      </c>
      <c r="C555" s="181" t="s">
        <v>357</v>
      </c>
      <c r="D555" s="182">
        <v>87724</v>
      </c>
      <c r="E555" s="182">
        <v>18093</v>
      </c>
      <c r="F555" s="165">
        <f t="shared" si="25"/>
        <v>0.8290161316234631</v>
      </c>
      <c r="G555" s="165">
        <f t="shared" si="26"/>
        <v>3.9099510545364313E-2</v>
      </c>
      <c r="H555" s="154">
        <f t="shared" si="27"/>
        <v>7</v>
      </c>
    </row>
    <row r="556" spans="1:8" hidden="1" x14ac:dyDescent="0.25">
      <c r="A556" s="181" t="s">
        <v>625</v>
      </c>
      <c r="B556" s="181" t="s">
        <v>349</v>
      </c>
      <c r="C556" s="181" t="s">
        <v>443</v>
      </c>
      <c r="D556" s="182">
        <v>85035</v>
      </c>
      <c r="E556" s="182">
        <v>14447</v>
      </c>
      <c r="F556" s="165">
        <f t="shared" si="25"/>
        <v>0.85477774873846524</v>
      </c>
      <c r="G556" s="165">
        <f t="shared" si="26"/>
        <v>3.7900994929837381E-2</v>
      </c>
      <c r="H556" s="154">
        <f t="shared" si="27"/>
        <v>8</v>
      </c>
    </row>
    <row r="557" spans="1:8" hidden="1" x14ac:dyDescent="0.25">
      <c r="A557" s="181" t="s">
        <v>625</v>
      </c>
      <c r="B557" s="181" t="s">
        <v>341</v>
      </c>
      <c r="C557" s="181" t="s">
        <v>342</v>
      </c>
      <c r="D557" s="182">
        <v>84410</v>
      </c>
      <c r="E557" s="182">
        <v>38351</v>
      </c>
      <c r="F557" s="165">
        <f t="shared" si="25"/>
        <v>0.6875962235563412</v>
      </c>
      <c r="G557" s="165">
        <f t="shared" si="26"/>
        <v>3.7622425848504421E-2</v>
      </c>
      <c r="H557" s="154">
        <f t="shared" si="27"/>
        <v>9</v>
      </c>
    </row>
    <row r="558" spans="1:8" hidden="1" x14ac:dyDescent="0.25">
      <c r="A558" s="181" t="s">
        <v>625</v>
      </c>
      <c r="B558" s="181" t="s">
        <v>339</v>
      </c>
      <c r="C558" s="181" t="s">
        <v>340</v>
      </c>
      <c r="D558" s="182">
        <v>80598</v>
      </c>
      <c r="E558" s="182">
        <v>0</v>
      </c>
      <c r="F558" s="165">
        <f t="shared" si="25"/>
        <v>1</v>
      </c>
      <c r="G558" s="165">
        <f t="shared" si="26"/>
        <v>3.5923377307638421E-2</v>
      </c>
      <c r="H558" s="154">
        <f t="shared" si="27"/>
        <v>10</v>
      </c>
    </row>
    <row r="559" spans="1:8" hidden="1" x14ac:dyDescent="0.25">
      <c r="A559" s="181" t="s">
        <v>625</v>
      </c>
      <c r="B559" s="181" t="s">
        <v>349</v>
      </c>
      <c r="C559" s="181" t="s">
        <v>359</v>
      </c>
      <c r="D559" s="182">
        <v>69315</v>
      </c>
      <c r="E559" s="182">
        <v>31594</v>
      </c>
      <c r="F559" s="165">
        <f t="shared" si="25"/>
        <v>0.68690602423966152</v>
      </c>
      <c r="G559" s="165">
        <f t="shared" si="26"/>
        <v>3.089442539615074E-2</v>
      </c>
      <c r="H559" s="154">
        <f t="shared" si="27"/>
        <v>11</v>
      </c>
    </row>
    <row r="560" spans="1:8" hidden="1" x14ac:dyDescent="0.25">
      <c r="A560" s="181" t="s">
        <v>625</v>
      </c>
      <c r="B560" s="181" t="s">
        <v>339</v>
      </c>
      <c r="C560" s="181" t="s">
        <v>372</v>
      </c>
      <c r="D560" s="182">
        <v>67986</v>
      </c>
      <c r="E560" s="182">
        <v>1267</v>
      </c>
      <c r="F560" s="165">
        <f t="shared" si="25"/>
        <v>0.98170476369254767</v>
      </c>
      <c r="G560" s="165">
        <f t="shared" si="26"/>
        <v>3.030207610160433E-2</v>
      </c>
      <c r="H560" s="154">
        <f t="shared" si="27"/>
        <v>12</v>
      </c>
    </row>
    <row r="561" spans="1:8" hidden="1" x14ac:dyDescent="0.25">
      <c r="A561" s="181" t="s">
        <v>625</v>
      </c>
      <c r="B561" s="181" t="s">
        <v>351</v>
      </c>
      <c r="C561" s="181" t="s">
        <v>352</v>
      </c>
      <c r="D561" s="182">
        <v>64731</v>
      </c>
      <c r="E561" s="182">
        <v>0</v>
      </c>
      <c r="F561" s="165">
        <f t="shared" si="25"/>
        <v>1</v>
      </c>
      <c r="G561" s="165">
        <f t="shared" si="26"/>
        <v>2.8851288326022267E-2</v>
      </c>
      <c r="H561" s="154">
        <f t="shared" si="27"/>
        <v>13</v>
      </c>
    </row>
    <row r="562" spans="1:8" hidden="1" x14ac:dyDescent="0.25">
      <c r="A562" s="181" t="s">
        <v>625</v>
      </c>
      <c r="B562" s="181" t="s">
        <v>353</v>
      </c>
      <c r="C562" s="181" t="s">
        <v>354</v>
      </c>
      <c r="D562" s="182">
        <v>61368</v>
      </c>
      <c r="E562" s="182">
        <v>0</v>
      </c>
      <c r="F562" s="165">
        <f t="shared" si="25"/>
        <v>1</v>
      </c>
      <c r="G562" s="165">
        <f t="shared" si="26"/>
        <v>2.735236381318587E-2</v>
      </c>
      <c r="H562" s="154">
        <f t="shared" si="27"/>
        <v>14</v>
      </c>
    </row>
    <row r="563" spans="1:8" hidden="1" x14ac:dyDescent="0.25">
      <c r="A563" s="181" t="s">
        <v>625</v>
      </c>
      <c r="B563" s="181" t="s">
        <v>351</v>
      </c>
      <c r="C563" s="181" t="s">
        <v>355</v>
      </c>
      <c r="D563" s="182">
        <v>55773</v>
      </c>
      <c r="E563" s="182">
        <v>2653</v>
      </c>
      <c r="F563" s="165">
        <f t="shared" si="25"/>
        <v>0.95459213363913331</v>
      </c>
      <c r="G563" s="165">
        <f t="shared" si="26"/>
        <v>2.48586133970932E-2</v>
      </c>
      <c r="H563" s="154">
        <f t="shared" si="27"/>
        <v>15</v>
      </c>
    </row>
    <row r="564" spans="1:8" hidden="1" x14ac:dyDescent="0.25">
      <c r="A564" s="181" t="s">
        <v>625</v>
      </c>
      <c r="B564" s="181" t="s">
        <v>353</v>
      </c>
      <c r="C564" s="181" t="s">
        <v>412</v>
      </c>
      <c r="D564" s="182">
        <v>54834</v>
      </c>
      <c r="E564" s="182">
        <v>0</v>
      </c>
      <c r="F564" s="165">
        <f t="shared" si="25"/>
        <v>1</v>
      </c>
      <c r="G564" s="165">
        <f t="shared" si="26"/>
        <v>2.4440091209298558E-2</v>
      </c>
      <c r="H564" s="154">
        <f t="shared" si="27"/>
        <v>16</v>
      </c>
    </row>
    <row r="565" spans="1:8" hidden="1" x14ac:dyDescent="0.25">
      <c r="A565" s="181" t="s">
        <v>625</v>
      </c>
      <c r="B565" s="181" t="s">
        <v>339</v>
      </c>
      <c r="C565" s="181" t="s">
        <v>627</v>
      </c>
      <c r="D565" s="182">
        <v>47385</v>
      </c>
      <c r="E565" s="182">
        <v>0</v>
      </c>
      <c r="F565" s="165">
        <f t="shared" si="25"/>
        <v>1</v>
      </c>
      <c r="G565" s="165">
        <f t="shared" si="26"/>
        <v>2.1119993470339795E-2</v>
      </c>
      <c r="H565" s="154">
        <f t="shared" si="27"/>
        <v>17</v>
      </c>
    </row>
    <row r="566" spans="1:8" hidden="1" x14ac:dyDescent="0.25">
      <c r="A566" s="181" t="s">
        <v>625</v>
      </c>
      <c r="B566" s="181" t="s">
        <v>349</v>
      </c>
      <c r="C566" s="181" t="s">
        <v>379</v>
      </c>
      <c r="D566" s="182">
        <v>43127</v>
      </c>
      <c r="E566" s="182">
        <v>10716</v>
      </c>
      <c r="F566" s="165">
        <f t="shared" si="25"/>
        <v>0.80097691436212692</v>
      </c>
      <c r="G566" s="165">
        <f t="shared" si="26"/>
        <v>1.9222158033034595E-2</v>
      </c>
      <c r="H566" s="154">
        <f t="shared" si="27"/>
        <v>18</v>
      </c>
    </row>
    <row r="567" spans="1:8" hidden="1" x14ac:dyDescent="0.25">
      <c r="A567" s="181" t="s">
        <v>625</v>
      </c>
      <c r="B567" s="181" t="s">
        <v>341</v>
      </c>
      <c r="C567" s="181" t="s">
        <v>343</v>
      </c>
      <c r="D567" s="182">
        <v>41889</v>
      </c>
      <c r="E567" s="182">
        <v>24870</v>
      </c>
      <c r="F567" s="165">
        <f t="shared" si="25"/>
        <v>0.62746595964589047</v>
      </c>
      <c r="G567" s="165">
        <f t="shared" si="26"/>
        <v>1.8670368396730266E-2</v>
      </c>
      <c r="H567" s="154">
        <f t="shared" si="27"/>
        <v>19</v>
      </c>
    </row>
    <row r="568" spans="1:8" hidden="1" x14ac:dyDescent="0.25">
      <c r="A568" s="181" t="s">
        <v>625</v>
      </c>
      <c r="B568" s="181" t="s">
        <v>339</v>
      </c>
      <c r="C568" s="181" t="s">
        <v>344</v>
      </c>
      <c r="D568" s="182">
        <v>40149</v>
      </c>
      <c r="E568" s="182"/>
      <c r="F568" s="165">
        <f t="shared" si="25"/>
        <v>1</v>
      </c>
      <c r="G568" s="165">
        <f t="shared" si="26"/>
        <v>1.7894832074299302E-2</v>
      </c>
      <c r="H568" s="154">
        <f t="shared" si="27"/>
        <v>20</v>
      </c>
    </row>
    <row r="569" spans="1:8" x14ac:dyDescent="0.25">
      <c r="A569" s="181" t="s">
        <v>625</v>
      </c>
      <c r="B569" s="181" t="s">
        <v>369</v>
      </c>
      <c r="C569" s="181" t="s">
        <v>373</v>
      </c>
      <c r="D569" s="182">
        <v>36305</v>
      </c>
      <c r="E569" s="182">
        <v>0</v>
      </c>
      <c r="F569" s="165">
        <f t="shared" si="25"/>
        <v>1</v>
      </c>
      <c r="G569" s="165">
        <f t="shared" si="26"/>
        <v>1.6181520796469055E-2</v>
      </c>
      <c r="H569" s="154">
        <f t="shared" si="27"/>
        <v>21</v>
      </c>
    </row>
    <row r="570" spans="1:8" hidden="1" x14ac:dyDescent="0.25">
      <c r="A570" s="181" t="s">
        <v>625</v>
      </c>
      <c r="B570" s="181" t="s">
        <v>339</v>
      </c>
      <c r="C570" s="181" t="s">
        <v>376</v>
      </c>
      <c r="D570" s="182">
        <v>35431</v>
      </c>
      <c r="E570" s="182"/>
      <c r="F570" s="165">
        <f t="shared" si="25"/>
        <v>1</v>
      </c>
      <c r="G570" s="165">
        <f t="shared" si="26"/>
        <v>1.5791969793133041E-2</v>
      </c>
      <c r="H570" s="154">
        <f t="shared" si="27"/>
        <v>22</v>
      </c>
    </row>
    <row r="571" spans="1:8" hidden="1" x14ac:dyDescent="0.25">
      <c r="A571" s="181" t="s">
        <v>625</v>
      </c>
      <c r="B571" s="181" t="s">
        <v>341</v>
      </c>
      <c r="C571" s="181" t="s">
        <v>345</v>
      </c>
      <c r="D571" s="182">
        <v>34263</v>
      </c>
      <c r="E571" s="182">
        <v>9143</v>
      </c>
      <c r="F571" s="165">
        <f t="shared" si="25"/>
        <v>0.78936091784545914</v>
      </c>
      <c r="G571" s="165">
        <f t="shared" si="26"/>
        <v>1.5271379893938005E-2</v>
      </c>
      <c r="H571" s="154">
        <f t="shared" si="27"/>
        <v>23</v>
      </c>
    </row>
    <row r="572" spans="1:8" hidden="1" x14ac:dyDescent="0.25">
      <c r="A572" s="181" t="s">
        <v>625</v>
      </c>
      <c r="B572" s="181" t="s">
        <v>349</v>
      </c>
      <c r="C572" s="181" t="s">
        <v>358</v>
      </c>
      <c r="D572" s="182">
        <v>31632</v>
      </c>
      <c r="E572" s="182">
        <v>1354</v>
      </c>
      <c r="F572" s="165">
        <f t="shared" si="25"/>
        <v>0.9589522827866368</v>
      </c>
      <c r="G572" s="165">
        <f t="shared" si="26"/>
        <v>1.409871548915877E-2</v>
      </c>
      <c r="H572" s="154">
        <f t="shared" si="27"/>
        <v>24</v>
      </c>
    </row>
    <row r="573" spans="1:8" hidden="1" x14ac:dyDescent="0.25">
      <c r="A573" s="181" t="s">
        <v>625</v>
      </c>
      <c r="B573" s="181" t="s">
        <v>351</v>
      </c>
      <c r="C573" s="181" t="s">
        <v>360</v>
      </c>
      <c r="D573" s="182">
        <v>30195</v>
      </c>
      <c r="E573" s="182">
        <v>0</v>
      </c>
      <c r="F573" s="165">
        <f t="shared" si="25"/>
        <v>1</v>
      </c>
      <c r="G573" s="165">
        <f t="shared" si="26"/>
        <v>1.3458229457358027E-2</v>
      </c>
      <c r="H573" s="154">
        <f t="shared" si="27"/>
        <v>25</v>
      </c>
    </row>
    <row r="574" spans="1:8" hidden="1" x14ac:dyDescent="0.25">
      <c r="A574" s="181" t="s">
        <v>625</v>
      </c>
      <c r="B574" s="181" t="s">
        <v>353</v>
      </c>
      <c r="C574" s="181" t="s">
        <v>395</v>
      </c>
      <c r="D574" s="182">
        <v>22175</v>
      </c>
      <c r="E574" s="182"/>
      <c r="F574" s="165">
        <f t="shared" si="25"/>
        <v>1</v>
      </c>
      <c r="G574" s="165">
        <f t="shared" si="26"/>
        <v>9.8836310056934669E-3</v>
      </c>
      <c r="H574" s="154">
        <f t="shared" si="27"/>
        <v>26</v>
      </c>
    </row>
    <row r="575" spans="1:8" hidden="1" x14ac:dyDescent="0.25">
      <c r="A575" s="181" t="s">
        <v>625</v>
      </c>
      <c r="B575" s="181" t="s">
        <v>351</v>
      </c>
      <c r="C575" s="181" t="s">
        <v>371</v>
      </c>
      <c r="D575" s="182">
        <v>20844</v>
      </c>
      <c r="E575" s="182"/>
      <c r="F575" s="165">
        <f t="shared" si="25"/>
        <v>1</v>
      </c>
      <c r="G575" s="165">
        <f t="shared" si="26"/>
        <v>9.2903902900867922E-3</v>
      </c>
      <c r="H575" s="154">
        <f t="shared" si="27"/>
        <v>27</v>
      </c>
    </row>
    <row r="576" spans="1:8" hidden="1" x14ac:dyDescent="0.25">
      <c r="A576" s="181" t="s">
        <v>625</v>
      </c>
      <c r="B576" s="181" t="s">
        <v>341</v>
      </c>
      <c r="C576" s="181" t="s">
        <v>367</v>
      </c>
      <c r="D576" s="182">
        <v>20508</v>
      </c>
      <c r="E576" s="182">
        <v>21425</v>
      </c>
      <c r="F576" s="165">
        <f t="shared" si="25"/>
        <v>0.48906589082584123</v>
      </c>
      <c r="G576" s="165">
        <f t="shared" si="26"/>
        <v>9.1406315519621927E-3</v>
      </c>
      <c r="H576" s="154">
        <f t="shared" si="27"/>
        <v>28</v>
      </c>
    </row>
    <row r="577" spans="1:8" hidden="1" x14ac:dyDescent="0.25">
      <c r="A577" s="181" t="s">
        <v>625</v>
      </c>
      <c r="B577" s="181" t="s">
        <v>339</v>
      </c>
      <c r="C577" s="181" t="s">
        <v>628</v>
      </c>
      <c r="D577" s="182">
        <v>18280</v>
      </c>
      <c r="E577" s="182"/>
      <c r="F577" s="165">
        <f t="shared" si="25"/>
        <v>1</v>
      </c>
      <c r="G577" s="165">
        <f t="shared" si="26"/>
        <v>8.1475884908264514E-3</v>
      </c>
      <c r="H577" s="154">
        <f t="shared" si="27"/>
        <v>29</v>
      </c>
    </row>
    <row r="578" spans="1:8" hidden="1" x14ac:dyDescent="0.25">
      <c r="A578" s="181" t="s">
        <v>625</v>
      </c>
      <c r="B578" s="181" t="s">
        <v>349</v>
      </c>
      <c r="C578" s="181" t="s">
        <v>456</v>
      </c>
      <c r="D578" s="182">
        <v>17026</v>
      </c>
      <c r="E578" s="182">
        <v>2634</v>
      </c>
      <c r="F578" s="165">
        <f t="shared" ref="F578:F641" si="28">D578/(D578+E578)</f>
        <v>0.86602238046795521</v>
      </c>
      <c r="G578" s="165">
        <f t="shared" ref="G578:G641" si="29">D578/SUMIF($A$2:$A$983,$A578,$D$2:$D$983)</f>
        <v>7.5886674860399985E-3</v>
      </c>
      <c r="H578" s="154">
        <f t="shared" si="27"/>
        <v>30</v>
      </c>
    </row>
    <row r="579" spans="1:8" hidden="1" x14ac:dyDescent="0.25">
      <c r="A579" s="181" t="s">
        <v>625</v>
      </c>
      <c r="B579" s="181" t="s">
        <v>349</v>
      </c>
      <c r="C579" s="181" t="s">
        <v>356</v>
      </c>
      <c r="D579" s="182">
        <v>16826</v>
      </c>
      <c r="E579" s="182">
        <v>2515</v>
      </c>
      <c r="F579" s="165">
        <f t="shared" si="28"/>
        <v>0.86996535856470714</v>
      </c>
      <c r="G579" s="165">
        <f t="shared" si="29"/>
        <v>7.4995253800134503E-3</v>
      </c>
      <c r="H579" s="154">
        <f t="shared" si="27"/>
        <v>31</v>
      </c>
    </row>
    <row r="580" spans="1:8" hidden="1" x14ac:dyDescent="0.25">
      <c r="A580" s="181" t="s">
        <v>625</v>
      </c>
      <c r="B580" s="181" t="s">
        <v>362</v>
      </c>
      <c r="C580" s="181" t="s">
        <v>397</v>
      </c>
      <c r="D580" s="182">
        <v>15546</v>
      </c>
      <c r="E580" s="182">
        <v>1386</v>
      </c>
      <c r="F580" s="165">
        <f t="shared" si="28"/>
        <v>0.91814316087880932</v>
      </c>
      <c r="G580" s="165">
        <f t="shared" si="29"/>
        <v>6.9290159014435459E-3</v>
      </c>
      <c r="H580" s="154">
        <f t="shared" si="27"/>
        <v>32</v>
      </c>
    </row>
    <row r="581" spans="1:8" hidden="1" x14ac:dyDescent="0.25">
      <c r="A581" s="181" t="s">
        <v>625</v>
      </c>
      <c r="B581" s="181" t="s">
        <v>362</v>
      </c>
      <c r="C581" s="181" t="s">
        <v>372</v>
      </c>
      <c r="D581" s="182">
        <v>15546</v>
      </c>
      <c r="E581" s="182">
        <v>1386</v>
      </c>
      <c r="F581" s="165">
        <f t="shared" si="28"/>
        <v>0.91814316087880932</v>
      </c>
      <c r="G581" s="165">
        <f t="shared" si="29"/>
        <v>6.9290159014435459E-3</v>
      </c>
      <c r="H581" s="154">
        <f t="shared" si="27"/>
        <v>33</v>
      </c>
    </row>
    <row r="582" spans="1:8" hidden="1" x14ac:dyDescent="0.25">
      <c r="A582" s="181" t="s">
        <v>625</v>
      </c>
      <c r="B582" s="181" t="s">
        <v>351</v>
      </c>
      <c r="C582" s="181" t="s">
        <v>600</v>
      </c>
      <c r="D582" s="182">
        <v>14504</v>
      </c>
      <c r="E582" s="182">
        <v>1354</v>
      </c>
      <c r="F582" s="165">
        <f t="shared" si="28"/>
        <v>0.91461722789759115</v>
      </c>
      <c r="G582" s="165">
        <f t="shared" si="29"/>
        <v>6.4645855290452331E-3</v>
      </c>
      <c r="H582" s="154">
        <f t="shared" si="27"/>
        <v>34</v>
      </c>
    </row>
    <row r="583" spans="1:8" hidden="1" x14ac:dyDescent="0.25">
      <c r="A583" s="181" t="s">
        <v>625</v>
      </c>
      <c r="B583" s="181" t="s">
        <v>362</v>
      </c>
      <c r="C583" s="181" t="s">
        <v>566</v>
      </c>
      <c r="D583" s="182">
        <v>13031</v>
      </c>
      <c r="E583" s="182">
        <v>1386</v>
      </c>
      <c r="F583" s="165">
        <f t="shared" si="28"/>
        <v>0.9038634944856766</v>
      </c>
      <c r="G583" s="165">
        <f t="shared" si="29"/>
        <v>5.8080539181597094E-3</v>
      </c>
      <c r="H583" s="154">
        <f t="shared" si="27"/>
        <v>35</v>
      </c>
    </row>
    <row r="584" spans="1:8" hidden="1" x14ac:dyDescent="0.25">
      <c r="A584" s="181" t="s">
        <v>625</v>
      </c>
      <c r="B584" s="181" t="s">
        <v>353</v>
      </c>
      <c r="C584" s="181" t="s">
        <v>420</v>
      </c>
      <c r="D584" s="182">
        <v>12876</v>
      </c>
      <c r="E584" s="182"/>
      <c r="F584" s="165">
        <f t="shared" si="28"/>
        <v>1</v>
      </c>
      <c r="G584" s="165">
        <f t="shared" si="29"/>
        <v>5.7389687859891354E-3</v>
      </c>
      <c r="H584" s="154">
        <f t="shared" si="27"/>
        <v>36</v>
      </c>
    </row>
    <row r="585" spans="1:8" hidden="1" x14ac:dyDescent="0.25">
      <c r="A585" s="181" t="s">
        <v>625</v>
      </c>
      <c r="B585" s="181" t="s">
        <v>349</v>
      </c>
      <c r="C585" s="181" t="s">
        <v>361</v>
      </c>
      <c r="D585" s="182">
        <v>7564</v>
      </c>
      <c r="E585" s="182">
        <v>1386</v>
      </c>
      <c r="F585" s="165">
        <f t="shared" si="28"/>
        <v>0.84513966480446923</v>
      </c>
      <c r="G585" s="165">
        <f t="shared" si="29"/>
        <v>3.3713544499240308E-3</v>
      </c>
      <c r="H585" s="154">
        <f t="shared" si="27"/>
        <v>37</v>
      </c>
    </row>
    <row r="586" spans="1:8" hidden="1" x14ac:dyDescent="0.25">
      <c r="A586" s="181" t="s">
        <v>625</v>
      </c>
      <c r="B586" s="181" t="s">
        <v>353</v>
      </c>
      <c r="C586" s="181" t="s">
        <v>394</v>
      </c>
      <c r="D586" s="182">
        <v>6573</v>
      </c>
      <c r="E586" s="182"/>
      <c r="F586" s="165">
        <f t="shared" si="28"/>
        <v>1</v>
      </c>
      <c r="G586" s="165">
        <f t="shared" si="29"/>
        <v>2.9296553145624874E-3</v>
      </c>
      <c r="H586" s="154">
        <f t="shared" si="27"/>
        <v>38</v>
      </c>
    </row>
    <row r="587" spans="1:8" hidden="1" x14ac:dyDescent="0.25">
      <c r="A587" s="181" t="s">
        <v>625</v>
      </c>
      <c r="B587" s="181" t="s">
        <v>362</v>
      </c>
      <c r="C587" s="181" t="s">
        <v>605</v>
      </c>
      <c r="D587" s="182">
        <v>6541</v>
      </c>
      <c r="E587" s="182"/>
      <c r="F587" s="165">
        <f t="shared" si="28"/>
        <v>1</v>
      </c>
      <c r="G587" s="165">
        <f t="shared" si="29"/>
        <v>2.9153925775982398E-3</v>
      </c>
      <c r="H587" s="154">
        <f t="shared" si="27"/>
        <v>39</v>
      </c>
    </row>
    <row r="588" spans="1:8" hidden="1" x14ac:dyDescent="0.25">
      <c r="A588" s="181" t="s">
        <v>625</v>
      </c>
      <c r="B588" s="181" t="s">
        <v>349</v>
      </c>
      <c r="C588" s="181" t="s">
        <v>407</v>
      </c>
      <c r="D588" s="182">
        <v>6403</v>
      </c>
      <c r="E588" s="182">
        <v>2496</v>
      </c>
      <c r="F588" s="165">
        <f t="shared" si="28"/>
        <v>0.71951904708394199</v>
      </c>
      <c r="G588" s="165">
        <f t="shared" si="29"/>
        <v>2.8538845244399217E-3</v>
      </c>
      <c r="H588" s="154">
        <f t="shared" si="27"/>
        <v>40</v>
      </c>
    </row>
    <row r="589" spans="1:8" hidden="1" x14ac:dyDescent="0.25">
      <c r="A589" s="181" t="s">
        <v>625</v>
      </c>
      <c r="B589" s="181" t="s">
        <v>339</v>
      </c>
      <c r="C589" s="181" t="s">
        <v>604</v>
      </c>
      <c r="D589" s="182">
        <v>5480</v>
      </c>
      <c r="E589" s="182"/>
      <c r="F589" s="165">
        <f t="shared" si="28"/>
        <v>1</v>
      </c>
      <c r="G589" s="165">
        <f t="shared" si="29"/>
        <v>2.4424937051274048E-3</v>
      </c>
      <c r="H589" s="154">
        <f t="shared" si="27"/>
        <v>41</v>
      </c>
    </row>
    <row r="590" spans="1:8" hidden="1" x14ac:dyDescent="0.25">
      <c r="A590" s="181" t="s">
        <v>625</v>
      </c>
      <c r="B590" s="181" t="s">
        <v>353</v>
      </c>
      <c r="C590" s="181" t="s">
        <v>403</v>
      </c>
      <c r="D590" s="182">
        <v>4039</v>
      </c>
      <c r="E590" s="182">
        <v>0</v>
      </c>
      <c r="F590" s="165">
        <f t="shared" si="28"/>
        <v>1</v>
      </c>
      <c r="G590" s="165">
        <f t="shared" si="29"/>
        <v>1.8002248312061291E-3</v>
      </c>
      <c r="H590" s="154">
        <f t="shared" si="27"/>
        <v>42</v>
      </c>
    </row>
    <row r="591" spans="1:8" hidden="1" x14ac:dyDescent="0.25">
      <c r="A591" s="181" t="s">
        <v>625</v>
      </c>
      <c r="B591" s="181" t="s">
        <v>362</v>
      </c>
      <c r="C591" s="181" t="s">
        <v>402</v>
      </c>
      <c r="D591" s="182">
        <v>3869</v>
      </c>
      <c r="E591" s="182"/>
      <c r="F591" s="165">
        <f t="shared" si="28"/>
        <v>1</v>
      </c>
      <c r="G591" s="165">
        <f t="shared" si="29"/>
        <v>1.7244540410835637E-3</v>
      </c>
      <c r="H591" s="154">
        <f t="shared" si="27"/>
        <v>43</v>
      </c>
    </row>
    <row r="592" spans="1:8" hidden="1" x14ac:dyDescent="0.25">
      <c r="A592" s="181" t="s">
        <v>625</v>
      </c>
      <c r="B592" s="181" t="s">
        <v>351</v>
      </c>
      <c r="C592" s="181" t="s">
        <v>416</v>
      </c>
      <c r="D592" s="182">
        <v>3744</v>
      </c>
      <c r="E592" s="182"/>
      <c r="F592" s="165">
        <f t="shared" si="28"/>
        <v>1</v>
      </c>
      <c r="G592" s="165">
        <f t="shared" si="29"/>
        <v>1.6687402248169714E-3</v>
      </c>
      <c r="H592" s="154">
        <f t="shared" si="27"/>
        <v>44</v>
      </c>
    </row>
    <row r="593" spans="1:8" hidden="1" x14ac:dyDescent="0.25">
      <c r="A593" s="181" t="s">
        <v>625</v>
      </c>
      <c r="B593" s="181" t="s">
        <v>339</v>
      </c>
      <c r="C593" s="181" t="s">
        <v>405</v>
      </c>
      <c r="D593" s="182">
        <v>2708</v>
      </c>
      <c r="E593" s="182"/>
      <c r="F593" s="165">
        <f t="shared" si="28"/>
        <v>1</v>
      </c>
      <c r="G593" s="165">
        <f t="shared" si="29"/>
        <v>1.2069841155994546E-3</v>
      </c>
      <c r="H593" s="154">
        <f t="shared" si="27"/>
        <v>45</v>
      </c>
    </row>
    <row r="594" spans="1:8" hidden="1" x14ac:dyDescent="0.25">
      <c r="A594" s="181" t="s">
        <v>625</v>
      </c>
      <c r="B594" s="181" t="s">
        <v>353</v>
      </c>
      <c r="C594" s="181" t="s">
        <v>410</v>
      </c>
      <c r="D594" s="182">
        <v>2634</v>
      </c>
      <c r="E594" s="182"/>
      <c r="F594" s="165">
        <f t="shared" si="28"/>
        <v>1</v>
      </c>
      <c r="G594" s="165">
        <f t="shared" si="29"/>
        <v>1.1740015363696321E-3</v>
      </c>
      <c r="H594" s="154">
        <f t="shared" si="27"/>
        <v>46</v>
      </c>
    </row>
    <row r="595" spans="1:8" hidden="1" x14ac:dyDescent="0.25">
      <c r="A595" s="181" t="s">
        <v>625</v>
      </c>
      <c r="B595" s="181" t="s">
        <v>341</v>
      </c>
      <c r="C595" s="181" t="s">
        <v>408</v>
      </c>
      <c r="D595" s="182">
        <v>2534</v>
      </c>
      <c r="E595" s="182"/>
      <c r="F595" s="165">
        <f t="shared" si="28"/>
        <v>1</v>
      </c>
      <c r="G595" s="165">
        <f t="shared" si="29"/>
        <v>1.1294304833563583E-3</v>
      </c>
      <c r="H595" s="154">
        <f t="shared" si="27"/>
        <v>47</v>
      </c>
    </row>
    <row r="596" spans="1:8" hidden="1" x14ac:dyDescent="0.25">
      <c r="A596" s="181" t="s">
        <v>625</v>
      </c>
      <c r="B596" s="181" t="s">
        <v>362</v>
      </c>
      <c r="C596" s="181" t="s">
        <v>398</v>
      </c>
      <c r="D596" s="182">
        <v>1386</v>
      </c>
      <c r="E596" s="182"/>
      <c r="F596" s="165">
        <f t="shared" si="28"/>
        <v>1</v>
      </c>
      <c r="G596" s="165">
        <f t="shared" si="29"/>
        <v>6.1775479476397499E-4</v>
      </c>
      <c r="H596" s="154">
        <f t="shared" si="27"/>
        <v>48</v>
      </c>
    </row>
    <row r="597" spans="1:8" hidden="1" x14ac:dyDescent="0.25">
      <c r="A597" s="181" t="s">
        <v>625</v>
      </c>
      <c r="B597" s="181" t="s">
        <v>339</v>
      </c>
      <c r="C597" s="181" t="s">
        <v>629</v>
      </c>
      <c r="D597" s="182">
        <v>1386</v>
      </c>
      <c r="E597" s="182"/>
      <c r="F597" s="165">
        <f t="shared" si="28"/>
        <v>1</v>
      </c>
      <c r="G597" s="165">
        <f t="shared" si="29"/>
        <v>6.1775479476397499E-4</v>
      </c>
      <c r="H597" s="154">
        <f t="shared" si="27"/>
        <v>49</v>
      </c>
    </row>
    <row r="598" spans="1:8" hidden="1" x14ac:dyDescent="0.25">
      <c r="A598" s="181" t="s">
        <v>625</v>
      </c>
      <c r="B598" s="181" t="s">
        <v>349</v>
      </c>
      <c r="C598" s="181" t="s">
        <v>455</v>
      </c>
      <c r="D598" s="182">
        <v>1386</v>
      </c>
      <c r="E598" s="182"/>
      <c r="F598" s="165">
        <f t="shared" si="28"/>
        <v>1</v>
      </c>
      <c r="G598" s="165">
        <f t="shared" si="29"/>
        <v>6.1775479476397499E-4</v>
      </c>
      <c r="H598" s="154">
        <f t="shared" si="27"/>
        <v>50</v>
      </c>
    </row>
    <row r="599" spans="1:8" hidden="1" x14ac:dyDescent="0.25">
      <c r="A599" s="181" t="s">
        <v>625</v>
      </c>
      <c r="B599" s="181" t="s">
        <v>351</v>
      </c>
      <c r="C599" s="181" t="s">
        <v>437</v>
      </c>
      <c r="D599" s="182">
        <v>1354</v>
      </c>
      <c r="E599" s="182"/>
      <c r="F599" s="165">
        <f t="shared" si="28"/>
        <v>1</v>
      </c>
      <c r="G599" s="165">
        <f t="shared" si="29"/>
        <v>6.0349205779972731E-4</v>
      </c>
      <c r="H599" s="154">
        <f t="shared" si="27"/>
        <v>51</v>
      </c>
    </row>
    <row r="600" spans="1:8" hidden="1" x14ac:dyDescent="0.25">
      <c r="A600" s="181" t="s">
        <v>625</v>
      </c>
      <c r="B600" s="181" t="s">
        <v>362</v>
      </c>
      <c r="C600" s="181" t="s">
        <v>492</v>
      </c>
      <c r="D600" s="182">
        <v>1354</v>
      </c>
      <c r="E600" s="182"/>
      <c r="F600" s="165">
        <f t="shared" si="28"/>
        <v>1</v>
      </c>
      <c r="G600" s="165">
        <f t="shared" si="29"/>
        <v>6.0349205779972731E-4</v>
      </c>
      <c r="H600" s="154">
        <f t="shared" si="27"/>
        <v>52</v>
      </c>
    </row>
    <row r="601" spans="1:8" hidden="1" x14ac:dyDescent="0.25">
      <c r="A601" s="181" t="s">
        <v>625</v>
      </c>
      <c r="B601" s="181" t="s">
        <v>630</v>
      </c>
      <c r="C601" s="181" t="s">
        <v>469</v>
      </c>
      <c r="D601" s="182">
        <v>1354</v>
      </c>
      <c r="E601" s="182"/>
      <c r="F601" s="165">
        <f t="shared" si="28"/>
        <v>1</v>
      </c>
      <c r="G601" s="165">
        <f t="shared" si="29"/>
        <v>6.0349205779972731E-4</v>
      </c>
      <c r="H601" s="154">
        <f t="shared" si="27"/>
        <v>53</v>
      </c>
    </row>
    <row r="602" spans="1:8" hidden="1" x14ac:dyDescent="0.25">
      <c r="A602" s="181" t="s">
        <v>625</v>
      </c>
      <c r="B602" s="181" t="s">
        <v>630</v>
      </c>
      <c r="C602" s="181" t="s">
        <v>631</v>
      </c>
      <c r="D602" s="182">
        <v>1267</v>
      </c>
      <c r="E602" s="182"/>
      <c r="F602" s="165">
        <f t="shared" si="28"/>
        <v>1</v>
      </c>
      <c r="G602" s="165">
        <f t="shared" si="29"/>
        <v>5.6471524167817913E-4</v>
      </c>
      <c r="H602" s="154">
        <f t="shared" si="27"/>
        <v>54</v>
      </c>
    </row>
    <row r="603" spans="1:8" hidden="1" x14ac:dyDescent="0.25">
      <c r="A603" s="181" t="s">
        <v>625</v>
      </c>
      <c r="B603" s="181" t="s">
        <v>351</v>
      </c>
      <c r="C603" s="181" t="s">
        <v>452</v>
      </c>
      <c r="D603" s="182">
        <v>1267</v>
      </c>
      <c r="E603" s="182"/>
      <c r="F603" s="165">
        <f t="shared" si="28"/>
        <v>1</v>
      </c>
      <c r="G603" s="165">
        <f t="shared" si="29"/>
        <v>5.6471524167817913E-4</v>
      </c>
      <c r="H603" s="154">
        <f t="shared" si="27"/>
        <v>55</v>
      </c>
    </row>
    <row r="604" spans="1:8" hidden="1" x14ac:dyDescent="0.25">
      <c r="A604" s="181" t="s">
        <v>625</v>
      </c>
      <c r="B604" s="181" t="s">
        <v>382</v>
      </c>
      <c r="C604" s="181" t="s">
        <v>409</v>
      </c>
      <c r="D604" s="182">
        <v>1248</v>
      </c>
      <c r="E604" s="182"/>
      <c r="F604" s="165">
        <f t="shared" si="28"/>
        <v>1</v>
      </c>
      <c r="G604" s="165">
        <f t="shared" si="29"/>
        <v>5.5624674160565713E-4</v>
      </c>
      <c r="H604" s="154">
        <f t="shared" ref="H604:H667" si="30">IF(A604&lt;&gt;A603,1,H603+1)</f>
        <v>56</v>
      </c>
    </row>
    <row r="605" spans="1:8" hidden="1" x14ac:dyDescent="0.25">
      <c r="A605" s="181" t="s">
        <v>625</v>
      </c>
      <c r="B605" s="181" t="s">
        <v>339</v>
      </c>
      <c r="C605" s="181" t="s">
        <v>400</v>
      </c>
      <c r="D605" s="182">
        <v>1248</v>
      </c>
      <c r="E605" s="182"/>
      <c r="F605" s="165">
        <f t="shared" si="28"/>
        <v>1</v>
      </c>
      <c r="G605" s="165">
        <f t="shared" si="29"/>
        <v>5.5624674160565713E-4</v>
      </c>
      <c r="H605" s="154">
        <f t="shared" si="30"/>
        <v>57</v>
      </c>
    </row>
    <row r="606" spans="1:8" hidden="1" x14ac:dyDescent="0.25">
      <c r="A606" s="181" t="s">
        <v>625</v>
      </c>
      <c r="B606" s="181" t="s">
        <v>349</v>
      </c>
      <c r="C606" s="181" t="s">
        <v>417</v>
      </c>
      <c r="D606" s="182">
        <v>1248</v>
      </c>
      <c r="E606" s="182"/>
      <c r="F606" s="165">
        <f t="shared" si="28"/>
        <v>1</v>
      </c>
      <c r="G606" s="165">
        <f t="shared" si="29"/>
        <v>5.5624674160565713E-4</v>
      </c>
      <c r="H606" s="154">
        <f t="shared" si="30"/>
        <v>58</v>
      </c>
    </row>
    <row r="607" spans="1:8" hidden="1" x14ac:dyDescent="0.25">
      <c r="A607" s="181" t="s">
        <v>625</v>
      </c>
      <c r="B607" s="181" t="s">
        <v>349</v>
      </c>
      <c r="C607" s="181" t="s">
        <v>406</v>
      </c>
      <c r="D607" s="182">
        <v>1248</v>
      </c>
      <c r="E607" s="182">
        <v>1386</v>
      </c>
      <c r="F607" s="165">
        <f t="shared" si="28"/>
        <v>0.47380410022779046</v>
      </c>
      <c r="G607" s="165">
        <f t="shared" si="29"/>
        <v>5.5624674160565713E-4</v>
      </c>
      <c r="H607" s="154">
        <f t="shared" si="30"/>
        <v>59</v>
      </c>
    </row>
    <row r="608" spans="1:8" hidden="1" x14ac:dyDescent="0.25">
      <c r="A608" s="183" t="s">
        <v>625</v>
      </c>
      <c r="B608" s="181" t="s">
        <v>406</v>
      </c>
      <c r="C608" s="176">
        <v>0.47380410022779046</v>
      </c>
      <c r="D608" s="162">
        <v>0.5261958997722096</v>
      </c>
      <c r="F608" s="165">
        <f t="shared" si="28"/>
        <v>1</v>
      </c>
      <c r="G608" s="165">
        <f t="shared" si="29"/>
        <v>2.3453105344114464E-7</v>
      </c>
      <c r="H608" s="154">
        <f t="shared" si="30"/>
        <v>60</v>
      </c>
    </row>
    <row r="609" spans="1:8" hidden="1" x14ac:dyDescent="0.25">
      <c r="A609" s="183" t="s">
        <v>625</v>
      </c>
      <c r="B609" s="181" t="s">
        <v>367</v>
      </c>
      <c r="C609" s="176">
        <v>0.48906589082584123</v>
      </c>
      <c r="D609" s="162">
        <v>0.51093410917415882</v>
      </c>
      <c r="F609" s="165">
        <f t="shared" si="28"/>
        <v>1</v>
      </c>
      <c r="G609" s="165">
        <f t="shared" si="29"/>
        <v>2.277287126629126E-7</v>
      </c>
      <c r="H609" s="154">
        <f t="shared" si="30"/>
        <v>61</v>
      </c>
    </row>
    <row r="610" spans="1:8" hidden="1" x14ac:dyDescent="0.25">
      <c r="A610" s="183" t="s">
        <v>625</v>
      </c>
      <c r="B610" s="181" t="s">
        <v>343</v>
      </c>
      <c r="C610" s="176">
        <v>0.62746595964589047</v>
      </c>
      <c r="D610" s="162">
        <v>0.37253404035410959</v>
      </c>
      <c r="F610" s="165">
        <f t="shared" si="28"/>
        <v>1</v>
      </c>
      <c r="G610" s="165">
        <f t="shared" si="29"/>
        <v>1.6604234461872102E-7</v>
      </c>
      <c r="H610" s="154">
        <f t="shared" si="30"/>
        <v>62</v>
      </c>
    </row>
    <row r="611" spans="1:8" hidden="1" x14ac:dyDescent="0.25">
      <c r="A611" s="183" t="s">
        <v>625</v>
      </c>
      <c r="B611" s="181" t="s">
        <v>359</v>
      </c>
      <c r="C611" s="176">
        <v>0.68690602423966152</v>
      </c>
      <c r="D611" s="162">
        <v>0.31309397576033854</v>
      </c>
      <c r="F611" s="165">
        <f t="shared" si="28"/>
        <v>1</v>
      </c>
      <c r="G611" s="165">
        <f t="shared" si="29"/>
        <v>1.3954928191750714E-7</v>
      </c>
      <c r="H611" s="154">
        <f t="shared" si="30"/>
        <v>63</v>
      </c>
    </row>
    <row r="612" spans="1:8" hidden="1" x14ac:dyDescent="0.25">
      <c r="A612" s="183" t="s">
        <v>625</v>
      </c>
      <c r="B612" s="181" t="s">
        <v>342</v>
      </c>
      <c r="C612" s="176">
        <v>0.6875962235563412</v>
      </c>
      <c r="D612" s="162">
        <v>0.3124037764436588</v>
      </c>
      <c r="F612" s="165">
        <f t="shared" si="28"/>
        <v>1</v>
      </c>
      <c r="G612" s="165">
        <f t="shared" si="29"/>
        <v>1.3924165281417255E-7</v>
      </c>
      <c r="H612" s="154">
        <f t="shared" si="30"/>
        <v>64</v>
      </c>
    </row>
    <row r="613" spans="1:8" hidden="1" x14ac:dyDescent="0.25">
      <c r="A613" s="183" t="s">
        <v>625</v>
      </c>
      <c r="B613" s="181" t="s">
        <v>626</v>
      </c>
      <c r="C613" s="176">
        <v>0.71866350623603381</v>
      </c>
      <c r="D613" s="162">
        <v>0.28133649376396624</v>
      </c>
      <c r="F613" s="165">
        <f t="shared" si="28"/>
        <v>1</v>
      </c>
      <c r="G613" s="165">
        <f t="shared" si="29"/>
        <v>1.2539463778122314E-7</v>
      </c>
      <c r="H613" s="154">
        <f t="shared" si="30"/>
        <v>65</v>
      </c>
    </row>
    <row r="614" spans="1:8" hidden="1" x14ac:dyDescent="0.25">
      <c r="A614" s="183" t="s">
        <v>625</v>
      </c>
      <c r="B614" s="181" t="s">
        <v>407</v>
      </c>
      <c r="C614" s="176">
        <v>0.71951904708394199</v>
      </c>
      <c r="D614" s="162">
        <v>0.28048095291605796</v>
      </c>
      <c r="F614" s="165">
        <f t="shared" si="28"/>
        <v>1</v>
      </c>
      <c r="G614" s="165">
        <f t="shared" si="29"/>
        <v>1.2501331421635173E-7</v>
      </c>
      <c r="H614" s="154">
        <f t="shared" si="30"/>
        <v>66</v>
      </c>
    </row>
    <row r="615" spans="1:8" hidden="1" x14ac:dyDescent="0.25">
      <c r="A615" s="183" t="s">
        <v>625</v>
      </c>
      <c r="B615" s="181" t="s">
        <v>348</v>
      </c>
      <c r="C615" s="176">
        <v>0.74518003452383852</v>
      </c>
      <c r="D615" s="162">
        <v>0.25481996547616154</v>
      </c>
      <c r="F615" s="165">
        <f t="shared" si="28"/>
        <v>1</v>
      </c>
      <c r="G615" s="165">
        <f t="shared" si="29"/>
        <v>1.1357594190078597E-7</v>
      </c>
      <c r="H615" s="154">
        <f t="shared" si="30"/>
        <v>67</v>
      </c>
    </row>
    <row r="616" spans="1:8" hidden="1" x14ac:dyDescent="0.25">
      <c r="A616" s="183" t="s">
        <v>625</v>
      </c>
      <c r="B616" s="181" t="s">
        <v>338</v>
      </c>
      <c r="C616" s="176">
        <v>0.78792335131105096</v>
      </c>
      <c r="D616" s="162">
        <v>0.21207664868894902</v>
      </c>
      <c r="F616" s="165">
        <f t="shared" si="28"/>
        <v>1</v>
      </c>
      <c r="G616" s="165">
        <f t="shared" si="29"/>
        <v>9.452479551592592E-8</v>
      </c>
      <c r="H616" s="154">
        <f t="shared" si="30"/>
        <v>68</v>
      </c>
    </row>
    <row r="617" spans="1:8" hidden="1" x14ac:dyDescent="0.25">
      <c r="A617" s="183" t="s">
        <v>625</v>
      </c>
      <c r="B617" s="181" t="s">
        <v>345</v>
      </c>
      <c r="C617" s="176">
        <v>0.78936091784545914</v>
      </c>
      <c r="D617" s="162">
        <v>0.21063908215454086</v>
      </c>
      <c r="F617" s="165">
        <f t="shared" si="28"/>
        <v>1</v>
      </c>
      <c r="G617" s="165">
        <f t="shared" si="29"/>
        <v>9.3884056973773773E-8</v>
      </c>
      <c r="H617" s="154">
        <f t="shared" si="30"/>
        <v>69</v>
      </c>
    </row>
    <row r="618" spans="1:8" hidden="1" x14ac:dyDescent="0.25">
      <c r="A618" s="183" t="s">
        <v>625</v>
      </c>
      <c r="B618" s="181" t="s">
        <v>379</v>
      </c>
      <c r="C618" s="176">
        <v>0.80097691436212692</v>
      </c>
      <c r="D618" s="162">
        <v>0.19902308563787308</v>
      </c>
      <c r="F618" s="165">
        <f t="shared" si="28"/>
        <v>1</v>
      </c>
      <c r="G618" s="165">
        <f t="shared" si="29"/>
        <v>8.8706685008309734E-8</v>
      </c>
      <c r="H618" s="154">
        <f t="shared" si="30"/>
        <v>70</v>
      </c>
    </row>
    <row r="619" spans="1:8" hidden="1" x14ac:dyDescent="0.25">
      <c r="A619" s="183" t="s">
        <v>625</v>
      </c>
      <c r="B619" s="181" t="s">
        <v>357</v>
      </c>
      <c r="C619" s="176">
        <v>0.8290161316234631</v>
      </c>
      <c r="D619" s="162">
        <v>0.17098386837653684</v>
      </c>
      <c r="F619" s="165">
        <f t="shared" si="28"/>
        <v>1</v>
      </c>
      <c r="G619" s="165">
        <f t="shared" si="29"/>
        <v>7.6209310618252542E-8</v>
      </c>
      <c r="H619" s="154">
        <f t="shared" si="30"/>
        <v>71</v>
      </c>
    </row>
    <row r="620" spans="1:8" hidden="1" x14ac:dyDescent="0.25">
      <c r="A620" s="183" t="s">
        <v>625</v>
      </c>
      <c r="B620" s="181" t="s">
        <v>443</v>
      </c>
      <c r="C620" s="176">
        <v>0.85477774873846524</v>
      </c>
      <c r="D620" s="162">
        <v>0.14522225126153476</v>
      </c>
      <c r="F620" s="165">
        <f t="shared" si="28"/>
        <v>1</v>
      </c>
      <c r="G620" s="165">
        <f t="shared" si="29"/>
        <v>6.4727086596848348E-8</v>
      </c>
      <c r="H620" s="154">
        <f t="shared" si="30"/>
        <v>72</v>
      </c>
    </row>
    <row r="621" spans="1:8" hidden="1" x14ac:dyDescent="0.25">
      <c r="A621" s="183" t="s">
        <v>625</v>
      </c>
      <c r="B621" s="181" t="s">
        <v>456</v>
      </c>
      <c r="C621" s="176">
        <v>0.86602238046795521</v>
      </c>
      <c r="D621" s="162">
        <v>0.13397761953204476</v>
      </c>
      <c r="F621" s="165">
        <f t="shared" si="28"/>
        <v>1</v>
      </c>
      <c r="G621" s="165">
        <f t="shared" si="29"/>
        <v>5.9715235827549953E-8</v>
      </c>
      <c r="H621" s="154">
        <f t="shared" si="30"/>
        <v>73</v>
      </c>
    </row>
    <row r="622" spans="1:8" hidden="1" x14ac:dyDescent="0.25">
      <c r="A622" s="183" t="s">
        <v>625</v>
      </c>
      <c r="B622" s="181" t="s">
        <v>356</v>
      </c>
      <c r="C622" s="176">
        <v>0.86996535856470714</v>
      </c>
      <c r="D622" s="162">
        <v>0.13003464143529289</v>
      </c>
      <c r="F622" s="165">
        <f t="shared" si="28"/>
        <v>1</v>
      </c>
      <c r="G622" s="165">
        <f t="shared" si="29"/>
        <v>5.79578089697449E-8</v>
      </c>
      <c r="H622" s="154">
        <f t="shared" si="30"/>
        <v>74</v>
      </c>
    </row>
    <row r="623" spans="1:8" hidden="1" x14ac:dyDescent="0.25">
      <c r="A623" s="183" t="s">
        <v>625</v>
      </c>
      <c r="B623" s="181" t="s">
        <v>350</v>
      </c>
      <c r="C623" s="176">
        <v>0.88241428690021584</v>
      </c>
      <c r="D623" s="162">
        <v>0.11758571309978416</v>
      </c>
      <c r="F623" s="165">
        <f t="shared" si="28"/>
        <v>1</v>
      </c>
      <c r="G623" s="165">
        <f t="shared" si="29"/>
        <v>5.240919052174084E-8</v>
      </c>
      <c r="H623" s="154">
        <f t="shared" si="30"/>
        <v>75</v>
      </c>
    </row>
    <row r="624" spans="1:8" hidden="1" x14ac:dyDescent="0.25">
      <c r="A624" s="183" t="s">
        <v>625</v>
      </c>
      <c r="B624" s="181" t="s">
        <v>361</v>
      </c>
      <c r="C624" s="176">
        <v>0.91034348922957498</v>
      </c>
      <c r="D624" s="162">
        <v>8.9656510770424996E-2</v>
      </c>
      <c r="F624" s="165">
        <f t="shared" si="28"/>
        <v>1</v>
      </c>
      <c r="G624" s="165">
        <f t="shared" si="29"/>
        <v>3.9960850945337667E-8</v>
      </c>
      <c r="H624" s="154">
        <f t="shared" si="30"/>
        <v>76</v>
      </c>
    </row>
    <row r="625" spans="1:8" hidden="1" x14ac:dyDescent="0.25">
      <c r="A625" s="183" t="s">
        <v>625</v>
      </c>
      <c r="B625" s="181" t="s">
        <v>600</v>
      </c>
      <c r="C625" s="176">
        <v>0.91461722789759115</v>
      </c>
      <c r="D625" s="162">
        <v>8.5382772102408883E-2</v>
      </c>
      <c r="F625" s="165">
        <f t="shared" si="28"/>
        <v>1</v>
      </c>
      <c r="G625" s="165">
        <f t="shared" si="29"/>
        <v>3.8056000617967419E-8</v>
      </c>
      <c r="H625" s="154">
        <f t="shared" si="30"/>
        <v>77</v>
      </c>
    </row>
    <row r="626" spans="1:8" hidden="1" x14ac:dyDescent="0.25">
      <c r="A626" s="183" t="s">
        <v>625</v>
      </c>
      <c r="B626" s="181" t="s">
        <v>397</v>
      </c>
      <c r="C626" s="176">
        <v>0.91814316087880932</v>
      </c>
      <c r="D626" s="162">
        <v>8.1856839121190642E-2</v>
      </c>
      <c r="F626" s="165">
        <f t="shared" si="28"/>
        <v>1</v>
      </c>
      <c r="G626" s="165">
        <f t="shared" si="29"/>
        <v>3.6484455159696131E-8</v>
      </c>
      <c r="H626" s="154">
        <f t="shared" si="30"/>
        <v>78</v>
      </c>
    </row>
    <row r="627" spans="1:8" hidden="1" x14ac:dyDescent="0.25">
      <c r="A627" s="183" t="s">
        <v>625</v>
      </c>
      <c r="B627" s="181" t="s">
        <v>566</v>
      </c>
      <c r="C627" s="176">
        <v>0.91856160761501848</v>
      </c>
      <c r="D627" s="162">
        <v>8.1438392384981489E-2</v>
      </c>
      <c r="F627" s="165">
        <f t="shared" si="28"/>
        <v>1</v>
      </c>
      <c r="G627" s="165">
        <f t="shared" si="29"/>
        <v>3.6297949043068038E-8</v>
      </c>
      <c r="H627" s="154">
        <f t="shared" si="30"/>
        <v>79</v>
      </c>
    </row>
    <row r="628" spans="1:8" hidden="1" x14ac:dyDescent="0.25">
      <c r="A628" s="183" t="s">
        <v>625</v>
      </c>
      <c r="B628" s="181" t="s">
        <v>355</v>
      </c>
      <c r="C628" s="176">
        <v>0.95459213363913331</v>
      </c>
      <c r="D628" s="162">
        <v>4.5407866360866737E-2</v>
      </c>
      <c r="F628" s="165">
        <f t="shared" si="28"/>
        <v>1</v>
      </c>
      <c r="G628" s="165">
        <f t="shared" si="29"/>
        <v>2.0238764187898438E-8</v>
      </c>
      <c r="H628" s="154">
        <f t="shared" si="30"/>
        <v>80</v>
      </c>
    </row>
    <row r="629" spans="1:8" hidden="1" x14ac:dyDescent="0.25">
      <c r="A629" s="183" t="s">
        <v>625</v>
      </c>
      <c r="B629" s="181" t="s">
        <v>358</v>
      </c>
      <c r="C629" s="176">
        <v>0.9589522827866368</v>
      </c>
      <c r="D629" s="162">
        <v>4.1047717213363248E-2</v>
      </c>
      <c r="F629" s="165">
        <f t="shared" si="28"/>
        <v>1</v>
      </c>
      <c r="G629" s="165">
        <f t="shared" si="29"/>
        <v>1.8295399799906851E-8</v>
      </c>
      <c r="H629" s="154">
        <f t="shared" si="30"/>
        <v>81</v>
      </c>
    </row>
    <row r="630" spans="1:8" hidden="1" x14ac:dyDescent="0.25">
      <c r="A630" s="183" t="s">
        <v>625</v>
      </c>
      <c r="B630" s="181" t="s">
        <v>372</v>
      </c>
      <c r="C630" s="176">
        <v>0.96921738121482859</v>
      </c>
      <c r="D630" s="162">
        <v>3.0782618785171433E-2</v>
      </c>
      <c r="F630" s="165">
        <f t="shared" si="28"/>
        <v>1</v>
      </c>
      <c r="G630" s="165">
        <f t="shared" si="29"/>
        <v>1.372013733761274E-8</v>
      </c>
      <c r="H630" s="154">
        <f t="shared" si="30"/>
        <v>82</v>
      </c>
    </row>
    <row r="631" spans="1:8" hidden="1" x14ac:dyDescent="0.25">
      <c r="A631" s="183" t="s">
        <v>625</v>
      </c>
      <c r="B631" s="181" t="s">
        <v>632</v>
      </c>
      <c r="C631" s="176">
        <v>0.98547116767173848</v>
      </c>
      <c r="D631" s="162">
        <v>1.4528832328261475E-2</v>
      </c>
      <c r="F631" s="165">
        <f t="shared" si="28"/>
        <v>1</v>
      </c>
      <c r="G631" s="165">
        <f t="shared" si="29"/>
        <v>6.4756535592390855E-9</v>
      </c>
      <c r="H631" s="154">
        <f t="shared" si="30"/>
        <v>83</v>
      </c>
    </row>
    <row r="632" spans="1:8" hidden="1" x14ac:dyDescent="0.25">
      <c r="A632" s="183" t="s">
        <v>625</v>
      </c>
      <c r="B632" s="181" t="s">
        <v>364</v>
      </c>
      <c r="C632" s="176">
        <v>0.99324281500621603</v>
      </c>
      <c r="D632" s="162">
        <v>6.7571849937839747E-3</v>
      </c>
      <c r="F632" s="165">
        <f t="shared" si="28"/>
        <v>1</v>
      </c>
      <c r="G632" s="165">
        <f t="shared" si="29"/>
        <v>3.0117485057844376E-9</v>
      </c>
      <c r="H632" s="154">
        <f t="shared" si="30"/>
        <v>84</v>
      </c>
    </row>
    <row r="633" spans="1:8" hidden="1" x14ac:dyDescent="0.25">
      <c r="A633" s="183" t="s">
        <v>625</v>
      </c>
      <c r="B633" s="181" t="s">
        <v>340</v>
      </c>
      <c r="C633" s="176">
        <v>1</v>
      </c>
      <c r="D633" s="162">
        <v>0</v>
      </c>
      <c r="F633" s="165" t="e">
        <f t="shared" si="28"/>
        <v>#DIV/0!</v>
      </c>
      <c r="G633" s="165">
        <f t="shared" si="29"/>
        <v>0</v>
      </c>
      <c r="H633" s="154">
        <f t="shared" si="30"/>
        <v>85</v>
      </c>
    </row>
    <row r="634" spans="1:8" hidden="1" x14ac:dyDescent="0.25">
      <c r="A634" s="181" t="s">
        <v>633</v>
      </c>
      <c r="B634" s="181" t="s">
        <v>349</v>
      </c>
      <c r="C634" s="181" t="s">
        <v>443</v>
      </c>
      <c r="D634" s="182">
        <v>1777851</v>
      </c>
      <c r="E634" s="182">
        <v>1141998</v>
      </c>
      <c r="F634" s="165">
        <f t="shared" si="28"/>
        <v>0.6088845690307958</v>
      </c>
      <c r="G634" s="165">
        <f t="shared" si="29"/>
        <v>0.16981591100212776</v>
      </c>
      <c r="H634" s="154">
        <f t="shared" si="30"/>
        <v>1</v>
      </c>
    </row>
    <row r="635" spans="1:8" hidden="1" x14ac:dyDescent="0.25">
      <c r="A635" s="181" t="s">
        <v>633</v>
      </c>
      <c r="B635" s="181" t="s">
        <v>341</v>
      </c>
      <c r="C635" s="181" t="s">
        <v>357</v>
      </c>
      <c r="D635" s="182">
        <v>788895</v>
      </c>
      <c r="E635" s="182">
        <v>1361776</v>
      </c>
      <c r="F635" s="165">
        <f t="shared" si="28"/>
        <v>0.36681342706532055</v>
      </c>
      <c r="G635" s="165">
        <f t="shared" si="29"/>
        <v>7.5353290635730194E-2</v>
      </c>
      <c r="H635" s="154">
        <f t="shared" si="30"/>
        <v>2</v>
      </c>
    </row>
    <row r="636" spans="1:8" hidden="1" x14ac:dyDescent="0.25">
      <c r="A636" s="181" t="s">
        <v>633</v>
      </c>
      <c r="B636" s="181" t="s">
        <v>337</v>
      </c>
      <c r="C636" s="181" t="s">
        <v>348</v>
      </c>
      <c r="D636" s="182">
        <v>655419</v>
      </c>
      <c r="E636" s="182">
        <v>777319</v>
      </c>
      <c r="F636" s="165">
        <f t="shared" si="28"/>
        <v>0.45745907486225673</v>
      </c>
      <c r="G636" s="165">
        <f t="shared" si="29"/>
        <v>6.2603994695339241E-2</v>
      </c>
      <c r="H636" s="154">
        <f t="shared" si="30"/>
        <v>3</v>
      </c>
    </row>
    <row r="637" spans="1:8" hidden="1" x14ac:dyDescent="0.25">
      <c r="A637" s="181" t="s">
        <v>633</v>
      </c>
      <c r="B637" s="181" t="s">
        <v>341</v>
      </c>
      <c r="C637" s="181" t="s">
        <v>342</v>
      </c>
      <c r="D637" s="182">
        <v>640022</v>
      </c>
      <c r="E637" s="182">
        <v>1446529</v>
      </c>
      <c r="F637" s="165">
        <f t="shared" si="28"/>
        <v>0.306736811129946</v>
      </c>
      <c r="G637" s="165">
        <f t="shared" si="29"/>
        <v>6.1133311504397055E-2</v>
      </c>
      <c r="H637" s="154">
        <f t="shared" si="30"/>
        <v>4</v>
      </c>
    </row>
    <row r="638" spans="1:8" hidden="1" x14ac:dyDescent="0.25">
      <c r="A638" s="181" t="s">
        <v>633</v>
      </c>
      <c r="B638" s="181" t="s">
        <v>341</v>
      </c>
      <c r="C638" s="181" t="s">
        <v>343</v>
      </c>
      <c r="D638" s="182">
        <v>625308</v>
      </c>
      <c r="E638" s="182">
        <v>1225952</v>
      </c>
      <c r="F638" s="165">
        <f t="shared" si="28"/>
        <v>0.33777427265754134</v>
      </c>
      <c r="G638" s="165">
        <f t="shared" si="29"/>
        <v>5.9727866776753791E-2</v>
      </c>
      <c r="H638" s="154">
        <f t="shared" si="30"/>
        <v>5</v>
      </c>
    </row>
    <row r="639" spans="1:8" hidden="1" x14ac:dyDescent="0.25">
      <c r="A639" s="181" t="s">
        <v>633</v>
      </c>
      <c r="B639" s="181" t="s">
        <v>349</v>
      </c>
      <c r="C639" s="181" t="s">
        <v>448</v>
      </c>
      <c r="D639" s="182">
        <v>605806</v>
      </c>
      <c r="E639" s="182">
        <v>92142</v>
      </c>
      <c r="F639" s="165">
        <f t="shared" si="28"/>
        <v>0.86798156882747712</v>
      </c>
      <c r="G639" s="165">
        <f t="shared" si="29"/>
        <v>5.7865084183407384E-2</v>
      </c>
      <c r="H639" s="154">
        <f t="shared" si="30"/>
        <v>6</v>
      </c>
    </row>
    <row r="640" spans="1:8" hidden="1" x14ac:dyDescent="0.25">
      <c r="A640" s="181" t="s">
        <v>633</v>
      </c>
      <c r="B640" s="181" t="s">
        <v>337</v>
      </c>
      <c r="C640" s="181" t="s">
        <v>338</v>
      </c>
      <c r="D640" s="182">
        <v>462095</v>
      </c>
      <c r="E640" s="182">
        <v>624156</v>
      </c>
      <c r="F640" s="165">
        <f t="shared" si="28"/>
        <v>0.42540352091735706</v>
      </c>
      <c r="G640" s="165">
        <f t="shared" si="29"/>
        <v>4.4138166468690697E-2</v>
      </c>
      <c r="H640" s="154">
        <f t="shared" si="30"/>
        <v>7</v>
      </c>
    </row>
    <row r="641" spans="1:8" hidden="1" x14ac:dyDescent="0.25">
      <c r="A641" s="181" t="s">
        <v>633</v>
      </c>
      <c r="B641" s="181" t="s">
        <v>351</v>
      </c>
      <c r="C641" s="181" t="s">
        <v>360</v>
      </c>
      <c r="D641" s="182">
        <v>461575</v>
      </c>
      <c r="E641" s="182">
        <v>68418</v>
      </c>
      <c r="F641" s="165">
        <f t="shared" si="28"/>
        <v>0.87090772897000523</v>
      </c>
      <c r="G641" s="165">
        <f t="shared" si="29"/>
        <v>4.4088497360468971E-2</v>
      </c>
      <c r="H641" s="154">
        <f t="shared" si="30"/>
        <v>8</v>
      </c>
    </row>
    <row r="642" spans="1:8" hidden="1" x14ac:dyDescent="0.25">
      <c r="A642" s="181" t="s">
        <v>633</v>
      </c>
      <c r="B642" s="181" t="s">
        <v>351</v>
      </c>
      <c r="C642" s="181" t="s">
        <v>352</v>
      </c>
      <c r="D642" s="182">
        <v>373699</v>
      </c>
      <c r="E642" s="182">
        <v>34877</v>
      </c>
      <c r="F642" s="165">
        <f t="shared" ref="F642:F681" si="31">D642/(D642+E642)</f>
        <v>0.91463766838972427</v>
      </c>
      <c r="G642" s="165">
        <f t="shared" ref="G642:G681" si="32">D642/SUMIF($A$2:$A$983,$A642,$D$2:$D$983)</f>
        <v>3.5694800141060266E-2</v>
      </c>
      <c r="H642" s="154">
        <f t="shared" si="30"/>
        <v>9</v>
      </c>
    </row>
    <row r="643" spans="1:8" hidden="1" x14ac:dyDescent="0.25">
      <c r="A643" s="181" t="s">
        <v>633</v>
      </c>
      <c r="B643" s="181" t="s">
        <v>349</v>
      </c>
      <c r="C643" s="181" t="s">
        <v>350</v>
      </c>
      <c r="D643" s="182">
        <v>357927</v>
      </c>
      <c r="E643" s="182">
        <v>307634</v>
      </c>
      <c r="F643" s="165">
        <f t="shared" si="31"/>
        <v>0.53778241213051847</v>
      </c>
      <c r="G643" s="165">
        <f t="shared" si="32"/>
        <v>3.418829788168895E-2</v>
      </c>
      <c r="H643" s="154">
        <f t="shared" si="30"/>
        <v>10</v>
      </c>
    </row>
    <row r="644" spans="1:8" hidden="1" x14ac:dyDescent="0.25">
      <c r="A644" s="181" t="s">
        <v>633</v>
      </c>
      <c r="B644" s="181" t="s">
        <v>341</v>
      </c>
      <c r="C644" s="181" t="s">
        <v>367</v>
      </c>
      <c r="D644" s="182">
        <v>356171</v>
      </c>
      <c r="E644" s="182">
        <v>621599</v>
      </c>
      <c r="F644" s="165">
        <f t="shared" si="31"/>
        <v>0.36426869304642195</v>
      </c>
      <c r="G644" s="165">
        <f t="shared" si="32"/>
        <v>3.4020569123924808E-2</v>
      </c>
      <c r="H644" s="154">
        <f t="shared" si="30"/>
        <v>11</v>
      </c>
    </row>
    <row r="645" spans="1:8" hidden="1" x14ac:dyDescent="0.25">
      <c r="A645" s="181" t="s">
        <v>633</v>
      </c>
      <c r="B645" s="181" t="s">
        <v>339</v>
      </c>
      <c r="C645" s="181" t="s">
        <v>340</v>
      </c>
      <c r="D645" s="182">
        <v>337976</v>
      </c>
      <c r="E645" s="182">
        <v>38816</v>
      </c>
      <c r="F645" s="165">
        <f t="shared" si="31"/>
        <v>0.89698295080574963</v>
      </c>
      <c r="G645" s="165">
        <f t="shared" si="32"/>
        <v>3.2282627923743402E-2</v>
      </c>
      <c r="H645" s="154">
        <f t="shared" si="30"/>
        <v>12</v>
      </c>
    </row>
    <row r="646" spans="1:8" hidden="1" x14ac:dyDescent="0.25">
      <c r="A646" s="181" t="s">
        <v>633</v>
      </c>
      <c r="B646" s="181" t="s">
        <v>339</v>
      </c>
      <c r="C646" s="181" t="s">
        <v>364</v>
      </c>
      <c r="D646" s="182">
        <v>300932</v>
      </c>
      <c r="E646" s="182">
        <v>0</v>
      </c>
      <c r="F646" s="165">
        <f t="shared" si="31"/>
        <v>1</v>
      </c>
      <c r="G646" s="165">
        <f t="shared" si="32"/>
        <v>2.8744277068040183E-2</v>
      </c>
      <c r="H646" s="154">
        <f t="shared" si="30"/>
        <v>13</v>
      </c>
    </row>
    <row r="647" spans="1:8" hidden="1" x14ac:dyDescent="0.25">
      <c r="A647" s="181" t="s">
        <v>633</v>
      </c>
      <c r="B647" s="181" t="s">
        <v>353</v>
      </c>
      <c r="C647" s="181" t="s">
        <v>412</v>
      </c>
      <c r="D647" s="182">
        <v>275212</v>
      </c>
      <c r="E647" s="182">
        <v>0</v>
      </c>
      <c r="F647" s="165">
        <f t="shared" si="31"/>
        <v>1</v>
      </c>
      <c r="G647" s="165">
        <f t="shared" si="32"/>
        <v>2.6287566561380891E-2</v>
      </c>
      <c r="H647" s="154">
        <f t="shared" si="30"/>
        <v>14</v>
      </c>
    </row>
    <row r="648" spans="1:8" hidden="1" x14ac:dyDescent="0.25">
      <c r="A648" s="181" t="s">
        <v>633</v>
      </c>
      <c r="B648" s="181" t="s">
        <v>351</v>
      </c>
      <c r="C648" s="181" t="s">
        <v>624</v>
      </c>
      <c r="D648" s="182">
        <v>234347</v>
      </c>
      <c r="E648" s="182">
        <v>50869</v>
      </c>
      <c r="F648" s="165">
        <f t="shared" si="31"/>
        <v>0.82164745315830812</v>
      </c>
      <c r="G648" s="165">
        <f t="shared" si="32"/>
        <v>2.2384243277763789E-2</v>
      </c>
      <c r="H648" s="154">
        <f t="shared" si="30"/>
        <v>15</v>
      </c>
    </row>
    <row r="649" spans="1:8" hidden="1" x14ac:dyDescent="0.25">
      <c r="A649" s="181" t="s">
        <v>633</v>
      </c>
      <c r="B649" s="181" t="s">
        <v>349</v>
      </c>
      <c r="C649" s="181" t="s">
        <v>359</v>
      </c>
      <c r="D649" s="182">
        <v>229921</v>
      </c>
      <c r="E649" s="182">
        <v>376567</v>
      </c>
      <c r="F649" s="165">
        <f t="shared" si="31"/>
        <v>0.37910230705306619</v>
      </c>
      <c r="G649" s="165">
        <f t="shared" si="32"/>
        <v>2.1961482752784239E-2</v>
      </c>
      <c r="H649" s="154">
        <f t="shared" si="30"/>
        <v>16</v>
      </c>
    </row>
    <row r="650" spans="1:8" hidden="1" x14ac:dyDescent="0.25">
      <c r="A650" s="181" t="s">
        <v>633</v>
      </c>
      <c r="B650" s="181" t="s">
        <v>353</v>
      </c>
      <c r="C650" s="181" t="s">
        <v>354</v>
      </c>
      <c r="D650" s="182">
        <v>189177</v>
      </c>
      <c r="E650" s="182">
        <v>24780</v>
      </c>
      <c r="F650" s="165">
        <f t="shared" si="31"/>
        <v>0.88418233570296834</v>
      </c>
      <c r="G650" s="165">
        <f t="shared" si="32"/>
        <v>1.8069717088580271E-2</v>
      </c>
      <c r="H650" s="154">
        <f t="shared" si="30"/>
        <v>17</v>
      </c>
    </row>
    <row r="651" spans="1:8" hidden="1" x14ac:dyDescent="0.25">
      <c r="A651" s="181" t="s">
        <v>633</v>
      </c>
      <c r="B651" s="181" t="s">
        <v>339</v>
      </c>
      <c r="C651" s="181" t="s">
        <v>391</v>
      </c>
      <c r="D651" s="182">
        <v>188641</v>
      </c>
      <c r="E651" s="182">
        <v>15046</v>
      </c>
      <c r="F651" s="165">
        <f t="shared" si="31"/>
        <v>0.92613176098621908</v>
      </c>
      <c r="G651" s="165">
        <f t="shared" si="32"/>
        <v>1.8018519700105567E-2</v>
      </c>
      <c r="H651" s="154">
        <f t="shared" si="30"/>
        <v>18</v>
      </c>
    </row>
    <row r="652" spans="1:8" hidden="1" x14ac:dyDescent="0.25">
      <c r="A652" s="181" t="s">
        <v>633</v>
      </c>
      <c r="B652" s="181" t="s">
        <v>341</v>
      </c>
      <c r="C652" s="181" t="s">
        <v>345</v>
      </c>
      <c r="D652" s="182">
        <v>153839</v>
      </c>
      <c r="E652" s="182">
        <v>248689</v>
      </c>
      <c r="F652" s="165">
        <f t="shared" si="31"/>
        <v>0.38218210907067335</v>
      </c>
      <c r="G652" s="165">
        <f t="shared" si="32"/>
        <v>1.4694319114850644E-2</v>
      </c>
      <c r="H652" s="154">
        <f t="shared" si="30"/>
        <v>19</v>
      </c>
    </row>
    <row r="653" spans="1:8" hidden="1" x14ac:dyDescent="0.25">
      <c r="A653" s="181" t="s">
        <v>633</v>
      </c>
      <c r="B653" s="181" t="s">
        <v>351</v>
      </c>
      <c r="C653" s="181" t="s">
        <v>371</v>
      </c>
      <c r="D653" s="182">
        <v>142877</v>
      </c>
      <c r="E653" s="182">
        <v>10075</v>
      </c>
      <c r="F653" s="165">
        <f t="shared" si="31"/>
        <v>0.93412966159317956</v>
      </c>
      <c r="G653" s="165">
        <f t="shared" si="32"/>
        <v>1.3647256106530304E-2</v>
      </c>
      <c r="H653" s="154">
        <f t="shared" si="30"/>
        <v>20</v>
      </c>
    </row>
    <row r="654" spans="1:8" hidden="1" x14ac:dyDescent="0.25">
      <c r="A654" s="181" t="s">
        <v>633</v>
      </c>
      <c r="B654" s="181" t="s">
        <v>351</v>
      </c>
      <c r="C654" s="181" t="s">
        <v>355</v>
      </c>
      <c r="D654" s="182">
        <v>141759</v>
      </c>
      <c r="E654" s="182">
        <v>12400</v>
      </c>
      <c r="F654" s="165">
        <f t="shared" si="31"/>
        <v>0.91956356748551815</v>
      </c>
      <c r="G654" s="165">
        <f t="shared" si="32"/>
        <v>1.3540467523853589E-2</v>
      </c>
      <c r="H654" s="154">
        <f t="shared" si="30"/>
        <v>21</v>
      </c>
    </row>
    <row r="655" spans="1:8" hidden="1" x14ac:dyDescent="0.25">
      <c r="A655" s="181" t="s">
        <v>633</v>
      </c>
      <c r="B655" s="181" t="s">
        <v>337</v>
      </c>
      <c r="C655" s="181" t="s">
        <v>626</v>
      </c>
      <c r="D655" s="182">
        <v>137254</v>
      </c>
      <c r="E655" s="182">
        <v>281150</v>
      </c>
      <c r="F655" s="165">
        <f t="shared" si="31"/>
        <v>0.32804179692354757</v>
      </c>
      <c r="G655" s="165">
        <f t="shared" si="32"/>
        <v>1.3110161115124969E-2</v>
      </c>
      <c r="H655" s="154">
        <f t="shared" si="30"/>
        <v>22</v>
      </c>
    </row>
    <row r="656" spans="1:8" hidden="1" x14ac:dyDescent="0.25">
      <c r="A656" s="181" t="s">
        <v>633</v>
      </c>
      <c r="B656" s="181" t="s">
        <v>351</v>
      </c>
      <c r="C656" s="181" t="s">
        <v>634</v>
      </c>
      <c r="D656" s="182">
        <v>123830</v>
      </c>
      <c r="E656" s="182">
        <v>14990</v>
      </c>
      <c r="F656" s="165">
        <f t="shared" si="31"/>
        <v>0.89201844114680884</v>
      </c>
      <c r="G656" s="165">
        <f t="shared" si="32"/>
        <v>1.1827933982877912E-2</v>
      </c>
      <c r="H656" s="154">
        <f t="shared" si="30"/>
        <v>23</v>
      </c>
    </row>
    <row r="657" spans="1:8" hidden="1" x14ac:dyDescent="0.25">
      <c r="A657" s="181" t="s">
        <v>633</v>
      </c>
      <c r="B657" s="181" t="s">
        <v>349</v>
      </c>
      <c r="C657" s="181" t="s">
        <v>635</v>
      </c>
      <c r="D657" s="182">
        <v>117817</v>
      </c>
      <c r="E657" s="182">
        <v>252457</v>
      </c>
      <c r="F657" s="165">
        <f t="shared" si="31"/>
        <v>0.31818869269784</v>
      </c>
      <c r="G657" s="165">
        <f t="shared" si="32"/>
        <v>1.1253587160306283E-2</v>
      </c>
      <c r="H657" s="154">
        <f t="shared" si="30"/>
        <v>24</v>
      </c>
    </row>
    <row r="658" spans="1:8" hidden="1" x14ac:dyDescent="0.25">
      <c r="A658" s="181" t="s">
        <v>633</v>
      </c>
      <c r="B658" s="181" t="s">
        <v>339</v>
      </c>
      <c r="C658" s="181" t="s">
        <v>372</v>
      </c>
      <c r="D658" s="182">
        <v>115308</v>
      </c>
      <c r="E658" s="182">
        <v>4686</v>
      </c>
      <c r="F658" s="165">
        <f t="shared" si="31"/>
        <v>0.96094804740237016</v>
      </c>
      <c r="G658" s="165">
        <f t="shared" si="32"/>
        <v>1.1013933713136448E-2</v>
      </c>
      <c r="H658" s="154">
        <f t="shared" si="30"/>
        <v>25</v>
      </c>
    </row>
    <row r="659" spans="1:8" hidden="1" x14ac:dyDescent="0.25">
      <c r="A659" s="181" t="s">
        <v>633</v>
      </c>
      <c r="B659" s="181" t="s">
        <v>337</v>
      </c>
      <c r="C659" s="181" t="s">
        <v>636</v>
      </c>
      <c r="D659" s="182">
        <v>108774</v>
      </c>
      <c r="E659" s="182">
        <v>141463</v>
      </c>
      <c r="F659" s="165">
        <f t="shared" si="31"/>
        <v>0.4346839196441773</v>
      </c>
      <c r="G659" s="165">
        <f t="shared" si="32"/>
        <v>1.038982226482728E-2</v>
      </c>
      <c r="H659" s="154">
        <f t="shared" si="30"/>
        <v>26</v>
      </c>
    </row>
    <row r="660" spans="1:8" x14ac:dyDescent="0.25">
      <c r="A660" s="181" t="s">
        <v>633</v>
      </c>
      <c r="B660" s="181" t="s">
        <v>369</v>
      </c>
      <c r="C660" s="181" t="s">
        <v>373</v>
      </c>
      <c r="D660" s="182">
        <v>93799</v>
      </c>
      <c r="E660" s="182">
        <v>23610</v>
      </c>
      <c r="F660" s="165">
        <f t="shared" si="31"/>
        <v>0.79890809052116962</v>
      </c>
      <c r="G660" s="165">
        <f t="shared" si="32"/>
        <v>8.9594474655573398E-3</v>
      </c>
      <c r="H660" s="154">
        <f t="shared" si="30"/>
        <v>27</v>
      </c>
    </row>
    <row r="661" spans="1:8" hidden="1" x14ac:dyDescent="0.25">
      <c r="A661" s="181" t="s">
        <v>633</v>
      </c>
      <c r="B661" s="181" t="s">
        <v>349</v>
      </c>
      <c r="C661" s="181" t="s">
        <v>455</v>
      </c>
      <c r="D661" s="182">
        <v>92556</v>
      </c>
      <c r="E661" s="182">
        <v>9431</v>
      </c>
      <c r="F661" s="165">
        <f t="shared" si="31"/>
        <v>0.90752742996656433</v>
      </c>
      <c r="G661" s="165">
        <f t="shared" si="32"/>
        <v>8.8407191934042478E-3</v>
      </c>
      <c r="H661" s="154">
        <f t="shared" si="30"/>
        <v>28</v>
      </c>
    </row>
    <row r="662" spans="1:8" hidden="1" x14ac:dyDescent="0.25">
      <c r="A662" s="181" t="s">
        <v>633</v>
      </c>
      <c r="B662" s="181" t="s">
        <v>349</v>
      </c>
      <c r="C662" s="181" t="s">
        <v>378</v>
      </c>
      <c r="D662" s="182">
        <v>52327</v>
      </c>
      <c r="E662" s="182"/>
      <c r="F662" s="165">
        <f t="shared" si="31"/>
        <v>1</v>
      </c>
      <c r="G662" s="165">
        <f t="shared" si="32"/>
        <v>4.9981450498429499E-3</v>
      </c>
      <c r="H662" s="154">
        <f t="shared" si="30"/>
        <v>29</v>
      </c>
    </row>
    <row r="663" spans="1:8" hidden="1" x14ac:dyDescent="0.25">
      <c r="A663" s="181" t="s">
        <v>633</v>
      </c>
      <c r="B663" s="181" t="s">
        <v>353</v>
      </c>
      <c r="C663" s="181" t="s">
        <v>410</v>
      </c>
      <c r="D663" s="182">
        <v>39657</v>
      </c>
      <c r="E663" s="182">
        <v>8770</v>
      </c>
      <c r="F663" s="165">
        <f t="shared" si="31"/>
        <v>0.81890267825799656</v>
      </c>
      <c r="G663" s="165">
        <f t="shared" si="32"/>
        <v>3.7879381245173979E-3</v>
      </c>
      <c r="H663" s="154">
        <f t="shared" si="30"/>
        <v>30</v>
      </c>
    </row>
    <row r="664" spans="1:8" hidden="1" x14ac:dyDescent="0.25">
      <c r="A664" s="181" t="s">
        <v>633</v>
      </c>
      <c r="B664" s="181" t="s">
        <v>349</v>
      </c>
      <c r="C664" s="181" t="s">
        <v>361</v>
      </c>
      <c r="D664" s="182">
        <v>35520</v>
      </c>
      <c r="E664" s="182">
        <v>50415</v>
      </c>
      <c r="F664" s="165">
        <f t="shared" si="31"/>
        <v>0.41333566067376504</v>
      </c>
      <c r="G664" s="165">
        <f t="shared" si="32"/>
        <v>3.3927821616072311E-3</v>
      </c>
      <c r="H664" s="154">
        <f t="shared" si="30"/>
        <v>31</v>
      </c>
    </row>
    <row r="665" spans="1:8" hidden="1" x14ac:dyDescent="0.25">
      <c r="A665" s="181" t="s">
        <v>633</v>
      </c>
      <c r="B665" s="181" t="s">
        <v>353</v>
      </c>
      <c r="C665" s="181" t="s">
        <v>420</v>
      </c>
      <c r="D665" s="182">
        <v>26806</v>
      </c>
      <c r="E665" s="182">
        <v>0</v>
      </c>
      <c r="F665" s="165">
        <f t="shared" si="31"/>
        <v>1</v>
      </c>
      <c r="G665" s="165">
        <f t="shared" si="32"/>
        <v>2.5604425288300518E-3</v>
      </c>
      <c r="H665" s="154">
        <f t="shared" si="30"/>
        <v>32</v>
      </c>
    </row>
    <row r="666" spans="1:8" hidden="1" x14ac:dyDescent="0.25">
      <c r="A666" s="181" t="s">
        <v>633</v>
      </c>
      <c r="B666" s="181" t="s">
        <v>349</v>
      </c>
      <c r="C666" s="181" t="s">
        <v>417</v>
      </c>
      <c r="D666" s="182">
        <v>23800</v>
      </c>
      <c r="E666" s="182">
        <v>40922</v>
      </c>
      <c r="F666" s="165">
        <f t="shared" si="31"/>
        <v>0.36772658446895956</v>
      </c>
      <c r="G666" s="165">
        <f t="shared" si="32"/>
        <v>2.2733168763021424E-3</v>
      </c>
      <c r="H666" s="154">
        <f t="shared" si="30"/>
        <v>33</v>
      </c>
    </row>
    <row r="667" spans="1:8" hidden="1" x14ac:dyDescent="0.25">
      <c r="A667" s="181" t="s">
        <v>633</v>
      </c>
      <c r="B667" s="181" t="s">
        <v>349</v>
      </c>
      <c r="C667" s="181" t="s">
        <v>422</v>
      </c>
      <c r="D667" s="182">
        <v>23418</v>
      </c>
      <c r="E667" s="182"/>
      <c r="F667" s="165">
        <f t="shared" si="31"/>
        <v>1</v>
      </c>
      <c r="G667" s="165">
        <f t="shared" si="32"/>
        <v>2.2368291852623351E-3</v>
      </c>
      <c r="H667" s="154">
        <f t="shared" si="30"/>
        <v>34</v>
      </c>
    </row>
    <row r="668" spans="1:8" hidden="1" x14ac:dyDescent="0.25">
      <c r="A668" s="181" t="s">
        <v>633</v>
      </c>
      <c r="B668" s="181" t="s">
        <v>353</v>
      </c>
      <c r="C668" s="181" t="s">
        <v>392</v>
      </c>
      <c r="D668" s="182">
        <v>22931</v>
      </c>
      <c r="E668" s="182"/>
      <c r="F668" s="165">
        <f t="shared" si="31"/>
        <v>1</v>
      </c>
      <c r="G668" s="165">
        <f t="shared" si="32"/>
        <v>2.1903121550623712E-3</v>
      </c>
      <c r="H668" s="154">
        <f t="shared" ref="H668:H681" si="33">IF(A668&lt;&gt;A667,1,H667+1)</f>
        <v>35</v>
      </c>
    </row>
    <row r="669" spans="1:8" hidden="1" x14ac:dyDescent="0.25">
      <c r="A669" s="181" t="s">
        <v>633</v>
      </c>
      <c r="B669" s="181" t="s">
        <v>351</v>
      </c>
      <c r="C669" s="181" t="s">
        <v>452</v>
      </c>
      <c r="D669" s="182">
        <v>22427</v>
      </c>
      <c r="E669" s="182">
        <v>10440</v>
      </c>
      <c r="F669" s="165">
        <f t="shared" si="31"/>
        <v>0.68235616271640243</v>
      </c>
      <c r="G669" s="165">
        <f t="shared" si="32"/>
        <v>2.14217132709362E-3</v>
      </c>
      <c r="H669" s="154">
        <f t="shared" si="33"/>
        <v>36</v>
      </c>
    </row>
    <row r="670" spans="1:8" hidden="1" x14ac:dyDescent="0.25">
      <c r="A670" s="181" t="s">
        <v>633</v>
      </c>
      <c r="B670" s="181" t="s">
        <v>349</v>
      </c>
      <c r="C670" s="181" t="s">
        <v>637</v>
      </c>
      <c r="D670" s="182">
        <v>20682</v>
      </c>
      <c r="E670" s="182"/>
      <c r="F670" s="165">
        <f t="shared" si="31"/>
        <v>1</v>
      </c>
      <c r="G670" s="165">
        <f t="shared" si="32"/>
        <v>1.9754932620033995E-3</v>
      </c>
      <c r="H670" s="154">
        <f t="shared" si="33"/>
        <v>37</v>
      </c>
    </row>
    <row r="671" spans="1:8" hidden="1" x14ac:dyDescent="0.25">
      <c r="A671" s="181" t="s">
        <v>633</v>
      </c>
      <c r="B671" s="181" t="s">
        <v>349</v>
      </c>
      <c r="C671" s="181" t="s">
        <v>638</v>
      </c>
      <c r="D671" s="182">
        <v>18294</v>
      </c>
      <c r="E671" s="182">
        <v>0</v>
      </c>
      <c r="F671" s="165">
        <f t="shared" si="31"/>
        <v>1</v>
      </c>
      <c r="G671" s="165">
        <f t="shared" si="32"/>
        <v>1.7473974342466973E-3</v>
      </c>
      <c r="H671" s="154">
        <f t="shared" si="33"/>
        <v>38</v>
      </c>
    </row>
    <row r="672" spans="1:8" hidden="1" x14ac:dyDescent="0.25">
      <c r="A672" s="181" t="s">
        <v>633</v>
      </c>
      <c r="B672" s="181" t="s">
        <v>349</v>
      </c>
      <c r="C672" s="181" t="s">
        <v>451</v>
      </c>
      <c r="D672" s="182">
        <v>16028</v>
      </c>
      <c r="E672" s="182">
        <v>0</v>
      </c>
      <c r="F672" s="165">
        <f t="shared" si="31"/>
        <v>1</v>
      </c>
      <c r="G672" s="165">
        <f t="shared" si="32"/>
        <v>1.5309547434189388E-3</v>
      </c>
      <c r="H672" s="154">
        <f t="shared" si="33"/>
        <v>39</v>
      </c>
    </row>
    <row r="673" spans="1:8" hidden="1" x14ac:dyDescent="0.25">
      <c r="A673" s="181" t="s">
        <v>633</v>
      </c>
      <c r="B673" s="181" t="s">
        <v>351</v>
      </c>
      <c r="C673" s="181" t="s">
        <v>639</v>
      </c>
      <c r="D673" s="182">
        <v>15460</v>
      </c>
      <c r="E673" s="182">
        <v>11128</v>
      </c>
      <c r="F673" s="165">
        <f t="shared" si="31"/>
        <v>0.58146532270197082</v>
      </c>
      <c r="G673" s="165">
        <f t="shared" si="32"/>
        <v>1.4767007944382826E-3</v>
      </c>
      <c r="H673" s="154">
        <f t="shared" si="33"/>
        <v>40</v>
      </c>
    </row>
    <row r="674" spans="1:8" hidden="1" x14ac:dyDescent="0.25">
      <c r="A674" s="181" t="s">
        <v>633</v>
      </c>
      <c r="B674" s="181" t="s">
        <v>349</v>
      </c>
      <c r="C674" s="181" t="s">
        <v>640</v>
      </c>
      <c r="D674" s="182">
        <v>10374</v>
      </c>
      <c r="E674" s="182">
        <v>20647</v>
      </c>
      <c r="F674" s="165">
        <f t="shared" si="31"/>
        <v>0.33441861964475678</v>
      </c>
      <c r="G674" s="165">
        <f t="shared" si="32"/>
        <v>9.9089870902346324E-4</v>
      </c>
      <c r="H674" s="154">
        <f t="shared" si="33"/>
        <v>41</v>
      </c>
    </row>
    <row r="675" spans="1:8" hidden="1" x14ac:dyDescent="0.25">
      <c r="A675" s="181" t="s">
        <v>633</v>
      </c>
      <c r="B675" s="181" t="s">
        <v>362</v>
      </c>
      <c r="C675" s="181" t="s">
        <v>401</v>
      </c>
      <c r="D675" s="182">
        <v>10075</v>
      </c>
      <c r="E675" s="182"/>
      <c r="F675" s="165">
        <f t="shared" si="31"/>
        <v>1</v>
      </c>
      <c r="G675" s="165">
        <f t="shared" si="32"/>
        <v>9.6233897179596995E-4</v>
      </c>
      <c r="H675" s="154">
        <f t="shared" si="33"/>
        <v>42</v>
      </c>
    </row>
    <row r="676" spans="1:8" hidden="1" x14ac:dyDescent="0.25">
      <c r="A676" s="181" t="s">
        <v>633</v>
      </c>
      <c r="B676" s="181" t="s">
        <v>349</v>
      </c>
      <c r="C676" s="181" t="s">
        <v>358</v>
      </c>
      <c r="D676" s="182">
        <v>9342</v>
      </c>
      <c r="E676" s="182"/>
      <c r="F676" s="165">
        <f t="shared" si="31"/>
        <v>1</v>
      </c>
      <c r="G676" s="165">
        <f t="shared" si="32"/>
        <v>8.9232463270649647E-4</v>
      </c>
      <c r="H676" s="154">
        <f t="shared" si="33"/>
        <v>43</v>
      </c>
    </row>
    <row r="677" spans="1:8" hidden="1" x14ac:dyDescent="0.25">
      <c r="A677" s="181" t="s">
        <v>633</v>
      </c>
      <c r="B677" s="181" t="s">
        <v>339</v>
      </c>
      <c r="C677" s="181" t="s">
        <v>365</v>
      </c>
      <c r="D677" s="182">
        <v>8636</v>
      </c>
      <c r="E677" s="182">
        <v>15464</v>
      </c>
      <c r="F677" s="165">
        <f t="shared" si="31"/>
        <v>0.35834024896265559</v>
      </c>
      <c r="G677" s="165">
        <f t="shared" si="32"/>
        <v>8.2488926654392027E-4</v>
      </c>
      <c r="H677" s="154">
        <f t="shared" si="33"/>
        <v>44</v>
      </c>
    </row>
    <row r="678" spans="1:8" hidden="1" x14ac:dyDescent="0.25">
      <c r="A678" s="181" t="s">
        <v>633</v>
      </c>
      <c r="B678" s="181" t="s">
        <v>349</v>
      </c>
      <c r="C678" s="181" t="s">
        <v>641</v>
      </c>
      <c r="D678" s="182">
        <v>7732</v>
      </c>
      <c r="E678" s="182">
        <v>27944</v>
      </c>
      <c r="F678" s="165">
        <f t="shared" si="31"/>
        <v>0.21672833277273237</v>
      </c>
      <c r="G678" s="165">
        <f t="shared" si="32"/>
        <v>7.3854143225076329E-4</v>
      </c>
      <c r="H678" s="154">
        <f t="shared" si="33"/>
        <v>45</v>
      </c>
    </row>
    <row r="679" spans="1:8" hidden="1" x14ac:dyDescent="0.25">
      <c r="A679" s="181" t="s">
        <v>633</v>
      </c>
      <c r="B679" s="181" t="s">
        <v>362</v>
      </c>
      <c r="C679" s="181" t="s">
        <v>366</v>
      </c>
      <c r="D679" s="182">
        <v>6744</v>
      </c>
      <c r="E679" s="182">
        <v>7576</v>
      </c>
      <c r="F679" s="165">
        <f t="shared" si="31"/>
        <v>0.47094972067039104</v>
      </c>
      <c r="G679" s="165">
        <f t="shared" si="32"/>
        <v>6.4417012662948111E-4</v>
      </c>
      <c r="H679" s="154">
        <f t="shared" si="33"/>
        <v>46</v>
      </c>
    </row>
    <row r="680" spans="1:8" hidden="1" x14ac:dyDescent="0.25">
      <c r="A680" s="181" t="s">
        <v>633</v>
      </c>
      <c r="B680" s="181" t="s">
        <v>349</v>
      </c>
      <c r="C680" s="181" t="s">
        <v>642</v>
      </c>
      <c r="D680" s="182">
        <v>5558</v>
      </c>
      <c r="E680" s="182">
        <v>0</v>
      </c>
      <c r="F680" s="165">
        <f t="shared" si="31"/>
        <v>1</v>
      </c>
      <c r="G680" s="165">
        <f t="shared" si="32"/>
        <v>5.3088635287761802E-4</v>
      </c>
      <c r="H680" s="154">
        <f t="shared" si="33"/>
        <v>47</v>
      </c>
    </row>
    <row r="681" spans="1:8" hidden="1" x14ac:dyDescent="0.25">
      <c r="A681" s="181" t="s">
        <v>633</v>
      </c>
      <c r="B681" s="181" t="s">
        <v>353</v>
      </c>
      <c r="C681" s="181" t="s">
        <v>374</v>
      </c>
      <c r="D681" s="182">
        <v>4686</v>
      </c>
      <c r="E681" s="182">
        <v>3656</v>
      </c>
      <c r="F681" s="165">
        <f t="shared" si="31"/>
        <v>0.5617357947734356</v>
      </c>
      <c r="G681" s="165">
        <f t="shared" si="32"/>
        <v>4.4759507909041343E-4</v>
      </c>
      <c r="H681" s="154">
        <f t="shared" si="33"/>
        <v>48</v>
      </c>
    </row>
    <row r="682" spans="1:8" x14ac:dyDescent="0.25">
      <c r="A682" s="183"/>
      <c r="B682" s="181"/>
      <c r="C682" s="176"/>
      <c r="D682" s="162"/>
      <c r="F682" s="165"/>
      <c r="G682" s="165"/>
    </row>
    <row r="683" spans="1:8" x14ac:dyDescent="0.25">
      <c r="A683" s="183"/>
      <c r="B683" s="181"/>
      <c r="C683" s="176"/>
      <c r="D683" s="162"/>
      <c r="F683" s="165"/>
      <c r="G683" s="165"/>
    </row>
    <row r="684" spans="1:8" x14ac:dyDescent="0.25">
      <c r="A684" s="183"/>
      <c r="B684" s="181"/>
      <c r="C684" s="176"/>
      <c r="D684" s="162"/>
      <c r="F684" s="165"/>
      <c r="G684" s="165"/>
    </row>
    <row r="685" spans="1:8" x14ac:dyDescent="0.25">
      <c r="A685" s="183"/>
      <c r="B685" s="181"/>
      <c r="C685" s="176"/>
      <c r="D685" s="162"/>
      <c r="F685" s="165"/>
      <c r="G685" s="165"/>
    </row>
    <row r="686" spans="1:8" x14ac:dyDescent="0.25">
      <c r="A686" s="183"/>
      <c r="B686" s="181"/>
      <c r="C686" s="176"/>
      <c r="D686" s="162"/>
      <c r="F686" s="165"/>
      <c r="G686" s="165"/>
    </row>
    <row r="687" spans="1:8" x14ac:dyDescent="0.25">
      <c r="A687" s="183"/>
      <c r="B687" s="181"/>
      <c r="C687" s="176"/>
      <c r="D687" s="162"/>
      <c r="F687" s="165"/>
      <c r="G687" s="165"/>
    </row>
    <row r="688" spans="1:8" x14ac:dyDescent="0.25">
      <c r="A688" s="183"/>
      <c r="B688" s="181"/>
      <c r="C688" s="176"/>
      <c r="D688" s="162"/>
      <c r="F688" s="165"/>
      <c r="G688" s="165"/>
    </row>
    <row r="689" spans="1:7" x14ac:dyDescent="0.25">
      <c r="A689" s="183"/>
      <c r="B689" s="181"/>
      <c r="C689" s="176"/>
      <c r="D689" s="162"/>
      <c r="F689" s="165"/>
      <c r="G689" s="165"/>
    </row>
    <row r="690" spans="1:7" x14ac:dyDescent="0.25">
      <c r="A690" s="183"/>
      <c r="B690" s="181"/>
      <c r="C690" s="176"/>
      <c r="D690" s="162"/>
      <c r="F690" s="165"/>
      <c r="G690" s="165"/>
    </row>
    <row r="691" spans="1:7" x14ac:dyDescent="0.25">
      <c r="A691" s="183"/>
      <c r="B691" s="181"/>
      <c r="C691" s="176"/>
      <c r="D691" s="162"/>
      <c r="F691" s="165"/>
      <c r="G691" s="165"/>
    </row>
    <row r="692" spans="1:7" x14ac:dyDescent="0.25">
      <c r="A692" s="183"/>
      <c r="B692" s="181"/>
      <c r="C692" s="176"/>
      <c r="D692" s="162"/>
      <c r="F692" s="165"/>
      <c r="G692" s="165"/>
    </row>
    <row r="693" spans="1:7" x14ac:dyDescent="0.25">
      <c r="A693" s="183"/>
      <c r="B693" s="181"/>
      <c r="C693" s="176"/>
      <c r="D693" s="162"/>
      <c r="F693" s="165"/>
      <c r="G693" s="165"/>
    </row>
    <row r="694" spans="1:7" x14ac:dyDescent="0.25">
      <c r="A694" s="183"/>
      <c r="B694" s="181"/>
      <c r="C694" s="176"/>
      <c r="D694" s="162"/>
      <c r="F694" s="165"/>
      <c r="G694" s="165"/>
    </row>
    <row r="695" spans="1:7" x14ac:dyDescent="0.25">
      <c r="A695" s="183"/>
      <c r="B695" s="181"/>
      <c r="C695" s="176"/>
      <c r="D695" s="162"/>
      <c r="F695" s="165"/>
      <c r="G695" s="165"/>
    </row>
    <row r="696" spans="1:7" x14ac:dyDescent="0.25">
      <c r="A696" s="183"/>
      <c r="B696" s="181"/>
      <c r="C696" s="176"/>
      <c r="D696" s="162"/>
      <c r="F696" s="165"/>
      <c r="G696" s="165"/>
    </row>
    <row r="697" spans="1:7" x14ac:dyDescent="0.25">
      <c r="A697" s="183"/>
      <c r="B697" s="181"/>
      <c r="C697" s="176"/>
      <c r="D697" s="162"/>
      <c r="F697" s="165"/>
      <c r="G697" s="165"/>
    </row>
    <row r="698" spans="1:7" x14ac:dyDescent="0.25">
      <c r="A698" s="183"/>
      <c r="B698" s="181"/>
      <c r="C698" s="176"/>
      <c r="D698" s="162"/>
      <c r="F698" s="165"/>
      <c r="G698" s="165"/>
    </row>
    <row r="699" spans="1:7" x14ac:dyDescent="0.25">
      <c r="A699" s="183"/>
      <c r="B699" s="181"/>
      <c r="C699" s="176"/>
      <c r="D699" s="162"/>
      <c r="F699" s="165"/>
      <c r="G699" s="165"/>
    </row>
    <row r="700" spans="1:7" x14ac:dyDescent="0.25">
      <c r="A700" s="183"/>
      <c r="B700" s="181"/>
      <c r="C700" s="176"/>
      <c r="D700" s="162"/>
      <c r="F700" s="165"/>
      <c r="G700" s="165"/>
    </row>
    <row r="701" spans="1:7" x14ac:dyDescent="0.25">
      <c r="A701" s="183"/>
      <c r="B701" s="181"/>
      <c r="C701" s="176"/>
      <c r="D701" s="162"/>
      <c r="F701" s="165"/>
      <c r="G701" s="165"/>
    </row>
    <row r="702" spans="1:7" x14ac:dyDescent="0.25">
      <c r="A702" s="183"/>
      <c r="B702" s="181"/>
      <c r="C702" s="176"/>
      <c r="D702" s="162"/>
      <c r="F702" s="165"/>
      <c r="G702" s="165"/>
    </row>
    <row r="703" spans="1:7" x14ac:dyDescent="0.25">
      <c r="A703" s="183"/>
      <c r="B703" s="181"/>
      <c r="C703" s="176"/>
      <c r="D703" s="162"/>
      <c r="F703" s="165"/>
      <c r="G703" s="165"/>
    </row>
    <row r="704" spans="1:7" x14ac:dyDescent="0.25">
      <c r="A704" s="183"/>
      <c r="B704" s="181"/>
      <c r="C704" s="176"/>
      <c r="D704" s="162"/>
      <c r="F704" s="165"/>
      <c r="G704" s="165"/>
    </row>
    <row r="705" spans="1:7" x14ac:dyDescent="0.25">
      <c r="A705" s="183"/>
      <c r="B705" s="181"/>
      <c r="C705" s="176"/>
      <c r="D705" s="162"/>
      <c r="F705" s="165"/>
      <c r="G705" s="165"/>
    </row>
    <row r="706" spans="1:7" x14ac:dyDescent="0.25">
      <c r="A706" s="183"/>
      <c r="B706" s="181"/>
      <c r="C706" s="176"/>
      <c r="D706" s="162"/>
      <c r="F706" s="165"/>
      <c r="G706" s="165"/>
    </row>
    <row r="707" spans="1:7" x14ac:dyDescent="0.25">
      <c r="A707" s="183"/>
      <c r="B707" s="181"/>
      <c r="C707" s="176"/>
      <c r="D707" s="162"/>
      <c r="F707" s="165"/>
      <c r="G707" s="165"/>
    </row>
    <row r="708" spans="1:7" x14ac:dyDescent="0.25">
      <c r="A708" s="183"/>
      <c r="B708" s="181"/>
      <c r="C708" s="176"/>
      <c r="D708" s="162"/>
      <c r="F708" s="165"/>
      <c r="G708" s="165"/>
    </row>
    <row r="709" spans="1:7" x14ac:dyDescent="0.25">
      <c r="A709" s="183"/>
      <c r="B709" s="181"/>
      <c r="C709" s="176"/>
      <c r="D709" s="162"/>
      <c r="F709" s="165"/>
      <c r="G709" s="165"/>
    </row>
    <row r="710" spans="1:7" x14ac:dyDescent="0.25">
      <c r="A710" s="183"/>
      <c r="B710" s="181"/>
      <c r="C710" s="176"/>
      <c r="D710" s="162"/>
      <c r="F710" s="165"/>
      <c r="G710" s="165"/>
    </row>
    <row r="711" spans="1:7" x14ac:dyDescent="0.25">
      <c r="A711" s="183"/>
      <c r="B711" s="181"/>
      <c r="C711" s="176"/>
      <c r="D711" s="162"/>
      <c r="F711" s="165"/>
      <c r="G711" s="165"/>
    </row>
    <row r="712" spans="1:7" x14ac:dyDescent="0.25">
      <c r="A712" s="183"/>
      <c r="B712" s="181"/>
      <c r="C712" s="176"/>
      <c r="D712" s="162"/>
      <c r="F712" s="165"/>
      <c r="G712" s="165"/>
    </row>
    <row r="713" spans="1:7" x14ac:dyDescent="0.25">
      <c r="A713" s="183"/>
      <c r="B713" s="181"/>
      <c r="C713" s="176"/>
      <c r="D713" s="162"/>
      <c r="F713" s="165"/>
      <c r="G713" s="165"/>
    </row>
    <row r="714" spans="1:7" x14ac:dyDescent="0.25">
      <c r="A714" s="183"/>
      <c r="B714" s="181"/>
      <c r="C714" s="176"/>
      <c r="D714" s="162"/>
      <c r="F714" s="165"/>
      <c r="G714" s="165"/>
    </row>
    <row r="715" spans="1:7" x14ac:dyDescent="0.25">
      <c r="A715" s="183"/>
      <c r="B715" s="181"/>
      <c r="C715" s="176"/>
      <c r="D715" s="162"/>
      <c r="F715" s="165"/>
      <c r="G715" s="165"/>
    </row>
    <row r="716" spans="1:7" x14ac:dyDescent="0.25">
      <c r="A716" s="183"/>
      <c r="B716" s="181"/>
      <c r="C716" s="176"/>
      <c r="D716" s="162"/>
      <c r="F716" s="165"/>
      <c r="G716" s="165"/>
    </row>
    <row r="717" spans="1:7" x14ac:dyDescent="0.25">
      <c r="A717" s="183"/>
      <c r="B717" s="181"/>
      <c r="C717" s="176"/>
      <c r="D717" s="162"/>
      <c r="F717" s="165"/>
      <c r="G717" s="165"/>
    </row>
    <row r="718" spans="1:7" x14ac:dyDescent="0.25">
      <c r="A718" s="183"/>
      <c r="B718" s="181"/>
      <c r="C718" s="176"/>
      <c r="D718" s="162"/>
      <c r="F718" s="165"/>
      <c r="G718" s="165"/>
    </row>
    <row r="719" spans="1:7" x14ac:dyDescent="0.25">
      <c r="A719" s="183"/>
      <c r="B719" s="181"/>
      <c r="C719" s="176"/>
      <c r="D719" s="162"/>
      <c r="F719" s="165"/>
      <c r="G719" s="165"/>
    </row>
    <row r="720" spans="1:7" x14ac:dyDescent="0.25">
      <c r="A720" s="183"/>
      <c r="B720" s="181"/>
      <c r="C720" s="176"/>
      <c r="D720" s="162"/>
      <c r="F720" s="165"/>
      <c r="G720" s="165"/>
    </row>
    <row r="721" spans="1:4" x14ac:dyDescent="0.25">
      <c r="A721" s="183"/>
      <c r="B721" s="181"/>
      <c r="C721" s="176"/>
      <c r="D721" s="162"/>
    </row>
    <row r="722" spans="1:4" x14ac:dyDescent="0.25">
      <c r="A722" s="184"/>
      <c r="B722" s="181"/>
      <c r="C722" s="176"/>
      <c r="D722" s="162"/>
    </row>
    <row r="723" spans="1:4" x14ac:dyDescent="0.25">
      <c r="A723" s="183"/>
      <c r="B723" s="181"/>
      <c r="C723" s="176"/>
      <c r="D723" s="162"/>
    </row>
    <row r="724" spans="1:4" x14ac:dyDescent="0.25">
      <c r="A724" s="183"/>
      <c r="B724" s="181"/>
      <c r="C724" s="176"/>
      <c r="D724" s="162"/>
    </row>
    <row r="725" spans="1:4" x14ac:dyDescent="0.25">
      <c r="A725" s="183"/>
      <c r="B725" s="181"/>
      <c r="C725" s="176"/>
      <c r="D725" s="162"/>
    </row>
    <row r="726" spans="1:4" x14ac:dyDescent="0.25">
      <c r="A726" s="183"/>
      <c r="B726" s="181"/>
      <c r="C726" s="176"/>
      <c r="D726" s="162"/>
    </row>
    <row r="727" spans="1:4" x14ac:dyDescent="0.25">
      <c r="A727" s="183"/>
      <c r="B727" s="181"/>
      <c r="C727" s="176"/>
      <c r="D727" s="162"/>
    </row>
    <row r="728" spans="1:4" x14ac:dyDescent="0.25">
      <c r="A728" s="183"/>
      <c r="B728" s="181"/>
      <c r="C728" s="176"/>
      <c r="D728" s="162"/>
    </row>
    <row r="729" spans="1:4" x14ac:dyDescent="0.25">
      <c r="A729" s="183"/>
      <c r="B729" s="181"/>
      <c r="C729" s="176"/>
      <c r="D729" s="162"/>
    </row>
    <row r="730" spans="1:4" x14ac:dyDescent="0.25">
      <c r="A730" s="183"/>
      <c r="B730" s="181"/>
      <c r="C730" s="176"/>
      <c r="D730" s="162"/>
    </row>
    <row r="731" spans="1:4" x14ac:dyDescent="0.25">
      <c r="A731" s="183"/>
      <c r="B731" s="181"/>
      <c r="C731" s="176"/>
      <c r="D731" s="162"/>
    </row>
    <row r="732" spans="1:4" x14ac:dyDescent="0.25">
      <c r="A732" s="183"/>
      <c r="B732" s="181"/>
      <c r="C732" s="176"/>
      <c r="D732" s="162"/>
    </row>
    <row r="733" spans="1:4" x14ac:dyDescent="0.25">
      <c r="A733" s="183"/>
      <c r="B733" s="181"/>
      <c r="C733" s="176"/>
      <c r="D733" s="162"/>
    </row>
    <row r="734" spans="1:4" x14ac:dyDescent="0.25">
      <c r="A734" s="183"/>
      <c r="B734" s="181"/>
      <c r="C734" s="176"/>
      <c r="D734" s="162"/>
    </row>
    <row r="735" spans="1:4" x14ac:dyDescent="0.25">
      <c r="A735" s="183"/>
      <c r="B735" s="181"/>
      <c r="C735" s="176"/>
      <c r="D735" s="162"/>
    </row>
    <row r="736" spans="1:4" x14ac:dyDescent="0.25">
      <c r="A736" s="183"/>
      <c r="B736" s="181"/>
      <c r="C736" s="176"/>
      <c r="D736" s="162"/>
    </row>
    <row r="737" spans="1:7" x14ac:dyDescent="0.25">
      <c r="A737" s="183"/>
      <c r="B737" s="181"/>
      <c r="C737" s="176"/>
      <c r="D737" s="162"/>
    </row>
    <row r="738" spans="1:7" x14ac:dyDescent="0.25">
      <c r="A738" s="183"/>
      <c r="B738" s="181"/>
      <c r="C738" s="176"/>
      <c r="D738" s="162"/>
    </row>
    <row r="739" spans="1:7" x14ac:dyDescent="0.25">
      <c r="A739" s="183"/>
      <c r="B739" s="181"/>
      <c r="C739" s="176"/>
      <c r="D739" s="162"/>
    </row>
    <row r="740" spans="1:7" x14ac:dyDescent="0.25">
      <c r="A740" s="183"/>
      <c r="B740" s="181"/>
      <c r="C740" s="176"/>
      <c r="D740" s="162"/>
    </row>
    <row r="741" spans="1:7" x14ac:dyDescent="0.25">
      <c r="A741" s="183"/>
      <c r="B741" s="181"/>
      <c r="C741" s="176"/>
      <c r="D741" s="162"/>
    </row>
    <row r="742" spans="1:7" x14ac:dyDescent="0.25">
      <c r="A742" s="183"/>
      <c r="B742" s="181"/>
      <c r="C742" s="176"/>
      <c r="D742" s="162"/>
    </row>
    <row r="743" spans="1:7" x14ac:dyDescent="0.25">
      <c r="A743" s="186"/>
      <c r="B743" s="181"/>
      <c r="C743" s="176"/>
      <c r="D743" s="162"/>
    </row>
    <row r="744" spans="1:7" x14ac:dyDescent="0.25">
      <c r="A744" s="183"/>
      <c r="B744" s="181"/>
      <c r="C744" s="176"/>
      <c r="D744" s="162"/>
    </row>
    <row r="745" spans="1:7" x14ac:dyDescent="0.25">
      <c r="A745" s="183"/>
      <c r="B745" s="181"/>
      <c r="C745" s="176"/>
      <c r="D745" s="162"/>
    </row>
    <row r="746" spans="1:7" x14ac:dyDescent="0.25">
      <c r="A746" s="183"/>
      <c r="B746" s="181"/>
      <c r="C746" s="176"/>
      <c r="D746" s="162"/>
    </row>
    <row r="747" spans="1:7" x14ac:dyDescent="0.25">
      <c r="A747" s="183"/>
      <c r="B747" s="181"/>
      <c r="C747" s="176"/>
      <c r="D747" s="162"/>
    </row>
    <row r="748" spans="1:7" x14ac:dyDescent="0.25">
      <c r="A748" s="183"/>
      <c r="B748" s="181"/>
      <c r="C748" s="176"/>
      <c r="D748" s="162"/>
    </row>
    <row r="749" spans="1:7" x14ac:dyDescent="0.25">
      <c r="A749" s="183"/>
      <c r="B749" s="181"/>
      <c r="C749" s="176"/>
      <c r="D749" s="162"/>
    </row>
    <row r="750" spans="1:7" x14ac:dyDescent="0.25">
      <c r="A750" s="181"/>
      <c r="B750" s="181"/>
      <c r="C750" s="181"/>
      <c r="D750" s="182"/>
      <c r="E750" s="182"/>
      <c r="F750" s="165"/>
      <c r="G750" s="165"/>
    </row>
    <row r="751" spans="1:7" x14ac:dyDescent="0.25">
      <c r="A751" s="181"/>
      <c r="B751" s="181"/>
      <c r="C751" s="181"/>
      <c r="D751" s="182"/>
      <c r="E751" s="182"/>
      <c r="F751" s="165"/>
      <c r="G751" s="165"/>
    </row>
    <row r="752" spans="1:7" x14ac:dyDescent="0.25">
      <c r="A752" s="181"/>
      <c r="B752" s="181"/>
      <c r="C752" s="181"/>
      <c r="D752" s="182"/>
      <c r="E752" s="182"/>
      <c r="F752" s="165"/>
      <c r="G752" s="165"/>
    </row>
    <row r="753" spans="1:7" x14ac:dyDescent="0.25">
      <c r="A753" s="181"/>
      <c r="B753" s="181"/>
      <c r="C753" s="181"/>
      <c r="D753" s="182"/>
      <c r="E753" s="182"/>
      <c r="F753" s="165"/>
      <c r="G753" s="165"/>
    </row>
    <row r="754" spans="1:7" x14ac:dyDescent="0.25">
      <c r="A754" s="181"/>
      <c r="B754" s="181"/>
      <c r="C754" s="181"/>
      <c r="D754" s="182"/>
      <c r="E754" s="182"/>
      <c r="F754" s="165"/>
      <c r="G754" s="165"/>
    </row>
    <row r="755" spans="1:7" x14ac:dyDescent="0.25">
      <c r="A755" s="181"/>
      <c r="B755" s="181"/>
      <c r="C755" s="181"/>
      <c r="D755" s="182"/>
      <c r="E755" s="182"/>
      <c r="F755" s="165"/>
      <c r="G755" s="165"/>
    </row>
    <row r="756" spans="1:7" x14ac:dyDescent="0.25">
      <c r="A756" s="181"/>
      <c r="B756" s="181"/>
      <c r="C756" s="181"/>
      <c r="D756" s="182"/>
      <c r="E756" s="182"/>
      <c r="F756" s="165"/>
      <c r="G756" s="165"/>
    </row>
    <row r="757" spans="1:7" x14ac:dyDescent="0.25">
      <c r="A757" s="181"/>
      <c r="B757" s="181"/>
      <c r="C757" s="181"/>
      <c r="D757" s="182"/>
      <c r="E757" s="182"/>
      <c r="F757" s="165"/>
      <c r="G757" s="165"/>
    </row>
    <row r="758" spans="1:7" x14ac:dyDescent="0.25">
      <c r="A758" s="181"/>
      <c r="B758" s="181"/>
      <c r="C758" s="181"/>
      <c r="D758" s="182"/>
      <c r="E758" s="182"/>
      <c r="F758" s="165"/>
      <c r="G758" s="165"/>
    </row>
    <row r="759" spans="1:7" x14ac:dyDescent="0.25">
      <c r="A759" s="181"/>
      <c r="B759" s="181"/>
      <c r="C759" s="181"/>
      <c r="D759" s="182"/>
      <c r="E759" s="182"/>
      <c r="F759" s="165"/>
      <c r="G759" s="165"/>
    </row>
    <row r="760" spans="1:7" x14ac:dyDescent="0.25">
      <c r="A760" s="181"/>
      <c r="B760" s="181"/>
      <c r="C760" s="181"/>
      <c r="D760" s="182"/>
      <c r="E760" s="182"/>
      <c r="F760" s="165"/>
      <c r="G760" s="165"/>
    </row>
    <row r="761" spans="1:7" x14ac:dyDescent="0.25">
      <c r="A761" s="181"/>
      <c r="B761" s="181"/>
      <c r="C761" s="181"/>
      <c r="D761" s="182"/>
      <c r="E761" s="182"/>
      <c r="F761" s="165"/>
      <c r="G761" s="165"/>
    </row>
    <row r="762" spans="1:7" x14ac:dyDescent="0.25">
      <c r="A762" s="181"/>
      <c r="B762" s="181"/>
      <c r="C762" s="181"/>
      <c r="D762" s="182"/>
      <c r="E762" s="182"/>
      <c r="F762" s="165"/>
      <c r="G762" s="165"/>
    </row>
    <row r="763" spans="1:7" x14ac:dyDescent="0.25">
      <c r="A763" s="181"/>
      <c r="B763" s="181"/>
      <c r="C763" s="181"/>
      <c r="D763" s="182"/>
      <c r="E763" s="182"/>
      <c r="F763" s="165"/>
      <c r="G763" s="165"/>
    </row>
    <row r="764" spans="1:7" x14ac:dyDescent="0.25">
      <c r="A764" s="181"/>
      <c r="B764" s="181"/>
      <c r="C764" s="181"/>
      <c r="D764" s="182"/>
      <c r="E764" s="182"/>
      <c r="F764" s="165"/>
      <c r="G764" s="165"/>
    </row>
    <row r="765" spans="1:7" x14ac:dyDescent="0.25">
      <c r="A765" s="181"/>
      <c r="B765" s="181"/>
      <c r="C765" s="181"/>
      <c r="D765" s="182"/>
      <c r="E765" s="182"/>
      <c r="F765" s="165"/>
      <c r="G765" s="165"/>
    </row>
    <row r="766" spans="1:7" x14ac:dyDescent="0.25">
      <c r="A766" s="183"/>
      <c r="B766" s="181"/>
      <c r="C766" s="176"/>
      <c r="D766" s="162"/>
      <c r="F766" s="165"/>
      <c r="G766" s="165"/>
    </row>
    <row r="767" spans="1:7" x14ac:dyDescent="0.25">
      <c r="A767" s="183"/>
      <c r="B767" s="181"/>
      <c r="C767" s="176"/>
      <c r="D767" s="162"/>
      <c r="F767" s="165"/>
      <c r="G767" s="165"/>
    </row>
    <row r="768" spans="1:7" x14ac:dyDescent="0.25">
      <c r="A768" s="183"/>
      <c r="B768" s="181"/>
      <c r="C768" s="176"/>
      <c r="D768" s="162"/>
      <c r="F768" s="165"/>
      <c r="G768" s="165"/>
    </row>
    <row r="769" spans="1:7" x14ac:dyDescent="0.25">
      <c r="A769" s="183"/>
      <c r="B769" s="181"/>
      <c r="C769" s="176"/>
      <c r="D769" s="162"/>
      <c r="F769" s="165"/>
      <c r="G769" s="165"/>
    </row>
    <row r="770" spans="1:7" x14ac:dyDescent="0.25">
      <c r="A770" s="183"/>
      <c r="B770" s="181"/>
      <c r="C770" s="176"/>
      <c r="D770" s="162"/>
      <c r="F770" s="165"/>
      <c r="G770" s="165"/>
    </row>
    <row r="771" spans="1:7" x14ac:dyDescent="0.25">
      <c r="A771" s="183"/>
      <c r="B771" s="181"/>
      <c r="C771" s="176"/>
      <c r="D771" s="162"/>
      <c r="F771" s="165"/>
      <c r="G771" s="165"/>
    </row>
    <row r="772" spans="1:7" x14ac:dyDescent="0.25">
      <c r="A772" s="183"/>
      <c r="B772" s="181"/>
      <c r="C772" s="176"/>
      <c r="D772" s="162"/>
      <c r="F772" s="165"/>
      <c r="G772" s="165"/>
    </row>
    <row r="773" spans="1:7" x14ac:dyDescent="0.25">
      <c r="A773" s="183"/>
      <c r="B773" s="181"/>
      <c r="C773" s="176"/>
      <c r="D773" s="162"/>
      <c r="F773" s="165"/>
      <c r="G773" s="165"/>
    </row>
    <row r="774" spans="1:7" x14ac:dyDescent="0.25">
      <c r="A774" s="183"/>
      <c r="B774" s="181"/>
      <c r="C774" s="176"/>
      <c r="D774" s="162"/>
      <c r="F774" s="165"/>
      <c r="G774" s="165"/>
    </row>
    <row r="775" spans="1:7" x14ac:dyDescent="0.25">
      <c r="A775" s="183"/>
      <c r="B775" s="181"/>
      <c r="C775" s="176"/>
      <c r="D775" s="162"/>
      <c r="F775" s="165"/>
      <c r="G775" s="165"/>
    </row>
    <row r="776" spans="1:7" x14ac:dyDescent="0.25">
      <c r="A776" s="183"/>
      <c r="B776" s="181"/>
      <c r="C776" s="176"/>
      <c r="D776" s="162"/>
      <c r="F776" s="165"/>
      <c r="G776" s="165"/>
    </row>
    <row r="777" spans="1:7" x14ac:dyDescent="0.25">
      <c r="A777" s="183"/>
      <c r="B777" s="181"/>
      <c r="C777" s="176"/>
      <c r="D777" s="162"/>
      <c r="F777" s="165"/>
      <c r="G777" s="165"/>
    </row>
    <row r="778" spans="1:7" x14ac:dyDescent="0.25">
      <c r="A778" s="183"/>
      <c r="B778" s="181"/>
      <c r="C778" s="176"/>
      <c r="D778" s="162"/>
      <c r="F778" s="165"/>
      <c r="G778" s="165"/>
    </row>
    <row r="779" spans="1:7" x14ac:dyDescent="0.25">
      <c r="A779" s="183"/>
      <c r="B779" s="181"/>
      <c r="C779" s="176"/>
      <c r="D779" s="162"/>
      <c r="F779" s="165"/>
      <c r="G779" s="165"/>
    </row>
    <row r="780" spans="1:7" x14ac:dyDescent="0.25">
      <c r="A780" s="183"/>
      <c r="B780" s="181"/>
      <c r="C780" s="176"/>
      <c r="D780" s="162"/>
      <c r="F780" s="165"/>
      <c r="G780" s="165"/>
    </row>
    <row r="781" spans="1:7" x14ac:dyDescent="0.25">
      <c r="A781" s="183"/>
      <c r="B781" s="181"/>
      <c r="C781" s="176"/>
      <c r="D781" s="162"/>
      <c r="F781" s="165"/>
      <c r="G781" s="165"/>
    </row>
    <row r="782" spans="1:7" x14ac:dyDescent="0.25">
      <c r="A782" s="183"/>
      <c r="B782" s="181"/>
      <c r="C782" s="176"/>
      <c r="D782" s="162"/>
      <c r="F782" s="165"/>
      <c r="G782" s="165"/>
    </row>
    <row r="783" spans="1:7" x14ac:dyDescent="0.25">
      <c r="A783" s="183"/>
      <c r="B783" s="181"/>
      <c r="C783" s="176"/>
      <c r="D783" s="162"/>
      <c r="F783" s="165"/>
      <c r="G783" s="165"/>
    </row>
    <row r="784" spans="1:7" x14ac:dyDescent="0.25">
      <c r="A784" s="183"/>
      <c r="B784" s="181"/>
      <c r="C784" s="176"/>
      <c r="D784" s="162"/>
      <c r="F784" s="165"/>
      <c r="G784" s="165"/>
    </row>
    <row r="785" spans="1:7" x14ac:dyDescent="0.25">
      <c r="A785" s="183"/>
      <c r="B785" s="181"/>
      <c r="C785" s="176"/>
      <c r="D785" s="162"/>
      <c r="F785" s="165"/>
      <c r="G785" s="165"/>
    </row>
    <row r="786" spans="1:7" x14ac:dyDescent="0.25">
      <c r="A786" s="183"/>
      <c r="B786" s="181"/>
      <c r="C786" s="176"/>
      <c r="D786" s="162"/>
      <c r="F786" s="165"/>
      <c r="G786" s="165"/>
    </row>
    <row r="787" spans="1:7" x14ac:dyDescent="0.25">
      <c r="A787" s="183"/>
      <c r="B787" s="181"/>
      <c r="C787" s="176"/>
      <c r="D787" s="162"/>
      <c r="F787" s="165"/>
      <c r="G787" s="165"/>
    </row>
    <row r="788" spans="1:7" x14ac:dyDescent="0.25">
      <c r="A788" s="183"/>
      <c r="B788" s="181"/>
      <c r="C788" s="176"/>
      <c r="D788" s="162"/>
      <c r="F788" s="165"/>
      <c r="G788" s="165"/>
    </row>
    <row r="789" spans="1:7" x14ac:dyDescent="0.25">
      <c r="A789" s="183"/>
      <c r="B789" s="181"/>
      <c r="C789" s="176"/>
      <c r="D789" s="162"/>
      <c r="F789" s="165"/>
      <c r="G789" s="165"/>
    </row>
    <row r="790" spans="1:7" x14ac:dyDescent="0.25">
      <c r="A790" s="183"/>
      <c r="B790" s="181"/>
      <c r="C790" s="176"/>
      <c r="D790" s="162"/>
      <c r="F790" s="165"/>
      <c r="G790" s="165"/>
    </row>
    <row r="791" spans="1:7" x14ac:dyDescent="0.25">
      <c r="A791" s="183"/>
      <c r="B791" s="181"/>
      <c r="C791" s="176"/>
      <c r="D791" s="162"/>
      <c r="F791" s="165"/>
      <c r="G791" s="165"/>
    </row>
    <row r="792" spans="1:7" x14ac:dyDescent="0.25">
      <c r="A792" s="183"/>
      <c r="B792" s="181"/>
      <c r="C792" s="176"/>
      <c r="D792" s="162"/>
      <c r="F792" s="165"/>
      <c r="G792" s="165"/>
    </row>
    <row r="793" spans="1:7" x14ac:dyDescent="0.25">
      <c r="A793" s="183"/>
      <c r="B793" s="181"/>
      <c r="C793" s="176"/>
      <c r="D793" s="162"/>
      <c r="F793" s="165"/>
      <c r="G793" s="165"/>
    </row>
    <row r="794" spans="1:7" x14ac:dyDescent="0.25">
      <c r="A794" s="183"/>
      <c r="B794" s="181"/>
      <c r="C794" s="176"/>
      <c r="D794" s="162"/>
      <c r="F794" s="165"/>
      <c r="G794" s="165"/>
    </row>
    <row r="795" spans="1:7" x14ac:dyDescent="0.25">
      <c r="A795" s="183"/>
      <c r="B795" s="181"/>
      <c r="C795" s="176"/>
      <c r="D795" s="162"/>
      <c r="F795" s="165"/>
      <c r="G795" s="165"/>
    </row>
    <row r="796" spans="1:7" x14ac:dyDescent="0.25">
      <c r="A796" s="183"/>
      <c r="B796" s="181"/>
      <c r="C796" s="176"/>
      <c r="D796" s="162"/>
      <c r="F796" s="165"/>
      <c r="G796" s="165"/>
    </row>
    <row r="797" spans="1:7" x14ac:dyDescent="0.25">
      <c r="A797" s="183"/>
      <c r="B797" s="181"/>
      <c r="C797" s="176"/>
      <c r="D797" s="162"/>
      <c r="F797" s="165"/>
      <c r="G797" s="165"/>
    </row>
    <row r="798" spans="1:7" x14ac:dyDescent="0.25">
      <c r="A798" s="183"/>
      <c r="B798" s="181"/>
      <c r="C798" s="176"/>
      <c r="D798" s="162"/>
      <c r="F798" s="165"/>
      <c r="G798" s="165"/>
    </row>
    <row r="799" spans="1:7" x14ac:dyDescent="0.25">
      <c r="A799" s="183"/>
      <c r="B799" s="181"/>
      <c r="C799" s="176"/>
      <c r="D799" s="162"/>
      <c r="F799" s="165"/>
      <c r="G799" s="165"/>
    </row>
    <row r="800" spans="1:7" x14ac:dyDescent="0.25">
      <c r="A800" s="183"/>
      <c r="B800" s="181"/>
      <c r="C800" s="176"/>
      <c r="D800" s="162"/>
      <c r="F800" s="165"/>
      <c r="G800" s="165"/>
    </row>
    <row r="801" spans="1:7" x14ac:dyDescent="0.25">
      <c r="A801" s="183"/>
      <c r="B801" s="181"/>
      <c r="C801" s="176"/>
      <c r="D801" s="162"/>
      <c r="F801" s="165"/>
      <c r="G801" s="165"/>
    </row>
    <row r="802" spans="1:7" x14ac:dyDescent="0.25">
      <c r="A802" s="183"/>
      <c r="B802" s="181"/>
      <c r="C802" s="176"/>
      <c r="D802" s="162"/>
      <c r="F802" s="165"/>
      <c r="G802" s="165"/>
    </row>
    <row r="803" spans="1:7" x14ac:dyDescent="0.25">
      <c r="A803" s="183"/>
      <c r="B803" s="181"/>
      <c r="C803" s="176"/>
      <c r="D803" s="162"/>
      <c r="F803" s="165"/>
      <c r="G803" s="165"/>
    </row>
    <row r="804" spans="1:7" x14ac:dyDescent="0.25">
      <c r="A804" s="183"/>
      <c r="B804" s="181"/>
      <c r="C804" s="176"/>
      <c r="D804" s="162"/>
      <c r="F804" s="165"/>
      <c r="G804" s="165"/>
    </row>
    <row r="805" spans="1:7" x14ac:dyDescent="0.25">
      <c r="A805" s="183"/>
      <c r="B805" s="181"/>
      <c r="C805" s="176"/>
      <c r="D805" s="162"/>
      <c r="F805" s="165"/>
      <c r="G805" s="165"/>
    </row>
    <row r="806" spans="1:7" x14ac:dyDescent="0.25">
      <c r="A806" s="183"/>
      <c r="B806" s="181"/>
      <c r="C806" s="176"/>
      <c r="D806" s="162"/>
      <c r="F806" s="165"/>
      <c r="G806" s="165"/>
    </row>
    <row r="807" spans="1:7" x14ac:dyDescent="0.25">
      <c r="A807" s="183"/>
      <c r="B807" s="181"/>
      <c r="C807" s="176"/>
      <c r="D807" s="162"/>
      <c r="F807" s="165"/>
      <c r="G807" s="165"/>
    </row>
    <row r="808" spans="1:7" x14ac:dyDescent="0.25">
      <c r="A808" s="183"/>
      <c r="B808" s="181"/>
      <c r="C808" s="176"/>
      <c r="D808" s="162"/>
      <c r="F808" s="165"/>
      <c r="G808" s="165"/>
    </row>
    <row r="809" spans="1:7" x14ac:dyDescent="0.25">
      <c r="A809" s="183"/>
      <c r="B809" s="181"/>
      <c r="C809" s="176"/>
      <c r="D809" s="162"/>
      <c r="F809" s="165"/>
      <c r="G809" s="165"/>
    </row>
    <row r="810" spans="1:7" x14ac:dyDescent="0.25">
      <c r="A810" s="183"/>
      <c r="B810" s="181"/>
      <c r="C810" s="176"/>
      <c r="D810" s="162"/>
      <c r="F810" s="165"/>
      <c r="G810" s="165"/>
    </row>
    <row r="811" spans="1:7" x14ac:dyDescent="0.25">
      <c r="A811" s="183"/>
      <c r="B811" s="181"/>
      <c r="C811" s="176"/>
      <c r="D811" s="162"/>
      <c r="F811" s="165"/>
      <c r="G811" s="165"/>
    </row>
    <row r="812" spans="1:7" x14ac:dyDescent="0.25">
      <c r="A812" s="183"/>
      <c r="B812" s="181"/>
      <c r="C812" s="176"/>
      <c r="D812" s="162"/>
      <c r="F812" s="165"/>
      <c r="G812" s="165"/>
    </row>
    <row r="813" spans="1:7" x14ac:dyDescent="0.25">
      <c r="A813" s="183"/>
      <c r="B813" s="181"/>
      <c r="C813" s="176"/>
      <c r="D813" s="162"/>
      <c r="F813" s="165"/>
      <c r="G813" s="165"/>
    </row>
    <row r="814" spans="1:7" x14ac:dyDescent="0.25">
      <c r="A814" s="183"/>
      <c r="B814" s="181"/>
      <c r="C814" s="176"/>
      <c r="D814" s="162"/>
      <c r="F814" s="165"/>
      <c r="G814" s="165"/>
    </row>
    <row r="815" spans="1:7" x14ac:dyDescent="0.25">
      <c r="A815" s="183"/>
      <c r="B815" s="181"/>
      <c r="C815" s="176"/>
      <c r="D815" s="162"/>
      <c r="F815" s="165"/>
      <c r="G815" s="165"/>
    </row>
    <row r="816" spans="1:7" x14ac:dyDescent="0.25">
      <c r="A816" s="183"/>
      <c r="B816" s="181"/>
      <c r="C816" s="176"/>
      <c r="D816" s="162"/>
      <c r="F816" s="165"/>
      <c r="G816" s="165"/>
    </row>
    <row r="817" spans="1:7" x14ac:dyDescent="0.25">
      <c r="A817" s="183"/>
      <c r="B817" s="181"/>
      <c r="C817" s="176"/>
      <c r="D817" s="162"/>
      <c r="F817" s="165"/>
      <c r="G817" s="165"/>
    </row>
    <row r="818" spans="1:7" x14ac:dyDescent="0.25">
      <c r="A818" s="183"/>
      <c r="B818" s="181"/>
      <c r="C818" s="176"/>
      <c r="D818" s="162"/>
      <c r="F818" s="165"/>
      <c r="G818" s="165"/>
    </row>
    <row r="819" spans="1:7" x14ac:dyDescent="0.25">
      <c r="A819" s="183"/>
      <c r="B819" s="181"/>
      <c r="C819" s="176"/>
      <c r="D819" s="162"/>
      <c r="F819" s="165"/>
      <c r="G819" s="165"/>
    </row>
    <row r="820" spans="1:7" x14ac:dyDescent="0.25">
      <c r="A820" s="183"/>
      <c r="B820" s="181"/>
      <c r="C820" s="176"/>
      <c r="D820" s="162"/>
      <c r="F820" s="165"/>
      <c r="G820" s="165"/>
    </row>
    <row r="821" spans="1:7" x14ac:dyDescent="0.25">
      <c r="A821" s="183"/>
      <c r="B821" s="181"/>
      <c r="C821" s="176"/>
      <c r="D821" s="162"/>
      <c r="F821" s="165"/>
      <c r="G821" s="165"/>
    </row>
    <row r="822" spans="1:7" x14ac:dyDescent="0.25">
      <c r="A822" s="181"/>
      <c r="B822" s="181"/>
      <c r="C822" s="181"/>
      <c r="D822" s="182"/>
      <c r="E822" s="182"/>
      <c r="F822" s="165"/>
      <c r="G822" s="165"/>
    </row>
    <row r="823" spans="1:7" x14ac:dyDescent="0.25">
      <c r="A823" s="181"/>
      <c r="B823" s="181"/>
      <c r="C823" s="181"/>
      <c r="D823" s="182"/>
      <c r="E823" s="182"/>
      <c r="F823" s="165"/>
      <c r="G823" s="165"/>
    </row>
    <row r="824" spans="1:7" x14ac:dyDescent="0.25">
      <c r="A824" s="181"/>
      <c r="B824" s="181"/>
      <c r="C824" s="181"/>
      <c r="D824" s="182"/>
      <c r="E824" s="182"/>
      <c r="F824" s="165"/>
      <c r="G824" s="165"/>
    </row>
    <row r="825" spans="1:7" x14ac:dyDescent="0.25">
      <c r="A825" s="181"/>
      <c r="B825" s="181"/>
      <c r="C825" s="181"/>
      <c r="D825" s="182"/>
      <c r="E825" s="182"/>
      <c r="F825" s="165"/>
      <c r="G825" s="165"/>
    </row>
    <row r="826" spans="1:7" x14ac:dyDescent="0.25">
      <c r="A826" s="181"/>
      <c r="B826" s="181"/>
      <c r="C826" s="181"/>
      <c r="D826" s="182"/>
      <c r="E826" s="182"/>
      <c r="F826" s="165"/>
      <c r="G826" s="165"/>
    </row>
    <row r="827" spans="1:7" x14ac:dyDescent="0.25">
      <c r="A827" s="183"/>
      <c r="B827" s="181"/>
      <c r="C827" s="176"/>
      <c r="D827" s="162"/>
      <c r="F827" s="165"/>
      <c r="G827" s="165"/>
    </row>
    <row r="828" spans="1:7" x14ac:dyDescent="0.25">
      <c r="A828" s="183"/>
      <c r="B828" s="181"/>
      <c r="C828" s="176"/>
      <c r="D828" s="162"/>
      <c r="F828" s="165"/>
      <c r="G828" s="165"/>
    </row>
    <row r="829" spans="1:7" x14ac:dyDescent="0.25">
      <c r="A829" s="183"/>
      <c r="B829" s="181"/>
      <c r="C829" s="176"/>
      <c r="D829" s="162"/>
      <c r="F829" s="165"/>
      <c r="G829" s="165"/>
    </row>
    <row r="830" spans="1:7" x14ac:dyDescent="0.25">
      <c r="A830" s="183"/>
      <c r="B830" s="181"/>
      <c r="C830" s="176"/>
      <c r="D830" s="162"/>
      <c r="F830" s="165"/>
      <c r="G830" s="165"/>
    </row>
    <row r="831" spans="1:7" x14ac:dyDescent="0.25">
      <c r="A831" s="183"/>
      <c r="B831" s="181"/>
      <c r="C831" s="176"/>
      <c r="D831" s="162"/>
      <c r="F831" s="165"/>
      <c r="G831" s="165"/>
    </row>
    <row r="832" spans="1:7" x14ac:dyDescent="0.25">
      <c r="A832" s="183"/>
      <c r="B832" s="181"/>
      <c r="C832" s="176"/>
      <c r="D832" s="162"/>
      <c r="F832" s="165"/>
      <c r="G832" s="165"/>
    </row>
    <row r="833" spans="1:7" x14ac:dyDescent="0.25">
      <c r="A833" s="183"/>
      <c r="B833" s="181"/>
      <c r="C833" s="176"/>
      <c r="D833" s="162"/>
      <c r="F833" s="165"/>
      <c r="G833" s="165"/>
    </row>
    <row r="834" spans="1:7" x14ac:dyDescent="0.25">
      <c r="A834" s="183"/>
      <c r="B834" s="181"/>
      <c r="C834" s="176"/>
      <c r="D834" s="162"/>
      <c r="F834" s="165"/>
      <c r="G834" s="165"/>
    </row>
    <row r="835" spans="1:7" x14ac:dyDescent="0.25">
      <c r="A835" s="183"/>
      <c r="B835" s="181"/>
      <c r="C835" s="176"/>
      <c r="D835" s="162"/>
      <c r="F835" s="165"/>
      <c r="G835" s="165"/>
    </row>
    <row r="836" spans="1:7" x14ac:dyDescent="0.25">
      <c r="A836" s="183"/>
      <c r="B836" s="181"/>
      <c r="C836" s="176"/>
      <c r="D836" s="162"/>
      <c r="F836" s="165"/>
      <c r="G836" s="165"/>
    </row>
    <row r="837" spans="1:7" x14ac:dyDescent="0.25">
      <c r="A837" s="183"/>
      <c r="B837" s="181"/>
      <c r="C837" s="176"/>
      <c r="D837" s="162"/>
      <c r="F837" s="165"/>
      <c r="G837" s="165"/>
    </row>
    <row r="838" spans="1:7" x14ac:dyDescent="0.25">
      <c r="A838" s="183"/>
      <c r="B838" s="181"/>
      <c r="C838" s="176"/>
      <c r="D838" s="162"/>
      <c r="F838" s="165"/>
      <c r="G838" s="165"/>
    </row>
    <row r="839" spans="1:7" x14ac:dyDescent="0.25">
      <c r="A839" s="183"/>
      <c r="B839" s="181"/>
      <c r="C839" s="176"/>
      <c r="D839" s="162"/>
      <c r="F839" s="165"/>
      <c r="G839" s="165"/>
    </row>
    <row r="840" spans="1:7" x14ac:dyDescent="0.25">
      <c r="A840" s="183"/>
      <c r="B840" s="181"/>
      <c r="C840" s="176"/>
      <c r="D840" s="162"/>
      <c r="F840" s="165"/>
      <c r="G840" s="165"/>
    </row>
    <row r="841" spans="1:7" x14ac:dyDescent="0.25">
      <c r="A841" s="183"/>
      <c r="B841" s="181"/>
      <c r="C841" s="176"/>
      <c r="D841" s="162"/>
      <c r="F841" s="165"/>
      <c r="G841" s="165"/>
    </row>
    <row r="842" spans="1:7" x14ac:dyDescent="0.25">
      <c r="A842" s="183"/>
      <c r="B842" s="181"/>
      <c r="C842" s="176"/>
      <c r="D842" s="162"/>
      <c r="F842" s="165"/>
      <c r="G842" s="165"/>
    </row>
    <row r="843" spans="1:7" x14ac:dyDescent="0.25">
      <c r="A843" s="183"/>
      <c r="B843" s="181"/>
      <c r="C843" s="176"/>
      <c r="D843" s="162"/>
      <c r="F843" s="165"/>
      <c r="G843" s="165"/>
    </row>
    <row r="844" spans="1:7" x14ac:dyDescent="0.25">
      <c r="A844" s="183"/>
      <c r="B844" s="181"/>
      <c r="C844" s="176"/>
      <c r="D844" s="162"/>
      <c r="F844" s="165"/>
      <c r="G844" s="165"/>
    </row>
    <row r="845" spans="1:7" x14ac:dyDescent="0.25">
      <c r="A845" s="183"/>
      <c r="B845" s="181"/>
      <c r="C845" s="176"/>
      <c r="D845" s="162"/>
      <c r="F845" s="165"/>
      <c r="G845" s="165"/>
    </row>
    <row r="846" spans="1:7" x14ac:dyDescent="0.25">
      <c r="A846" s="183"/>
      <c r="B846" s="181"/>
      <c r="C846" s="176"/>
      <c r="D846" s="162"/>
      <c r="F846" s="165"/>
      <c r="G846" s="165"/>
    </row>
    <row r="847" spans="1:7" x14ac:dyDescent="0.25">
      <c r="A847" s="183"/>
      <c r="B847" s="181"/>
      <c r="C847" s="176"/>
      <c r="D847" s="162"/>
      <c r="F847" s="165"/>
      <c r="G847" s="165"/>
    </row>
    <row r="848" spans="1:7" x14ac:dyDescent="0.25">
      <c r="A848" s="183"/>
      <c r="B848" s="181"/>
      <c r="C848" s="176"/>
      <c r="D848" s="162"/>
      <c r="F848" s="165"/>
      <c r="G848" s="165"/>
    </row>
    <row r="849" spans="1:7" x14ac:dyDescent="0.25">
      <c r="A849" s="183"/>
      <c r="B849" s="181"/>
      <c r="C849" s="176"/>
      <c r="D849" s="162"/>
      <c r="F849" s="165"/>
      <c r="G849" s="165"/>
    </row>
    <row r="850" spans="1:7" x14ac:dyDescent="0.25">
      <c r="A850" s="183"/>
      <c r="B850" s="181"/>
      <c r="C850" s="176"/>
      <c r="D850" s="162"/>
      <c r="F850" s="165"/>
      <c r="G850" s="165"/>
    </row>
    <row r="851" spans="1:7" x14ac:dyDescent="0.25">
      <c r="A851" s="183"/>
      <c r="B851" s="181"/>
      <c r="C851" s="176"/>
      <c r="D851" s="162"/>
      <c r="F851" s="165"/>
      <c r="G851" s="165"/>
    </row>
    <row r="852" spans="1:7" x14ac:dyDescent="0.25">
      <c r="A852" s="183"/>
      <c r="B852" s="181"/>
      <c r="C852" s="176"/>
      <c r="D852" s="162"/>
      <c r="F852" s="165"/>
      <c r="G852" s="165"/>
    </row>
    <row r="853" spans="1:7" x14ac:dyDescent="0.25">
      <c r="A853" s="183"/>
      <c r="B853" s="181"/>
      <c r="C853" s="176"/>
      <c r="D853" s="162"/>
      <c r="F853" s="165"/>
      <c r="G853" s="165"/>
    </row>
    <row r="854" spans="1:7" x14ac:dyDescent="0.25">
      <c r="A854" s="183"/>
      <c r="B854" s="181"/>
      <c r="C854" s="176"/>
      <c r="D854" s="162"/>
      <c r="F854" s="165"/>
      <c r="G854" s="165"/>
    </row>
    <row r="855" spans="1:7" x14ac:dyDescent="0.25">
      <c r="A855" s="183"/>
      <c r="B855" s="181"/>
      <c r="C855" s="176"/>
      <c r="D855" s="162"/>
      <c r="F855" s="165"/>
      <c r="G855" s="165"/>
    </row>
    <row r="856" spans="1:7" x14ac:dyDescent="0.25">
      <c r="A856" s="183"/>
      <c r="B856" s="181"/>
      <c r="C856" s="176"/>
      <c r="D856" s="162"/>
      <c r="F856" s="165"/>
      <c r="G856" s="165"/>
    </row>
    <row r="857" spans="1:7" x14ac:dyDescent="0.25">
      <c r="A857" s="183"/>
      <c r="B857" s="181"/>
      <c r="C857" s="176"/>
      <c r="D857" s="162"/>
      <c r="F857" s="165"/>
      <c r="G857" s="165"/>
    </row>
    <row r="858" spans="1:7" x14ac:dyDescent="0.25">
      <c r="A858" s="183"/>
      <c r="B858" s="181"/>
      <c r="C858" s="176"/>
      <c r="D858" s="162"/>
      <c r="F858" s="165"/>
      <c r="G858" s="165"/>
    </row>
    <row r="859" spans="1:7" x14ac:dyDescent="0.25">
      <c r="A859" s="183"/>
      <c r="B859" s="181"/>
      <c r="C859" s="176"/>
      <c r="D859" s="162"/>
      <c r="F859" s="165"/>
      <c r="G859" s="165"/>
    </row>
    <row r="860" spans="1:7" x14ac:dyDescent="0.25">
      <c r="A860" s="184"/>
      <c r="B860" s="181"/>
      <c r="C860" s="176"/>
      <c r="D860" s="162"/>
      <c r="F860" s="165"/>
      <c r="G860" s="165"/>
    </row>
    <row r="861" spans="1:7" x14ac:dyDescent="0.25">
      <c r="A861" s="183"/>
      <c r="B861" s="181"/>
      <c r="C861" s="176"/>
      <c r="D861" s="162"/>
      <c r="F861" s="165"/>
      <c r="G861" s="165"/>
    </row>
    <row r="862" spans="1:7" x14ac:dyDescent="0.25">
      <c r="A862" s="183"/>
      <c r="B862" s="181"/>
      <c r="C862" s="176"/>
      <c r="D862" s="162"/>
      <c r="F862" s="165"/>
      <c r="G862" s="165"/>
    </row>
    <row r="863" spans="1:7" x14ac:dyDescent="0.25">
      <c r="A863" s="183"/>
      <c r="B863" s="181"/>
      <c r="C863" s="176"/>
      <c r="D863" s="162"/>
      <c r="F863" s="165"/>
      <c r="G863" s="165"/>
    </row>
    <row r="864" spans="1:7" x14ac:dyDescent="0.25">
      <c r="A864" s="183"/>
      <c r="B864" s="181"/>
      <c r="C864" s="176"/>
      <c r="D864" s="162"/>
      <c r="F864" s="165"/>
      <c r="G864" s="165"/>
    </row>
    <row r="865" spans="1:7" x14ac:dyDescent="0.25">
      <c r="A865" s="183"/>
      <c r="B865" s="181"/>
      <c r="C865" s="176"/>
      <c r="D865" s="162"/>
      <c r="F865" s="165"/>
      <c r="G865" s="165"/>
    </row>
    <row r="866" spans="1:7" x14ac:dyDescent="0.25">
      <c r="A866" s="183"/>
      <c r="B866" s="181"/>
      <c r="C866" s="176"/>
      <c r="D866" s="162"/>
      <c r="F866" s="165"/>
      <c r="G866" s="165"/>
    </row>
    <row r="867" spans="1:7" x14ac:dyDescent="0.25">
      <c r="A867" s="183"/>
      <c r="B867" s="181"/>
      <c r="C867" s="176"/>
      <c r="D867" s="162"/>
      <c r="F867" s="165"/>
      <c r="G867" s="165"/>
    </row>
    <row r="868" spans="1:7" x14ac:dyDescent="0.25">
      <c r="A868" s="183"/>
      <c r="B868" s="181"/>
      <c r="C868" s="176"/>
      <c r="D868" s="162"/>
      <c r="F868" s="165"/>
      <c r="G868" s="165"/>
    </row>
    <row r="869" spans="1:7" x14ac:dyDescent="0.25">
      <c r="A869" s="183"/>
      <c r="B869" s="181"/>
      <c r="C869" s="176"/>
      <c r="D869" s="162"/>
      <c r="F869" s="165"/>
      <c r="G869" s="165"/>
    </row>
    <row r="870" spans="1:7" x14ac:dyDescent="0.25">
      <c r="A870" s="183"/>
      <c r="B870" s="181"/>
      <c r="C870" s="176"/>
      <c r="D870" s="162"/>
      <c r="F870" s="165"/>
      <c r="G870" s="165"/>
    </row>
    <row r="871" spans="1:7" x14ac:dyDescent="0.25">
      <c r="A871" s="181"/>
      <c r="B871" s="181"/>
      <c r="C871" s="181"/>
      <c r="D871" s="182"/>
      <c r="E871" s="182"/>
      <c r="F871" s="165"/>
      <c r="G871" s="165"/>
    </row>
    <row r="872" spans="1:7" x14ac:dyDescent="0.25">
      <c r="A872" s="181"/>
      <c r="B872" s="181"/>
      <c r="C872" s="181"/>
      <c r="D872" s="182"/>
      <c r="E872" s="182"/>
      <c r="F872" s="165"/>
      <c r="G872" s="165"/>
    </row>
    <row r="873" spans="1:7" x14ac:dyDescent="0.25">
      <c r="A873" s="181"/>
      <c r="B873" s="181"/>
      <c r="C873" s="181"/>
      <c r="D873" s="182"/>
      <c r="E873" s="182"/>
      <c r="F873" s="165"/>
      <c r="G873" s="165"/>
    </row>
    <row r="874" spans="1:7" x14ac:dyDescent="0.25">
      <c r="A874" s="183"/>
      <c r="B874" s="181"/>
      <c r="C874" s="176"/>
      <c r="D874" s="162"/>
      <c r="F874" s="165"/>
      <c r="G874" s="165"/>
    </row>
    <row r="875" spans="1:7" x14ac:dyDescent="0.25">
      <c r="A875" s="183"/>
      <c r="B875" s="181"/>
      <c r="C875" s="176"/>
      <c r="D875" s="162"/>
      <c r="F875" s="165"/>
      <c r="G875" s="165"/>
    </row>
    <row r="876" spans="1:7" x14ac:dyDescent="0.25">
      <c r="A876" s="183"/>
      <c r="B876" s="181"/>
      <c r="C876" s="176"/>
      <c r="D876" s="162"/>
      <c r="F876" s="165"/>
      <c r="G876" s="165"/>
    </row>
    <row r="877" spans="1:7" x14ac:dyDescent="0.25">
      <c r="A877" s="183"/>
      <c r="B877" s="181"/>
      <c r="C877" s="176"/>
      <c r="D877" s="162"/>
      <c r="F877" s="165"/>
      <c r="G877" s="165"/>
    </row>
    <row r="878" spans="1:7" x14ac:dyDescent="0.25">
      <c r="A878" s="183"/>
      <c r="B878" s="181"/>
      <c r="C878" s="176"/>
      <c r="D878" s="162"/>
      <c r="F878" s="165"/>
      <c r="G878" s="165"/>
    </row>
    <row r="879" spans="1:7" x14ac:dyDescent="0.25">
      <c r="A879" s="183"/>
      <c r="B879" s="181"/>
      <c r="C879" s="176"/>
      <c r="D879" s="162"/>
      <c r="F879" s="165"/>
      <c r="G879" s="165"/>
    </row>
    <row r="880" spans="1:7" x14ac:dyDescent="0.25">
      <c r="A880" s="183"/>
      <c r="B880" s="181"/>
      <c r="C880" s="176"/>
      <c r="D880" s="162"/>
      <c r="F880" s="165"/>
      <c r="G880" s="165"/>
    </row>
    <row r="881" spans="1:7" x14ac:dyDescent="0.25">
      <c r="A881" s="183"/>
      <c r="B881" s="181"/>
      <c r="C881" s="176"/>
      <c r="D881" s="162"/>
      <c r="F881" s="165"/>
      <c r="G881" s="165"/>
    </row>
    <row r="882" spans="1:7" x14ac:dyDescent="0.25">
      <c r="A882" s="183"/>
      <c r="B882" s="181"/>
      <c r="C882" s="176"/>
      <c r="D882" s="162"/>
      <c r="F882" s="165"/>
      <c r="G882" s="165"/>
    </row>
    <row r="883" spans="1:7" x14ac:dyDescent="0.25">
      <c r="A883" s="183"/>
      <c r="B883" s="181"/>
      <c r="C883" s="176"/>
      <c r="D883" s="162"/>
      <c r="F883" s="165"/>
      <c r="G883" s="165"/>
    </row>
    <row r="884" spans="1:7" x14ac:dyDescent="0.25">
      <c r="A884" s="183"/>
      <c r="B884" s="181"/>
      <c r="C884" s="176"/>
      <c r="D884" s="162"/>
      <c r="F884" s="165"/>
      <c r="G884" s="165"/>
    </row>
    <row r="885" spans="1:7" x14ac:dyDescent="0.25">
      <c r="A885" s="183"/>
      <c r="B885" s="181"/>
      <c r="C885" s="176"/>
      <c r="D885" s="162"/>
      <c r="F885" s="165"/>
      <c r="G885" s="165"/>
    </row>
    <row r="886" spans="1:7" x14ac:dyDescent="0.25">
      <c r="A886" s="183"/>
      <c r="B886" s="181"/>
      <c r="C886" s="176"/>
      <c r="D886" s="162"/>
      <c r="F886" s="165"/>
      <c r="G886" s="165"/>
    </row>
    <row r="887" spans="1:7" x14ac:dyDescent="0.25">
      <c r="A887" s="183"/>
      <c r="B887" s="181"/>
      <c r="C887" s="176"/>
      <c r="D887" s="162"/>
      <c r="F887" s="165"/>
      <c r="G887" s="165"/>
    </row>
    <row r="888" spans="1:7" x14ac:dyDescent="0.25">
      <c r="A888" s="183"/>
      <c r="B888" s="181"/>
      <c r="C888" s="176"/>
      <c r="D888" s="162"/>
      <c r="F888" s="165"/>
      <c r="G888" s="165"/>
    </row>
    <row r="889" spans="1:7" x14ac:dyDescent="0.25">
      <c r="A889" s="183"/>
      <c r="B889" s="181"/>
      <c r="C889" s="176"/>
      <c r="D889" s="162"/>
      <c r="F889" s="165"/>
      <c r="G889" s="165"/>
    </row>
    <row r="890" spans="1:7" x14ac:dyDescent="0.25">
      <c r="A890" s="183"/>
      <c r="B890" s="181"/>
      <c r="C890" s="176"/>
      <c r="D890" s="162"/>
      <c r="F890" s="165"/>
      <c r="G890" s="165"/>
    </row>
    <row r="891" spans="1:7" x14ac:dyDescent="0.25">
      <c r="A891" s="183"/>
      <c r="B891" s="181"/>
      <c r="C891" s="176"/>
      <c r="D891" s="162"/>
      <c r="F891" s="165"/>
      <c r="G891" s="165"/>
    </row>
    <row r="892" spans="1:7" x14ac:dyDescent="0.25">
      <c r="A892" s="183"/>
      <c r="B892" s="181"/>
      <c r="C892" s="176"/>
      <c r="D892" s="162"/>
      <c r="F892" s="165"/>
      <c r="G892" s="165"/>
    </row>
    <row r="893" spans="1:7" x14ac:dyDescent="0.25">
      <c r="A893" s="183"/>
      <c r="B893" s="181"/>
      <c r="C893" s="176"/>
      <c r="D893" s="162"/>
      <c r="F893" s="165"/>
      <c r="G893" s="165"/>
    </row>
    <row r="894" spans="1:7" x14ac:dyDescent="0.25">
      <c r="A894" s="183"/>
      <c r="B894" s="181"/>
      <c r="C894" s="176"/>
      <c r="D894" s="162"/>
      <c r="F894" s="165"/>
      <c r="G894" s="165"/>
    </row>
    <row r="895" spans="1:7" x14ac:dyDescent="0.25">
      <c r="A895" s="183"/>
      <c r="B895" s="181"/>
      <c r="C895" s="176"/>
      <c r="D895" s="162"/>
      <c r="F895" s="165"/>
      <c r="G895" s="165"/>
    </row>
    <row r="896" spans="1:7" x14ac:dyDescent="0.25">
      <c r="A896" s="183"/>
      <c r="B896" s="181"/>
      <c r="C896" s="176"/>
      <c r="D896" s="162"/>
      <c r="F896" s="165"/>
      <c r="G896" s="165"/>
    </row>
    <row r="897" spans="1:7" x14ac:dyDescent="0.25">
      <c r="A897" s="183"/>
      <c r="B897" s="181"/>
      <c r="C897" s="176"/>
      <c r="D897" s="162"/>
      <c r="F897" s="165"/>
      <c r="G897" s="165"/>
    </row>
    <row r="898" spans="1:7" x14ac:dyDescent="0.25">
      <c r="A898" s="183"/>
      <c r="B898" s="181"/>
      <c r="C898" s="176"/>
      <c r="D898" s="162"/>
      <c r="F898" s="165"/>
      <c r="G898" s="165"/>
    </row>
    <row r="899" spans="1:7" x14ac:dyDescent="0.25">
      <c r="A899" s="183"/>
      <c r="B899" s="181"/>
      <c r="C899" s="176"/>
      <c r="D899" s="162"/>
      <c r="F899" s="165"/>
      <c r="G899" s="165"/>
    </row>
    <row r="900" spans="1:7" x14ac:dyDescent="0.25">
      <c r="A900" s="183"/>
      <c r="B900" s="181"/>
      <c r="C900" s="176"/>
      <c r="D900" s="162"/>
      <c r="F900" s="165"/>
      <c r="G900" s="165"/>
    </row>
    <row r="901" spans="1:7" x14ac:dyDescent="0.25">
      <c r="A901" s="183"/>
      <c r="B901" s="181"/>
      <c r="C901" s="176"/>
      <c r="D901" s="162"/>
      <c r="F901" s="165"/>
      <c r="G901" s="165"/>
    </row>
    <row r="902" spans="1:7" x14ac:dyDescent="0.25">
      <c r="A902" s="183"/>
      <c r="B902" s="181"/>
      <c r="C902" s="176"/>
      <c r="D902" s="162"/>
      <c r="F902" s="165"/>
      <c r="G902" s="165"/>
    </row>
    <row r="903" spans="1:7" x14ac:dyDescent="0.25">
      <c r="A903" s="183"/>
      <c r="B903" s="181"/>
      <c r="C903" s="176"/>
      <c r="D903" s="162"/>
      <c r="F903" s="165"/>
      <c r="G903" s="165"/>
    </row>
    <row r="904" spans="1:7" x14ac:dyDescent="0.25">
      <c r="A904" s="183"/>
      <c r="B904" s="181"/>
      <c r="C904" s="176"/>
      <c r="D904" s="162"/>
      <c r="F904" s="165"/>
      <c r="G904" s="165"/>
    </row>
    <row r="905" spans="1:7" x14ac:dyDescent="0.25">
      <c r="A905" s="183"/>
      <c r="B905" s="181"/>
      <c r="C905" s="176"/>
      <c r="D905" s="162"/>
      <c r="F905" s="165"/>
      <c r="G905" s="165"/>
    </row>
    <row r="906" spans="1:7" x14ac:dyDescent="0.25">
      <c r="A906" s="183"/>
      <c r="B906" s="181"/>
      <c r="C906" s="176"/>
      <c r="D906" s="162"/>
      <c r="F906" s="165"/>
      <c r="G906" s="165"/>
    </row>
    <row r="907" spans="1:7" x14ac:dyDescent="0.25">
      <c r="A907" s="183"/>
      <c r="B907" s="181"/>
      <c r="C907" s="176"/>
      <c r="D907" s="162"/>
      <c r="F907" s="165"/>
      <c r="G907" s="165"/>
    </row>
    <row r="908" spans="1:7" x14ac:dyDescent="0.25">
      <c r="A908" s="183"/>
      <c r="B908" s="181"/>
      <c r="C908" s="176"/>
      <c r="D908" s="162"/>
      <c r="F908" s="165"/>
      <c r="G908" s="165"/>
    </row>
    <row r="909" spans="1:7" x14ac:dyDescent="0.25">
      <c r="A909" s="183"/>
      <c r="B909" s="181"/>
      <c r="C909" s="176"/>
      <c r="D909" s="162"/>
      <c r="F909" s="165"/>
      <c r="G909" s="165"/>
    </row>
    <row r="910" spans="1:7" x14ac:dyDescent="0.25">
      <c r="A910" s="183"/>
      <c r="B910" s="181"/>
      <c r="C910" s="176"/>
      <c r="D910" s="162"/>
      <c r="F910" s="165"/>
      <c r="G910" s="165"/>
    </row>
    <row r="911" spans="1:7" x14ac:dyDescent="0.25">
      <c r="A911" s="183"/>
      <c r="B911" s="181"/>
      <c r="C911" s="176"/>
      <c r="D911" s="162"/>
      <c r="F911" s="165"/>
      <c r="G911" s="165"/>
    </row>
    <row r="912" spans="1:7" x14ac:dyDescent="0.25">
      <c r="A912" s="183"/>
      <c r="B912" s="181"/>
      <c r="C912" s="176"/>
      <c r="D912" s="162"/>
      <c r="F912" s="165"/>
      <c r="G912" s="165"/>
    </row>
    <row r="913" spans="1:7" x14ac:dyDescent="0.25">
      <c r="A913" s="183"/>
      <c r="B913" s="181"/>
      <c r="C913" s="176"/>
      <c r="D913" s="162"/>
      <c r="F913" s="165"/>
      <c r="G913" s="165"/>
    </row>
    <row r="914" spans="1:7" x14ac:dyDescent="0.25">
      <c r="A914" s="183"/>
      <c r="B914" s="181"/>
      <c r="C914" s="176"/>
      <c r="D914" s="162"/>
      <c r="F914" s="165"/>
      <c r="G914" s="165"/>
    </row>
    <row r="915" spans="1:7" x14ac:dyDescent="0.25">
      <c r="A915" s="183"/>
      <c r="B915" s="181"/>
      <c r="C915" s="176"/>
      <c r="D915" s="162"/>
      <c r="F915" s="165"/>
      <c r="G915" s="165"/>
    </row>
    <row r="916" spans="1:7" x14ac:dyDescent="0.25">
      <c r="A916" s="183"/>
      <c r="B916" s="181"/>
      <c r="C916" s="176"/>
      <c r="D916" s="162"/>
      <c r="F916" s="165"/>
      <c r="G916" s="165"/>
    </row>
    <row r="917" spans="1:7" x14ac:dyDescent="0.25">
      <c r="A917" s="183"/>
      <c r="B917" s="181"/>
      <c r="C917" s="176"/>
      <c r="D917" s="162"/>
      <c r="F917" s="165"/>
      <c r="G917" s="165"/>
    </row>
    <row r="918" spans="1:7" x14ac:dyDescent="0.25">
      <c r="A918" s="183"/>
      <c r="B918" s="181"/>
      <c r="C918" s="176"/>
      <c r="D918" s="162"/>
      <c r="F918" s="165"/>
      <c r="G918" s="165"/>
    </row>
    <row r="919" spans="1:7" x14ac:dyDescent="0.25">
      <c r="A919" s="183"/>
      <c r="B919" s="181"/>
      <c r="C919" s="176"/>
      <c r="D919" s="162"/>
      <c r="F919" s="165"/>
      <c r="G919" s="165"/>
    </row>
    <row r="920" spans="1:7" x14ac:dyDescent="0.25">
      <c r="A920" s="183"/>
      <c r="B920" s="181"/>
      <c r="C920" s="176"/>
      <c r="D920" s="162"/>
      <c r="F920" s="165"/>
      <c r="G920" s="165"/>
    </row>
    <row r="921" spans="1:7" x14ac:dyDescent="0.25">
      <c r="A921" s="183"/>
      <c r="B921" s="181"/>
      <c r="C921" s="176"/>
      <c r="D921" s="162"/>
      <c r="F921" s="165"/>
      <c r="G921" s="165"/>
    </row>
    <row r="922" spans="1:7" x14ac:dyDescent="0.25">
      <c r="A922" s="183"/>
      <c r="B922" s="181"/>
      <c r="C922" s="176"/>
      <c r="D922" s="162"/>
      <c r="F922" s="165"/>
      <c r="G922" s="165"/>
    </row>
    <row r="923" spans="1:7" x14ac:dyDescent="0.25">
      <c r="A923" s="183"/>
      <c r="B923" s="181"/>
      <c r="C923" s="176"/>
      <c r="D923" s="162"/>
      <c r="F923" s="165"/>
      <c r="G923" s="165"/>
    </row>
    <row r="924" spans="1:7" x14ac:dyDescent="0.25">
      <c r="A924" s="183"/>
      <c r="B924" s="181"/>
      <c r="C924" s="176"/>
      <c r="D924" s="162"/>
      <c r="F924" s="165"/>
      <c r="G924" s="165"/>
    </row>
    <row r="925" spans="1:7" x14ac:dyDescent="0.25">
      <c r="A925" s="183"/>
      <c r="B925" s="181"/>
      <c r="C925" s="176"/>
      <c r="D925" s="162"/>
      <c r="F925" s="165"/>
      <c r="G925" s="165"/>
    </row>
    <row r="926" spans="1:7" x14ac:dyDescent="0.25">
      <c r="A926" s="183"/>
      <c r="B926" s="181"/>
      <c r="C926" s="176"/>
      <c r="D926" s="162"/>
      <c r="F926" s="165"/>
      <c r="G926" s="165"/>
    </row>
    <row r="927" spans="1:7" x14ac:dyDescent="0.25">
      <c r="A927" s="183"/>
      <c r="B927" s="181"/>
      <c r="C927" s="176"/>
      <c r="D927" s="162"/>
      <c r="F927" s="165"/>
      <c r="G927" s="165"/>
    </row>
    <row r="928" spans="1:7" x14ac:dyDescent="0.25">
      <c r="A928" s="184"/>
      <c r="B928" s="181"/>
      <c r="C928" s="176"/>
      <c r="D928" s="162"/>
      <c r="F928" s="165"/>
      <c r="G928" s="165"/>
    </row>
    <row r="929" spans="1:7" x14ac:dyDescent="0.25">
      <c r="A929" s="183"/>
      <c r="B929" s="181"/>
      <c r="C929" s="176"/>
      <c r="D929" s="162"/>
      <c r="F929" s="165"/>
      <c r="G929" s="165"/>
    </row>
    <row r="930" spans="1:7" x14ac:dyDescent="0.25">
      <c r="A930" s="183"/>
      <c r="B930" s="181"/>
      <c r="C930" s="176"/>
      <c r="D930" s="162"/>
      <c r="F930" s="165"/>
      <c r="G930" s="165"/>
    </row>
    <row r="931" spans="1:7" x14ac:dyDescent="0.25">
      <c r="A931" s="183"/>
      <c r="B931" s="181"/>
      <c r="C931" s="176"/>
      <c r="D931" s="162"/>
      <c r="F931" s="165"/>
      <c r="G931" s="165"/>
    </row>
    <row r="932" spans="1:7" x14ac:dyDescent="0.25">
      <c r="A932" s="183"/>
      <c r="B932" s="181"/>
      <c r="C932" s="176"/>
      <c r="D932" s="162"/>
      <c r="F932" s="165"/>
      <c r="G932" s="165"/>
    </row>
    <row r="933" spans="1:7" x14ac:dyDescent="0.25">
      <c r="A933" s="183"/>
      <c r="B933" s="181"/>
      <c r="C933" s="176"/>
      <c r="D933" s="162"/>
      <c r="F933" s="165"/>
      <c r="G933" s="165"/>
    </row>
    <row r="934" spans="1:7" x14ac:dyDescent="0.25">
      <c r="A934" s="183"/>
      <c r="B934" s="181"/>
      <c r="C934" s="176"/>
      <c r="D934" s="162"/>
      <c r="F934" s="165"/>
      <c r="G934" s="165"/>
    </row>
    <row r="935" spans="1:7" x14ac:dyDescent="0.25">
      <c r="A935" s="183"/>
      <c r="B935" s="181"/>
      <c r="C935" s="176"/>
      <c r="D935" s="162"/>
      <c r="F935" s="165"/>
      <c r="G935" s="165"/>
    </row>
    <row r="936" spans="1:7" x14ac:dyDescent="0.25">
      <c r="A936" s="183"/>
      <c r="B936" s="181"/>
      <c r="C936" s="176"/>
      <c r="D936" s="162"/>
      <c r="F936" s="165"/>
      <c r="G936" s="165"/>
    </row>
    <row r="937" spans="1:7" x14ac:dyDescent="0.25">
      <c r="A937" s="183"/>
      <c r="B937" s="181"/>
      <c r="C937" s="176"/>
      <c r="D937" s="162"/>
      <c r="F937" s="165"/>
      <c r="G937" s="165"/>
    </row>
    <row r="938" spans="1:7" x14ac:dyDescent="0.25">
      <c r="A938" s="181"/>
      <c r="B938" s="181"/>
      <c r="C938" s="181"/>
      <c r="D938" s="182"/>
      <c r="E938" s="182"/>
      <c r="F938" s="165"/>
      <c r="G938" s="165"/>
    </row>
    <row r="939" spans="1:7" x14ac:dyDescent="0.25">
      <c r="A939" s="181"/>
      <c r="B939" s="181"/>
      <c r="C939" s="181"/>
      <c r="D939" s="182"/>
      <c r="E939" s="182"/>
      <c r="F939" s="165"/>
      <c r="G939" s="165"/>
    </row>
    <row r="940" spans="1:7" x14ac:dyDescent="0.25">
      <c r="A940" s="181"/>
      <c r="B940" s="181"/>
      <c r="C940" s="181"/>
      <c r="D940" s="182"/>
      <c r="E940" s="182"/>
      <c r="F940" s="165"/>
      <c r="G940" s="165"/>
    </row>
    <row r="941" spans="1:7" x14ac:dyDescent="0.25">
      <c r="A941" s="181"/>
      <c r="B941" s="181"/>
      <c r="C941" s="181"/>
      <c r="D941" s="182"/>
      <c r="E941" s="182"/>
      <c r="F941" s="165"/>
      <c r="G941" s="165"/>
    </row>
    <row r="942" spans="1:7" x14ac:dyDescent="0.25">
      <c r="A942" s="183"/>
      <c r="B942" s="181"/>
      <c r="C942" s="176"/>
      <c r="D942" s="162"/>
      <c r="F942" s="165"/>
      <c r="G942" s="165"/>
    </row>
    <row r="943" spans="1:7" x14ac:dyDescent="0.25">
      <c r="A943" s="183"/>
      <c r="B943" s="181"/>
      <c r="C943" s="176"/>
      <c r="D943" s="162"/>
      <c r="F943" s="165"/>
      <c r="G943" s="165"/>
    </row>
    <row r="944" spans="1:7" x14ac:dyDescent="0.25">
      <c r="A944" s="183"/>
      <c r="B944" s="181"/>
      <c r="C944" s="176"/>
      <c r="D944" s="162"/>
      <c r="F944" s="165"/>
      <c r="G944" s="165"/>
    </row>
    <row r="945" spans="1:7" x14ac:dyDescent="0.25">
      <c r="A945" s="183"/>
      <c r="B945" s="181"/>
      <c r="C945" s="176"/>
      <c r="D945" s="162"/>
      <c r="F945" s="165"/>
      <c r="G945" s="165"/>
    </row>
    <row r="946" spans="1:7" x14ac:dyDescent="0.25">
      <c r="A946" s="183"/>
      <c r="B946" s="181"/>
      <c r="C946" s="176"/>
      <c r="D946" s="162"/>
      <c r="F946" s="165"/>
      <c r="G946" s="165"/>
    </row>
    <row r="947" spans="1:7" x14ac:dyDescent="0.25">
      <c r="A947" s="183"/>
      <c r="B947" s="181"/>
      <c r="C947" s="176"/>
      <c r="D947" s="162"/>
      <c r="F947" s="165"/>
      <c r="G947" s="165"/>
    </row>
    <row r="948" spans="1:7" x14ac:dyDescent="0.25">
      <c r="A948" s="183"/>
      <c r="B948" s="181"/>
      <c r="C948" s="176"/>
      <c r="D948" s="162"/>
      <c r="F948" s="165"/>
      <c r="G948" s="165"/>
    </row>
    <row r="949" spans="1:7" x14ac:dyDescent="0.25">
      <c r="A949" s="183"/>
      <c r="B949" s="181"/>
      <c r="C949" s="176"/>
      <c r="D949" s="162"/>
      <c r="F949" s="165"/>
      <c r="G949" s="165"/>
    </row>
    <row r="950" spans="1:7" x14ac:dyDescent="0.25">
      <c r="A950" s="183"/>
      <c r="B950" s="181"/>
      <c r="C950" s="176"/>
      <c r="D950" s="162"/>
      <c r="F950" s="165"/>
      <c r="G950" s="165"/>
    </row>
    <row r="951" spans="1:7" x14ac:dyDescent="0.25">
      <c r="A951" s="183"/>
      <c r="B951" s="181"/>
      <c r="C951" s="176"/>
      <c r="D951" s="162"/>
      <c r="F951" s="165"/>
      <c r="G951" s="165"/>
    </row>
    <row r="952" spans="1:7" x14ac:dyDescent="0.25">
      <c r="A952" s="183"/>
      <c r="B952" s="181"/>
      <c r="C952" s="176"/>
      <c r="D952" s="162"/>
      <c r="F952" s="165"/>
      <c r="G952" s="165"/>
    </row>
    <row r="953" spans="1:7" x14ac:dyDescent="0.25">
      <c r="A953" s="183"/>
      <c r="B953" s="181"/>
      <c r="C953" s="176"/>
      <c r="D953" s="162"/>
      <c r="F953" s="165"/>
      <c r="G953" s="165"/>
    </row>
    <row r="954" spans="1:7" x14ac:dyDescent="0.25">
      <c r="A954" s="183"/>
      <c r="B954" s="181"/>
      <c r="C954" s="176"/>
      <c r="D954" s="162"/>
      <c r="F954" s="165"/>
      <c r="G954" s="165"/>
    </row>
    <row r="955" spans="1:7" x14ac:dyDescent="0.25">
      <c r="A955" s="183"/>
      <c r="B955" s="181"/>
      <c r="C955" s="176"/>
      <c r="D955" s="162"/>
      <c r="F955" s="165"/>
      <c r="G955" s="165"/>
    </row>
    <row r="956" spans="1:7" x14ac:dyDescent="0.25">
      <c r="A956" s="183"/>
      <c r="B956" s="181"/>
      <c r="C956" s="176"/>
      <c r="D956" s="162"/>
      <c r="F956" s="165"/>
      <c r="G956" s="165"/>
    </row>
    <row r="957" spans="1:7" x14ac:dyDescent="0.25">
      <c r="A957" s="183"/>
      <c r="B957" s="181"/>
      <c r="C957" s="176"/>
      <c r="D957" s="162"/>
      <c r="F957" s="165"/>
      <c r="G957" s="165"/>
    </row>
    <row r="958" spans="1:7" x14ac:dyDescent="0.25">
      <c r="A958" s="183"/>
      <c r="B958" s="181"/>
      <c r="C958" s="176"/>
      <c r="D958" s="162"/>
      <c r="F958" s="165"/>
      <c r="G958" s="165"/>
    </row>
    <row r="959" spans="1:7" x14ac:dyDescent="0.25">
      <c r="A959" s="183"/>
      <c r="B959" s="181"/>
      <c r="C959" s="176"/>
      <c r="D959" s="162"/>
      <c r="F959" s="165"/>
      <c r="G959" s="165"/>
    </row>
    <row r="960" spans="1:7" x14ac:dyDescent="0.25">
      <c r="A960" s="183"/>
      <c r="B960" s="181"/>
      <c r="C960" s="176"/>
      <c r="D960" s="162"/>
      <c r="F960" s="165"/>
      <c r="G960" s="165"/>
    </row>
    <row r="961" spans="1:7" x14ac:dyDescent="0.25">
      <c r="A961" s="183"/>
      <c r="B961" s="181"/>
      <c r="C961" s="176"/>
      <c r="D961" s="162"/>
      <c r="F961" s="165"/>
      <c r="G961" s="165"/>
    </row>
    <row r="962" spans="1:7" x14ac:dyDescent="0.25">
      <c r="A962" s="183"/>
      <c r="B962" s="181"/>
      <c r="C962" s="176"/>
      <c r="D962" s="162"/>
      <c r="F962" s="165"/>
      <c r="G962" s="165"/>
    </row>
    <row r="963" spans="1:7" x14ac:dyDescent="0.25">
      <c r="A963" s="183"/>
      <c r="B963" s="181"/>
      <c r="C963" s="176"/>
      <c r="D963" s="162"/>
      <c r="F963" s="165"/>
      <c r="G963" s="165"/>
    </row>
    <row r="964" spans="1:7" x14ac:dyDescent="0.25">
      <c r="A964" s="183"/>
      <c r="B964" s="181"/>
      <c r="C964" s="176"/>
      <c r="D964" s="162"/>
      <c r="F964" s="165"/>
      <c r="G964" s="165"/>
    </row>
    <row r="965" spans="1:7" x14ac:dyDescent="0.25">
      <c r="A965" s="183"/>
      <c r="B965" s="181"/>
      <c r="C965" s="176"/>
      <c r="D965" s="162"/>
      <c r="F965" s="165"/>
      <c r="G965" s="165"/>
    </row>
    <row r="966" spans="1:7" x14ac:dyDescent="0.25">
      <c r="A966" s="183"/>
      <c r="B966" s="181"/>
      <c r="C966" s="176"/>
      <c r="D966" s="162"/>
      <c r="F966" s="165"/>
      <c r="G966" s="165"/>
    </row>
    <row r="967" spans="1:7" x14ac:dyDescent="0.25">
      <c r="A967" s="183"/>
      <c r="B967" s="181"/>
      <c r="C967" s="176"/>
      <c r="D967" s="162"/>
      <c r="F967" s="165"/>
      <c r="G967" s="165"/>
    </row>
    <row r="968" spans="1:7" x14ac:dyDescent="0.25">
      <c r="A968" s="183"/>
      <c r="B968" s="181"/>
      <c r="C968" s="176"/>
      <c r="D968" s="162"/>
      <c r="F968" s="165"/>
      <c r="G968" s="165"/>
    </row>
    <row r="969" spans="1:7" x14ac:dyDescent="0.25">
      <c r="A969" s="183"/>
      <c r="B969" s="181"/>
      <c r="C969" s="176"/>
      <c r="D969" s="162"/>
      <c r="F969" s="165"/>
      <c r="G969" s="165"/>
    </row>
    <row r="970" spans="1:7" x14ac:dyDescent="0.25">
      <c r="A970" s="183"/>
      <c r="B970" s="181"/>
      <c r="C970" s="176"/>
      <c r="D970" s="162"/>
      <c r="F970" s="165"/>
      <c r="G970" s="165"/>
    </row>
    <row r="971" spans="1:7" x14ac:dyDescent="0.25">
      <c r="A971" s="183"/>
      <c r="B971" s="181"/>
      <c r="C971" s="176"/>
      <c r="D971" s="162"/>
      <c r="F971" s="165"/>
      <c r="G971" s="165"/>
    </row>
    <row r="972" spans="1:7" x14ac:dyDescent="0.25">
      <c r="A972" s="183"/>
      <c r="B972" s="181"/>
      <c r="C972" s="176"/>
      <c r="D972" s="162"/>
      <c r="F972" s="165"/>
      <c r="G972" s="165"/>
    </row>
    <row r="973" spans="1:7" x14ac:dyDescent="0.25">
      <c r="A973" s="183"/>
      <c r="B973" s="181"/>
      <c r="C973" s="176"/>
      <c r="D973" s="162"/>
      <c r="F973" s="165"/>
      <c r="G973" s="165"/>
    </row>
    <row r="974" spans="1:7" x14ac:dyDescent="0.25">
      <c r="A974" s="183"/>
      <c r="B974" s="181"/>
      <c r="C974" s="176"/>
      <c r="D974" s="162"/>
      <c r="F974" s="165"/>
      <c r="G974" s="165"/>
    </row>
    <row r="975" spans="1:7" x14ac:dyDescent="0.25">
      <c r="A975" s="183"/>
      <c r="B975" s="181"/>
      <c r="C975" s="176"/>
      <c r="D975" s="162"/>
      <c r="F975" s="165"/>
      <c r="G975" s="165"/>
    </row>
    <row r="976" spans="1:7" x14ac:dyDescent="0.25">
      <c r="A976" s="183"/>
      <c r="B976" s="181"/>
      <c r="C976" s="176"/>
      <c r="D976" s="162"/>
      <c r="F976" s="165"/>
      <c r="G976" s="165"/>
    </row>
    <row r="977" spans="1:7" x14ac:dyDescent="0.25">
      <c r="A977" s="183"/>
      <c r="B977" s="181"/>
      <c r="C977" s="176"/>
      <c r="D977" s="162"/>
      <c r="F977" s="165"/>
      <c r="G977" s="165"/>
    </row>
    <row r="978" spans="1:7" x14ac:dyDescent="0.25">
      <c r="A978" s="183"/>
      <c r="B978" s="181"/>
      <c r="C978" s="176"/>
      <c r="D978" s="162"/>
      <c r="F978" s="165"/>
      <c r="G978" s="165"/>
    </row>
    <row r="979" spans="1:7" x14ac:dyDescent="0.25">
      <c r="A979" s="183"/>
      <c r="B979" s="181"/>
      <c r="C979" s="176"/>
      <c r="D979" s="162"/>
      <c r="F979" s="165"/>
      <c r="G979" s="165"/>
    </row>
    <row r="980" spans="1:7" x14ac:dyDescent="0.25">
      <c r="A980" s="183"/>
      <c r="B980" s="181"/>
      <c r="C980" s="176"/>
      <c r="D980" s="162"/>
      <c r="F980" s="165"/>
      <c r="G980" s="165"/>
    </row>
    <row r="981" spans="1:7" x14ac:dyDescent="0.25">
      <c r="A981" s="183"/>
      <c r="B981" s="181"/>
      <c r="C981" s="176"/>
      <c r="D981" s="162"/>
      <c r="F981" s="165"/>
      <c r="G981" s="165"/>
    </row>
    <row r="982" spans="1:7" x14ac:dyDescent="0.25">
      <c r="A982" s="183"/>
      <c r="B982" s="181"/>
      <c r="C982" s="176"/>
      <c r="D982" s="162"/>
      <c r="F982" s="165"/>
      <c r="G982" s="165"/>
    </row>
    <row r="983" spans="1:7" x14ac:dyDescent="0.25">
      <c r="A983" s="183"/>
      <c r="B983" s="181"/>
      <c r="C983" s="176"/>
      <c r="D983" s="162"/>
      <c r="F983" s="165"/>
      <c r="G983" s="165"/>
    </row>
    <row r="984" spans="1:7" x14ac:dyDescent="0.25">
      <c r="A984" s="183"/>
      <c r="B984" s="181"/>
      <c r="C984" s="176"/>
      <c r="D984" s="162"/>
      <c r="F984" s="165"/>
      <c r="G984" s="165"/>
    </row>
    <row r="985" spans="1:7" x14ac:dyDescent="0.25">
      <c r="A985" s="183"/>
      <c r="B985" s="181"/>
      <c r="C985" s="176"/>
      <c r="D985" s="162"/>
      <c r="F985" s="165"/>
      <c r="G985" s="165"/>
    </row>
    <row r="986" spans="1:7" x14ac:dyDescent="0.25">
      <c r="A986" s="183"/>
      <c r="B986" s="181"/>
      <c r="C986" s="176"/>
      <c r="D986" s="162"/>
      <c r="F986" s="165"/>
      <c r="G986" s="165"/>
    </row>
    <row r="987" spans="1:7" x14ac:dyDescent="0.25">
      <c r="A987" s="183"/>
      <c r="B987" s="181"/>
      <c r="C987" s="176"/>
      <c r="D987" s="162"/>
      <c r="F987" s="165"/>
      <c r="G987" s="165"/>
    </row>
    <row r="988" spans="1:7" x14ac:dyDescent="0.25">
      <c r="A988" s="183"/>
      <c r="B988" s="181"/>
      <c r="C988" s="176"/>
      <c r="D988" s="162"/>
      <c r="F988" s="165"/>
      <c r="G988" s="165"/>
    </row>
    <row r="989" spans="1:7" x14ac:dyDescent="0.25">
      <c r="A989" s="183"/>
      <c r="B989" s="181"/>
      <c r="C989" s="176"/>
      <c r="D989" s="162"/>
      <c r="F989" s="165"/>
      <c r="G989" s="165"/>
    </row>
    <row r="990" spans="1:7" x14ac:dyDescent="0.25">
      <c r="A990" s="183"/>
      <c r="B990" s="181"/>
      <c r="C990" s="176"/>
      <c r="D990" s="162"/>
      <c r="F990" s="165"/>
      <c r="G990" s="165"/>
    </row>
    <row r="991" spans="1:7" x14ac:dyDescent="0.25">
      <c r="A991" s="183"/>
      <c r="B991" s="181"/>
      <c r="C991" s="176"/>
      <c r="D991" s="162"/>
      <c r="F991" s="165"/>
      <c r="G991" s="165"/>
    </row>
    <row r="992" spans="1:7" x14ac:dyDescent="0.25">
      <c r="A992" s="183"/>
      <c r="B992" s="181"/>
      <c r="C992" s="176"/>
      <c r="D992" s="162"/>
      <c r="F992" s="165"/>
      <c r="G992" s="165"/>
    </row>
    <row r="993" spans="1:7" x14ac:dyDescent="0.25">
      <c r="A993" s="183"/>
      <c r="B993" s="181"/>
      <c r="C993" s="176"/>
      <c r="D993" s="162"/>
      <c r="F993" s="165"/>
      <c r="G993" s="165"/>
    </row>
    <row r="994" spans="1:7" x14ac:dyDescent="0.25">
      <c r="A994" s="183"/>
      <c r="B994" s="181"/>
      <c r="C994" s="176"/>
      <c r="D994" s="162"/>
      <c r="F994" s="165"/>
      <c r="G994" s="165"/>
    </row>
    <row r="995" spans="1:7" x14ac:dyDescent="0.25">
      <c r="A995" s="183"/>
      <c r="B995" s="181"/>
      <c r="C995" s="176"/>
      <c r="D995" s="162"/>
      <c r="F995" s="165"/>
      <c r="G995" s="165"/>
    </row>
    <row r="996" spans="1:7" x14ac:dyDescent="0.25">
      <c r="A996" s="183"/>
      <c r="B996" s="181"/>
      <c r="C996" s="176"/>
      <c r="D996" s="162"/>
      <c r="F996" s="165"/>
      <c r="G996" s="165"/>
    </row>
    <row r="997" spans="1:7" x14ac:dyDescent="0.25">
      <c r="A997" s="183"/>
      <c r="B997" s="181"/>
      <c r="C997" s="176"/>
      <c r="D997" s="162"/>
      <c r="F997" s="165"/>
      <c r="G997" s="165"/>
    </row>
    <row r="998" spans="1:7" x14ac:dyDescent="0.25">
      <c r="A998" s="183"/>
      <c r="B998" s="181"/>
      <c r="C998" s="176"/>
      <c r="D998" s="162"/>
      <c r="F998" s="165"/>
      <c r="G998" s="165"/>
    </row>
    <row r="999" spans="1:7" x14ac:dyDescent="0.25">
      <c r="A999" s="183"/>
      <c r="B999" s="181"/>
      <c r="C999" s="176"/>
      <c r="D999" s="162"/>
      <c r="F999" s="165"/>
      <c r="G999" s="165"/>
    </row>
    <row r="1000" spans="1:7" x14ac:dyDescent="0.25">
      <c r="A1000" s="183"/>
      <c r="B1000" s="181"/>
      <c r="C1000" s="176"/>
      <c r="D1000" s="162"/>
      <c r="F1000" s="165"/>
      <c r="G1000" s="165"/>
    </row>
    <row r="1001" spans="1:7" x14ac:dyDescent="0.25">
      <c r="A1001" s="183"/>
      <c r="B1001" s="181"/>
      <c r="C1001" s="176"/>
      <c r="D1001" s="162"/>
      <c r="F1001" s="165"/>
      <c r="G1001" s="165"/>
    </row>
    <row r="1002" spans="1:7" x14ac:dyDescent="0.25">
      <c r="A1002" s="183"/>
      <c r="B1002" s="181"/>
      <c r="C1002" s="176"/>
      <c r="D1002" s="162"/>
      <c r="F1002" s="165"/>
      <c r="G1002" s="165"/>
    </row>
    <row r="1003" spans="1:7" x14ac:dyDescent="0.25">
      <c r="A1003" s="183"/>
      <c r="B1003" s="181"/>
      <c r="C1003" s="176"/>
      <c r="D1003" s="162"/>
      <c r="F1003" s="165"/>
      <c r="G1003" s="165"/>
    </row>
    <row r="1004" spans="1:7" x14ac:dyDescent="0.25">
      <c r="A1004" s="183"/>
      <c r="B1004" s="181"/>
      <c r="C1004" s="176"/>
      <c r="D1004" s="162"/>
      <c r="F1004" s="165"/>
      <c r="G1004" s="165"/>
    </row>
    <row r="1005" spans="1:7" x14ac:dyDescent="0.25">
      <c r="A1005" s="183"/>
      <c r="B1005" s="181"/>
      <c r="C1005" s="176"/>
      <c r="D1005" s="162"/>
      <c r="F1005" s="165"/>
      <c r="G1005" s="165"/>
    </row>
    <row r="1006" spans="1:7" x14ac:dyDescent="0.25">
      <c r="A1006" s="183"/>
      <c r="B1006" s="181"/>
      <c r="C1006" s="176"/>
      <c r="D1006" s="162"/>
      <c r="F1006" s="165"/>
      <c r="G1006" s="165"/>
    </row>
    <row r="1007" spans="1:7" x14ac:dyDescent="0.25">
      <c r="A1007" s="181"/>
      <c r="B1007" s="181"/>
      <c r="C1007" s="181"/>
      <c r="D1007" s="182"/>
      <c r="E1007" s="182"/>
      <c r="F1007" s="165"/>
      <c r="G1007" s="165"/>
    </row>
    <row r="1008" spans="1:7" x14ac:dyDescent="0.25">
      <c r="A1008" s="181"/>
      <c r="B1008" s="181"/>
      <c r="C1008" s="181"/>
      <c r="D1008" s="182"/>
      <c r="E1008" s="182"/>
      <c r="F1008" s="165"/>
      <c r="G1008" s="165"/>
    </row>
    <row r="1009" spans="1:7" x14ac:dyDescent="0.25">
      <c r="A1009" s="181"/>
      <c r="B1009" s="181"/>
      <c r="C1009" s="181"/>
      <c r="D1009" s="182"/>
      <c r="E1009" s="182"/>
      <c r="F1009" s="165"/>
      <c r="G1009" s="165"/>
    </row>
    <row r="1010" spans="1:7" x14ac:dyDescent="0.25">
      <c r="A1010" s="181"/>
      <c r="B1010" s="181"/>
      <c r="C1010" s="181"/>
      <c r="D1010" s="182"/>
      <c r="E1010" s="182"/>
      <c r="F1010" s="165"/>
      <c r="G1010" s="165"/>
    </row>
    <row r="1011" spans="1:7" x14ac:dyDescent="0.25">
      <c r="A1011" s="181"/>
      <c r="B1011" s="181"/>
      <c r="C1011" s="181"/>
      <c r="D1011" s="182"/>
      <c r="E1011" s="182"/>
      <c r="F1011" s="165"/>
      <c r="G1011" s="165"/>
    </row>
    <row r="1012" spans="1:7" x14ac:dyDescent="0.25">
      <c r="A1012" s="181"/>
      <c r="B1012" s="181"/>
      <c r="C1012" s="181"/>
      <c r="D1012" s="182"/>
      <c r="E1012" s="182"/>
      <c r="F1012" s="165"/>
      <c r="G1012" s="165"/>
    </row>
    <row r="1013" spans="1:7" x14ac:dyDescent="0.25">
      <c r="A1013" s="181"/>
      <c r="B1013" s="181"/>
      <c r="C1013" s="181"/>
      <c r="D1013" s="182"/>
      <c r="E1013" s="182"/>
      <c r="F1013" s="165"/>
    </row>
    <row r="1014" spans="1:7" x14ac:dyDescent="0.25">
      <c r="A1014" s="181"/>
      <c r="B1014" s="181"/>
      <c r="C1014" s="181"/>
      <c r="D1014" s="182"/>
      <c r="E1014" s="182"/>
      <c r="F1014" s="165"/>
    </row>
    <row r="1015" spans="1:7" x14ac:dyDescent="0.25">
      <c r="A1015" s="181"/>
      <c r="B1015" s="181"/>
      <c r="C1015" s="181"/>
      <c r="D1015" s="182"/>
      <c r="E1015" s="182"/>
      <c r="F1015" s="165"/>
    </row>
    <row r="1016" spans="1:7" x14ac:dyDescent="0.25">
      <c r="A1016" s="181"/>
      <c r="B1016" s="181"/>
      <c r="C1016" s="181"/>
      <c r="D1016" s="182"/>
      <c r="E1016" s="182"/>
      <c r="F1016" s="165"/>
    </row>
    <row r="1017" spans="1:7" x14ac:dyDescent="0.25">
      <c r="A1017" s="181"/>
      <c r="B1017" s="181"/>
      <c r="C1017" s="181"/>
      <c r="D1017" s="182"/>
      <c r="E1017" s="182"/>
      <c r="F1017" s="165"/>
    </row>
    <row r="1018" spans="1:7" x14ac:dyDescent="0.25">
      <c r="A1018" s="181"/>
      <c r="B1018" s="181"/>
      <c r="C1018" s="181"/>
      <c r="D1018" s="182"/>
      <c r="E1018" s="182"/>
      <c r="F1018" s="165"/>
    </row>
    <row r="1019" spans="1:7" x14ac:dyDescent="0.25">
      <c r="A1019" s="181"/>
      <c r="B1019" s="181"/>
      <c r="C1019" s="181"/>
      <c r="D1019" s="182"/>
      <c r="E1019" s="182"/>
      <c r="F1019" s="165"/>
    </row>
    <row r="1020" spans="1:7" x14ac:dyDescent="0.25">
      <c r="A1020" s="181"/>
      <c r="B1020" s="181"/>
      <c r="C1020" s="181"/>
      <c r="D1020" s="182"/>
      <c r="E1020" s="182"/>
      <c r="F1020" s="165"/>
    </row>
    <row r="1021" spans="1:7" x14ac:dyDescent="0.25">
      <c r="A1021" s="181"/>
      <c r="B1021" s="181"/>
      <c r="C1021" s="181"/>
      <c r="D1021" s="182"/>
      <c r="E1021" s="182"/>
      <c r="F1021" s="165"/>
    </row>
    <row r="1022" spans="1:7" x14ac:dyDescent="0.25">
      <c r="A1022" s="181"/>
      <c r="B1022" s="181"/>
      <c r="C1022" s="181"/>
      <c r="D1022" s="182"/>
      <c r="E1022" s="182"/>
      <c r="F1022" s="165"/>
    </row>
    <row r="1023" spans="1:7" x14ac:dyDescent="0.25">
      <c r="A1023" s="181"/>
      <c r="B1023" s="181"/>
      <c r="C1023" s="181"/>
      <c r="D1023" s="182"/>
      <c r="E1023" s="182"/>
      <c r="F1023" s="165"/>
    </row>
    <row r="1024" spans="1:7" x14ac:dyDescent="0.25">
      <c r="A1024" s="181"/>
      <c r="B1024" s="181"/>
      <c r="C1024" s="181"/>
      <c r="D1024" s="182"/>
      <c r="E1024" s="182"/>
      <c r="F1024" s="165"/>
    </row>
    <row r="1025" spans="1:6" x14ac:dyDescent="0.25">
      <c r="A1025" s="181"/>
      <c r="B1025" s="181"/>
      <c r="C1025" s="181"/>
      <c r="D1025" s="182"/>
      <c r="E1025" s="182"/>
      <c r="F1025" s="165"/>
    </row>
    <row r="1026" spans="1:6" x14ac:dyDescent="0.25">
      <c r="A1026" s="181"/>
      <c r="B1026" s="181"/>
      <c r="C1026" s="181"/>
      <c r="D1026" s="182"/>
      <c r="E1026" s="182"/>
      <c r="F1026" s="165"/>
    </row>
    <row r="1027" spans="1:6" x14ac:dyDescent="0.25">
      <c r="A1027" s="181"/>
      <c r="B1027" s="181"/>
      <c r="C1027" s="181"/>
      <c r="D1027" s="182"/>
      <c r="E1027" s="182"/>
      <c r="F1027" s="165"/>
    </row>
    <row r="1028" spans="1:6" x14ac:dyDescent="0.25">
      <c r="A1028" s="181"/>
      <c r="B1028" s="181"/>
      <c r="C1028" s="181"/>
      <c r="D1028" s="182"/>
      <c r="E1028" s="182"/>
      <c r="F1028" s="165"/>
    </row>
    <row r="1029" spans="1:6" x14ac:dyDescent="0.25">
      <c r="A1029" s="181"/>
      <c r="B1029" s="181"/>
      <c r="C1029" s="181"/>
      <c r="D1029" s="182"/>
      <c r="E1029" s="182"/>
      <c r="F1029" s="165"/>
    </row>
    <row r="1030" spans="1:6" x14ac:dyDescent="0.25">
      <c r="A1030" s="181"/>
      <c r="B1030" s="181"/>
      <c r="C1030" s="181"/>
      <c r="D1030" s="182"/>
      <c r="E1030" s="182"/>
      <c r="F1030" s="165"/>
    </row>
    <row r="1031" spans="1:6" x14ac:dyDescent="0.25">
      <c r="A1031" s="181"/>
      <c r="B1031" s="181"/>
      <c r="C1031" s="181"/>
      <c r="D1031" s="182"/>
      <c r="E1031" s="182"/>
      <c r="F1031" s="165"/>
    </row>
    <row r="1032" spans="1:6" x14ac:dyDescent="0.25">
      <c r="A1032" s="181"/>
      <c r="B1032" s="181"/>
      <c r="C1032" s="181"/>
      <c r="D1032" s="182"/>
      <c r="E1032" s="182"/>
      <c r="F1032" s="165"/>
    </row>
    <row r="1033" spans="1:6" x14ac:dyDescent="0.25">
      <c r="A1033" s="181"/>
      <c r="B1033" s="181"/>
      <c r="C1033" s="181"/>
      <c r="D1033" s="182"/>
      <c r="E1033" s="182"/>
      <c r="F1033" s="165"/>
    </row>
    <row r="1034" spans="1:6" x14ac:dyDescent="0.25">
      <c r="A1034" s="181"/>
      <c r="B1034" s="181"/>
      <c r="C1034" s="181"/>
      <c r="D1034" s="182"/>
      <c r="E1034" s="182"/>
      <c r="F1034" s="165"/>
    </row>
    <row r="1035" spans="1:6" x14ac:dyDescent="0.25">
      <c r="A1035" s="181"/>
      <c r="B1035" s="181"/>
      <c r="C1035" s="181"/>
      <c r="D1035" s="182"/>
      <c r="E1035" s="182"/>
      <c r="F1035" s="165"/>
    </row>
    <row r="1036" spans="1:6" x14ac:dyDescent="0.25">
      <c r="A1036" s="181"/>
      <c r="B1036" s="181"/>
      <c r="C1036" s="181"/>
      <c r="D1036" s="182"/>
      <c r="E1036" s="182"/>
      <c r="F1036" s="165"/>
    </row>
    <row r="1037" spans="1:6" x14ac:dyDescent="0.25">
      <c r="A1037" s="181"/>
      <c r="B1037" s="181"/>
      <c r="C1037" s="181"/>
      <c r="D1037" s="182"/>
      <c r="E1037" s="182"/>
      <c r="F1037" s="165"/>
    </row>
    <row r="1038" spans="1:6" x14ac:dyDescent="0.25">
      <c r="A1038" s="181"/>
      <c r="B1038" s="181"/>
      <c r="C1038" s="181"/>
      <c r="D1038" s="182"/>
      <c r="E1038" s="182"/>
      <c r="F1038" s="165"/>
    </row>
    <row r="1039" spans="1:6" x14ac:dyDescent="0.25">
      <c r="A1039" s="181"/>
      <c r="B1039" s="181"/>
      <c r="C1039" s="181"/>
      <c r="D1039" s="182"/>
      <c r="E1039" s="182"/>
      <c r="F1039" s="165"/>
    </row>
    <row r="1040" spans="1:6" x14ac:dyDescent="0.25">
      <c r="A1040" s="181"/>
      <c r="B1040" s="181"/>
      <c r="C1040" s="181"/>
      <c r="D1040" s="182"/>
      <c r="E1040" s="182"/>
      <c r="F1040" s="165"/>
    </row>
    <row r="1041" spans="1:6" x14ac:dyDescent="0.25">
      <c r="A1041" s="181"/>
      <c r="B1041" s="181"/>
      <c r="C1041" s="181"/>
      <c r="D1041" s="182"/>
      <c r="E1041" s="182"/>
      <c r="F1041" s="165"/>
    </row>
    <row r="1042" spans="1:6" x14ac:dyDescent="0.25">
      <c r="A1042" s="181"/>
      <c r="B1042" s="181"/>
      <c r="C1042" s="181"/>
      <c r="D1042" s="182"/>
      <c r="E1042" s="182"/>
      <c r="F1042" s="165"/>
    </row>
    <row r="1043" spans="1:6" x14ac:dyDescent="0.25">
      <c r="A1043" s="181"/>
      <c r="B1043" s="181"/>
      <c r="C1043" s="181"/>
      <c r="D1043" s="182"/>
      <c r="E1043" s="182"/>
      <c r="F1043" s="165"/>
    </row>
    <row r="1044" spans="1:6" x14ac:dyDescent="0.25">
      <c r="A1044" s="181"/>
      <c r="B1044" s="181"/>
      <c r="C1044" s="181"/>
      <c r="D1044" s="182"/>
      <c r="E1044" s="182"/>
      <c r="F1044" s="165"/>
    </row>
    <row r="1045" spans="1:6" x14ac:dyDescent="0.25">
      <c r="A1045" s="181"/>
      <c r="B1045" s="181"/>
      <c r="C1045" s="181"/>
      <c r="D1045" s="182"/>
      <c r="E1045" s="182"/>
      <c r="F1045" s="165"/>
    </row>
    <row r="1046" spans="1:6" x14ac:dyDescent="0.25">
      <c r="A1046" s="181"/>
      <c r="B1046" s="181"/>
      <c r="C1046" s="181"/>
      <c r="D1046" s="182"/>
      <c r="E1046" s="182"/>
      <c r="F1046" s="165"/>
    </row>
    <row r="1047" spans="1:6" x14ac:dyDescent="0.25">
      <c r="A1047" s="181"/>
      <c r="B1047" s="181"/>
      <c r="C1047" s="181"/>
      <c r="D1047" s="182"/>
      <c r="E1047" s="182"/>
      <c r="F1047" s="165"/>
    </row>
    <row r="1048" spans="1:6" x14ac:dyDescent="0.25">
      <c r="A1048" s="181"/>
      <c r="B1048" s="181"/>
      <c r="C1048" s="181"/>
      <c r="D1048" s="182"/>
      <c r="E1048" s="182"/>
      <c r="F1048" s="165"/>
    </row>
    <row r="1049" spans="1:6" x14ac:dyDescent="0.25">
      <c r="A1049" s="181"/>
      <c r="B1049" s="181"/>
      <c r="C1049" s="181"/>
      <c r="D1049" s="182"/>
      <c r="E1049" s="182"/>
      <c r="F1049" s="165"/>
    </row>
    <row r="1050" spans="1:6" x14ac:dyDescent="0.25">
      <c r="A1050" s="181"/>
      <c r="B1050" s="181"/>
      <c r="C1050" s="181"/>
      <c r="D1050" s="182"/>
      <c r="E1050" s="182"/>
      <c r="F1050" s="165"/>
    </row>
    <row r="1051" spans="1:6" x14ac:dyDescent="0.25">
      <c r="A1051" s="181"/>
      <c r="B1051" s="181"/>
      <c r="C1051" s="181"/>
      <c r="D1051" s="182"/>
      <c r="E1051" s="182"/>
      <c r="F1051" s="165"/>
    </row>
    <row r="1052" spans="1:6" x14ac:dyDescent="0.25">
      <c r="A1052" s="183"/>
      <c r="B1052" s="181"/>
      <c r="C1052" s="176"/>
      <c r="D1052" s="162"/>
    </row>
    <row r="1053" spans="1:6" x14ac:dyDescent="0.25">
      <c r="A1053" s="183"/>
      <c r="B1053" s="181"/>
      <c r="C1053" s="176"/>
      <c r="D1053" s="162"/>
    </row>
    <row r="1054" spans="1:6" x14ac:dyDescent="0.25">
      <c r="A1054" s="183"/>
      <c r="B1054" s="181"/>
      <c r="C1054" s="176"/>
      <c r="D1054" s="162"/>
    </row>
    <row r="1055" spans="1:6" x14ac:dyDescent="0.25">
      <c r="A1055" s="183"/>
      <c r="B1055" s="181"/>
      <c r="C1055" s="176"/>
      <c r="D1055" s="162"/>
    </row>
    <row r="1056" spans="1:6" x14ac:dyDescent="0.25">
      <c r="A1056" s="183"/>
      <c r="B1056" s="181"/>
      <c r="C1056" s="176"/>
      <c r="D1056" s="162"/>
    </row>
    <row r="1057" spans="1:4" x14ac:dyDescent="0.25">
      <c r="A1057" s="183"/>
      <c r="B1057" s="181"/>
      <c r="C1057" s="176"/>
      <c r="D1057" s="162"/>
    </row>
    <row r="1058" spans="1:4" x14ac:dyDescent="0.25">
      <c r="A1058" s="183"/>
      <c r="B1058" s="181"/>
      <c r="C1058" s="176"/>
      <c r="D1058" s="162"/>
    </row>
    <row r="1059" spans="1:4" x14ac:dyDescent="0.25">
      <c r="A1059" s="183"/>
      <c r="B1059" s="181"/>
      <c r="C1059" s="176"/>
      <c r="D1059" s="162"/>
    </row>
    <row r="1060" spans="1:4" x14ac:dyDescent="0.25">
      <c r="A1060" s="183"/>
      <c r="B1060" s="181"/>
      <c r="C1060" s="176"/>
      <c r="D1060" s="162"/>
    </row>
    <row r="1061" spans="1:4" x14ac:dyDescent="0.25">
      <c r="A1061" s="183"/>
      <c r="B1061" s="181"/>
      <c r="C1061" s="176"/>
      <c r="D1061" s="162"/>
    </row>
    <row r="1062" spans="1:4" x14ac:dyDescent="0.25">
      <c r="A1062" s="183"/>
      <c r="B1062" s="181"/>
      <c r="C1062" s="176"/>
      <c r="D1062" s="162"/>
    </row>
    <row r="1063" spans="1:4" x14ac:dyDescent="0.25">
      <c r="A1063" s="183"/>
      <c r="B1063" s="181"/>
      <c r="C1063" s="176"/>
      <c r="D1063" s="162"/>
    </row>
    <row r="1064" spans="1:4" x14ac:dyDescent="0.25">
      <c r="A1064" s="183"/>
      <c r="B1064" s="181"/>
      <c r="C1064" s="176"/>
      <c r="D1064" s="162"/>
    </row>
    <row r="1065" spans="1:4" x14ac:dyDescent="0.25">
      <c r="A1065" s="183"/>
      <c r="B1065" s="181"/>
      <c r="C1065" s="176"/>
      <c r="D1065" s="162"/>
    </row>
    <row r="1066" spans="1:4" x14ac:dyDescent="0.25">
      <c r="A1066" s="183"/>
      <c r="B1066" s="181"/>
      <c r="C1066" s="176"/>
      <c r="D1066" s="162"/>
    </row>
    <row r="1067" spans="1:4" x14ac:dyDescent="0.25">
      <c r="A1067" s="183"/>
      <c r="B1067" s="181"/>
      <c r="C1067" s="176"/>
      <c r="D1067" s="162"/>
    </row>
    <row r="1068" spans="1:4" x14ac:dyDescent="0.25">
      <c r="A1068" s="183"/>
      <c r="B1068" s="181"/>
      <c r="C1068" s="176"/>
      <c r="D1068" s="162"/>
    </row>
    <row r="1069" spans="1:4" x14ac:dyDescent="0.25">
      <c r="A1069" s="183"/>
      <c r="B1069" s="181"/>
      <c r="C1069" s="176"/>
      <c r="D1069" s="162"/>
    </row>
    <row r="1070" spans="1:4" x14ac:dyDescent="0.25">
      <c r="A1070" s="183"/>
      <c r="B1070" s="181"/>
      <c r="C1070" s="176"/>
      <c r="D1070" s="162"/>
    </row>
    <row r="1071" spans="1:4" x14ac:dyDescent="0.25">
      <c r="A1071" s="183"/>
      <c r="B1071" s="181"/>
      <c r="C1071" s="176"/>
      <c r="D1071" s="162"/>
    </row>
    <row r="1072" spans="1:4" x14ac:dyDescent="0.25">
      <c r="A1072" s="183"/>
      <c r="B1072" s="181"/>
      <c r="C1072" s="176"/>
      <c r="D1072" s="162"/>
    </row>
    <row r="1073" spans="1:4" x14ac:dyDescent="0.25">
      <c r="A1073" s="183"/>
      <c r="B1073" s="181"/>
      <c r="C1073" s="176"/>
      <c r="D1073" s="162"/>
    </row>
    <row r="1074" spans="1:4" x14ac:dyDescent="0.25">
      <c r="A1074" s="183"/>
      <c r="B1074" s="181"/>
      <c r="C1074" s="176"/>
      <c r="D1074" s="162"/>
    </row>
    <row r="1075" spans="1:4" x14ac:dyDescent="0.25">
      <c r="A1075" s="183"/>
      <c r="B1075" s="181"/>
      <c r="C1075" s="176"/>
      <c r="D1075" s="162"/>
    </row>
    <row r="1076" spans="1:4" x14ac:dyDescent="0.25">
      <c r="A1076" s="183"/>
      <c r="B1076" s="181"/>
      <c r="C1076" s="176"/>
      <c r="D1076" s="162"/>
    </row>
    <row r="1077" spans="1:4" x14ac:dyDescent="0.25">
      <c r="A1077" s="183"/>
      <c r="B1077" s="181"/>
      <c r="C1077" s="176"/>
      <c r="D1077" s="162"/>
    </row>
    <row r="1078" spans="1:4" x14ac:dyDescent="0.25">
      <c r="A1078" s="183"/>
      <c r="B1078" s="181"/>
      <c r="C1078" s="176"/>
      <c r="D1078" s="162"/>
    </row>
    <row r="1079" spans="1:4" x14ac:dyDescent="0.25">
      <c r="A1079" s="183"/>
      <c r="B1079" s="181"/>
      <c r="C1079" s="176"/>
      <c r="D1079" s="162"/>
    </row>
    <row r="1080" spans="1:4" x14ac:dyDescent="0.25">
      <c r="A1080" s="183"/>
      <c r="B1080" s="181"/>
      <c r="C1080" s="176"/>
      <c r="D1080" s="162"/>
    </row>
    <row r="1081" spans="1:4" x14ac:dyDescent="0.25">
      <c r="A1081" s="183"/>
      <c r="B1081" s="181"/>
      <c r="C1081" s="176"/>
      <c r="D1081" s="162"/>
    </row>
    <row r="1082" spans="1:4" x14ac:dyDescent="0.25">
      <c r="A1082" s="183"/>
      <c r="B1082" s="181"/>
      <c r="C1082" s="176"/>
      <c r="D1082" s="162"/>
    </row>
    <row r="1083" spans="1:4" x14ac:dyDescent="0.25">
      <c r="A1083" s="183"/>
      <c r="B1083" s="181"/>
      <c r="C1083" s="176"/>
      <c r="D1083" s="162"/>
    </row>
    <row r="1084" spans="1:4" x14ac:dyDescent="0.25">
      <c r="A1084" s="183"/>
      <c r="B1084" s="181"/>
      <c r="C1084" s="176"/>
      <c r="D1084" s="162"/>
    </row>
    <row r="1085" spans="1:4" x14ac:dyDescent="0.25">
      <c r="A1085" s="183"/>
      <c r="B1085" s="181"/>
      <c r="C1085" s="176"/>
      <c r="D1085" s="162"/>
    </row>
    <row r="1086" spans="1:4" x14ac:dyDescent="0.25">
      <c r="A1086" s="183"/>
      <c r="B1086" s="181"/>
      <c r="C1086" s="176"/>
      <c r="D1086" s="162"/>
    </row>
    <row r="1087" spans="1:4" x14ac:dyDescent="0.25">
      <c r="A1087" s="183"/>
      <c r="B1087" s="181"/>
      <c r="C1087" s="176"/>
      <c r="D1087" s="162"/>
    </row>
    <row r="1088" spans="1:4" x14ac:dyDescent="0.25">
      <c r="A1088" s="183"/>
      <c r="B1088" s="181"/>
      <c r="C1088" s="176"/>
      <c r="D1088" s="162"/>
    </row>
    <row r="1089" spans="1:4" x14ac:dyDescent="0.25">
      <c r="A1089" s="183"/>
      <c r="B1089" s="181"/>
      <c r="C1089" s="176"/>
      <c r="D1089" s="162"/>
    </row>
    <row r="1090" spans="1:4" x14ac:dyDescent="0.25">
      <c r="A1090" s="183"/>
      <c r="B1090" s="181"/>
      <c r="C1090" s="176"/>
      <c r="D1090" s="162"/>
    </row>
    <row r="1091" spans="1:4" x14ac:dyDescent="0.25">
      <c r="A1091" s="183"/>
      <c r="B1091" s="181"/>
      <c r="C1091" s="176"/>
      <c r="D1091" s="162"/>
    </row>
    <row r="1092" spans="1:4" x14ac:dyDescent="0.25">
      <c r="A1092" s="183"/>
      <c r="B1092" s="181"/>
      <c r="C1092" s="176"/>
      <c r="D1092" s="162"/>
    </row>
    <row r="1093" spans="1:4" x14ac:dyDescent="0.25">
      <c r="A1093" s="183"/>
      <c r="B1093" s="181"/>
      <c r="C1093" s="176"/>
      <c r="D1093" s="162"/>
    </row>
    <row r="1094" spans="1:4" x14ac:dyDescent="0.25">
      <c r="A1094" s="183"/>
      <c r="B1094" s="181"/>
      <c r="C1094" s="176"/>
      <c r="D1094" s="162"/>
    </row>
    <row r="1095" spans="1:4" x14ac:dyDescent="0.25">
      <c r="A1095" s="183"/>
      <c r="B1095" s="181"/>
      <c r="C1095" s="176"/>
      <c r="D1095" s="162"/>
    </row>
    <row r="1096" spans="1:4" x14ac:dyDescent="0.25">
      <c r="A1096" s="183"/>
      <c r="B1096" s="181"/>
      <c r="C1096" s="176"/>
      <c r="D1096" s="162"/>
    </row>
    <row r="1097" spans="1:4" x14ac:dyDescent="0.25">
      <c r="A1097" s="183"/>
      <c r="B1097" s="181"/>
      <c r="C1097" s="176"/>
      <c r="D1097" s="162"/>
    </row>
    <row r="1098" spans="1:4" x14ac:dyDescent="0.25">
      <c r="A1098" s="183"/>
      <c r="B1098" s="181"/>
      <c r="C1098" s="176"/>
      <c r="D1098" s="162"/>
    </row>
    <row r="1099" spans="1:4" x14ac:dyDescent="0.25">
      <c r="A1099" s="183"/>
      <c r="B1099" s="181"/>
      <c r="C1099" s="176"/>
      <c r="D1099" s="162"/>
    </row>
    <row r="1100" spans="1:4" x14ac:dyDescent="0.25">
      <c r="A1100" s="183"/>
      <c r="B1100" s="181"/>
      <c r="C1100" s="176"/>
      <c r="D1100" s="162"/>
    </row>
    <row r="1101" spans="1:4" x14ac:dyDescent="0.25">
      <c r="A1101" s="183"/>
      <c r="B1101" s="181"/>
      <c r="C1101" s="176"/>
      <c r="D1101" s="162"/>
    </row>
    <row r="1102" spans="1:4" x14ac:dyDescent="0.25">
      <c r="A1102" s="183"/>
      <c r="B1102" s="181"/>
      <c r="C1102" s="176"/>
      <c r="D1102" s="162"/>
    </row>
    <row r="1103" spans="1:4" x14ac:dyDescent="0.25">
      <c r="A1103" s="183"/>
      <c r="B1103" s="181"/>
      <c r="C1103" s="176"/>
      <c r="D1103" s="162"/>
    </row>
    <row r="1104" spans="1:4" x14ac:dyDescent="0.25">
      <c r="A1104" s="183"/>
      <c r="B1104" s="181"/>
      <c r="C1104" s="176"/>
      <c r="D1104" s="162"/>
    </row>
    <row r="1105" spans="1:4" x14ac:dyDescent="0.25">
      <c r="A1105" s="183"/>
      <c r="B1105" s="181"/>
      <c r="C1105" s="176"/>
      <c r="D1105" s="162"/>
    </row>
    <row r="1106" spans="1:4" x14ac:dyDescent="0.25">
      <c r="A1106" s="183"/>
      <c r="B1106" s="181"/>
      <c r="C1106" s="176"/>
      <c r="D1106" s="162"/>
    </row>
    <row r="1107" spans="1:4" x14ac:dyDescent="0.25">
      <c r="A1107" s="183"/>
      <c r="B1107" s="181"/>
      <c r="C1107" s="176"/>
      <c r="D1107" s="162"/>
    </row>
    <row r="1108" spans="1:4" x14ac:dyDescent="0.25">
      <c r="A1108" s="183"/>
      <c r="B1108" s="181"/>
      <c r="C1108" s="176"/>
      <c r="D1108" s="162"/>
    </row>
    <row r="1109" spans="1:4" x14ac:dyDescent="0.25">
      <c r="A1109" s="183"/>
      <c r="B1109" s="181"/>
      <c r="C1109" s="176"/>
      <c r="D1109" s="162"/>
    </row>
    <row r="1110" spans="1:4" x14ac:dyDescent="0.25">
      <c r="A1110" s="183"/>
      <c r="B1110" s="181"/>
      <c r="C1110" s="176"/>
      <c r="D1110" s="162"/>
    </row>
    <row r="1111" spans="1:4" x14ac:dyDescent="0.25">
      <c r="A1111" s="184"/>
      <c r="B1111" s="181"/>
      <c r="C1111" s="176"/>
      <c r="D1111" s="162"/>
    </row>
    <row r="1112" spans="1:4" x14ac:dyDescent="0.25">
      <c r="A1112" s="183"/>
      <c r="B1112" s="181"/>
      <c r="C1112" s="176"/>
      <c r="D1112" s="162"/>
    </row>
    <row r="1113" spans="1:4" x14ac:dyDescent="0.25">
      <c r="A1113" s="184"/>
      <c r="B1113" s="181"/>
      <c r="C1113" s="176"/>
      <c r="D1113" s="162"/>
    </row>
    <row r="1114" spans="1:4" x14ac:dyDescent="0.25">
      <c r="A1114" s="183"/>
      <c r="B1114" s="181"/>
      <c r="C1114" s="176"/>
      <c r="D1114" s="162"/>
    </row>
    <row r="1115" spans="1:4" x14ac:dyDescent="0.25">
      <c r="A1115" s="183"/>
      <c r="B1115" s="181"/>
      <c r="C1115" s="176"/>
      <c r="D1115" s="162"/>
    </row>
    <row r="1116" spans="1:4" x14ac:dyDescent="0.25">
      <c r="A1116" s="183"/>
      <c r="B1116" s="181"/>
      <c r="C1116" s="176"/>
      <c r="D1116" s="162"/>
    </row>
    <row r="1117" spans="1:4" x14ac:dyDescent="0.25">
      <c r="A1117" s="183"/>
      <c r="B1117" s="181"/>
      <c r="C1117" s="176"/>
      <c r="D1117" s="162"/>
    </row>
    <row r="1118" spans="1:4" x14ac:dyDescent="0.25">
      <c r="A1118" s="183"/>
      <c r="B1118" s="181"/>
      <c r="C1118" s="176"/>
      <c r="D1118" s="162"/>
    </row>
    <row r="1119" spans="1:4" x14ac:dyDescent="0.25">
      <c r="A1119" s="183"/>
      <c r="B1119" s="181"/>
      <c r="C1119" s="176"/>
      <c r="D1119" s="162"/>
    </row>
    <row r="1120" spans="1:4" x14ac:dyDescent="0.25">
      <c r="A1120" s="183"/>
      <c r="B1120" s="181"/>
      <c r="C1120" s="176"/>
      <c r="D1120" s="162"/>
    </row>
    <row r="1121" spans="1:4" x14ac:dyDescent="0.25">
      <c r="A1121" s="183"/>
      <c r="B1121" s="181"/>
      <c r="C1121" s="176"/>
      <c r="D1121" s="162"/>
    </row>
    <row r="1122" spans="1:4" x14ac:dyDescent="0.25">
      <c r="A1122" s="183"/>
      <c r="B1122" s="181"/>
      <c r="C1122" s="176"/>
      <c r="D1122" s="162"/>
    </row>
    <row r="1123" spans="1:4" x14ac:dyDescent="0.25">
      <c r="A1123" s="183"/>
      <c r="B1123" s="181"/>
      <c r="C1123" s="176"/>
      <c r="D1123" s="162"/>
    </row>
    <row r="1124" spans="1:4" x14ac:dyDescent="0.25">
      <c r="A1124" s="183"/>
      <c r="B1124" s="181"/>
      <c r="C1124" s="176"/>
      <c r="D1124" s="162"/>
    </row>
    <row r="1125" spans="1:4" x14ac:dyDescent="0.25">
      <c r="A1125" s="183"/>
      <c r="B1125" s="181"/>
      <c r="C1125" s="176"/>
      <c r="D1125" s="162"/>
    </row>
    <row r="1126" spans="1:4" x14ac:dyDescent="0.25">
      <c r="A1126" s="183"/>
      <c r="B1126" s="181"/>
      <c r="C1126" s="176"/>
      <c r="D1126" s="162"/>
    </row>
    <row r="1127" spans="1:4" x14ac:dyDescent="0.25">
      <c r="A1127" s="183"/>
      <c r="B1127" s="181"/>
      <c r="C1127" s="176"/>
      <c r="D1127" s="162"/>
    </row>
    <row r="1128" spans="1:4" x14ac:dyDescent="0.25">
      <c r="A1128" s="183"/>
      <c r="B1128" s="181"/>
      <c r="C1128" s="176"/>
      <c r="D1128" s="162"/>
    </row>
    <row r="1129" spans="1:4" x14ac:dyDescent="0.25">
      <c r="A1129" s="183"/>
      <c r="B1129" s="181"/>
      <c r="C1129" s="176"/>
      <c r="D1129" s="162"/>
    </row>
    <row r="1130" spans="1:4" x14ac:dyDescent="0.25">
      <c r="A1130" s="183"/>
      <c r="B1130" s="181"/>
      <c r="C1130" s="176"/>
      <c r="D1130" s="162"/>
    </row>
    <row r="1131" spans="1:4" x14ac:dyDescent="0.25">
      <c r="A1131" s="183"/>
      <c r="B1131" s="181"/>
      <c r="C1131" s="176"/>
      <c r="D1131" s="162"/>
    </row>
    <row r="1132" spans="1:4" x14ac:dyDescent="0.25">
      <c r="A1132" s="183"/>
      <c r="B1132" s="181"/>
      <c r="C1132" s="176"/>
      <c r="D1132" s="162"/>
    </row>
    <row r="1133" spans="1:4" x14ac:dyDescent="0.25">
      <c r="A1133" s="183"/>
      <c r="B1133" s="181"/>
      <c r="C1133" s="176"/>
      <c r="D1133" s="162"/>
    </row>
    <row r="1134" spans="1:4" x14ac:dyDescent="0.25">
      <c r="A1134" s="183"/>
      <c r="B1134" s="181"/>
      <c r="C1134" s="176"/>
      <c r="D1134" s="162"/>
    </row>
    <row r="1135" spans="1:4" x14ac:dyDescent="0.25">
      <c r="A1135" s="183"/>
      <c r="B1135" s="181"/>
      <c r="C1135" s="176"/>
      <c r="D1135" s="162"/>
    </row>
    <row r="1136" spans="1:4" x14ac:dyDescent="0.25">
      <c r="A1136" s="183"/>
      <c r="B1136" s="181"/>
      <c r="C1136" s="176"/>
      <c r="D1136" s="162"/>
    </row>
    <row r="1137" spans="1:4" x14ac:dyDescent="0.25">
      <c r="A1137" s="183"/>
      <c r="B1137" s="181"/>
      <c r="C1137" s="176"/>
      <c r="D1137" s="162"/>
    </row>
    <row r="1138" spans="1:4" x14ac:dyDescent="0.25">
      <c r="A1138" s="183"/>
      <c r="B1138" s="181"/>
      <c r="C1138" s="176"/>
      <c r="D1138" s="162"/>
    </row>
    <row r="1139" spans="1:4" x14ac:dyDescent="0.25">
      <c r="A1139" s="183"/>
      <c r="B1139" s="181"/>
      <c r="C1139" s="176"/>
      <c r="D1139" s="162"/>
    </row>
    <row r="1140" spans="1:4" x14ac:dyDescent="0.25">
      <c r="A1140" s="183"/>
      <c r="B1140" s="181"/>
      <c r="C1140" s="176"/>
      <c r="D1140" s="162"/>
    </row>
    <row r="1141" spans="1:4" x14ac:dyDescent="0.25">
      <c r="A1141" s="183"/>
      <c r="B1141" s="181"/>
      <c r="C1141" s="176"/>
      <c r="D1141" s="162"/>
    </row>
    <row r="1142" spans="1:4" x14ac:dyDescent="0.25">
      <c r="A1142" s="183"/>
      <c r="B1142" s="181"/>
      <c r="C1142" s="176"/>
      <c r="D1142" s="162"/>
    </row>
    <row r="1143" spans="1:4" x14ac:dyDescent="0.25">
      <c r="A1143" s="183"/>
      <c r="B1143" s="181"/>
      <c r="C1143" s="176"/>
      <c r="D1143" s="162"/>
    </row>
    <row r="1144" spans="1:4" x14ac:dyDescent="0.25">
      <c r="A1144" s="183"/>
      <c r="B1144" s="181"/>
      <c r="C1144" s="176"/>
      <c r="D1144" s="162"/>
    </row>
    <row r="1145" spans="1:4" x14ac:dyDescent="0.25">
      <c r="A1145" s="183"/>
      <c r="B1145" s="181"/>
      <c r="C1145" s="176"/>
      <c r="D1145" s="162"/>
    </row>
    <row r="1146" spans="1:4" x14ac:dyDescent="0.25">
      <c r="A1146" s="183"/>
      <c r="B1146" s="181"/>
      <c r="C1146" s="176"/>
      <c r="D1146" s="162"/>
    </row>
    <row r="1147" spans="1:4" x14ac:dyDescent="0.25">
      <c r="A1147" s="183"/>
      <c r="B1147" s="181"/>
      <c r="C1147" s="176"/>
      <c r="D1147" s="162"/>
    </row>
    <row r="1148" spans="1:4" x14ac:dyDescent="0.25">
      <c r="A1148" s="183"/>
      <c r="B1148" s="181"/>
      <c r="C1148" s="176"/>
      <c r="D1148" s="162"/>
    </row>
    <row r="1149" spans="1:4" x14ac:dyDescent="0.25">
      <c r="A1149" s="183"/>
      <c r="B1149" s="181"/>
      <c r="C1149" s="176"/>
      <c r="D1149" s="162"/>
    </row>
    <row r="1150" spans="1:4" x14ac:dyDescent="0.25">
      <c r="A1150" s="183"/>
      <c r="B1150" s="181"/>
      <c r="C1150" s="176"/>
      <c r="D1150" s="162"/>
    </row>
    <row r="1151" spans="1:4" x14ac:dyDescent="0.25">
      <c r="A1151" s="183"/>
      <c r="B1151" s="181"/>
      <c r="C1151" s="176"/>
      <c r="D1151" s="162"/>
    </row>
    <row r="1152" spans="1:4" x14ac:dyDescent="0.25">
      <c r="A1152" s="183"/>
      <c r="B1152" s="181"/>
      <c r="C1152" s="176"/>
      <c r="D1152" s="162"/>
    </row>
    <row r="1153" spans="1:4" x14ac:dyDescent="0.25">
      <c r="A1153" s="183"/>
      <c r="B1153" s="181"/>
      <c r="C1153" s="176"/>
      <c r="D1153" s="162"/>
    </row>
    <row r="1154" spans="1:4" x14ac:dyDescent="0.25">
      <c r="A1154" s="183"/>
      <c r="B1154" s="181"/>
      <c r="C1154" s="176"/>
      <c r="D1154" s="162"/>
    </row>
    <row r="1155" spans="1:4" x14ac:dyDescent="0.25">
      <c r="A1155" s="183"/>
      <c r="B1155" s="181"/>
      <c r="C1155" s="176"/>
      <c r="D1155" s="162"/>
    </row>
    <row r="1156" spans="1:4" x14ac:dyDescent="0.25">
      <c r="A1156" s="183"/>
      <c r="B1156" s="181"/>
      <c r="C1156" s="176"/>
      <c r="D1156" s="162"/>
    </row>
    <row r="1157" spans="1:4" x14ac:dyDescent="0.25">
      <c r="A1157" s="183"/>
      <c r="B1157" s="181"/>
      <c r="C1157" s="176"/>
      <c r="D1157" s="162"/>
    </row>
    <row r="1158" spans="1:4" x14ac:dyDescent="0.25">
      <c r="A1158" s="183"/>
      <c r="B1158" s="181"/>
      <c r="C1158" s="176"/>
      <c r="D1158" s="162"/>
    </row>
    <row r="1159" spans="1:4" x14ac:dyDescent="0.25">
      <c r="A1159" s="183"/>
      <c r="B1159" s="181"/>
      <c r="C1159" s="176"/>
      <c r="D1159" s="162"/>
    </row>
    <row r="1160" spans="1:4" x14ac:dyDescent="0.25">
      <c r="A1160" s="183"/>
      <c r="B1160" s="181"/>
      <c r="C1160" s="176"/>
      <c r="D1160" s="162"/>
    </row>
    <row r="1161" spans="1:4" x14ac:dyDescent="0.25">
      <c r="A1161" s="183"/>
      <c r="B1161" s="181"/>
      <c r="C1161" s="176"/>
      <c r="D1161" s="162"/>
    </row>
    <row r="1162" spans="1:4" x14ac:dyDescent="0.25">
      <c r="A1162" s="183"/>
      <c r="B1162" s="181"/>
      <c r="C1162" s="176"/>
      <c r="D1162" s="162"/>
    </row>
    <row r="1163" spans="1:4" x14ac:dyDescent="0.25">
      <c r="A1163" s="183"/>
      <c r="B1163" s="181"/>
      <c r="C1163" s="176"/>
      <c r="D1163" s="162"/>
    </row>
    <row r="1164" spans="1:4" x14ac:dyDescent="0.25">
      <c r="A1164" s="183"/>
      <c r="B1164" s="181"/>
      <c r="C1164" s="176"/>
      <c r="D1164" s="162"/>
    </row>
    <row r="1165" spans="1:4" x14ac:dyDescent="0.25">
      <c r="A1165" s="183"/>
      <c r="B1165" s="181"/>
      <c r="C1165" s="176"/>
      <c r="D1165" s="162"/>
    </row>
    <row r="1166" spans="1:4" x14ac:dyDescent="0.25">
      <c r="A1166" s="183"/>
      <c r="B1166" s="181"/>
      <c r="C1166" s="176"/>
      <c r="D1166" s="162"/>
    </row>
    <row r="1167" spans="1:4" x14ac:dyDescent="0.25">
      <c r="A1167" s="183"/>
      <c r="B1167" s="181"/>
      <c r="C1167" s="176"/>
      <c r="D1167" s="162"/>
    </row>
    <row r="1168" spans="1:4" x14ac:dyDescent="0.25">
      <c r="A1168" s="183"/>
      <c r="B1168" s="181"/>
      <c r="C1168" s="176"/>
      <c r="D1168" s="162"/>
    </row>
    <row r="1169" spans="1:4" x14ac:dyDescent="0.25">
      <c r="A1169" s="183"/>
      <c r="B1169" s="181"/>
      <c r="C1169" s="176"/>
      <c r="D1169" s="162"/>
    </row>
    <row r="1170" spans="1:4" x14ac:dyDescent="0.25">
      <c r="A1170" s="183"/>
      <c r="B1170" s="181"/>
      <c r="C1170" s="176"/>
      <c r="D1170" s="162"/>
    </row>
    <row r="1171" spans="1:4" x14ac:dyDescent="0.25">
      <c r="A1171" s="183"/>
      <c r="B1171" s="181"/>
      <c r="C1171" s="176"/>
      <c r="D1171" s="162"/>
    </row>
    <row r="1172" spans="1:4" x14ac:dyDescent="0.25">
      <c r="A1172" s="183"/>
      <c r="B1172" s="181"/>
      <c r="C1172" s="176"/>
      <c r="D1172" s="162"/>
    </row>
    <row r="1173" spans="1:4" x14ac:dyDescent="0.25">
      <c r="A1173" s="183"/>
      <c r="B1173" s="181"/>
      <c r="C1173" s="176"/>
      <c r="D1173" s="162"/>
    </row>
    <row r="1174" spans="1:4" x14ac:dyDescent="0.25">
      <c r="A1174" s="183"/>
      <c r="B1174" s="181"/>
      <c r="C1174" s="176"/>
      <c r="D1174" s="162"/>
    </row>
    <row r="1175" spans="1:4" x14ac:dyDescent="0.25">
      <c r="A1175" s="183"/>
      <c r="B1175" s="181"/>
      <c r="C1175" s="176"/>
      <c r="D1175" s="162"/>
    </row>
    <row r="1176" spans="1:4" x14ac:dyDescent="0.25">
      <c r="A1176" s="183"/>
      <c r="B1176" s="181"/>
      <c r="C1176" s="176"/>
      <c r="D1176" s="162"/>
    </row>
    <row r="1177" spans="1:4" x14ac:dyDescent="0.25">
      <c r="A1177" s="183"/>
      <c r="B1177" s="181"/>
      <c r="C1177" s="176"/>
      <c r="D1177" s="162"/>
    </row>
    <row r="1178" spans="1:4" x14ac:dyDescent="0.25">
      <c r="A1178" s="183"/>
      <c r="B1178" s="181"/>
      <c r="C1178" s="176"/>
      <c r="D1178" s="162"/>
    </row>
    <row r="1179" spans="1:4" x14ac:dyDescent="0.25">
      <c r="A1179" s="183"/>
      <c r="B1179" s="181"/>
      <c r="C1179" s="176"/>
      <c r="D1179" s="162"/>
    </row>
    <row r="1180" spans="1:4" x14ac:dyDescent="0.25">
      <c r="A1180" s="184"/>
      <c r="B1180" s="181"/>
      <c r="C1180" s="176"/>
      <c r="D1180" s="162"/>
    </row>
    <row r="1181" spans="1:4" x14ac:dyDescent="0.25">
      <c r="A1181" s="186"/>
      <c r="B1181" s="181"/>
      <c r="C1181" s="176"/>
      <c r="D1181" s="162"/>
    </row>
    <row r="1182" spans="1:4" x14ac:dyDescent="0.25">
      <c r="A1182" s="183"/>
      <c r="B1182" s="181"/>
      <c r="C1182" s="176"/>
      <c r="D1182" s="162"/>
    </row>
    <row r="1183" spans="1:4" x14ac:dyDescent="0.25">
      <c r="A1183" s="183"/>
      <c r="B1183" s="181"/>
      <c r="C1183" s="176"/>
      <c r="D1183" s="162"/>
    </row>
    <row r="1184" spans="1:4" x14ac:dyDescent="0.25">
      <c r="A1184" s="183"/>
      <c r="B1184" s="181"/>
      <c r="C1184" s="176"/>
      <c r="D1184" s="162"/>
    </row>
    <row r="1185" spans="1:4" x14ac:dyDescent="0.25">
      <c r="A1185" s="183"/>
      <c r="B1185" s="181"/>
      <c r="C1185" s="176"/>
      <c r="D1185" s="162"/>
    </row>
    <row r="1186" spans="1:4" x14ac:dyDescent="0.25">
      <c r="A1186" s="183"/>
      <c r="B1186" s="181"/>
      <c r="C1186" s="176"/>
      <c r="D1186" s="162"/>
    </row>
    <row r="1187" spans="1:4" x14ac:dyDescent="0.25">
      <c r="A1187" s="183"/>
      <c r="B1187" s="181"/>
      <c r="C1187" s="176"/>
      <c r="D1187" s="162"/>
    </row>
    <row r="1188" spans="1:4" x14ac:dyDescent="0.25">
      <c r="A1188" s="183"/>
      <c r="B1188" s="181"/>
      <c r="C1188" s="176"/>
      <c r="D1188" s="162"/>
    </row>
    <row r="1189" spans="1:4" x14ac:dyDescent="0.25">
      <c r="A1189" s="183"/>
      <c r="B1189" s="181"/>
      <c r="C1189" s="176"/>
      <c r="D1189" s="162"/>
    </row>
    <row r="1190" spans="1:4" x14ac:dyDescent="0.25">
      <c r="A1190" s="183"/>
      <c r="B1190" s="181"/>
      <c r="C1190" s="176"/>
      <c r="D1190" s="162"/>
    </row>
    <row r="1191" spans="1:4" x14ac:dyDescent="0.25">
      <c r="A1191" s="183"/>
      <c r="B1191" s="181"/>
      <c r="C1191" s="176"/>
      <c r="D1191" s="162"/>
    </row>
    <row r="1192" spans="1:4" x14ac:dyDescent="0.25">
      <c r="A1192" s="183"/>
      <c r="B1192" s="181"/>
      <c r="C1192" s="176"/>
      <c r="D1192" s="162"/>
    </row>
    <row r="1193" spans="1:4" x14ac:dyDescent="0.25">
      <c r="A1193" s="183"/>
      <c r="B1193" s="181"/>
      <c r="C1193" s="176"/>
      <c r="D1193" s="162"/>
    </row>
    <row r="1194" spans="1:4" x14ac:dyDescent="0.25">
      <c r="A1194" s="183"/>
      <c r="B1194" s="181"/>
      <c r="C1194" s="176"/>
      <c r="D1194" s="162"/>
    </row>
    <row r="1195" spans="1:4" x14ac:dyDescent="0.25">
      <c r="A1195" s="183"/>
      <c r="B1195" s="181"/>
      <c r="C1195" s="176"/>
      <c r="D1195" s="162"/>
    </row>
    <row r="1196" spans="1:4" x14ac:dyDescent="0.25">
      <c r="A1196" s="183"/>
      <c r="B1196" s="181"/>
      <c r="C1196" s="176"/>
      <c r="D1196" s="162"/>
    </row>
    <row r="1197" spans="1:4" x14ac:dyDescent="0.25">
      <c r="A1197" s="183"/>
      <c r="B1197" s="181"/>
      <c r="C1197" s="176"/>
      <c r="D1197" s="162"/>
    </row>
    <row r="1198" spans="1:4" x14ac:dyDescent="0.25">
      <c r="A1198" s="183"/>
      <c r="B1198" s="181"/>
      <c r="C1198" s="176"/>
      <c r="D1198" s="162"/>
    </row>
    <row r="1199" spans="1:4" x14ac:dyDescent="0.25">
      <c r="A1199" s="183"/>
      <c r="B1199" s="181"/>
      <c r="C1199" s="176"/>
      <c r="D1199" s="162"/>
    </row>
    <row r="1200" spans="1:4" x14ac:dyDescent="0.25">
      <c r="A1200" s="183"/>
      <c r="B1200" s="181"/>
      <c r="C1200" s="176"/>
      <c r="D1200" s="162"/>
    </row>
    <row r="1201" spans="1:4" x14ac:dyDescent="0.25">
      <c r="A1201" s="183"/>
      <c r="B1201" s="181"/>
      <c r="C1201" s="176"/>
      <c r="D1201" s="162"/>
    </row>
    <row r="1202" spans="1:4" x14ac:dyDescent="0.25">
      <c r="A1202" s="183"/>
      <c r="B1202" s="181"/>
      <c r="C1202" s="176"/>
      <c r="D1202" s="162"/>
    </row>
    <row r="1203" spans="1:4" x14ac:dyDescent="0.25">
      <c r="A1203" s="183"/>
      <c r="B1203" s="181"/>
      <c r="C1203" s="176"/>
      <c r="D1203" s="162"/>
    </row>
    <row r="1204" spans="1:4" x14ac:dyDescent="0.25">
      <c r="A1204" s="183"/>
      <c r="B1204" s="181"/>
      <c r="C1204" s="176"/>
      <c r="D1204" s="162"/>
    </row>
    <row r="1205" spans="1:4" x14ac:dyDescent="0.25">
      <c r="A1205" s="183"/>
      <c r="B1205" s="181"/>
      <c r="C1205" s="176"/>
      <c r="D1205" s="162"/>
    </row>
    <row r="1206" spans="1:4" x14ac:dyDescent="0.25">
      <c r="A1206" s="183"/>
      <c r="B1206" s="181"/>
      <c r="C1206" s="176"/>
      <c r="D1206" s="162"/>
    </row>
    <row r="1207" spans="1:4" x14ac:dyDescent="0.25">
      <c r="A1207" s="183"/>
      <c r="B1207" s="181"/>
      <c r="C1207" s="176"/>
      <c r="D1207" s="162"/>
    </row>
    <row r="1208" spans="1:4" x14ac:dyDescent="0.25">
      <c r="A1208" s="183"/>
      <c r="B1208" s="181"/>
      <c r="C1208" s="176"/>
      <c r="D1208" s="162"/>
    </row>
    <row r="1209" spans="1:4" x14ac:dyDescent="0.25">
      <c r="A1209" s="183"/>
      <c r="B1209" s="181"/>
      <c r="C1209" s="176"/>
      <c r="D1209" s="162"/>
    </row>
    <row r="1210" spans="1:4" x14ac:dyDescent="0.25">
      <c r="A1210" s="183"/>
      <c r="B1210" s="181"/>
      <c r="C1210" s="176"/>
      <c r="D1210" s="162"/>
    </row>
    <row r="1211" spans="1:4" x14ac:dyDescent="0.25">
      <c r="A1211" s="183"/>
      <c r="B1211" s="181"/>
      <c r="C1211" s="176"/>
      <c r="D1211" s="162"/>
    </row>
    <row r="1212" spans="1:4" x14ac:dyDescent="0.25">
      <c r="A1212" s="183"/>
      <c r="B1212" s="181"/>
      <c r="C1212" s="176"/>
      <c r="D1212" s="162"/>
    </row>
    <row r="1213" spans="1:4" x14ac:dyDescent="0.25">
      <c r="A1213" s="183"/>
      <c r="B1213" s="181"/>
      <c r="C1213" s="176"/>
      <c r="D1213" s="162"/>
    </row>
    <row r="1214" spans="1:4" x14ac:dyDescent="0.25">
      <c r="A1214" s="183"/>
      <c r="B1214" s="181"/>
      <c r="C1214" s="176"/>
      <c r="D1214" s="162"/>
    </row>
    <row r="1215" spans="1:4" x14ac:dyDescent="0.25">
      <c r="A1215" s="183"/>
      <c r="B1215" s="181"/>
      <c r="C1215" s="176"/>
      <c r="D1215" s="162"/>
    </row>
    <row r="1216" spans="1:4" x14ac:dyDescent="0.25">
      <c r="A1216" s="183"/>
      <c r="B1216" s="181"/>
      <c r="C1216" s="176"/>
      <c r="D1216" s="162"/>
    </row>
    <row r="1217" spans="1:4" x14ac:dyDescent="0.25">
      <c r="A1217" s="183"/>
      <c r="B1217" s="181"/>
      <c r="C1217" s="176"/>
      <c r="D1217" s="162"/>
    </row>
    <row r="1218" spans="1:4" x14ac:dyDescent="0.25">
      <c r="A1218" s="183"/>
      <c r="B1218" s="181"/>
      <c r="C1218" s="176"/>
      <c r="D1218" s="162"/>
    </row>
    <row r="1219" spans="1:4" x14ac:dyDescent="0.25">
      <c r="A1219" s="183"/>
      <c r="B1219" s="181"/>
      <c r="C1219" s="176"/>
      <c r="D1219" s="162"/>
    </row>
    <row r="1220" spans="1:4" x14ac:dyDescent="0.25">
      <c r="A1220" s="183"/>
      <c r="B1220" s="181"/>
      <c r="C1220" s="176"/>
      <c r="D1220" s="162"/>
    </row>
    <row r="1221" spans="1:4" x14ac:dyDescent="0.25">
      <c r="A1221" s="183"/>
      <c r="B1221" s="181"/>
      <c r="C1221" s="176"/>
      <c r="D1221" s="162"/>
    </row>
    <row r="1222" spans="1:4" x14ac:dyDescent="0.25">
      <c r="A1222" s="183"/>
      <c r="B1222" s="181"/>
      <c r="C1222" s="176"/>
      <c r="D1222" s="162"/>
    </row>
    <row r="1223" spans="1:4" x14ac:dyDescent="0.25">
      <c r="A1223" s="183"/>
      <c r="B1223" s="181"/>
      <c r="C1223" s="176"/>
      <c r="D1223" s="162"/>
    </row>
    <row r="1224" spans="1:4" x14ac:dyDescent="0.25">
      <c r="A1224" s="183"/>
      <c r="B1224" s="181"/>
      <c r="C1224" s="176"/>
      <c r="D1224" s="162"/>
    </row>
    <row r="1225" spans="1:4" x14ac:dyDescent="0.25">
      <c r="A1225" s="183"/>
      <c r="B1225" s="181"/>
      <c r="C1225" s="176"/>
      <c r="D1225" s="162"/>
    </row>
    <row r="1226" spans="1:4" x14ac:dyDescent="0.25">
      <c r="A1226" s="183"/>
      <c r="B1226" s="181"/>
      <c r="C1226" s="176"/>
      <c r="D1226" s="162"/>
    </row>
    <row r="1227" spans="1:4" x14ac:dyDescent="0.25">
      <c r="A1227" s="183"/>
      <c r="B1227" s="181"/>
      <c r="C1227" s="176"/>
      <c r="D1227" s="162"/>
    </row>
    <row r="1228" spans="1:4" x14ac:dyDescent="0.25">
      <c r="A1228" s="183"/>
      <c r="B1228" s="181"/>
      <c r="C1228" s="176"/>
      <c r="D1228" s="162"/>
    </row>
    <row r="1229" spans="1:4" x14ac:dyDescent="0.25">
      <c r="A1229" s="183"/>
      <c r="B1229" s="181"/>
      <c r="C1229" s="176"/>
      <c r="D1229" s="162"/>
    </row>
    <row r="1230" spans="1:4" x14ac:dyDescent="0.25">
      <c r="A1230" s="183"/>
      <c r="B1230" s="181"/>
      <c r="C1230" s="176"/>
      <c r="D1230" s="162"/>
    </row>
    <row r="1231" spans="1:4" x14ac:dyDescent="0.25">
      <c r="A1231" s="183"/>
      <c r="B1231" s="181"/>
      <c r="C1231" s="176"/>
      <c r="D1231" s="162"/>
    </row>
    <row r="1232" spans="1:4" x14ac:dyDescent="0.25">
      <c r="A1232" s="183"/>
      <c r="B1232" s="181"/>
      <c r="C1232" s="176"/>
      <c r="D1232" s="162"/>
    </row>
    <row r="1233" spans="1:4" x14ac:dyDescent="0.25">
      <c r="A1233" s="183"/>
      <c r="B1233" s="181"/>
      <c r="C1233" s="176"/>
      <c r="D1233" s="162"/>
    </row>
    <row r="1234" spans="1:4" x14ac:dyDescent="0.25">
      <c r="A1234" s="183"/>
      <c r="B1234" s="181"/>
      <c r="C1234" s="176"/>
      <c r="D1234" s="162"/>
    </row>
    <row r="1235" spans="1:4" x14ac:dyDescent="0.25">
      <c r="A1235" s="183"/>
      <c r="B1235" s="181"/>
      <c r="C1235" s="176"/>
      <c r="D1235" s="162"/>
    </row>
    <row r="1236" spans="1:4" x14ac:dyDescent="0.25">
      <c r="A1236" s="183"/>
      <c r="B1236" s="181"/>
      <c r="C1236" s="176"/>
      <c r="D1236" s="162"/>
    </row>
    <row r="1237" spans="1:4" x14ac:dyDescent="0.25">
      <c r="A1237" s="184"/>
      <c r="B1237" s="181"/>
      <c r="C1237" s="176"/>
      <c r="D1237" s="162"/>
    </row>
    <row r="1238" spans="1:4" x14ac:dyDescent="0.25">
      <c r="A1238" s="183"/>
      <c r="B1238" s="181"/>
      <c r="C1238" s="176"/>
      <c r="D1238" s="162"/>
    </row>
    <row r="1239" spans="1:4" x14ac:dyDescent="0.25">
      <c r="A1239" s="183"/>
      <c r="B1239" s="181"/>
      <c r="C1239" s="176"/>
      <c r="D1239" s="162"/>
    </row>
    <row r="1240" spans="1:4" x14ac:dyDescent="0.25">
      <c r="A1240" s="183"/>
      <c r="B1240" s="181"/>
      <c r="C1240" s="176"/>
      <c r="D1240" s="162"/>
    </row>
    <row r="1241" spans="1:4" x14ac:dyDescent="0.25">
      <c r="A1241" s="183"/>
      <c r="B1241" s="181"/>
      <c r="C1241" s="176"/>
      <c r="D1241" s="162"/>
    </row>
    <row r="1242" spans="1:4" x14ac:dyDescent="0.25">
      <c r="A1242" s="183"/>
      <c r="B1242" s="181"/>
      <c r="C1242" s="176"/>
      <c r="D1242" s="162"/>
    </row>
    <row r="1243" spans="1:4" x14ac:dyDescent="0.25">
      <c r="A1243" s="183"/>
      <c r="B1243" s="181"/>
      <c r="C1243" s="176"/>
      <c r="D1243" s="162"/>
    </row>
    <row r="1244" spans="1:4" x14ac:dyDescent="0.25">
      <c r="A1244" s="183"/>
      <c r="B1244" s="181"/>
      <c r="C1244" s="176"/>
      <c r="D1244" s="162"/>
    </row>
    <row r="1245" spans="1:4" x14ac:dyDescent="0.25">
      <c r="A1245" s="183"/>
      <c r="B1245" s="181"/>
      <c r="C1245" s="176"/>
      <c r="D1245" s="162"/>
    </row>
    <row r="1246" spans="1:4" x14ac:dyDescent="0.25">
      <c r="A1246" s="183"/>
      <c r="B1246" s="181"/>
      <c r="C1246" s="176"/>
      <c r="D1246" s="162"/>
    </row>
    <row r="1247" spans="1:4" x14ac:dyDescent="0.25">
      <c r="A1247" s="183"/>
      <c r="B1247" s="181"/>
      <c r="C1247" s="176"/>
      <c r="D1247" s="162"/>
    </row>
    <row r="1248" spans="1:4" x14ac:dyDescent="0.25">
      <c r="A1248" s="183"/>
      <c r="B1248" s="181"/>
      <c r="C1248" s="176"/>
      <c r="D1248" s="162"/>
    </row>
    <row r="1249" spans="1:4" x14ac:dyDescent="0.25">
      <c r="A1249" s="183"/>
      <c r="B1249" s="181"/>
      <c r="C1249" s="176"/>
      <c r="D1249" s="162"/>
    </row>
    <row r="1250" spans="1:4" x14ac:dyDescent="0.25">
      <c r="A1250" s="183"/>
      <c r="B1250" s="181"/>
      <c r="C1250" s="176"/>
      <c r="D1250" s="162"/>
    </row>
    <row r="1251" spans="1:4" x14ac:dyDescent="0.25">
      <c r="A1251" s="183"/>
      <c r="B1251" s="181"/>
      <c r="C1251" s="176"/>
      <c r="D1251" s="162"/>
    </row>
    <row r="1252" spans="1:4" x14ac:dyDescent="0.25">
      <c r="A1252" s="183"/>
      <c r="B1252" s="181"/>
      <c r="C1252" s="176"/>
      <c r="D1252" s="162"/>
    </row>
    <row r="1253" spans="1:4" x14ac:dyDescent="0.25">
      <c r="A1253" s="183"/>
      <c r="B1253" s="181"/>
      <c r="C1253" s="176"/>
      <c r="D1253" s="162"/>
    </row>
    <row r="1254" spans="1:4" x14ac:dyDescent="0.25">
      <c r="A1254" s="183"/>
      <c r="B1254" s="181"/>
      <c r="C1254" s="176"/>
      <c r="D1254" s="162"/>
    </row>
    <row r="1255" spans="1:4" x14ac:dyDescent="0.25">
      <c r="A1255" s="183"/>
      <c r="B1255" s="181"/>
      <c r="C1255" s="176"/>
      <c r="D1255" s="162"/>
    </row>
    <row r="1256" spans="1:4" x14ac:dyDescent="0.25">
      <c r="A1256" s="183"/>
      <c r="B1256" s="181"/>
      <c r="C1256" s="176"/>
      <c r="D1256" s="162"/>
    </row>
    <row r="1257" spans="1:4" x14ac:dyDescent="0.25">
      <c r="A1257" s="183"/>
      <c r="B1257" s="181"/>
      <c r="C1257" s="176"/>
      <c r="D1257" s="162"/>
    </row>
    <row r="1258" spans="1:4" x14ac:dyDescent="0.25">
      <c r="A1258" s="183"/>
      <c r="B1258" s="181"/>
      <c r="C1258" s="176"/>
      <c r="D1258" s="162"/>
    </row>
    <row r="1259" spans="1:4" x14ac:dyDescent="0.25">
      <c r="A1259" s="183"/>
      <c r="B1259" s="181"/>
      <c r="C1259" s="176"/>
      <c r="D1259" s="162"/>
    </row>
    <row r="1260" spans="1:4" x14ac:dyDescent="0.25">
      <c r="A1260" s="183"/>
      <c r="B1260" s="181"/>
      <c r="C1260" s="176"/>
      <c r="D1260" s="162"/>
    </row>
    <row r="1261" spans="1:4" x14ac:dyDescent="0.25">
      <c r="A1261" s="183"/>
      <c r="B1261" s="181"/>
      <c r="C1261" s="176"/>
      <c r="D1261" s="162"/>
    </row>
    <row r="1262" spans="1:4" x14ac:dyDescent="0.25">
      <c r="A1262" s="183"/>
      <c r="B1262" s="181"/>
      <c r="C1262" s="176"/>
      <c r="D1262" s="162"/>
    </row>
    <row r="1263" spans="1:4" x14ac:dyDescent="0.25">
      <c r="A1263" s="183"/>
      <c r="B1263" s="181"/>
      <c r="C1263" s="176"/>
      <c r="D1263" s="162"/>
    </row>
    <row r="1264" spans="1:4" x14ac:dyDescent="0.25">
      <c r="A1264" s="183"/>
      <c r="B1264" s="181"/>
      <c r="C1264" s="176"/>
      <c r="D1264" s="162"/>
    </row>
    <row r="1265" spans="1:4" x14ac:dyDescent="0.25">
      <c r="A1265" s="183"/>
      <c r="B1265" s="181"/>
      <c r="C1265" s="176"/>
      <c r="D1265" s="162"/>
    </row>
    <row r="1266" spans="1:4" x14ac:dyDescent="0.25">
      <c r="A1266" s="183"/>
      <c r="B1266" s="181"/>
      <c r="C1266" s="176"/>
      <c r="D1266" s="162"/>
    </row>
    <row r="1267" spans="1:4" x14ac:dyDescent="0.25">
      <c r="A1267" s="183"/>
      <c r="B1267" s="181"/>
      <c r="C1267" s="176"/>
      <c r="D1267" s="162"/>
    </row>
    <row r="1268" spans="1:4" x14ac:dyDescent="0.25">
      <c r="A1268" s="183"/>
      <c r="B1268" s="181"/>
      <c r="C1268" s="176"/>
      <c r="D1268" s="162"/>
    </row>
    <row r="1269" spans="1:4" x14ac:dyDescent="0.25">
      <c r="A1269" s="183"/>
      <c r="B1269" s="181"/>
      <c r="C1269" s="176"/>
      <c r="D1269" s="162"/>
    </row>
    <row r="1270" spans="1:4" x14ac:dyDescent="0.25">
      <c r="A1270" s="183"/>
      <c r="B1270" s="181"/>
      <c r="C1270" s="176"/>
      <c r="D1270" s="162"/>
    </row>
    <row r="1271" spans="1:4" x14ac:dyDescent="0.25">
      <c r="A1271" s="183"/>
      <c r="B1271" s="181"/>
      <c r="C1271" s="176"/>
      <c r="D1271" s="162"/>
    </row>
    <row r="1272" spans="1:4" x14ac:dyDescent="0.25">
      <c r="A1272" s="183"/>
      <c r="B1272" s="181"/>
      <c r="C1272" s="176"/>
      <c r="D1272" s="162"/>
    </row>
    <row r="1273" spans="1:4" x14ac:dyDescent="0.25">
      <c r="A1273" s="183"/>
      <c r="B1273" s="181"/>
      <c r="C1273" s="176"/>
      <c r="D1273" s="162"/>
    </row>
    <row r="1274" spans="1:4" x14ac:dyDescent="0.25">
      <c r="A1274" s="183"/>
      <c r="B1274" s="181"/>
      <c r="C1274" s="176"/>
      <c r="D1274" s="162"/>
    </row>
    <row r="1275" spans="1:4" x14ac:dyDescent="0.25">
      <c r="A1275" s="183"/>
      <c r="B1275" s="181"/>
      <c r="C1275" s="176"/>
      <c r="D1275" s="162"/>
    </row>
    <row r="1276" spans="1:4" x14ac:dyDescent="0.25">
      <c r="A1276" s="183"/>
      <c r="B1276" s="181"/>
      <c r="C1276" s="176"/>
      <c r="D1276" s="162"/>
    </row>
    <row r="1277" spans="1:4" x14ac:dyDescent="0.25">
      <c r="A1277" s="183"/>
      <c r="B1277" s="181"/>
      <c r="C1277" s="176"/>
      <c r="D1277" s="162"/>
    </row>
    <row r="1278" spans="1:4" x14ac:dyDescent="0.25">
      <c r="A1278" s="183"/>
      <c r="B1278" s="181"/>
      <c r="C1278" s="176"/>
      <c r="D1278" s="162"/>
    </row>
    <row r="1279" spans="1:4" x14ac:dyDescent="0.25">
      <c r="A1279" s="183"/>
      <c r="B1279" s="181"/>
      <c r="C1279" s="176"/>
      <c r="D1279" s="162"/>
    </row>
    <row r="1280" spans="1:4" x14ac:dyDescent="0.25">
      <c r="A1280" s="183"/>
      <c r="B1280" s="181"/>
      <c r="C1280" s="176"/>
      <c r="D1280" s="162"/>
    </row>
    <row r="1281" spans="1:4" x14ac:dyDescent="0.25">
      <c r="A1281" s="183"/>
      <c r="B1281" s="181"/>
      <c r="C1281" s="176"/>
      <c r="D1281" s="162"/>
    </row>
    <row r="1282" spans="1:4" x14ac:dyDescent="0.25">
      <c r="A1282" s="183"/>
      <c r="B1282" s="181"/>
      <c r="C1282" s="176"/>
      <c r="D1282" s="162"/>
    </row>
    <row r="1283" spans="1:4" x14ac:dyDescent="0.25">
      <c r="A1283" s="183"/>
      <c r="B1283" s="181"/>
      <c r="C1283" s="176"/>
      <c r="D1283" s="162"/>
    </row>
    <row r="1284" spans="1:4" x14ac:dyDescent="0.25">
      <c r="A1284" s="183"/>
      <c r="B1284" s="181"/>
      <c r="C1284" s="176"/>
      <c r="D1284" s="162"/>
    </row>
    <row r="1285" spans="1:4" x14ac:dyDescent="0.25">
      <c r="A1285" s="184"/>
      <c r="B1285" s="181"/>
      <c r="C1285" s="176"/>
      <c r="D1285" s="162"/>
    </row>
    <row r="1286" spans="1:4" x14ac:dyDescent="0.25">
      <c r="A1286" s="183"/>
      <c r="B1286" s="181"/>
      <c r="C1286" s="176"/>
      <c r="D1286" s="162"/>
    </row>
    <row r="1287" spans="1:4" x14ac:dyDescent="0.25">
      <c r="A1287" s="183"/>
      <c r="B1287" s="181"/>
      <c r="C1287" s="176"/>
      <c r="D1287" s="162"/>
    </row>
    <row r="1288" spans="1:4" x14ac:dyDescent="0.25">
      <c r="A1288" s="183"/>
      <c r="B1288" s="181"/>
      <c r="C1288" s="176"/>
      <c r="D1288" s="162"/>
    </row>
    <row r="1289" spans="1:4" x14ac:dyDescent="0.25">
      <c r="A1289" s="183"/>
      <c r="B1289" s="181"/>
      <c r="C1289" s="176"/>
      <c r="D1289" s="162"/>
    </row>
    <row r="1290" spans="1:4" x14ac:dyDescent="0.25">
      <c r="A1290" s="183"/>
      <c r="B1290" s="181"/>
      <c r="C1290" s="176"/>
      <c r="D1290" s="162"/>
    </row>
    <row r="1291" spans="1:4" x14ac:dyDescent="0.25">
      <c r="A1291" s="183"/>
      <c r="B1291" s="181"/>
      <c r="C1291" s="176"/>
      <c r="D1291" s="162"/>
    </row>
    <row r="1292" spans="1:4" x14ac:dyDescent="0.25">
      <c r="A1292" s="183"/>
      <c r="B1292" s="181"/>
      <c r="C1292" s="176"/>
      <c r="D1292" s="162"/>
    </row>
    <row r="1293" spans="1:4" x14ac:dyDescent="0.25">
      <c r="A1293" s="183"/>
      <c r="B1293" s="181"/>
      <c r="C1293" s="176"/>
      <c r="D1293" s="162"/>
    </row>
    <row r="1294" spans="1:4" x14ac:dyDescent="0.25">
      <c r="A1294" s="183"/>
      <c r="B1294" s="181"/>
      <c r="C1294" s="176"/>
      <c r="D1294" s="162"/>
    </row>
    <row r="1295" spans="1:4" x14ac:dyDescent="0.25">
      <c r="A1295" s="183"/>
      <c r="B1295" s="181"/>
      <c r="C1295" s="176"/>
      <c r="D1295" s="162"/>
    </row>
    <row r="1296" spans="1:4" x14ac:dyDescent="0.25">
      <c r="A1296" s="183"/>
      <c r="B1296" s="181"/>
      <c r="C1296" s="176"/>
      <c r="D1296" s="162"/>
    </row>
    <row r="1297" spans="1:4" x14ac:dyDescent="0.25">
      <c r="A1297" s="183"/>
      <c r="B1297" s="181"/>
      <c r="C1297" s="176"/>
      <c r="D1297" s="162"/>
    </row>
    <row r="1298" spans="1:4" x14ac:dyDescent="0.25">
      <c r="A1298" s="183"/>
      <c r="B1298" s="181"/>
      <c r="C1298" s="176"/>
      <c r="D1298" s="162"/>
    </row>
    <row r="1299" spans="1:4" x14ac:dyDescent="0.25">
      <c r="A1299" s="183"/>
      <c r="B1299" s="181"/>
      <c r="C1299" s="176"/>
      <c r="D1299" s="162"/>
    </row>
    <row r="1300" spans="1:4" x14ac:dyDescent="0.25">
      <c r="A1300" s="183"/>
      <c r="B1300" s="181"/>
      <c r="C1300" s="176"/>
      <c r="D1300" s="162"/>
    </row>
    <row r="1301" spans="1:4" x14ac:dyDescent="0.25">
      <c r="A1301" s="183"/>
      <c r="B1301" s="181"/>
      <c r="C1301" s="176"/>
      <c r="D1301" s="162"/>
    </row>
    <row r="1302" spans="1:4" x14ac:dyDescent="0.25">
      <c r="A1302" s="183"/>
      <c r="B1302" s="181"/>
      <c r="C1302" s="176"/>
      <c r="D1302" s="162"/>
    </row>
    <row r="1303" spans="1:4" x14ac:dyDescent="0.25">
      <c r="A1303" s="183"/>
      <c r="B1303" s="181"/>
      <c r="C1303" s="176"/>
      <c r="D1303" s="162"/>
    </row>
    <row r="1304" spans="1:4" x14ac:dyDescent="0.25">
      <c r="A1304" s="183"/>
      <c r="B1304" s="181"/>
      <c r="C1304" s="176"/>
      <c r="D1304" s="162"/>
    </row>
    <row r="1305" spans="1:4" x14ac:dyDescent="0.25">
      <c r="A1305" s="183"/>
      <c r="B1305" s="181"/>
      <c r="C1305" s="176"/>
      <c r="D1305" s="162"/>
    </row>
    <row r="1306" spans="1:4" x14ac:dyDescent="0.25">
      <c r="A1306" s="183"/>
      <c r="B1306" s="181"/>
      <c r="C1306" s="176"/>
      <c r="D1306" s="162"/>
    </row>
    <row r="1307" spans="1:4" x14ac:dyDescent="0.25">
      <c r="A1307" s="183"/>
      <c r="B1307" s="181"/>
      <c r="C1307" s="176"/>
      <c r="D1307" s="162"/>
    </row>
    <row r="1308" spans="1:4" x14ac:dyDescent="0.25">
      <c r="A1308" s="183"/>
      <c r="B1308" s="181"/>
      <c r="C1308" s="176"/>
      <c r="D1308" s="162"/>
    </row>
    <row r="1309" spans="1:4" x14ac:dyDescent="0.25">
      <c r="A1309" s="183"/>
      <c r="B1309" s="181"/>
      <c r="C1309" s="176"/>
      <c r="D1309" s="162"/>
    </row>
    <row r="1310" spans="1:4" x14ac:dyDescent="0.25">
      <c r="A1310" s="183"/>
      <c r="B1310" s="181"/>
      <c r="C1310" s="176"/>
      <c r="D1310" s="162"/>
    </row>
    <row r="1311" spans="1:4" x14ac:dyDescent="0.25">
      <c r="A1311" s="183"/>
      <c r="B1311" s="181"/>
      <c r="C1311" s="176"/>
      <c r="D1311" s="162"/>
    </row>
    <row r="1312" spans="1:4" x14ac:dyDescent="0.25">
      <c r="A1312" s="184"/>
      <c r="B1312" s="181"/>
      <c r="C1312" s="176"/>
      <c r="D1312" s="162"/>
    </row>
    <row r="1313" spans="1:4" x14ac:dyDescent="0.25">
      <c r="A1313" s="183"/>
      <c r="B1313" s="181"/>
      <c r="C1313" s="176"/>
      <c r="D1313" s="162"/>
    </row>
    <row r="1314" spans="1:4" x14ac:dyDescent="0.25">
      <c r="A1314" s="183"/>
      <c r="B1314" s="181"/>
      <c r="C1314" s="176"/>
      <c r="D1314" s="162"/>
    </row>
    <row r="1315" spans="1:4" x14ac:dyDescent="0.25">
      <c r="A1315" s="183"/>
      <c r="B1315" s="181"/>
      <c r="C1315" s="176"/>
      <c r="D1315" s="162"/>
    </row>
    <row r="1316" spans="1:4" x14ac:dyDescent="0.25">
      <c r="A1316" s="183"/>
      <c r="B1316" s="181"/>
      <c r="C1316" s="176"/>
      <c r="D1316" s="162"/>
    </row>
    <row r="1317" spans="1:4" x14ac:dyDescent="0.25">
      <c r="A1317" s="183"/>
      <c r="B1317" s="181"/>
      <c r="C1317" s="176"/>
      <c r="D1317" s="162"/>
    </row>
    <row r="1318" spans="1:4" x14ac:dyDescent="0.25">
      <c r="A1318" s="183"/>
      <c r="B1318" s="181"/>
      <c r="C1318" s="176"/>
      <c r="D1318" s="162"/>
    </row>
    <row r="1319" spans="1:4" x14ac:dyDescent="0.25">
      <c r="A1319" s="183"/>
      <c r="B1319" s="181"/>
      <c r="C1319" s="176"/>
      <c r="D1319" s="162"/>
    </row>
    <row r="1320" spans="1:4" x14ac:dyDescent="0.25">
      <c r="A1320" s="183"/>
      <c r="B1320" s="181"/>
      <c r="C1320" s="176"/>
      <c r="D1320" s="162"/>
    </row>
    <row r="1321" spans="1:4" x14ac:dyDescent="0.25">
      <c r="A1321" s="183"/>
      <c r="B1321" s="181"/>
      <c r="C1321" s="176"/>
      <c r="D1321" s="162"/>
    </row>
    <row r="1322" spans="1:4" x14ac:dyDescent="0.25">
      <c r="A1322" s="183"/>
      <c r="B1322" s="181"/>
      <c r="C1322" s="176"/>
      <c r="D1322" s="162"/>
    </row>
    <row r="1323" spans="1:4" x14ac:dyDescent="0.25">
      <c r="A1323" s="186"/>
      <c r="B1323" s="181"/>
      <c r="C1323" s="176"/>
      <c r="D1323" s="162"/>
    </row>
    <row r="1324" spans="1:4" x14ac:dyDescent="0.25">
      <c r="A1324" s="183"/>
      <c r="B1324" s="181"/>
      <c r="C1324" s="176"/>
      <c r="D1324" s="162"/>
    </row>
    <row r="1325" spans="1:4" x14ac:dyDescent="0.25">
      <c r="A1325" s="183"/>
      <c r="B1325" s="181"/>
      <c r="C1325" s="176"/>
      <c r="D1325" s="162"/>
    </row>
    <row r="1326" spans="1:4" x14ac:dyDescent="0.25">
      <c r="A1326" s="183"/>
      <c r="B1326" s="181"/>
      <c r="C1326" s="176"/>
      <c r="D1326" s="162"/>
    </row>
    <row r="1327" spans="1:4" x14ac:dyDescent="0.25">
      <c r="A1327" s="183"/>
      <c r="B1327" s="181"/>
      <c r="C1327" s="176"/>
      <c r="D1327" s="162"/>
    </row>
    <row r="1328" spans="1:4" x14ac:dyDescent="0.25">
      <c r="A1328" s="183"/>
      <c r="B1328" s="181"/>
      <c r="C1328" s="176"/>
      <c r="D1328" s="162"/>
    </row>
    <row r="1329" spans="1:4" x14ac:dyDescent="0.25">
      <c r="A1329" s="183"/>
      <c r="B1329" s="181"/>
      <c r="C1329" s="176"/>
      <c r="D1329" s="162"/>
    </row>
    <row r="1330" spans="1:4" x14ac:dyDescent="0.25">
      <c r="A1330" s="183"/>
      <c r="B1330" s="181"/>
      <c r="C1330" s="176"/>
      <c r="D1330" s="162"/>
    </row>
    <row r="1331" spans="1:4" x14ac:dyDescent="0.25">
      <c r="A1331" s="183"/>
      <c r="B1331" s="181"/>
      <c r="C1331" s="176"/>
      <c r="D1331" s="162"/>
    </row>
    <row r="1332" spans="1:4" x14ac:dyDescent="0.25">
      <c r="A1332" s="183"/>
      <c r="B1332" s="181"/>
      <c r="C1332" s="176"/>
      <c r="D1332" s="162"/>
    </row>
    <row r="1333" spans="1:4" x14ac:dyDescent="0.25">
      <c r="A1333" s="183"/>
      <c r="B1333" s="181"/>
      <c r="C1333" s="176"/>
      <c r="D1333" s="162"/>
    </row>
    <row r="1334" spans="1:4" x14ac:dyDescent="0.25">
      <c r="A1334" s="183"/>
      <c r="B1334" s="181"/>
      <c r="C1334" s="176"/>
      <c r="D1334" s="162"/>
    </row>
    <row r="1335" spans="1:4" x14ac:dyDescent="0.25">
      <c r="A1335" s="183"/>
      <c r="B1335" s="181"/>
      <c r="C1335" s="176"/>
      <c r="D1335" s="162"/>
    </row>
    <row r="1336" spans="1:4" x14ac:dyDescent="0.25">
      <c r="A1336" s="183"/>
      <c r="B1336" s="181"/>
      <c r="C1336" s="176"/>
      <c r="D1336" s="162"/>
    </row>
    <row r="1337" spans="1:4" x14ac:dyDescent="0.25">
      <c r="A1337" s="183"/>
      <c r="B1337" s="181"/>
      <c r="C1337" s="176"/>
      <c r="D1337" s="162"/>
    </row>
    <row r="1338" spans="1:4" x14ac:dyDescent="0.25">
      <c r="A1338" s="183"/>
      <c r="B1338" s="181"/>
      <c r="C1338" s="176"/>
      <c r="D1338" s="162"/>
    </row>
    <row r="1339" spans="1:4" x14ac:dyDescent="0.25">
      <c r="A1339" s="183"/>
      <c r="B1339" s="181"/>
      <c r="C1339" s="176"/>
      <c r="D1339" s="162"/>
    </row>
    <row r="1340" spans="1:4" x14ac:dyDescent="0.25">
      <c r="A1340" s="183"/>
      <c r="B1340" s="181"/>
      <c r="C1340" s="176"/>
      <c r="D1340" s="162"/>
    </row>
    <row r="1341" spans="1:4" x14ac:dyDescent="0.25">
      <c r="A1341" s="183"/>
      <c r="B1341" s="181"/>
      <c r="C1341" s="176"/>
      <c r="D1341" s="162"/>
    </row>
    <row r="1342" spans="1:4" x14ac:dyDescent="0.25">
      <c r="A1342" s="183"/>
      <c r="B1342" s="181"/>
      <c r="C1342" s="176"/>
      <c r="D1342" s="162"/>
    </row>
    <row r="1343" spans="1:4" x14ac:dyDescent="0.25">
      <c r="A1343" s="184"/>
      <c r="B1343" s="181"/>
      <c r="C1343" s="176"/>
      <c r="D1343" s="162"/>
    </row>
    <row r="1344" spans="1:4" x14ac:dyDescent="0.25">
      <c r="A1344" s="183"/>
      <c r="B1344" s="181"/>
      <c r="C1344" s="176"/>
      <c r="D1344" s="162"/>
    </row>
    <row r="1345" spans="1:4" x14ac:dyDescent="0.25">
      <c r="A1345" s="183"/>
      <c r="B1345" s="181"/>
      <c r="C1345" s="176"/>
      <c r="D1345" s="162"/>
    </row>
    <row r="1346" spans="1:4" x14ac:dyDescent="0.25">
      <c r="A1346" s="183"/>
      <c r="B1346" s="181"/>
      <c r="C1346" s="176"/>
      <c r="D1346" s="162"/>
    </row>
    <row r="1347" spans="1:4" x14ac:dyDescent="0.25">
      <c r="A1347" s="183"/>
      <c r="B1347" s="181"/>
      <c r="C1347" s="176"/>
      <c r="D1347" s="162"/>
    </row>
    <row r="1348" spans="1:4" x14ac:dyDescent="0.25">
      <c r="A1348" s="183"/>
      <c r="B1348" s="181"/>
      <c r="C1348" s="176"/>
      <c r="D1348" s="162"/>
    </row>
    <row r="1349" spans="1:4" x14ac:dyDescent="0.25">
      <c r="A1349" s="183"/>
      <c r="B1349" s="181"/>
      <c r="C1349" s="176"/>
      <c r="D1349" s="162"/>
    </row>
    <row r="1350" spans="1:4" x14ac:dyDescent="0.25">
      <c r="A1350" s="183"/>
      <c r="B1350" s="181"/>
      <c r="C1350" s="176"/>
      <c r="D1350" s="162"/>
    </row>
    <row r="1351" spans="1:4" x14ac:dyDescent="0.25">
      <c r="A1351" s="183"/>
      <c r="B1351" s="181"/>
      <c r="C1351" s="176"/>
      <c r="D1351" s="162"/>
    </row>
    <row r="1352" spans="1:4" x14ac:dyDescent="0.25">
      <c r="A1352" s="183"/>
      <c r="B1352" s="181"/>
      <c r="C1352" s="176"/>
      <c r="D1352" s="162"/>
    </row>
    <row r="1353" spans="1:4" x14ac:dyDescent="0.25">
      <c r="A1353" s="183"/>
      <c r="B1353" s="181"/>
      <c r="C1353" s="176"/>
      <c r="D1353" s="162"/>
    </row>
    <row r="1354" spans="1:4" x14ac:dyDescent="0.25">
      <c r="A1354" s="183"/>
      <c r="B1354" s="181"/>
      <c r="C1354" s="176"/>
      <c r="D1354" s="162"/>
    </row>
    <row r="1355" spans="1:4" x14ac:dyDescent="0.25">
      <c r="A1355" s="183"/>
      <c r="B1355" s="181"/>
      <c r="C1355" s="176"/>
      <c r="D1355" s="162"/>
    </row>
    <row r="1356" spans="1:4" x14ac:dyDescent="0.25">
      <c r="A1356" s="183"/>
      <c r="B1356" s="181"/>
      <c r="C1356" s="176"/>
      <c r="D1356" s="162"/>
    </row>
    <row r="1357" spans="1:4" x14ac:dyDescent="0.25">
      <c r="A1357" s="183"/>
      <c r="B1357" s="181"/>
      <c r="C1357" s="176"/>
      <c r="D1357" s="162"/>
    </row>
    <row r="1358" spans="1:4" x14ac:dyDescent="0.25">
      <c r="A1358" s="183"/>
      <c r="B1358" s="181"/>
      <c r="C1358" s="176"/>
      <c r="D1358" s="162"/>
    </row>
    <row r="1359" spans="1:4" x14ac:dyDescent="0.25">
      <c r="A1359" s="183"/>
      <c r="B1359" s="181"/>
      <c r="C1359" s="176"/>
      <c r="D1359" s="162"/>
    </row>
    <row r="1360" spans="1:4" x14ac:dyDescent="0.25">
      <c r="A1360" s="183"/>
      <c r="B1360" s="181"/>
      <c r="C1360" s="176"/>
      <c r="D1360" s="162"/>
    </row>
    <row r="1361" spans="1:4" x14ac:dyDescent="0.25">
      <c r="A1361" s="183"/>
      <c r="B1361" s="181"/>
      <c r="C1361" s="176"/>
      <c r="D1361" s="162"/>
    </row>
    <row r="1362" spans="1:4" x14ac:dyDescent="0.25">
      <c r="A1362" s="183"/>
      <c r="B1362" s="181"/>
      <c r="C1362" s="176"/>
      <c r="D1362" s="162"/>
    </row>
    <row r="1363" spans="1:4" x14ac:dyDescent="0.25">
      <c r="A1363" s="183"/>
      <c r="B1363" s="181"/>
      <c r="C1363" s="176"/>
      <c r="D1363" s="162"/>
    </row>
    <row r="1364" spans="1:4" x14ac:dyDescent="0.25">
      <c r="A1364" s="183"/>
      <c r="B1364" s="181"/>
      <c r="C1364" s="176"/>
      <c r="D1364" s="162"/>
    </row>
    <row r="1365" spans="1:4" x14ac:dyDescent="0.25">
      <c r="A1365" s="183"/>
      <c r="B1365" s="181"/>
      <c r="C1365" s="176"/>
      <c r="D1365" s="162"/>
    </row>
    <row r="1366" spans="1:4" x14ac:dyDescent="0.25">
      <c r="A1366" s="183"/>
      <c r="B1366" s="181"/>
      <c r="C1366" s="176"/>
      <c r="D1366" s="162"/>
    </row>
    <row r="1367" spans="1:4" x14ac:dyDescent="0.25">
      <c r="A1367" s="183"/>
      <c r="B1367" s="181"/>
      <c r="C1367" s="176"/>
      <c r="D1367" s="162"/>
    </row>
    <row r="1368" spans="1:4" x14ac:dyDescent="0.25">
      <c r="A1368" s="183"/>
      <c r="B1368" s="181"/>
      <c r="C1368" s="176"/>
      <c r="D1368" s="162"/>
    </row>
    <row r="1369" spans="1:4" x14ac:dyDescent="0.25">
      <c r="A1369" s="183"/>
      <c r="B1369" s="181"/>
      <c r="C1369" s="176"/>
      <c r="D1369" s="162"/>
    </row>
    <row r="1370" spans="1:4" x14ac:dyDescent="0.25">
      <c r="A1370" s="184"/>
      <c r="B1370" s="181"/>
      <c r="C1370" s="176"/>
      <c r="D1370" s="162"/>
    </row>
    <row r="1371" spans="1:4" x14ac:dyDescent="0.25">
      <c r="A1371" s="183"/>
      <c r="B1371" s="181"/>
      <c r="C1371" s="176"/>
      <c r="D1371" s="162"/>
    </row>
    <row r="1372" spans="1:4" x14ac:dyDescent="0.25">
      <c r="A1372" s="183"/>
      <c r="B1372" s="181"/>
      <c r="C1372" s="176"/>
      <c r="D1372" s="162"/>
    </row>
    <row r="1373" spans="1:4" x14ac:dyDescent="0.25">
      <c r="A1373" s="183"/>
      <c r="B1373" s="181"/>
      <c r="C1373" s="176"/>
      <c r="D1373" s="162"/>
    </row>
    <row r="1374" spans="1:4" x14ac:dyDescent="0.25">
      <c r="A1374" s="183"/>
      <c r="B1374" s="181"/>
      <c r="C1374" s="176"/>
      <c r="D1374" s="162"/>
    </row>
    <row r="1375" spans="1:4" x14ac:dyDescent="0.25">
      <c r="A1375" s="183"/>
      <c r="B1375" s="181"/>
      <c r="C1375" s="176"/>
      <c r="D1375" s="162"/>
    </row>
    <row r="1376" spans="1:4" x14ac:dyDescent="0.25">
      <c r="A1376" s="183"/>
      <c r="B1376" s="181"/>
      <c r="C1376" s="176"/>
      <c r="D1376" s="162"/>
    </row>
    <row r="1377" spans="1:4" x14ac:dyDescent="0.25">
      <c r="A1377" s="183"/>
      <c r="B1377" s="181"/>
      <c r="C1377" s="176"/>
      <c r="D1377" s="162"/>
    </row>
    <row r="1378" spans="1:4" x14ac:dyDescent="0.25">
      <c r="A1378" s="183"/>
      <c r="B1378" s="181"/>
      <c r="C1378" s="176"/>
      <c r="D1378" s="162"/>
    </row>
    <row r="1379" spans="1:4" x14ac:dyDescent="0.25">
      <c r="A1379" s="183"/>
      <c r="B1379" s="181"/>
      <c r="C1379" s="176"/>
      <c r="D1379" s="162"/>
    </row>
    <row r="1380" spans="1:4" x14ac:dyDescent="0.25">
      <c r="A1380" s="183"/>
      <c r="B1380" s="181"/>
      <c r="C1380" s="176"/>
      <c r="D1380" s="162"/>
    </row>
    <row r="1381" spans="1:4" x14ac:dyDescent="0.25">
      <c r="A1381" s="183"/>
      <c r="B1381" s="181"/>
      <c r="C1381" s="176"/>
      <c r="D1381" s="162"/>
    </row>
    <row r="1382" spans="1:4" x14ac:dyDescent="0.25">
      <c r="A1382" s="183"/>
      <c r="B1382" s="181"/>
      <c r="C1382" s="176"/>
      <c r="D1382" s="162"/>
    </row>
    <row r="1383" spans="1:4" x14ac:dyDescent="0.25">
      <c r="A1383" s="183"/>
      <c r="B1383" s="181"/>
      <c r="C1383" s="176"/>
      <c r="D1383" s="162"/>
    </row>
    <row r="1384" spans="1:4" x14ac:dyDescent="0.25">
      <c r="A1384" s="183"/>
      <c r="B1384" s="181"/>
      <c r="C1384" s="176"/>
      <c r="D1384" s="162"/>
    </row>
    <row r="1385" spans="1:4" x14ac:dyDescent="0.25">
      <c r="A1385" s="183"/>
      <c r="B1385" s="181"/>
      <c r="C1385" s="176"/>
      <c r="D1385" s="162"/>
    </row>
    <row r="1386" spans="1:4" x14ac:dyDescent="0.25">
      <c r="A1386" s="183"/>
      <c r="B1386" s="181"/>
      <c r="C1386" s="176"/>
      <c r="D1386" s="162"/>
    </row>
    <row r="1387" spans="1:4" x14ac:dyDescent="0.25">
      <c r="A1387" s="183"/>
      <c r="B1387" s="181"/>
      <c r="C1387" s="176"/>
      <c r="D1387" s="162"/>
    </row>
    <row r="1388" spans="1:4" x14ac:dyDescent="0.25">
      <c r="A1388" s="183"/>
      <c r="B1388" s="181"/>
      <c r="C1388" s="176"/>
      <c r="D1388" s="162"/>
    </row>
    <row r="1389" spans="1:4" x14ac:dyDescent="0.25">
      <c r="A1389" s="183"/>
      <c r="B1389" s="181"/>
      <c r="C1389" s="176"/>
      <c r="D1389" s="162"/>
    </row>
    <row r="1390" spans="1:4" x14ac:dyDescent="0.25">
      <c r="A1390" s="183"/>
      <c r="B1390" s="181"/>
      <c r="C1390" s="176"/>
      <c r="D1390" s="162"/>
    </row>
    <row r="1391" spans="1:4" x14ac:dyDescent="0.25">
      <c r="A1391" s="183"/>
      <c r="B1391" s="181"/>
      <c r="C1391" s="176"/>
      <c r="D1391" s="162"/>
    </row>
    <row r="1392" spans="1:4" x14ac:dyDescent="0.25">
      <c r="A1392" s="183"/>
      <c r="B1392" s="181"/>
      <c r="C1392" s="176"/>
      <c r="D1392" s="162"/>
    </row>
    <row r="1393" spans="1:4" x14ac:dyDescent="0.25">
      <c r="A1393" s="183"/>
      <c r="B1393" s="181"/>
      <c r="C1393" s="176"/>
      <c r="D1393" s="162"/>
    </row>
    <row r="1394" spans="1:4" x14ac:dyDescent="0.25">
      <c r="A1394" s="183"/>
      <c r="B1394" s="181"/>
      <c r="C1394" s="176"/>
      <c r="D1394" s="162"/>
    </row>
    <row r="1395" spans="1:4" x14ac:dyDescent="0.25">
      <c r="A1395" s="183"/>
      <c r="B1395" s="181"/>
      <c r="C1395" s="176"/>
      <c r="D1395" s="162"/>
    </row>
    <row r="1396" spans="1:4" x14ac:dyDescent="0.25">
      <c r="A1396" s="183"/>
      <c r="B1396" s="181"/>
      <c r="C1396" s="176"/>
      <c r="D1396" s="162"/>
    </row>
    <row r="1397" spans="1:4" x14ac:dyDescent="0.25">
      <c r="A1397" s="183"/>
      <c r="B1397" s="181"/>
      <c r="C1397" s="176"/>
      <c r="D1397" s="162"/>
    </row>
    <row r="1398" spans="1:4" x14ac:dyDescent="0.25">
      <c r="A1398" s="183"/>
      <c r="B1398" s="181"/>
      <c r="C1398" s="176"/>
      <c r="D1398" s="162"/>
    </row>
    <row r="1399" spans="1:4" x14ac:dyDescent="0.25">
      <c r="A1399" s="183"/>
      <c r="B1399" s="181"/>
      <c r="C1399" s="176"/>
      <c r="D1399" s="162"/>
    </row>
    <row r="1400" spans="1:4" x14ac:dyDescent="0.25">
      <c r="A1400" s="183"/>
      <c r="B1400" s="181"/>
      <c r="C1400" s="176"/>
      <c r="D1400" s="162"/>
    </row>
    <row r="1401" spans="1:4" x14ac:dyDescent="0.25">
      <c r="A1401" s="183"/>
      <c r="B1401" s="181"/>
      <c r="C1401" s="176"/>
      <c r="D1401" s="162"/>
    </row>
    <row r="1402" spans="1:4" x14ac:dyDescent="0.25">
      <c r="A1402" s="183"/>
      <c r="B1402" s="181"/>
      <c r="C1402" s="176"/>
      <c r="D1402" s="162"/>
    </row>
    <row r="1403" spans="1:4" x14ac:dyDescent="0.25">
      <c r="A1403" s="183"/>
      <c r="B1403" s="181"/>
      <c r="C1403" s="176"/>
      <c r="D1403" s="162"/>
    </row>
    <row r="1404" spans="1:4" x14ac:dyDescent="0.25">
      <c r="A1404" s="183"/>
      <c r="B1404" s="181"/>
      <c r="C1404" s="176"/>
      <c r="D1404" s="162"/>
    </row>
    <row r="1405" spans="1:4" x14ac:dyDescent="0.25">
      <c r="A1405" s="183"/>
      <c r="B1405" s="181"/>
      <c r="C1405" s="176"/>
      <c r="D1405" s="162"/>
    </row>
    <row r="1406" spans="1:4" x14ac:dyDescent="0.25">
      <c r="A1406" s="183"/>
      <c r="B1406" s="181"/>
      <c r="C1406" s="176"/>
      <c r="D1406" s="162"/>
    </row>
    <row r="1407" spans="1:4" x14ac:dyDescent="0.25">
      <c r="A1407" s="183"/>
      <c r="B1407" s="181"/>
      <c r="C1407" s="176"/>
      <c r="D1407" s="162"/>
    </row>
    <row r="1408" spans="1:4" x14ac:dyDescent="0.25">
      <c r="A1408" s="183"/>
      <c r="B1408" s="181"/>
      <c r="C1408" s="176"/>
      <c r="D1408" s="162"/>
    </row>
    <row r="1409" spans="1:4" x14ac:dyDescent="0.25">
      <c r="A1409" s="183"/>
      <c r="B1409" s="181"/>
      <c r="C1409" s="176"/>
      <c r="D1409" s="162"/>
    </row>
    <row r="1410" spans="1:4" x14ac:dyDescent="0.25">
      <c r="A1410" s="183"/>
      <c r="B1410" s="181"/>
      <c r="C1410" s="176"/>
      <c r="D1410" s="162"/>
    </row>
    <row r="1411" spans="1:4" x14ac:dyDescent="0.25">
      <c r="A1411" s="184"/>
      <c r="B1411" s="181"/>
      <c r="C1411" s="176"/>
      <c r="D1411" s="162"/>
    </row>
    <row r="1412" spans="1:4" x14ac:dyDescent="0.25">
      <c r="A1412" s="183"/>
      <c r="B1412" s="181"/>
      <c r="C1412" s="176"/>
      <c r="D1412" s="162"/>
    </row>
    <row r="1413" spans="1:4" x14ac:dyDescent="0.25">
      <c r="A1413" s="183"/>
      <c r="B1413" s="181"/>
      <c r="C1413" s="176"/>
      <c r="D1413" s="162"/>
    </row>
    <row r="1414" spans="1:4" x14ac:dyDescent="0.25">
      <c r="A1414" s="183"/>
      <c r="B1414" s="181"/>
      <c r="C1414" s="176"/>
      <c r="D1414" s="162"/>
    </row>
    <row r="1415" spans="1:4" x14ac:dyDescent="0.25">
      <c r="A1415" s="183"/>
      <c r="B1415" s="181"/>
      <c r="C1415" s="176"/>
      <c r="D1415" s="162"/>
    </row>
    <row r="1416" spans="1:4" x14ac:dyDescent="0.25">
      <c r="A1416" s="183"/>
      <c r="B1416" s="181"/>
      <c r="C1416" s="176"/>
      <c r="D1416" s="162"/>
    </row>
    <row r="1417" spans="1:4" x14ac:dyDescent="0.25">
      <c r="A1417" s="183"/>
      <c r="B1417" s="181"/>
      <c r="C1417" s="176"/>
      <c r="D1417" s="162"/>
    </row>
    <row r="1418" spans="1:4" x14ac:dyDescent="0.25">
      <c r="A1418" s="183"/>
      <c r="B1418" s="181"/>
      <c r="C1418" s="176"/>
      <c r="D1418" s="162"/>
    </row>
    <row r="1419" spans="1:4" x14ac:dyDescent="0.25">
      <c r="A1419" s="183"/>
      <c r="B1419" s="181"/>
      <c r="C1419" s="176"/>
      <c r="D1419" s="162"/>
    </row>
    <row r="1420" spans="1:4" x14ac:dyDescent="0.25">
      <c r="A1420" s="183"/>
      <c r="B1420" s="181"/>
      <c r="C1420" s="176"/>
      <c r="D1420" s="162"/>
    </row>
    <row r="1421" spans="1:4" x14ac:dyDescent="0.25">
      <c r="A1421" s="183"/>
      <c r="B1421" s="181"/>
      <c r="C1421" s="176"/>
      <c r="D1421" s="162"/>
    </row>
    <row r="1422" spans="1:4" x14ac:dyDescent="0.25">
      <c r="A1422" s="183"/>
      <c r="B1422" s="181"/>
      <c r="C1422" s="176"/>
      <c r="D1422" s="162"/>
    </row>
    <row r="1423" spans="1:4" x14ac:dyDescent="0.25">
      <c r="A1423" s="183"/>
      <c r="B1423" s="181"/>
      <c r="C1423" s="176"/>
      <c r="D1423" s="162"/>
    </row>
    <row r="1424" spans="1:4" x14ac:dyDescent="0.25">
      <c r="A1424" s="183"/>
      <c r="B1424" s="181"/>
      <c r="C1424" s="176"/>
      <c r="D1424" s="162"/>
    </row>
    <row r="1425" spans="1:4" x14ac:dyDescent="0.25">
      <c r="A1425" s="183"/>
      <c r="B1425" s="181"/>
      <c r="C1425" s="176"/>
      <c r="D1425" s="162"/>
    </row>
    <row r="1426" spans="1:4" x14ac:dyDescent="0.25">
      <c r="A1426" s="183"/>
      <c r="B1426" s="181"/>
      <c r="C1426" s="176"/>
      <c r="D1426" s="162"/>
    </row>
    <row r="1427" spans="1:4" x14ac:dyDescent="0.25">
      <c r="A1427" s="183"/>
      <c r="B1427" s="181"/>
      <c r="C1427" s="176"/>
      <c r="D1427" s="162"/>
    </row>
    <row r="1428" spans="1:4" x14ac:dyDescent="0.25">
      <c r="A1428" s="183"/>
      <c r="B1428" s="181"/>
      <c r="C1428" s="176"/>
      <c r="D1428" s="162"/>
    </row>
    <row r="1429" spans="1:4" x14ac:dyDescent="0.25">
      <c r="A1429" s="183"/>
      <c r="B1429" s="181"/>
      <c r="C1429" s="176"/>
      <c r="D1429" s="162"/>
    </row>
    <row r="1430" spans="1:4" x14ac:dyDescent="0.25">
      <c r="A1430" s="183"/>
      <c r="B1430" s="181"/>
      <c r="C1430" s="176"/>
      <c r="D1430" s="162"/>
    </row>
    <row r="1431" spans="1:4" x14ac:dyDescent="0.25">
      <c r="A1431" s="183"/>
      <c r="B1431" s="181"/>
      <c r="C1431" s="176"/>
      <c r="D1431" s="162"/>
    </row>
    <row r="1432" spans="1:4" x14ac:dyDescent="0.25">
      <c r="A1432" s="183"/>
      <c r="B1432" s="181"/>
      <c r="C1432" s="176"/>
      <c r="D1432" s="162"/>
    </row>
    <row r="1433" spans="1:4" x14ac:dyDescent="0.25">
      <c r="A1433" s="183"/>
      <c r="B1433" s="181"/>
      <c r="C1433" s="176"/>
      <c r="D1433" s="162"/>
    </row>
    <row r="1434" spans="1:4" x14ac:dyDescent="0.25">
      <c r="A1434" s="183"/>
      <c r="B1434" s="181"/>
      <c r="C1434" s="176"/>
      <c r="D1434" s="162"/>
    </row>
    <row r="1435" spans="1:4" x14ac:dyDescent="0.25">
      <c r="A1435" s="183"/>
      <c r="B1435" s="181"/>
      <c r="C1435" s="176"/>
      <c r="D1435" s="162"/>
    </row>
    <row r="1436" spans="1:4" x14ac:dyDescent="0.25">
      <c r="A1436" s="183"/>
      <c r="B1436" s="181"/>
      <c r="C1436" s="176"/>
      <c r="D1436" s="162"/>
    </row>
    <row r="1437" spans="1:4" x14ac:dyDescent="0.25">
      <c r="A1437" s="183"/>
      <c r="B1437" s="181"/>
      <c r="C1437" s="176"/>
      <c r="D1437" s="162"/>
    </row>
    <row r="1438" spans="1:4" x14ac:dyDescent="0.25">
      <c r="A1438" s="186"/>
      <c r="B1438" s="181"/>
      <c r="C1438" s="176"/>
      <c r="D1438" s="162"/>
    </row>
  </sheetData>
  <autoFilter ref="A1:H681" xr:uid="{00000000-0009-0000-0000-000021000000}">
    <filterColumn colId="2">
      <filters>
        <filter val="LITHIUM"/>
      </filters>
    </filterColumn>
  </autoFilter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>
    <pageSetUpPr fitToPage="1"/>
  </sheetPr>
  <dimension ref="A1:Z25"/>
  <sheetViews>
    <sheetView workbookViewId="0"/>
  </sheetViews>
  <sheetFormatPr defaultRowHeight="15" x14ac:dyDescent="0.25"/>
  <cols>
    <col min="1" max="1" width="18.5703125" bestFit="1" customWidth="1"/>
    <col min="2" max="2" width="6.140625" bestFit="1" customWidth="1"/>
  </cols>
  <sheetData>
    <row r="1" spans="1:26" ht="15" customHeight="1" x14ac:dyDescent="0.25">
      <c r="C1" s="377" t="s">
        <v>141</v>
      </c>
      <c r="D1" s="378"/>
      <c r="E1" s="378"/>
      <c r="F1" s="378"/>
      <c r="G1" s="378"/>
      <c r="H1" s="379"/>
      <c r="I1" s="377" t="s">
        <v>140</v>
      </c>
      <c r="J1" s="378"/>
      <c r="K1" s="378"/>
      <c r="L1" s="378"/>
      <c r="M1" s="378"/>
      <c r="N1" s="379"/>
      <c r="O1" s="377" t="s">
        <v>139</v>
      </c>
      <c r="P1" s="378"/>
      <c r="Q1" s="378"/>
      <c r="R1" s="378"/>
      <c r="S1" s="378"/>
      <c r="T1" s="379"/>
      <c r="U1" s="377" t="s">
        <v>138</v>
      </c>
      <c r="V1" s="378"/>
      <c r="W1" s="378"/>
      <c r="X1" s="378"/>
      <c r="Y1" s="378"/>
      <c r="Z1" s="379"/>
    </row>
    <row r="2" spans="1:26" x14ac:dyDescent="0.25">
      <c r="B2" t="s">
        <v>260</v>
      </c>
      <c r="C2" s="179" t="s">
        <v>173</v>
      </c>
      <c r="D2" s="179" t="s">
        <v>172</v>
      </c>
      <c r="E2" s="179" t="s">
        <v>170</v>
      </c>
      <c r="F2" s="179" t="s">
        <v>171</v>
      </c>
      <c r="G2" s="179"/>
      <c r="H2" s="179" t="s">
        <v>169</v>
      </c>
      <c r="I2" s="179" t="s">
        <v>173</v>
      </c>
      <c r="J2" s="179" t="s">
        <v>172</v>
      </c>
      <c r="K2" s="179" t="s">
        <v>170</v>
      </c>
      <c r="L2" s="179" t="s">
        <v>171</v>
      </c>
      <c r="M2" s="179"/>
      <c r="N2" s="179" t="s">
        <v>169</v>
      </c>
      <c r="O2" s="179" t="s">
        <v>173</v>
      </c>
      <c r="P2" s="179" t="s">
        <v>172</v>
      </c>
      <c r="Q2" s="179" t="s">
        <v>170</v>
      </c>
      <c r="R2" s="179" t="s">
        <v>171</v>
      </c>
      <c r="S2" s="179"/>
      <c r="T2" s="179" t="s">
        <v>169</v>
      </c>
      <c r="U2" s="179" t="s">
        <v>173</v>
      </c>
      <c r="V2" s="179" t="s">
        <v>172</v>
      </c>
      <c r="W2" s="179" t="s">
        <v>170</v>
      </c>
      <c r="X2" s="179" t="s">
        <v>171</v>
      </c>
      <c r="Y2" s="179"/>
      <c r="Z2" s="179" t="s">
        <v>169</v>
      </c>
    </row>
    <row r="3" spans="1:26" x14ac:dyDescent="0.25">
      <c r="A3" s="181" t="s">
        <v>392</v>
      </c>
      <c r="B3" s="181" t="s">
        <v>708</v>
      </c>
      <c r="C3" s="252">
        <v>1964</v>
      </c>
      <c r="D3" s="251">
        <v>1964</v>
      </c>
      <c r="E3" s="252">
        <v>1965</v>
      </c>
      <c r="F3" s="251">
        <v>1966</v>
      </c>
      <c r="G3" s="251"/>
      <c r="H3" s="251">
        <v>1963</v>
      </c>
      <c r="I3" s="253">
        <v>1</v>
      </c>
      <c r="J3" s="253">
        <v>5</v>
      </c>
      <c r="K3" s="253">
        <v>10</v>
      </c>
      <c r="L3" s="253">
        <v>1</v>
      </c>
      <c r="M3" s="253"/>
      <c r="N3" s="253">
        <v>11</v>
      </c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</row>
    <row r="4" spans="1:26" x14ac:dyDescent="0.25">
      <c r="A4" s="181" t="s">
        <v>354</v>
      </c>
      <c r="B4" s="181" t="s">
        <v>709</v>
      </c>
      <c r="C4" s="252">
        <v>1993</v>
      </c>
      <c r="D4" s="251">
        <v>1996</v>
      </c>
      <c r="E4" s="252">
        <v>1993</v>
      </c>
      <c r="F4" s="251">
        <v>1995</v>
      </c>
      <c r="G4" s="251"/>
      <c r="H4" s="251">
        <v>1991</v>
      </c>
      <c r="I4" s="253">
        <v>6</v>
      </c>
      <c r="J4" s="253">
        <v>9</v>
      </c>
      <c r="K4" s="253">
        <v>8</v>
      </c>
      <c r="L4" s="253">
        <v>1</v>
      </c>
      <c r="M4" s="253"/>
      <c r="N4" s="253">
        <v>11</v>
      </c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</row>
    <row r="5" spans="1:26" x14ac:dyDescent="0.25">
      <c r="A5" s="181" t="s">
        <v>360</v>
      </c>
      <c r="B5" s="181" t="s">
        <v>663</v>
      </c>
      <c r="C5" s="252">
        <v>2004</v>
      </c>
      <c r="D5" s="251">
        <v>2005</v>
      </c>
      <c r="E5" s="252">
        <v>2005</v>
      </c>
      <c r="F5" s="251">
        <v>2005</v>
      </c>
      <c r="G5" s="251"/>
      <c r="H5" s="251">
        <v>2004</v>
      </c>
      <c r="I5" s="253">
        <v>6</v>
      </c>
      <c r="J5" s="253">
        <v>4</v>
      </c>
      <c r="K5" s="253">
        <v>1</v>
      </c>
      <c r="L5" s="253">
        <v>2</v>
      </c>
      <c r="M5" s="253"/>
      <c r="N5" s="253">
        <v>6</v>
      </c>
      <c r="O5" s="253">
        <v>2014</v>
      </c>
      <c r="P5" s="253">
        <v>2014</v>
      </c>
      <c r="Q5" s="253">
        <v>2014</v>
      </c>
      <c r="R5" s="253">
        <v>2015</v>
      </c>
      <c r="S5" s="253"/>
      <c r="T5" s="253">
        <v>2014</v>
      </c>
      <c r="U5" s="253">
        <v>4</v>
      </c>
      <c r="V5" s="253">
        <v>4</v>
      </c>
      <c r="W5" s="253">
        <v>4</v>
      </c>
      <c r="X5" s="253">
        <v>4</v>
      </c>
      <c r="Y5" s="253"/>
      <c r="Z5" s="253">
        <v>4</v>
      </c>
    </row>
    <row r="6" spans="1:26" x14ac:dyDescent="0.25">
      <c r="A6" s="181" t="s">
        <v>355</v>
      </c>
      <c r="B6" s="181" t="s">
        <v>663</v>
      </c>
      <c r="C6" s="252">
        <v>1996</v>
      </c>
      <c r="D6" s="251">
        <v>1999</v>
      </c>
      <c r="E6" s="252">
        <v>1997</v>
      </c>
      <c r="F6" s="251">
        <v>1998</v>
      </c>
      <c r="G6" s="251"/>
      <c r="H6" s="251">
        <v>1996</v>
      </c>
      <c r="I6" s="253">
        <v>11</v>
      </c>
      <c r="J6" s="253">
        <v>6</v>
      </c>
      <c r="K6" s="253">
        <v>1</v>
      </c>
      <c r="L6" s="254">
        <v>9</v>
      </c>
      <c r="M6" s="254"/>
      <c r="N6" s="253">
        <v>10</v>
      </c>
      <c r="O6" s="253"/>
      <c r="P6" s="253"/>
      <c r="Q6" s="253"/>
      <c r="R6" s="254"/>
      <c r="S6" s="254"/>
      <c r="T6" s="253"/>
      <c r="U6" s="253"/>
      <c r="V6" s="253"/>
      <c r="W6" s="253"/>
      <c r="X6" s="254"/>
      <c r="Y6" s="254"/>
      <c r="Z6" s="253"/>
    </row>
    <row r="7" spans="1:26" x14ac:dyDescent="0.25">
      <c r="A7" s="181" t="s">
        <v>352</v>
      </c>
      <c r="B7" s="181" t="s">
        <v>663</v>
      </c>
      <c r="C7" s="252">
        <v>2000</v>
      </c>
      <c r="D7" s="251">
        <v>2011</v>
      </c>
      <c r="E7" s="252">
        <v>2000</v>
      </c>
      <c r="F7" s="251">
        <v>2000</v>
      </c>
      <c r="G7" s="251"/>
      <c r="H7" s="251">
        <v>1997</v>
      </c>
      <c r="I7" s="253">
        <v>3</v>
      </c>
      <c r="J7" s="253">
        <v>11</v>
      </c>
      <c r="K7" s="253">
        <v>9</v>
      </c>
      <c r="L7" s="254">
        <v>5</v>
      </c>
      <c r="M7" s="254"/>
      <c r="N7" s="253">
        <v>9</v>
      </c>
      <c r="O7" s="253">
        <v>2007</v>
      </c>
      <c r="P7" s="253">
        <v>2007</v>
      </c>
      <c r="Q7" s="253">
        <v>2007</v>
      </c>
      <c r="R7" s="254">
        <v>2007</v>
      </c>
      <c r="S7" s="254"/>
      <c r="T7" s="253">
        <v>2007</v>
      </c>
      <c r="U7" s="253">
        <v>3</v>
      </c>
      <c r="V7" s="253">
        <v>3</v>
      </c>
      <c r="W7" s="253">
        <v>3</v>
      </c>
      <c r="X7" s="254">
        <v>3</v>
      </c>
      <c r="Y7" s="254"/>
      <c r="Z7" s="253">
        <v>3</v>
      </c>
    </row>
    <row r="8" spans="1:26" x14ac:dyDescent="0.25">
      <c r="A8" s="181" t="s">
        <v>371</v>
      </c>
      <c r="B8" s="181" t="s">
        <v>663</v>
      </c>
      <c r="C8" s="252">
        <v>1994</v>
      </c>
      <c r="D8" s="251">
        <v>1996</v>
      </c>
      <c r="E8" s="252">
        <v>1994</v>
      </c>
      <c r="F8" s="251">
        <v>1995</v>
      </c>
      <c r="G8" s="251"/>
      <c r="H8" s="251">
        <v>1993</v>
      </c>
      <c r="I8" s="253">
        <v>4</v>
      </c>
      <c r="J8" s="253">
        <v>2</v>
      </c>
      <c r="K8" s="253">
        <v>6</v>
      </c>
      <c r="L8" s="254">
        <v>11</v>
      </c>
      <c r="M8" s="254"/>
      <c r="N8" s="253">
        <v>6</v>
      </c>
      <c r="O8" s="253"/>
      <c r="P8" s="253"/>
      <c r="Q8" s="253"/>
      <c r="R8" s="254"/>
      <c r="S8" s="254"/>
      <c r="T8" s="253"/>
      <c r="U8" s="253"/>
      <c r="V8" s="253"/>
      <c r="W8" s="253"/>
      <c r="X8" s="254"/>
      <c r="Y8" s="254"/>
      <c r="Z8" s="253"/>
    </row>
    <row r="9" spans="1:26" x14ac:dyDescent="0.25">
      <c r="A9" s="181" t="s">
        <v>443</v>
      </c>
      <c r="B9" t="s">
        <v>710</v>
      </c>
      <c r="C9" s="252">
        <v>2000</v>
      </c>
      <c r="D9" s="252">
        <v>2001</v>
      </c>
      <c r="E9" s="252">
        <v>2000</v>
      </c>
      <c r="F9" s="252">
        <v>2008</v>
      </c>
      <c r="G9" s="252"/>
      <c r="H9" s="252">
        <v>2005</v>
      </c>
      <c r="I9" s="253">
        <v>7</v>
      </c>
      <c r="J9" s="253">
        <v>9</v>
      </c>
      <c r="K9" s="253">
        <v>10</v>
      </c>
      <c r="L9" s="253">
        <v>3</v>
      </c>
      <c r="M9" s="253"/>
      <c r="N9" s="253">
        <v>5</v>
      </c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x14ac:dyDescent="0.25">
      <c r="A10" s="181" t="s">
        <v>448</v>
      </c>
      <c r="B10" s="181" t="s">
        <v>710</v>
      </c>
      <c r="C10" s="252">
        <v>1977</v>
      </c>
      <c r="D10" s="253" t="s">
        <v>711</v>
      </c>
      <c r="E10" s="252">
        <v>1988</v>
      </c>
      <c r="F10" s="252">
        <v>1972</v>
      </c>
      <c r="G10" s="252"/>
      <c r="H10" s="252">
        <v>1980</v>
      </c>
      <c r="I10" s="253">
        <v>12</v>
      </c>
      <c r="J10" s="253" t="s">
        <v>711</v>
      </c>
      <c r="K10" s="253">
        <v>9</v>
      </c>
      <c r="L10" s="253">
        <v>1</v>
      </c>
      <c r="M10" s="253"/>
      <c r="N10" s="253">
        <v>9</v>
      </c>
      <c r="O10" s="253"/>
      <c r="P10" s="253" t="s">
        <v>711</v>
      </c>
      <c r="Q10" s="253"/>
      <c r="R10" s="253"/>
      <c r="S10" s="253"/>
      <c r="T10" s="253"/>
      <c r="U10" s="253"/>
      <c r="V10" s="253" t="s">
        <v>711</v>
      </c>
      <c r="W10" s="253"/>
      <c r="X10" s="253"/>
      <c r="Y10" s="253"/>
      <c r="Z10" s="253"/>
    </row>
    <row r="11" spans="1:26" x14ac:dyDescent="0.25">
      <c r="A11" s="181" t="s">
        <v>340</v>
      </c>
      <c r="B11" s="181" t="s">
        <v>712</v>
      </c>
      <c r="C11" s="252">
        <v>1984</v>
      </c>
      <c r="D11" s="252">
        <v>1984</v>
      </c>
      <c r="E11" s="252">
        <v>1984</v>
      </c>
      <c r="F11" s="252">
        <v>1985</v>
      </c>
      <c r="G11" s="252"/>
      <c r="H11" s="252">
        <v>1983</v>
      </c>
      <c r="I11" s="253">
        <v>10</v>
      </c>
      <c r="J11" s="253">
        <v>3</v>
      </c>
      <c r="K11" s="253">
        <v>2</v>
      </c>
      <c r="L11" s="253">
        <v>9</v>
      </c>
      <c r="M11" s="253"/>
      <c r="N11" s="253">
        <v>1</v>
      </c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x14ac:dyDescent="0.25">
      <c r="A12" s="181" t="s">
        <v>404</v>
      </c>
      <c r="B12" s="181" t="s">
        <v>713</v>
      </c>
      <c r="C12" s="252">
        <v>1991</v>
      </c>
      <c r="D12" s="251">
        <v>1994</v>
      </c>
      <c r="E12" s="252">
        <v>1992</v>
      </c>
      <c r="F12" s="254" t="s">
        <v>711</v>
      </c>
      <c r="G12" s="254"/>
      <c r="H12" s="251">
        <v>1993</v>
      </c>
      <c r="I12" s="253">
        <v>9</v>
      </c>
      <c r="J12" s="253">
        <v>7</v>
      </c>
      <c r="K12" s="253">
        <v>3</v>
      </c>
      <c r="L12" s="254" t="s">
        <v>711</v>
      </c>
      <c r="M12" s="254"/>
      <c r="N12" s="253">
        <v>3</v>
      </c>
      <c r="O12" s="253"/>
      <c r="P12" s="253"/>
      <c r="Q12" s="253"/>
      <c r="R12" s="254" t="s">
        <v>711</v>
      </c>
      <c r="S12" s="254"/>
      <c r="T12" s="253"/>
      <c r="U12" s="253"/>
      <c r="V12" s="253"/>
      <c r="W12" s="253"/>
      <c r="X12" s="254" t="s">
        <v>711</v>
      </c>
      <c r="Y12" s="254"/>
      <c r="Z12" s="253"/>
    </row>
    <row r="13" spans="1:26" x14ac:dyDescent="0.25">
      <c r="A13" s="181" t="s">
        <v>451</v>
      </c>
      <c r="B13" s="181" t="s">
        <v>713</v>
      </c>
      <c r="C13" s="252">
        <v>1962</v>
      </c>
      <c r="D13" s="254" t="s">
        <v>711</v>
      </c>
      <c r="E13" s="252">
        <v>1976</v>
      </c>
      <c r="F13" s="254" t="s">
        <v>711</v>
      </c>
      <c r="G13" s="254"/>
      <c r="H13" s="251">
        <v>2002</v>
      </c>
      <c r="I13" s="253">
        <v>1</v>
      </c>
      <c r="J13" s="253" t="s">
        <v>711</v>
      </c>
      <c r="K13" s="253">
        <v>5</v>
      </c>
      <c r="L13" s="254" t="s">
        <v>711</v>
      </c>
      <c r="M13" s="254"/>
      <c r="N13" s="253">
        <v>2</v>
      </c>
      <c r="O13" s="253"/>
      <c r="P13" s="253" t="s">
        <v>711</v>
      </c>
      <c r="Q13" s="253"/>
      <c r="R13" s="254" t="s">
        <v>711</v>
      </c>
      <c r="S13" s="254"/>
      <c r="T13" s="253"/>
      <c r="U13" s="253"/>
      <c r="V13" s="253" t="s">
        <v>711</v>
      </c>
      <c r="W13" s="253"/>
      <c r="X13" s="254" t="s">
        <v>711</v>
      </c>
      <c r="Y13" s="254"/>
      <c r="Z13" s="253"/>
    </row>
    <row r="14" spans="1:26" x14ac:dyDescent="0.25">
      <c r="A14" s="181" t="s">
        <v>373</v>
      </c>
      <c r="B14" s="181" t="s">
        <v>326</v>
      </c>
      <c r="C14" s="252">
        <v>1967</v>
      </c>
      <c r="D14" s="251">
        <v>1963</v>
      </c>
      <c r="E14" s="252">
        <v>1970</v>
      </c>
      <c r="F14" s="251">
        <v>1965</v>
      </c>
      <c r="G14" s="251"/>
      <c r="H14" s="251">
        <v>1965</v>
      </c>
      <c r="I14" s="253">
        <v>4</v>
      </c>
      <c r="J14" s="253">
        <v>10</v>
      </c>
      <c r="K14" s="253">
        <v>5</v>
      </c>
      <c r="L14" s="253">
        <v>1</v>
      </c>
      <c r="M14" s="253"/>
      <c r="N14" s="253">
        <v>1</v>
      </c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x14ac:dyDescent="0.25">
      <c r="A15" s="181" t="s">
        <v>403</v>
      </c>
      <c r="B15" s="181" t="s">
        <v>179</v>
      </c>
      <c r="C15" s="252">
        <v>1973</v>
      </c>
      <c r="D15" s="251">
        <v>1998</v>
      </c>
      <c r="E15" s="252">
        <v>1970</v>
      </c>
      <c r="F15" s="251">
        <v>1972</v>
      </c>
      <c r="G15" s="251"/>
      <c r="H15" s="251">
        <v>1974</v>
      </c>
      <c r="I15" s="253">
        <v>4</v>
      </c>
      <c r="J15" s="253">
        <v>1</v>
      </c>
      <c r="K15" s="253">
        <v>10</v>
      </c>
      <c r="L15" s="253">
        <v>1</v>
      </c>
      <c r="M15" s="253"/>
      <c r="N15" s="253">
        <v>7</v>
      </c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x14ac:dyDescent="0.25">
      <c r="A16" s="181" t="s">
        <v>350</v>
      </c>
      <c r="B16" s="181" t="s">
        <v>714</v>
      </c>
      <c r="C16" s="252">
        <v>1996</v>
      </c>
      <c r="D16" s="251">
        <v>1999</v>
      </c>
      <c r="E16" s="252">
        <v>1997</v>
      </c>
      <c r="F16" s="251">
        <v>1997</v>
      </c>
      <c r="G16" s="251"/>
      <c r="H16" s="251">
        <v>2003</v>
      </c>
      <c r="I16" s="253">
        <v>4</v>
      </c>
      <c r="J16" s="253">
        <v>8</v>
      </c>
      <c r="K16" s="253">
        <v>4</v>
      </c>
      <c r="L16" s="253">
        <v>2</v>
      </c>
      <c r="M16" s="253"/>
      <c r="N16" s="253">
        <v>9</v>
      </c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x14ac:dyDescent="0.25">
      <c r="A17" s="181" t="s">
        <v>358</v>
      </c>
      <c r="B17" s="181" t="s">
        <v>324</v>
      </c>
      <c r="C17" s="255">
        <v>1968</v>
      </c>
      <c r="D17" s="255">
        <v>1967</v>
      </c>
      <c r="E17" s="255">
        <v>1967</v>
      </c>
      <c r="F17" s="255">
        <v>1970</v>
      </c>
      <c r="G17" s="255"/>
      <c r="H17" s="255">
        <v>1970</v>
      </c>
      <c r="I17" s="255">
        <v>2</v>
      </c>
      <c r="J17" s="255">
        <v>10</v>
      </c>
      <c r="K17" s="255">
        <v>10</v>
      </c>
      <c r="L17" s="255">
        <v>1</v>
      </c>
      <c r="M17" s="255"/>
      <c r="N17" s="255">
        <v>11</v>
      </c>
      <c r="O17" s="255"/>
      <c r="P17" s="255"/>
      <c r="Q17" s="255"/>
      <c r="R17" s="255"/>
      <c r="S17" s="255"/>
      <c r="T17" s="255"/>
      <c r="U17" s="255"/>
      <c r="V17" s="255"/>
      <c r="W17" s="255"/>
      <c r="X17" s="255"/>
      <c r="Y17" s="255"/>
      <c r="Z17" s="255"/>
    </row>
    <row r="18" spans="1:26" x14ac:dyDescent="0.25">
      <c r="A18" s="181" t="s">
        <v>361</v>
      </c>
      <c r="B18" s="256" t="s">
        <v>324</v>
      </c>
      <c r="C18" s="255">
        <v>1962</v>
      </c>
      <c r="D18" s="255">
        <v>1963</v>
      </c>
      <c r="E18" s="255">
        <v>1961</v>
      </c>
      <c r="F18" s="255">
        <v>1962</v>
      </c>
      <c r="G18" s="255"/>
      <c r="H18" s="255">
        <v>1961</v>
      </c>
      <c r="I18" s="255">
        <v>1</v>
      </c>
      <c r="J18" s="255">
        <v>6</v>
      </c>
      <c r="K18" s="255">
        <v>12</v>
      </c>
      <c r="L18" s="255">
        <v>1</v>
      </c>
      <c r="M18" s="255"/>
      <c r="N18" s="255">
        <v>5</v>
      </c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</row>
    <row r="19" spans="1:26" x14ac:dyDescent="0.25">
      <c r="A19" s="181" t="s">
        <v>379</v>
      </c>
      <c r="B19" s="256" t="s">
        <v>76</v>
      </c>
      <c r="C19" s="255">
        <v>2009</v>
      </c>
      <c r="D19" s="255">
        <v>2010</v>
      </c>
      <c r="E19" s="255">
        <v>2009</v>
      </c>
      <c r="F19" s="255">
        <v>2010</v>
      </c>
      <c r="G19" s="255"/>
      <c r="H19" s="255">
        <v>2009</v>
      </c>
      <c r="I19" s="255">
        <v>4</v>
      </c>
      <c r="J19" s="255">
        <v>5</v>
      </c>
      <c r="K19" s="255">
        <v>10</v>
      </c>
      <c r="L19" s="255">
        <v>9</v>
      </c>
      <c r="M19" s="255"/>
      <c r="N19" s="255">
        <v>6</v>
      </c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</row>
    <row r="20" spans="1:26" x14ac:dyDescent="0.25">
      <c r="A20" s="181" t="s">
        <v>356</v>
      </c>
      <c r="B20" s="256" t="s">
        <v>324</v>
      </c>
      <c r="C20" s="255">
        <v>1975</v>
      </c>
      <c r="D20" s="255">
        <v>1979</v>
      </c>
      <c r="E20" s="255">
        <v>1979</v>
      </c>
      <c r="F20" s="255">
        <v>1979</v>
      </c>
      <c r="G20" s="255"/>
      <c r="H20" s="255">
        <v>2000</v>
      </c>
      <c r="I20" s="255">
        <v>8</v>
      </c>
      <c r="J20" s="255">
        <v>4</v>
      </c>
      <c r="K20" s="255">
        <v>4</v>
      </c>
      <c r="L20" s="255">
        <v>2</v>
      </c>
      <c r="M20" s="255"/>
      <c r="N20" s="255">
        <v>1</v>
      </c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</row>
    <row r="21" spans="1:26" x14ac:dyDescent="0.25">
      <c r="A21" s="181" t="s">
        <v>377</v>
      </c>
      <c r="B21" s="256" t="s">
        <v>324</v>
      </c>
      <c r="C21" s="255">
        <v>1965</v>
      </c>
      <c r="D21" s="255">
        <v>1961</v>
      </c>
      <c r="E21" s="255">
        <v>1965</v>
      </c>
      <c r="F21" s="255">
        <v>1963</v>
      </c>
      <c r="G21" s="255"/>
      <c r="H21" s="255">
        <v>1966</v>
      </c>
      <c r="I21" s="255">
        <v>10</v>
      </c>
      <c r="J21" s="255">
        <v>12</v>
      </c>
      <c r="K21" s="255">
        <v>4</v>
      </c>
      <c r="L21" s="255">
        <v>1</v>
      </c>
      <c r="M21" s="255"/>
      <c r="N21" s="255">
        <v>4</v>
      </c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</row>
    <row r="22" spans="1:26" x14ac:dyDescent="0.25">
      <c r="A22" s="181" t="s">
        <v>444</v>
      </c>
      <c r="B22" s="256" t="s">
        <v>324</v>
      </c>
      <c r="C22" s="255">
        <v>1962</v>
      </c>
      <c r="D22" s="254" t="s">
        <v>711</v>
      </c>
      <c r="E22" s="254" t="s">
        <v>711</v>
      </c>
      <c r="F22" s="254" t="s">
        <v>711</v>
      </c>
      <c r="G22" s="254"/>
      <c r="H22" s="254" t="s">
        <v>711</v>
      </c>
      <c r="I22" s="255">
        <v>1</v>
      </c>
      <c r="J22" s="254" t="s">
        <v>711</v>
      </c>
      <c r="K22" s="254" t="s">
        <v>711</v>
      </c>
      <c r="L22" s="254" t="s">
        <v>711</v>
      </c>
      <c r="M22" s="254"/>
      <c r="N22" s="254" t="s">
        <v>711</v>
      </c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5"/>
      <c r="Z22" s="255"/>
    </row>
    <row r="23" spans="1:26" x14ac:dyDescent="0.25">
      <c r="A23" s="181" t="s">
        <v>378</v>
      </c>
      <c r="B23" s="256" t="s">
        <v>324</v>
      </c>
      <c r="C23" s="255">
        <v>1970</v>
      </c>
      <c r="D23" s="255">
        <v>1971</v>
      </c>
      <c r="E23" s="255">
        <v>1970</v>
      </c>
      <c r="F23" s="254" t="s">
        <v>711</v>
      </c>
      <c r="G23" s="254"/>
      <c r="H23" s="255">
        <v>1969</v>
      </c>
      <c r="I23" s="255">
        <v>3</v>
      </c>
      <c r="J23" s="255">
        <v>1</v>
      </c>
      <c r="K23" s="255">
        <v>5</v>
      </c>
      <c r="L23" s="254" t="s">
        <v>711</v>
      </c>
      <c r="M23" s="254"/>
      <c r="N23" s="255">
        <v>5</v>
      </c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</row>
    <row r="25" spans="1:26" x14ac:dyDescent="0.25">
      <c r="A25" t="e">
        <f>lower</f>
        <v>#NAME?</v>
      </c>
    </row>
  </sheetData>
  <mergeCells count="4">
    <mergeCell ref="C1:H1"/>
    <mergeCell ref="I1:N1"/>
    <mergeCell ref="O1:T1"/>
    <mergeCell ref="U1:Z1"/>
  </mergeCells>
  <pageMargins left="0.7" right="0.7" top="0.75" bottom="0.75" header="0.3" footer="0.3"/>
  <pageSetup scale="5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2"/>
  <dimension ref="G2:Q24"/>
  <sheetViews>
    <sheetView workbookViewId="0"/>
  </sheetViews>
  <sheetFormatPr defaultRowHeight="15" x14ac:dyDescent="0.25"/>
  <cols>
    <col min="7" max="8" width="9.140625" customWidth="1"/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63"/>
      <c r="H8" s="163" t="s">
        <v>272</v>
      </c>
      <c r="I8" s="163" t="s">
        <v>273</v>
      </c>
      <c r="J8" s="380" t="s">
        <v>274</v>
      </c>
      <c r="K8" s="380"/>
      <c r="M8" s="153">
        <v>0.75800000000000001</v>
      </c>
      <c r="N8" s="153">
        <f>1-M8</f>
        <v>0.24199999999999999</v>
      </c>
    </row>
    <row r="9" spans="7:17" x14ac:dyDescent="0.25">
      <c r="G9" s="163" t="s">
        <v>275</v>
      </c>
      <c r="H9" s="163">
        <v>4</v>
      </c>
      <c r="I9" s="163">
        <v>4</v>
      </c>
      <c r="J9" s="380">
        <f>52-I9-H9</f>
        <v>44</v>
      </c>
      <c r="K9" s="380"/>
      <c r="M9" s="154">
        <v>3</v>
      </c>
      <c r="N9" s="154">
        <v>2</v>
      </c>
    </row>
    <row r="10" spans="7:17" x14ac:dyDescent="0.25">
      <c r="G10" s="163"/>
      <c r="H10" s="163"/>
      <c r="I10" s="163"/>
      <c r="J10" s="155">
        <v>0.6</v>
      </c>
      <c r="K10" s="155">
        <v>0.4</v>
      </c>
      <c r="M10" s="154">
        <f>M9*M8+N8*N9</f>
        <v>2.758</v>
      </c>
      <c r="N10" s="156">
        <v>378</v>
      </c>
    </row>
    <row r="11" spans="7:17" x14ac:dyDescent="0.25">
      <c r="G11" s="163" t="s">
        <v>276</v>
      </c>
      <c r="H11" s="163">
        <v>2</v>
      </c>
      <c r="I11" s="163">
        <v>1</v>
      </c>
      <c r="J11" s="163">
        <v>0.5</v>
      </c>
      <c r="K11" s="163">
        <v>1</v>
      </c>
      <c r="Q11" s="154" t="s">
        <v>277</v>
      </c>
    </row>
    <row r="12" spans="7:17" x14ac:dyDescent="0.25">
      <c r="G12" s="154" t="s">
        <v>278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1042.5240000000001</v>
      </c>
      <c r="N12" s="158">
        <f>M12*L12</f>
        <v>44620.027200000004</v>
      </c>
      <c r="O12" s="159">
        <f>N12/365</f>
        <v>122.24664986301372</v>
      </c>
      <c r="P12" s="154">
        <v>21.6</v>
      </c>
      <c r="Q12" s="160">
        <f>P12/L12*365</f>
        <v>184.20560747663552</v>
      </c>
    </row>
    <row r="13" spans="7:17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63"/>
      <c r="H18" s="163" t="s">
        <v>272</v>
      </c>
      <c r="I18" s="163" t="s">
        <v>273</v>
      </c>
      <c r="J18" s="380" t="s">
        <v>274</v>
      </c>
      <c r="K18" s="380"/>
      <c r="M18" s="162">
        <v>0.75800000000000001</v>
      </c>
      <c r="N18" s="162">
        <f>1-M18</f>
        <v>0.24199999999999999</v>
      </c>
    </row>
    <row r="19" spans="7:17" x14ac:dyDescent="0.25">
      <c r="G19" s="163" t="s">
        <v>275</v>
      </c>
      <c r="H19" s="163">
        <v>4</v>
      </c>
      <c r="I19" s="163">
        <v>4</v>
      </c>
      <c r="J19" s="380">
        <f>52-I19-H19</f>
        <v>44</v>
      </c>
      <c r="K19" s="380"/>
      <c r="M19" s="154">
        <v>3</v>
      </c>
      <c r="N19" s="154">
        <v>2</v>
      </c>
    </row>
    <row r="20" spans="7:17" x14ac:dyDescent="0.25">
      <c r="G20" s="163"/>
      <c r="H20" s="163"/>
      <c r="I20" s="163"/>
      <c r="J20" s="155">
        <v>0.6</v>
      </c>
      <c r="K20" s="155">
        <v>0.4</v>
      </c>
      <c r="M20" s="154">
        <f>M19*M18+N18*N19</f>
        <v>2.758</v>
      </c>
      <c r="N20" s="156">
        <v>111.67512690355331</v>
      </c>
    </row>
    <row r="21" spans="7:17" x14ac:dyDescent="0.25">
      <c r="G21" s="163" t="s">
        <v>276</v>
      </c>
      <c r="H21" s="163">
        <v>2</v>
      </c>
      <c r="I21" s="163">
        <v>1</v>
      </c>
      <c r="J21" s="163">
        <v>0.5</v>
      </c>
      <c r="K21" s="163">
        <v>1</v>
      </c>
      <c r="Q21" s="154" t="s">
        <v>277</v>
      </c>
    </row>
    <row r="22" spans="7:17" x14ac:dyDescent="0.25">
      <c r="G22" s="154" t="s">
        <v>278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308</v>
      </c>
      <c r="N22" s="158">
        <f>M22*L22</f>
        <v>13182.4</v>
      </c>
      <c r="O22" s="159">
        <f>N22/365</f>
        <v>36.116164383561646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3"/>
  <dimension ref="G2:R24"/>
  <sheetViews>
    <sheetView topLeftCell="D4" workbookViewId="0">
      <selection activeCell="L23" sqref="L23"/>
    </sheetView>
  </sheetViews>
  <sheetFormatPr defaultRowHeight="15" x14ac:dyDescent="0.25"/>
  <cols>
    <col min="13" max="13" width="10" bestFit="1" customWidth="1"/>
    <col min="14" max="14" width="11.5703125" bestFit="1" customWidth="1"/>
    <col min="18" max="18" width="11.5703125" bestFit="1" customWidth="1"/>
  </cols>
  <sheetData>
    <row r="2" spans="7:18" x14ac:dyDescent="0.25">
      <c r="N2">
        <v>183</v>
      </c>
    </row>
    <row r="8" spans="7:18" x14ac:dyDescent="0.25">
      <c r="G8" s="152"/>
      <c r="H8" s="152" t="s">
        <v>272</v>
      </c>
      <c r="I8" s="152" t="s">
        <v>273</v>
      </c>
      <c r="J8" s="380" t="s">
        <v>274</v>
      </c>
      <c r="K8" s="380"/>
      <c r="M8" s="153">
        <v>0.75800000000000001</v>
      </c>
      <c r="N8" s="153">
        <f>1-M8</f>
        <v>0.24199999999999999</v>
      </c>
    </row>
    <row r="9" spans="7:18" x14ac:dyDescent="0.25">
      <c r="G9" s="152" t="s">
        <v>275</v>
      </c>
      <c r="H9" s="152">
        <v>4</v>
      </c>
      <c r="I9" s="152">
        <v>4</v>
      </c>
      <c r="J9" s="380">
        <f>52-I9-H9</f>
        <v>44</v>
      </c>
      <c r="K9" s="380"/>
      <c r="M9" s="154">
        <v>3</v>
      </c>
      <c r="N9" s="154">
        <v>2</v>
      </c>
    </row>
    <row r="10" spans="7:18" x14ac:dyDescent="0.25">
      <c r="G10" s="152"/>
      <c r="H10" s="152"/>
      <c r="I10" s="152"/>
      <c r="J10" s="155">
        <v>0.6</v>
      </c>
      <c r="K10" s="155">
        <v>0.4</v>
      </c>
      <c r="M10" s="154">
        <f>M9*M8+N8*N9</f>
        <v>2.758</v>
      </c>
      <c r="N10" s="156">
        <v>295</v>
      </c>
    </row>
    <row r="11" spans="7:18" x14ac:dyDescent="0.25">
      <c r="G11" s="152" t="s">
        <v>276</v>
      </c>
      <c r="H11" s="152">
        <v>2</v>
      </c>
      <c r="I11" s="152">
        <v>1</v>
      </c>
      <c r="J11" s="152">
        <v>0.5</v>
      </c>
      <c r="K11" s="152">
        <v>1</v>
      </c>
      <c r="Q11" s="154" t="s">
        <v>277</v>
      </c>
    </row>
    <row r="12" spans="7:18" x14ac:dyDescent="0.25">
      <c r="G12" s="154" t="s">
        <v>278</v>
      </c>
      <c r="H12" s="154">
        <f>H11*H9</f>
        <v>8</v>
      </c>
      <c r="I12" s="154">
        <f>I11*I9</f>
        <v>4</v>
      </c>
      <c r="J12" s="154">
        <f>J11*J10*J9</f>
        <v>13.2</v>
      </c>
      <c r="K12" s="154">
        <f>K11*K10*J9</f>
        <v>17.600000000000001</v>
      </c>
      <c r="L12">
        <f>SUM(H12:K12)</f>
        <v>42.8</v>
      </c>
      <c r="M12" s="157">
        <f>M10*N10</f>
        <v>813.61</v>
      </c>
      <c r="N12" s="158">
        <f>M12*L12</f>
        <v>34822.508000000002</v>
      </c>
      <c r="O12" s="159">
        <f>N12/365</f>
        <v>95.404131506849325</v>
      </c>
      <c r="P12" s="154">
        <v>21.6</v>
      </c>
      <c r="Q12" s="160">
        <f>P12/L12*365</f>
        <v>184.20560747663552</v>
      </c>
      <c r="R12" s="159">
        <f>O12*Q12</f>
        <v>17573.976000000002</v>
      </c>
    </row>
    <row r="13" spans="7:18" x14ac:dyDescent="0.25">
      <c r="L13" s="161">
        <f>L12/365*M10</f>
        <v>0.32340383561643832</v>
      </c>
      <c r="P13">
        <f>P12/Q12</f>
        <v>0.11726027397260275</v>
      </c>
    </row>
    <row r="18" spans="7:17" x14ac:dyDescent="0.25">
      <c r="G18" s="152"/>
      <c r="H18" s="152" t="s">
        <v>272</v>
      </c>
      <c r="I18" s="152" t="s">
        <v>273</v>
      </c>
      <c r="J18" s="380" t="s">
        <v>274</v>
      </c>
      <c r="K18" s="380"/>
      <c r="M18" s="162">
        <v>0.75800000000000001</v>
      </c>
      <c r="N18" s="162">
        <f>1-M18</f>
        <v>0.24199999999999999</v>
      </c>
    </row>
    <row r="19" spans="7:17" x14ac:dyDescent="0.25">
      <c r="G19" s="152" t="s">
        <v>275</v>
      </c>
      <c r="H19" s="152">
        <v>4</v>
      </c>
      <c r="I19" s="152">
        <v>4</v>
      </c>
      <c r="J19" s="380">
        <f>52-I19-H19</f>
        <v>44</v>
      </c>
      <c r="K19" s="380"/>
      <c r="M19" s="154">
        <v>3</v>
      </c>
      <c r="N19" s="154">
        <v>2</v>
      </c>
    </row>
    <row r="20" spans="7:17" x14ac:dyDescent="0.25">
      <c r="G20" s="152"/>
      <c r="H20" s="152"/>
      <c r="I20" s="152"/>
      <c r="J20" s="155">
        <v>0.6</v>
      </c>
      <c r="K20" s="155">
        <v>0.4</v>
      </c>
      <c r="M20" s="154">
        <f>M19*M18+N18*N19</f>
        <v>2.758</v>
      </c>
      <c r="N20" s="156">
        <v>150</v>
      </c>
      <c r="O20" s="159"/>
    </row>
    <row r="21" spans="7:17" x14ac:dyDescent="0.25">
      <c r="G21" s="152" t="s">
        <v>276</v>
      </c>
      <c r="H21" s="152">
        <v>2</v>
      </c>
      <c r="I21" s="152">
        <v>1</v>
      </c>
      <c r="J21" s="152">
        <v>0.5</v>
      </c>
      <c r="K21" s="152">
        <v>1</v>
      </c>
      <c r="Q21" s="154" t="s">
        <v>277</v>
      </c>
    </row>
    <row r="22" spans="7:17" x14ac:dyDescent="0.25">
      <c r="G22" s="154" t="s">
        <v>278</v>
      </c>
      <c r="H22" s="154">
        <f>H21*H19</f>
        <v>8</v>
      </c>
      <c r="I22" s="154">
        <f>I21*I19</f>
        <v>4</v>
      </c>
      <c r="J22" s="154">
        <f>J21*J20*J19</f>
        <v>13.2</v>
      </c>
      <c r="K22" s="154">
        <f>K21*K20*J19</f>
        <v>17.600000000000001</v>
      </c>
      <c r="L22">
        <f>SUM(H22:K22)</f>
        <v>42.8</v>
      </c>
      <c r="M22" s="157">
        <f>M20*N20</f>
        <v>413.7</v>
      </c>
      <c r="N22" s="158">
        <f>M22*L22</f>
        <v>17706.359999999997</v>
      </c>
      <c r="O22" s="159">
        <f>N22/365</f>
        <v>48.510575342465742</v>
      </c>
      <c r="P22" s="154">
        <v>21.6</v>
      </c>
      <c r="Q22" s="160">
        <f>P22/L22*365</f>
        <v>184.20560747663552</v>
      </c>
    </row>
    <row r="23" spans="7:17" x14ac:dyDescent="0.25">
      <c r="L23" s="161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59">
        <f>M22-M23</f>
        <v>105.69999999999999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0"/>
  <dimension ref="A1:DA75"/>
  <sheetViews>
    <sheetView topLeftCell="A38" workbookViewId="0"/>
  </sheetViews>
  <sheetFormatPr defaultRowHeight="15" x14ac:dyDescent="0.25"/>
  <cols>
    <col min="1" max="1" width="3.7109375" style="354" bestFit="1" customWidth="1"/>
    <col min="2" max="2" width="24.28515625" bestFit="1" customWidth="1"/>
    <col min="3" max="3" width="8.7109375" bestFit="1" customWidth="1"/>
    <col min="4" max="4" width="8.42578125" customWidth="1"/>
    <col min="5" max="5" width="11" style="354" bestFit="1" customWidth="1"/>
    <col min="6" max="6" width="8.28515625" style="354" bestFit="1" customWidth="1"/>
    <col min="7" max="7" width="8.42578125" style="354" customWidth="1"/>
    <col min="8" max="8" width="8.42578125" customWidth="1"/>
    <col min="9" max="18" width="5.5703125" bestFit="1" customWidth="1"/>
    <col min="19" max="28" width="5.28515625" customWidth="1"/>
    <col min="29" max="63" width="4.5703125" customWidth="1"/>
    <col min="64" max="64" width="3" bestFit="1" customWidth="1"/>
    <col min="65" max="65" width="3.140625" bestFit="1" customWidth="1"/>
    <col min="66" max="68" width="2.85546875" bestFit="1" customWidth="1"/>
    <col min="69" max="69" width="2.85546875" customWidth="1"/>
    <col min="70" max="70" width="3.140625" bestFit="1" customWidth="1"/>
    <col min="71" max="71" width="4" bestFit="1" customWidth="1"/>
    <col min="72" max="74" width="3.42578125" bestFit="1" customWidth="1"/>
    <col min="75" max="75" width="2.85546875" bestFit="1" customWidth="1"/>
    <col min="76" max="76" width="2.85546875" customWidth="1"/>
    <col min="77" max="77" width="3.42578125" bestFit="1" customWidth="1"/>
    <col min="78" max="82" width="4" bestFit="1" customWidth="1"/>
    <col min="83" max="83" width="4" customWidth="1"/>
    <col min="84" max="89" width="4" bestFit="1" customWidth="1"/>
    <col min="90" max="90" width="4" customWidth="1"/>
    <col min="91" max="91" width="4" bestFit="1" customWidth="1"/>
    <col min="92" max="96" width="3.7109375" bestFit="1" customWidth="1"/>
    <col min="97" max="97" width="3.7109375" customWidth="1"/>
    <col min="98" max="103" width="3.7109375" bestFit="1" customWidth="1"/>
    <col min="104" max="104" width="3.7109375" customWidth="1"/>
    <col min="105" max="105" width="3.7109375" bestFit="1" customWidth="1"/>
  </cols>
  <sheetData>
    <row r="1" spans="1:105" ht="15.75" thickBot="1" x14ac:dyDescent="0.3">
      <c r="B1" s="354"/>
      <c r="C1" s="354"/>
      <c r="D1" s="354"/>
      <c r="H1" s="146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384" t="s">
        <v>141</v>
      </c>
      <c r="AD1" s="384"/>
      <c r="AE1" s="384"/>
      <c r="AF1" s="384"/>
      <c r="AG1" s="384"/>
      <c r="AH1" s="384"/>
      <c r="AI1" s="384"/>
      <c r="AJ1" s="384" t="s">
        <v>140</v>
      </c>
      <c r="AK1" s="384"/>
      <c r="AL1" s="384"/>
      <c r="AM1" s="384"/>
      <c r="AN1" s="384"/>
      <c r="AO1" s="384"/>
      <c r="AP1" s="384"/>
      <c r="AQ1" s="384" t="s">
        <v>267</v>
      </c>
      <c r="AR1" s="384"/>
      <c r="AS1" s="384"/>
      <c r="AT1" s="384"/>
      <c r="AU1" s="384"/>
      <c r="AV1" s="384"/>
      <c r="AW1" s="384"/>
      <c r="AX1" s="384" t="s">
        <v>139</v>
      </c>
      <c r="AY1" s="384"/>
      <c r="AZ1" s="384"/>
      <c r="BA1" s="384"/>
      <c r="BB1" s="384"/>
      <c r="BC1" s="384"/>
      <c r="BD1" s="384"/>
      <c r="BE1" s="384" t="s">
        <v>138</v>
      </c>
      <c r="BF1" s="384"/>
      <c r="BG1" s="384"/>
      <c r="BH1" s="384"/>
      <c r="BI1" s="384"/>
      <c r="BJ1" s="384"/>
      <c r="BK1" s="384"/>
      <c r="BL1" s="384" t="s">
        <v>129</v>
      </c>
      <c r="BM1" s="384"/>
      <c r="BN1" s="384"/>
      <c r="BO1" s="384"/>
      <c r="BP1" s="384"/>
      <c r="BQ1" s="384"/>
      <c r="BR1" s="384"/>
      <c r="BS1" s="384" t="s">
        <v>128</v>
      </c>
      <c r="BT1" s="384"/>
      <c r="BU1" s="384"/>
      <c r="BV1" s="384"/>
      <c r="BW1" s="384"/>
      <c r="BX1" s="384"/>
      <c r="BY1" s="384"/>
      <c r="BZ1" s="384" t="s">
        <v>132</v>
      </c>
      <c r="CA1" s="384"/>
      <c r="CB1" s="384"/>
      <c r="CC1" s="384"/>
      <c r="CD1" s="384"/>
      <c r="CE1" s="384"/>
      <c r="CF1" s="384"/>
      <c r="CG1" s="384" t="s">
        <v>131</v>
      </c>
      <c r="CH1" s="384"/>
      <c r="CI1" s="384"/>
      <c r="CJ1" s="384"/>
      <c r="CK1" s="384"/>
      <c r="CL1" s="384"/>
      <c r="CM1" s="384"/>
      <c r="CN1" s="384" t="s">
        <v>266</v>
      </c>
      <c r="CO1" s="384"/>
      <c r="CP1" s="384"/>
      <c r="CQ1" s="384"/>
      <c r="CR1" s="384"/>
      <c r="CS1" s="384"/>
      <c r="CT1" s="384"/>
      <c r="CU1" s="384" t="s">
        <v>265</v>
      </c>
      <c r="CV1" s="384"/>
      <c r="CW1" s="384"/>
      <c r="CX1" s="384"/>
      <c r="CY1" s="384"/>
      <c r="CZ1" s="384"/>
      <c r="DA1" s="384"/>
    </row>
    <row r="2" spans="1:105" ht="15.75" thickBot="1" x14ac:dyDescent="0.3">
      <c r="B2" s="354"/>
      <c r="C2" s="354"/>
      <c r="D2" s="354"/>
      <c r="H2" s="166"/>
      <c r="I2" s="381" t="s">
        <v>307</v>
      </c>
      <c r="J2" s="382"/>
      <c r="K2" s="382"/>
      <c r="L2" s="382"/>
      <c r="M2" s="382"/>
      <c r="N2" s="382"/>
      <c r="O2" s="382"/>
      <c r="P2" s="382"/>
      <c r="Q2" s="382"/>
      <c r="R2" s="383"/>
      <c r="S2" s="381"/>
      <c r="T2" s="382"/>
      <c r="U2" s="382"/>
      <c r="V2" s="382"/>
      <c r="W2" s="382"/>
      <c r="X2" s="382"/>
      <c r="Y2" s="382"/>
      <c r="Z2" s="382"/>
      <c r="AA2" s="382"/>
      <c r="AB2" s="383"/>
      <c r="AC2" s="144"/>
      <c r="AD2" s="144"/>
      <c r="AE2" s="144"/>
      <c r="AF2" s="144"/>
      <c r="AG2" s="144"/>
      <c r="AH2" s="147"/>
      <c r="AI2" s="144"/>
      <c r="AJ2" s="144"/>
      <c r="AK2" s="144"/>
      <c r="AL2" s="145">
        <v>12</v>
      </c>
      <c r="AM2" s="145">
        <v>13</v>
      </c>
      <c r="AN2" s="145">
        <v>13</v>
      </c>
      <c r="AO2" s="145"/>
      <c r="AP2" s="145">
        <v>0</v>
      </c>
      <c r="AQ2" s="144"/>
      <c r="AR2" s="144"/>
      <c r="AS2" s="144"/>
      <c r="AT2" s="144"/>
      <c r="AU2" s="144"/>
      <c r="AV2" s="147"/>
      <c r="AW2" s="144"/>
      <c r="AX2" s="144"/>
      <c r="AY2" s="144"/>
      <c r="AZ2" s="144"/>
      <c r="BA2" s="144"/>
      <c r="BB2" s="144"/>
      <c r="BC2" s="147"/>
      <c r="BD2" s="144"/>
      <c r="BE2" s="144"/>
      <c r="BF2" s="144"/>
      <c r="BG2" s="144"/>
      <c r="BH2" s="144"/>
      <c r="BI2" s="144"/>
      <c r="BJ2" s="147"/>
      <c r="BK2" s="144"/>
      <c r="BL2" s="144"/>
      <c r="BM2" s="144"/>
      <c r="BN2" s="144"/>
      <c r="BO2" s="144"/>
      <c r="BP2" s="144"/>
      <c r="BQ2" s="147"/>
      <c r="BR2" s="144"/>
      <c r="BS2" s="144"/>
      <c r="BT2" s="144"/>
      <c r="BU2" s="144"/>
      <c r="BV2" s="144"/>
      <c r="BW2" s="144"/>
      <c r="BX2" s="147"/>
      <c r="BY2" s="144"/>
      <c r="BZ2" s="144"/>
      <c r="CA2" s="144"/>
      <c r="CB2" s="144"/>
      <c r="CC2" s="144"/>
      <c r="CD2" s="144"/>
      <c r="CE2" s="147"/>
      <c r="CF2" s="144"/>
      <c r="CG2" s="144"/>
      <c r="CH2" s="144"/>
      <c r="CI2" s="144"/>
      <c r="CJ2" s="144"/>
      <c r="CK2" s="144"/>
      <c r="CL2" s="147"/>
      <c r="CM2" s="144"/>
      <c r="CN2" s="144"/>
      <c r="CO2" s="144"/>
      <c r="CP2" s="144"/>
      <c r="CQ2" s="144"/>
      <c r="CR2" s="144"/>
      <c r="CS2" s="147"/>
      <c r="CT2" s="144"/>
      <c r="CU2" s="144"/>
      <c r="CV2" s="144"/>
      <c r="CW2" s="144"/>
      <c r="CX2" s="144"/>
      <c r="CY2" s="144"/>
      <c r="CZ2" s="147"/>
      <c r="DA2" s="144"/>
    </row>
    <row r="3" spans="1:105" s="142" customFormat="1" ht="146.44999999999999" customHeight="1" x14ac:dyDescent="0.25">
      <c r="A3" s="355" t="s">
        <v>839</v>
      </c>
      <c r="B3" s="355" t="s">
        <v>840</v>
      </c>
      <c r="C3" s="355" t="s">
        <v>260</v>
      </c>
      <c r="D3" s="355" t="s">
        <v>147</v>
      </c>
      <c r="E3" s="355" t="s">
        <v>149</v>
      </c>
      <c r="F3" s="355" t="s">
        <v>148</v>
      </c>
      <c r="G3" s="354"/>
      <c r="H3" s="167" t="s">
        <v>290</v>
      </c>
      <c r="I3" s="170" t="s">
        <v>186</v>
      </c>
      <c r="J3" s="170" t="s">
        <v>279</v>
      </c>
      <c r="K3" s="170" t="s">
        <v>280</v>
      </c>
      <c r="L3" s="170" t="s">
        <v>185</v>
      </c>
      <c r="M3" s="170" t="s">
        <v>307</v>
      </c>
      <c r="N3" s="170" t="s">
        <v>281</v>
      </c>
      <c r="O3" s="170" t="s">
        <v>282</v>
      </c>
      <c r="P3" s="170" t="s">
        <v>283</v>
      </c>
      <c r="Q3" s="170" t="s">
        <v>284</v>
      </c>
      <c r="R3" s="170" t="s">
        <v>289</v>
      </c>
      <c r="S3" s="170" t="s">
        <v>298</v>
      </c>
      <c r="T3" s="170" t="s">
        <v>299</v>
      </c>
      <c r="U3" s="170" t="s">
        <v>300</v>
      </c>
      <c r="V3" s="170" t="s">
        <v>301</v>
      </c>
      <c r="W3" s="170" t="s">
        <v>847</v>
      </c>
      <c r="X3" s="170" t="s">
        <v>302</v>
      </c>
      <c r="Y3" s="170" t="s">
        <v>303</v>
      </c>
      <c r="Z3" s="170" t="s">
        <v>304</v>
      </c>
      <c r="AA3" s="170" t="s">
        <v>305</v>
      </c>
      <c r="AB3" s="170" t="s">
        <v>306</v>
      </c>
      <c r="AC3" s="143" t="s">
        <v>5</v>
      </c>
      <c r="AD3" s="143" t="s">
        <v>173</v>
      </c>
      <c r="AE3" s="143" t="s">
        <v>172</v>
      </c>
      <c r="AF3" s="143" t="s">
        <v>170</v>
      </c>
      <c r="AG3" s="143" t="s">
        <v>171</v>
      </c>
      <c r="AH3" s="143" t="s">
        <v>168</v>
      </c>
      <c r="AI3" s="143" t="s">
        <v>169</v>
      </c>
      <c r="AJ3" s="143" t="s">
        <v>5</v>
      </c>
      <c r="AK3" s="143" t="s">
        <v>173</v>
      </c>
      <c r="AL3" s="143" t="s">
        <v>172</v>
      </c>
      <c r="AM3" s="143" t="s">
        <v>170</v>
      </c>
      <c r="AN3" s="143" t="s">
        <v>171</v>
      </c>
      <c r="AO3" s="143" t="s">
        <v>168</v>
      </c>
      <c r="AP3" s="143" t="s">
        <v>169</v>
      </c>
      <c r="AQ3" s="143" t="s">
        <v>5</v>
      </c>
      <c r="AR3" s="143" t="s">
        <v>173</v>
      </c>
      <c r="AS3" s="143" t="s">
        <v>172</v>
      </c>
      <c r="AT3" s="143" t="s">
        <v>170</v>
      </c>
      <c r="AU3" s="143" t="s">
        <v>171</v>
      </c>
      <c r="AV3" s="143" t="s">
        <v>168</v>
      </c>
      <c r="AW3" s="143" t="s">
        <v>169</v>
      </c>
      <c r="AX3" s="143" t="s">
        <v>5</v>
      </c>
      <c r="AY3" s="143" t="s">
        <v>173</v>
      </c>
      <c r="AZ3" s="143" t="s">
        <v>172</v>
      </c>
      <c r="BA3" s="143" t="s">
        <v>170</v>
      </c>
      <c r="BB3" s="143" t="s">
        <v>171</v>
      </c>
      <c r="BC3" s="143" t="s">
        <v>168</v>
      </c>
      <c r="BD3" s="143" t="s">
        <v>169</v>
      </c>
      <c r="BE3" s="143" t="s">
        <v>5</v>
      </c>
      <c r="BF3" s="143" t="s">
        <v>173</v>
      </c>
      <c r="BG3" s="143" t="s">
        <v>172</v>
      </c>
      <c r="BH3" s="143" t="s">
        <v>170</v>
      </c>
      <c r="BI3" s="143" t="s">
        <v>171</v>
      </c>
      <c r="BJ3" s="143" t="s">
        <v>168</v>
      </c>
      <c r="BK3" s="143" t="s">
        <v>169</v>
      </c>
      <c r="BL3" s="143" t="s">
        <v>5</v>
      </c>
      <c r="BM3" s="143" t="s">
        <v>173</v>
      </c>
      <c r="BN3" s="143" t="s">
        <v>172</v>
      </c>
      <c r="BO3" s="143" t="s">
        <v>170</v>
      </c>
      <c r="BP3" s="143" t="s">
        <v>171</v>
      </c>
      <c r="BQ3" s="143" t="s">
        <v>168</v>
      </c>
      <c r="BR3" s="143" t="s">
        <v>169</v>
      </c>
      <c r="BS3" s="143" t="s">
        <v>5</v>
      </c>
      <c r="BT3" s="143" t="s">
        <v>173</v>
      </c>
      <c r="BU3" s="143" t="s">
        <v>172</v>
      </c>
      <c r="BV3" s="143" t="s">
        <v>170</v>
      </c>
      <c r="BW3" s="143" t="s">
        <v>171</v>
      </c>
      <c r="BX3" s="143" t="s">
        <v>168</v>
      </c>
      <c r="BY3" s="143" t="s">
        <v>169</v>
      </c>
      <c r="BZ3" s="143" t="s">
        <v>5</v>
      </c>
      <c r="CA3" s="143" t="s">
        <v>173</v>
      </c>
      <c r="CB3" s="143" t="s">
        <v>172</v>
      </c>
      <c r="CC3" s="143" t="s">
        <v>170</v>
      </c>
      <c r="CD3" s="143" t="s">
        <v>171</v>
      </c>
      <c r="CE3" s="143" t="s">
        <v>168</v>
      </c>
      <c r="CF3" s="143" t="s">
        <v>169</v>
      </c>
      <c r="CG3" s="143" t="s">
        <v>5</v>
      </c>
      <c r="CH3" s="143" t="s">
        <v>173</v>
      </c>
      <c r="CI3" s="143" t="s">
        <v>172</v>
      </c>
      <c r="CJ3" s="143" t="s">
        <v>170</v>
      </c>
      <c r="CK3" s="143" t="s">
        <v>171</v>
      </c>
      <c r="CL3" s="143" t="s">
        <v>168</v>
      </c>
      <c r="CM3" s="143" t="s">
        <v>169</v>
      </c>
      <c r="CN3" s="143" t="s">
        <v>5</v>
      </c>
      <c r="CO3" s="143" t="s">
        <v>173</v>
      </c>
      <c r="CP3" s="143" t="s">
        <v>172</v>
      </c>
      <c r="CQ3" s="143" t="s">
        <v>170</v>
      </c>
      <c r="CR3" s="143" t="s">
        <v>171</v>
      </c>
      <c r="CS3" s="143" t="s">
        <v>168</v>
      </c>
      <c r="CT3" s="143" t="s">
        <v>169</v>
      </c>
      <c r="CU3" s="143" t="s">
        <v>5</v>
      </c>
      <c r="CV3" s="143" t="s">
        <v>173</v>
      </c>
      <c r="CW3" s="143" t="s">
        <v>172</v>
      </c>
      <c r="CX3" s="143" t="s">
        <v>170</v>
      </c>
      <c r="CY3" s="143" t="s">
        <v>171</v>
      </c>
      <c r="CZ3" s="143" t="s">
        <v>168</v>
      </c>
      <c r="DA3" s="143" t="s">
        <v>169</v>
      </c>
    </row>
    <row r="4" spans="1:105" x14ac:dyDescent="0.25">
      <c r="A4" s="9">
        <v>1</v>
      </c>
      <c r="B4" s="9" t="s">
        <v>66</v>
      </c>
      <c r="C4" s="9" t="s">
        <v>59</v>
      </c>
      <c r="D4" s="9" t="s">
        <v>55</v>
      </c>
      <c r="E4" s="9" t="s">
        <v>61</v>
      </c>
      <c r="F4" s="9"/>
      <c r="H4" s="9" t="s">
        <v>55</v>
      </c>
      <c r="I4" s="9"/>
      <c r="J4" s="56">
        <v>0</v>
      </c>
      <c r="K4" s="56">
        <f t="shared" ref="K4:K59" si="0">J4</f>
        <v>0</v>
      </c>
      <c r="L4" s="9"/>
      <c r="M4" s="56">
        <v>0.13923000000000002</v>
      </c>
      <c r="N4" s="56">
        <v>0.13923000000000002</v>
      </c>
      <c r="O4" s="56">
        <f t="shared" ref="O4:O35" si="1">N4</f>
        <v>0.13923000000000002</v>
      </c>
      <c r="P4" s="17">
        <f t="shared" ref="P4:P35" si="2">N4</f>
        <v>0.13923000000000002</v>
      </c>
      <c r="Q4" s="17">
        <f t="shared" ref="Q4:Q35" si="3">N4</f>
        <v>0.13923000000000002</v>
      </c>
      <c r="R4" s="9">
        <v>0</v>
      </c>
      <c r="S4" s="9">
        <f t="shared" ref="S4:S35" si="4">IF($M4=1,1,IF($B4="SPRAVATO",1,0))</f>
        <v>0</v>
      </c>
      <c r="T4" s="9">
        <f t="shared" ref="T4:T35" si="5">IF($M4=1,1,IF(OR($B4="SPRAVATO",$B4="Seltorexant"),1,0))</f>
        <v>0</v>
      </c>
      <c r="U4" s="9">
        <f t="shared" ref="U4:U35" si="6">IF($M4=1,1,IF(OR($B4="SPRAVATO",$B4="FAAH in Anxious Distress"),1,0))</f>
        <v>0</v>
      </c>
      <c r="V4" s="9">
        <f t="shared" ref="V4:V35" si="7">IF($M4=1,1,IF(OR($B4="SPRAVATO",$B4="FAAH in Anxious Distress",$B4="Seltorexant"),1,0))</f>
        <v>0</v>
      </c>
      <c r="W4" s="9">
        <v>0</v>
      </c>
      <c r="X4" s="9">
        <f t="shared" ref="X4:AB4" ca="1" si="8">IF($M4=1,1,ROUND(RANDBETWEEN(0,1),0))</f>
        <v>1</v>
      </c>
      <c r="Y4" s="9">
        <f t="shared" ca="1" si="8"/>
        <v>1</v>
      </c>
      <c r="Z4" s="9">
        <f t="shared" ca="1" si="8"/>
        <v>1</v>
      </c>
      <c r="AA4" s="9">
        <f t="shared" ca="1" si="8"/>
        <v>0</v>
      </c>
      <c r="AB4" s="9">
        <f t="shared" ca="1" si="8"/>
        <v>1</v>
      </c>
      <c r="AC4" s="140">
        <v>2023</v>
      </c>
      <c r="AD4" s="141">
        <f>AC4+1</f>
        <v>2024</v>
      </c>
      <c r="AE4" s="141">
        <f t="shared" ref="AE4:AG6" si="9">TRUNC($AD4+$AK4/12+AL$2/12)</f>
        <v>2025</v>
      </c>
      <c r="AF4" s="141">
        <f t="shared" si="9"/>
        <v>2025</v>
      </c>
      <c r="AG4" s="141">
        <f t="shared" si="9"/>
        <v>2025</v>
      </c>
      <c r="AH4" s="141">
        <f>AC4+1</f>
        <v>2024</v>
      </c>
      <c r="AI4" s="141">
        <f>TRUNC($AD4+$AK4/12+AP$2/12)</f>
        <v>2024</v>
      </c>
      <c r="AJ4" s="140">
        <v>6</v>
      </c>
      <c r="AK4" s="9">
        <v>3</v>
      </c>
      <c r="AL4" s="141">
        <f t="shared" ref="AL4:AN6" si="10">IF((($AD4+$AK4/12+AL$2/12)-TRUNC($AD4+$AK4/12+AL$2/12))*12=0,1,(($AD4+$AK4/12+AL$2/12)-TRUNC($AD4+$AK4/12+AL$2/12))*12)</f>
        <v>3</v>
      </c>
      <c r="AM4" s="141">
        <f t="shared" si="10"/>
        <v>3.9999999999990905</v>
      </c>
      <c r="AN4" s="141">
        <f t="shared" si="10"/>
        <v>3.9999999999990905</v>
      </c>
      <c r="AO4" s="141">
        <f>AJ4</f>
        <v>6</v>
      </c>
      <c r="AP4" s="141">
        <f>IF((($AD4+$AK4/12+AP$2/12)-TRUNC($AD4+$AK4/12+AP$2/12))*12=0,1,(($AD4+$AK4/12+AP$2/12)-TRUNC($AD4+$AK4/12+AP$2/12))*12)</f>
        <v>3</v>
      </c>
      <c r="AQ4" s="9"/>
      <c r="AR4" s="9"/>
      <c r="AS4" s="9"/>
      <c r="AT4" s="9"/>
      <c r="AU4" s="9"/>
      <c r="AV4" s="9"/>
      <c r="AW4" s="9"/>
      <c r="AX4" s="9">
        <v>2036</v>
      </c>
      <c r="AY4" s="9">
        <v>2037</v>
      </c>
      <c r="AZ4" s="9">
        <v>2037</v>
      </c>
      <c r="BA4" s="9">
        <v>2037</v>
      </c>
      <c r="BB4" s="9">
        <v>2037</v>
      </c>
      <c r="BC4" s="9">
        <f>AH4+8</f>
        <v>2032</v>
      </c>
      <c r="BD4" s="9">
        <v>2037</v>
      </c>
      <c r="BE4" s="9">
        <v>6</v>
      </c>
      <c r="BF4" s="9">
        <v>3</v>
      </c>
      <c r="BG4" s="9">
        <v>3</v>
      </c>
      <c r="BH4" s="9">
        <v>3</v>
      </c>
      <c r="BI4" s="9">
        <v>3</v>
      </c>
      <c r="BJ4" s="9">
        <f>AO4</f>
        <v>6</v>
      </c>
      <c r="BK4" s="9">
        <v>3</v>
      </c>
      <c r="BL4" s="139">
        <v>1.2267192541321688</v>
      </c>
      <c r="BM4" s="139">
        <v>2.2612105538192599</v>
      </c>
      <c r="BN4" s="139">
        <v>2.1252009430760062</v>
      </c>
      <c r="BO4" s="139">
        <v>1.2944496352201866</v>
      </c>
      <c r="BP4" s="139">
        <v>0.32314284341629806</v>
      </c>
      <c r="BQ4" s="139">
        <v>0.14000000000000001</v>
      </c>
      <c r="BR4" s="139">
        <v>1.4542000570988298</v>
      </c>
      <c r="BS4" s="139">
        <v>11.984388276878477</v>
      </c>
      <c r="BT4" s="139">
        <v>-1.7475682675103321</v>
      </c>
      <c r="BU4" s="139">
        <v>-1.7169645793441486</v>
      </c>
      <c r="BV4" s="139">
        <v>-1.4425350046709582</v>
      </c>
      <c r="BW4" s="139">
        <v>0.61768216477991222</v>
      </c>
      <c r="BX4" s="139">
        <v>0.15</v>
      </c>
      <c r="BY4" s="139">
        <v>-0.4950056673809119</v>
      </c>
      <c r="BZ4" s="138">
        <v>0.22</v>
      </c>
      <c r="CA4" s="138">
        <v>0.27</v>
      </c>
      <c r="CB4" s="138">
        <v>0.17</v>
      </c>
      <c r="CC4" s="138">
        <v>0.14000000000000001</v>
      </c>
      <c r="CD4" s="138">
        <v>0.23</v>
      </c>
      <c r="CE4" s="138">
        <v>0.16</v>
      </c>
      <c r="CF4" s="138">
        <v>0.06</v>
      </c>
      <c r="CG4" s="138">
        <v>0.28000000000000003</v>
      </c>
      <c r="CH4" s="138">
        <v>0.23</v>
      </c>
      <c r="CI4" s="138">
        <v>0.33</v>
      </c>
      <c r="CJ4" s="138">
        <v>0.36</v>
      </c>
      <c r="CK4" s="138">
        <v>0.27</v>
      </c>
      <c r="CL4" s="138">
        <v>0.34</v>
      </c>
      <c r="CM4" s="138">
        <v>0.45</v>
      </c>
      <c r="CN4" s="138">
        <v>0.22</v>
      </c>
      <c r="CO4" s="138">
        <v>0.27</v>
      </c>
      <c r="CP4" s="138">
        <v>0.17</v>
      </c>
      <c r="CQ4" s="138">
        <v>0.14000000000000001</v>
      </c>
      <c r="CR4" s="138">
        <v>0.23</v>
      </c>
      <c r="CS4" s="138">
        <v>0.16</v>
      </c>
      <c r="CT4" s="138">
        <v>0.06</v>
      </c>
      <c r="CU4" s="138">
        <v>0.28000000000000003</v>
      </c>
      <c r="CV4" s="138">
        <v>0.23</v>
      </c>
      <c r="CW4" s="138">
        <v>0.33</v>
      </c>
      <c r="CX4" s="138">
        <v>0.36</v>
      </c>
      <c r="CY4" s="138">
        <v>0.27</v>
      </c>
      <c r="CZ4" s="138">
        <v>0.34</v>
      </c>
      <c r="DA4" s="138">
        <v>0.45</v>
      </c>
    </row>
    <row r="5" spans="1:105" x14ac:dyDescent="0.25">
      <c r="A5" s="9">
        <v>2</v>
      </c>
      <c r="B5" s="9" t="s">
        <v>82</v>
      </c>
      <c r="C5" s="9" t="s">
        <v>16</v>
      </c>
      <c r="D5" s="9" t="s">
        <v>80</v>
      </c>
      <c r="E5" s="9" t="s">
        <v>81</v>
      </c>
      <c r="F5" s="9"/>
      <c r="H5" s="9" t="s">
        <v>80</v>
      </c>
      <c r="I5" s="9"/>
      <c r="J5" s="56">
        <v>0</v>
      </c>
      <c r="K5" s="56">
        <f t="shared" si="0"/>
        <v>0</v>
      </c>
      <c r="L5" s="9"/>
      <c r="M5" s="56">
        <v>0.2</v>
      </c>
      <c r="N5" s="56">
        <f>M5</f>
        <v>0.2</v>
      </c>
      <c r="O5" s="56">
        <f t="shared" si="1"/>
        <v>0.2</v>
      </c>
      <c r="P5" s="17">
        <f t="shared" si="2"/>
        <v>0.2</v>
      </c>
      <c r="Q5" s="17">
        <f t="shared" si="3"/>
        <v>0.2</v>
      </c>
      <c r="R5" s="9">
        <v>0</v>
      </c>
      <c r="S5" s="9">
        <f t="shared" si="4"/>
        <v>0</v>
      </c>
      <c r="T5" s="9">
        <f t="shared" si="5"/>
        <v>0</v>
      </c>
      <c r="U5" s="9">
        <f t="shared" si="6"/>
        <v>0</v>
      </c>
      <c r="V5" s="9">
        <f t="shared" si="7"/>
        <v>0</v>
      </c>
      <c r="W5" s="9">
        <v>0</v>
      </c>
      <c r="X5" s="9">
        <f t="shared" ref="X5:AA59" ca="1" si="11">IF($M5=1,1,ROUND(RANDBETWEEN(0,1),0))</f>
        <v>1</v>
      </c>
      <c r="Y5" s="9">
        <f t="shared" ca="1" si="11"/>
        <v>1</v>
      </c>
      <c r="Z5" s="9">
        <f t="shared" ca="1" si="11"/>
        <v>1</v>
      </c>
      <c r="AA5" s="9">
        <f t="shared" ca="1" si="11"/>
        <v>0</v>
      </c>
      <c r="AB5" s="9">
        <f t="shared" ref="AB5:AB67" ca="1" si="12">IF($M5=1,1,ROUND(RANDBETWEEN(0,1),0))</f>
        <v>1</v>
      </c>
      <c r="AC5" s="140">
        <v>2022</v>
      </c>
      <c r="AD5" s="141">
        <f>AC5+1</f>
        <v>2023</v>
      </c>
      <c r="AE5" s="141">
        <f t="shared" si="9"/>
        <v>2024</v>
      </c>
      <c r="AF5" s="141">
        <f t="shared" si="9"/>
        <v>2024</v>
      </c>
      <c r="AG5" s="141">
        <f t="shared" si="9"/>
        <v>2024</v>
      </c>
      <c r="AH5" s="141">
        <f>AC5+1</f>
        <v>2023</v>
      </c>
      <c r="AI5" s="141">
        <f>TRUNC($AD5+$AK5/12+AP$2/12)</f>
        <v>2023</v>
      </c>
      <c r="AJ5" s="140">
        <v>5</v>
      </c>
      <c r="AK5" s="9">
        <v>7</v>
      </c>
      <c r="AL5" s="141">
        <f t="shared" si="10"/>
        <v>6.9999999999990905</v>
      </c>
      <c r="AM5" s="141">
        <f t="shared" si="10"/>
        <v>7.999999999998181</v>
      </c>
      <c r="AN5" s="141">
        <f t="shared" si="10"/>
        <v>7.999999999998181</v>
      </c>
      <c r="AO5" s="141">
        <f>AJ5</f>
        <v>5</v>
      </c>
      <c r="AP5" s="141">
        <f>IF((($AD5+$AK5/12+AP$2/12)-TRUNC($AD5+$AK5/12+AP$2/12))*12=0,1,(($AD5+$AK5/12+AP$2/12)-TRUNC($AD5+$AK5/12+AP$2/12))*12)</f>
        <v>6.9999999999990905</v>
      </c>
      <c r="AQ5" s="9"/>
      <c r="AR5" s="9"/>
      <c r="AS5" s="9"/>
      <c r="AT5" s="9"/>
      <c r="AU5" s="9"/>
      <c r="AV5" s="9"/>
      <c r="AW5" s="9"/>
      <c r="AX5" s="9">
        <v>2028</v>
      </c>
      <c r="AY5" s="9">
        <v>2029</v>
      </c>
      <c r="AZ5" s="9">
        <v>2029</v>
      </c>
      <c r="BA5" s="9">
        <v>2029</v>
      </c>
      <c r="BB5" s="9">
        <v>2029</v>
      </c>
      <c r="BC5" s="9">
        <f>AH5+8</f>
        <v>2031</v>
      </c>
      <c r="BD5" s="9">
        <v>2029</v>
      </c>
      <c r="BE5" s="9">
        <v>7</v>
      </c>
      <c r="BF5" s="9">
        <v>7</v>
      </c>
      <c r="BG5" s="9">
        <v>7</v>
      </c>
      <c r="BH5" s="9">
        <v>7</v>
      </c>
      <c r="BI5" s="9">
        <v>7</v>
      </c>
      <c r="BJ5" s="9">
        <f>AO5</f>
        <v>5</v>
      </c>
      <c r="BK5" s="9">
        <v>7</v>
      </c>
      <c r="BL5" s="139">
        <v>1.2267192541321688</v>
      </c>
      <c r="BM5" s="139">
        <v>2.2612105538192599</v>
      </c>
      <c r="BN5" s="139">
        <v>2.1252009430760062</v>
      </c>
      <c r="BO5" s="139">
        <v>1.2944496352201866</v>
      </c>
      <c r="BP5" s="139">
        <v>0.32314284341629806</v>
      </c>
      <c r="BQ5" s="139">
        <v>0.14000000000000001</v>
      </c>
      <c r="BR5" s="139">
        <v>1.4542000570988298</v>
      </c>
      <c r="BS5" s="139">
        <v>11.984388276878477</v>
      </c>
      <c r="BT5" s="139">
        <v>-1.7475682675103321</v>
      </c>
      <c r="BU5" s="139">
        <v>-1.7169645793441486</v>
      </c>
      <c r="BV5" s="139">
        <v>-1.4425350046709582</v>
      </c>
      <c r="BW5" s="139">
        <v>0.61768216477991222</v>
      </c>
      <c r="BX5" s="139">
        <v>0.15</v>
      </c>
      <c r="BY5" s="139">
        <v>-0.4950056673809119</v>
      </c>
      <c r="BZ5" s="138">
        <v>0.15</v>
      </c>
      <c r="CA5" s="138">
        <v>0.2</v>
      </c>
      <c r="CB5" s="138">
        <v>0.12</v>
      </c>
      <c r="CC5" s="138">
        <v>0.08</v>
      </c>
      <c r="CD5" s="138">
        <v>0.18</v>
      </c>
      <c r="CE5" s="138">
        <v>0.16</v>
      </c>
      <c r="CF5" s="138">
        <v>0.05</v>
      </c>
      <c r="CG5" s="138">
        <v>0.35</v>
      </c>
      <c r="CH5" s="138">
        <v>0.3</v>
      </c>
      <c r="CI5" s="138">
        <v>0.38</v>
      </c>
      <c r="CJ5" s="138">
        <v>0.42</v>
      </c>
      <c r="CK5" s="138">
        <v>0.32</v>
      </c>
      <c r="CL5" s="138">
        <v>0.34</v>
      </c>
      <c r="CM5" s="138">
        <v>0.45</v>
      </c>
      <c r="CN5" s="138">
        <v>0.15</v>
      </c>
      <c r="CO5" s="138">
        <v>0.2</v>
      </c>
      <c r="CP5" s="138">
        <v>0.12</v>
      </c>
      <c r="CQ5" s="138">
        <v>0.08</v>
      </c>
      <c r="CR5" s="138">
        <v>0.18</v>
      </c>
      <c r="CS5" s="138">
        <v>0.16</v>
      </c>
      <c r="CT5" s="138">
        <v>0.05</v>
      </c>
      <c r="CU5" s="138">
        <v>0.35</v>
      </c>
      <c r="CV5" s="138">
        <v>0.3</v>
      </c>
      <c r="CW5" s="138">
        <v>0.38</v>
      </c>
      <c r="CX5" s="138">
        <v>0.42</v>
      </c>
      <c r="CY5" s="138">
        <v>0.32</v>
      </c>
      <c r="CZ5" s="138">
        <v>0.34</v>
      </c>
      <c r="DA5" s="138">
        <v>0.45</v>
      </c>
    </row>
    <row r="6" spans="1:105" x14ac:dyDescent="0.25">
      <c r="A6" s="9">
        <v>3</v>
      </c>
      <c r="B6" s="9" t="s">
        <v>26</v>
      </c>
      <c r="C6" s="9" t="s">
        <v>25</v>
      </c>
      <c r="D6" s="9" t="s">
        <v>55</v>
      </c>
      <c r="E6" s="9" t="s">
        <v>2</v>
      </c>
      <c r="F6" s="9"/>
      <c r="H6" s="9" t="s">
        <v>55</v>
      </c>
      <c r="I6" s="9"/>
      <c r="J6" s="56">
        <v>0</v>
      </c>
      <c r="K6" s="56">
        <f t="shared" si="0"/>
        <v>0</v>
      </c>
      <c r="L6" s="9"/>
      <c r="M6" s="56">
        <v>0.09</v>
      </c>
      <c r="N6" s="56">
        <v>0.09</v>
      </c>
      <c r="O6" s="56">
        <f t="shared" si="1"/>
        <v>0.09</v>
      </c>
      <c r="P6" s="17">
        <f t="shared" si="2"/>
        <v>0.09</v>
      </c>
      <c r="Q6" s="17">
        <f t="shared" si="3"/>
        <v>0.09</v>
      </c>
      <c r="R6" s="9">
        <v>0</v>
      </c>
      <c r="S6" s="9">
        <f t="shared" si="4"/>
        <v>0</v>
      </c>
      <c r="T6" s="9">
        <f t="shared" si="5"/>
        <v>0</v>
      </c>
      <c r="U6" s="9">
        <f t="shared" si="6"/>
        <v>0</v>
      </c>
      <c r="V6" s="9">
        <f t="shared" si="7"/>
        <v>0</v>
      </c>
      <c r="W6" s="9">
        <v>0</v>
      </c>
      <c r="X6" s="9">
        <f t="shared" ca="1" si="11"/>
        <v>1</v>
      </c>
      <c r="Y6" s="9">
        <f t="shared" ca="1" si="11"/>
        <v>0</v>
      </c>
      <c r="Z6" s="9">
        <f t="shared" ca="1" si="11"/>
        <v>1</v>
      </c>
      <c r="AA6" s="9">
        <f t="shared" ca="1" si="11"/>
        <v>1</v>
      </c>
      <c r="AB6" s="9">
        <f t="shared" ca="1" si="12"/>
        <v>1</v>
      </c>
      <c r="AC6" s="140">
        <v>2030</v>
      </c>
      <c r="AD6" s="141">
        <f>AC6+1</f>
        <v>2031</v>
      </c>
      <c r="AE6" s="141">
        <f t="shared" si="9"/>
        <v>2032</v>
      </c>
      <c r="AF6" s="141">
        <f t="shared" si="9"/>
        <v>2032</v>
      </c>
      <c r="AG6" s="141">
        <f t="shared" si="9"/>
        <v>2032</v>
      </c>
      <c r="AH6" s="141">
        <f>AC6+1</f>
        <v>2031</v>
      </c>
      <c r="AI6" s="141">
        <f>TRUNC($AD6+$AK6/12+AP$2/12)</f>
        <v>2031</v>
      </c>
      <c r="AJ6" s="140">
        <v>12</v>
      </c>
      <c r="AK6" s="9">
        <v>6</v>
      </c>
      <c r="AL6" s="141">
        <f t="shared" si="10"/>
        <v>6</v>
      </c>
      <c r="AM6" s="141">
        <f t="shared" si="10"/>
        <v>6.9999999999990905</v>
      </c>
      <c r="AN6" s="141">
        <f t="shared" si="10"/>
        <v>6.9999999999990905</v>
      </c>
      <c r="AO6" s="141">
        <f>AJ6</f>
        <v>12</v>
      </c>
      <c r="AP6" s="141">
        <f>IF((($AD6+$AK6/12+AP$2/12)-TRUNC($AD6+$AK6/12+AP$2/12))*12=0,1,(($AD6+$AK6/12+AP$2/12)-TRUNC($AD6+$AK6/12+AP$2/12))*12)</f>
        <v>6</v>
      </c>
      <c r="AQ6" s="9"/>
      <c r="AR6" s="9"/>
      <c r="AS6" s="9"/>
      <c r="AT6" s="9"/>
      <c r="AU6" s="9"/>
      <c r="AV6" s="9"/>
      <c r="AW6" s="9"/>
      <c r="AX6" s="9">
        <v>2040</v>
      </c>
      <c r="AY6" s="9">
        <v>2038</v>
      </c>
      <c r="AZ6" s="9">
        <v>2038</v>
      </c>
      <c r="BA6" s="9">
        <v>2038</v>
      </c>
      <c r="BB6" s="9">
        <v>2038</v>
      </c>
      <c r="BC6" s="9">
        <f>AH6+8</f>
        <v>2039</v>
      </c>
      <c r="BD6" s="9">
        <v>2038</v>
      </c>
      <c r="BE6" s="9">
        <v>9</v>
      </c>
      <c r="BF6" s="9">
        <v>9</v>
      </c>
      <c r="BG6" s="9">
        <v>9</v>
      </c>
      <c r="BH6" s="9">
        <v>9</v>
      </c>
      <c r="BI6" s="9">
        <v>9</v>
      </c>
      <c r="BJ6" s="9">
        <f>AO6</f>
        <v>12</v>
      </c>
      <c r="BK6" s="9">
        <v>9</v>
      </c>
      <c r="BL6" s="139">
        <v>1.2267192541321688</v>
      </c>
      <c r="BM6" s="139">
        <v>2.2612105538192599</v>
      </c>
      <c r="BN6" s="139">
        <v>2.1252009430760062</v>
      </c>
      <c r="BO6" s="139">
        <v>1.2944496352201866</v>
      </c>
      <c r="BP6" s="139">
        <v>0.32314284341629806</v>
      </c>
      <c r="BQ6" s="139">
        <v>0.14000000000000001</v>
      </c>
      <c r="BR6" s="139">
        <v>1.4542000570988298</v>
      </c>
      <c r="BS6" s="139">
        <v>11.984388276878477</v>
      </c>
      <c r="BT6" s="139">
        <v>-1.7475682675103321</v>
      </c>
      <c r="BU6" s="139">
        <v>-1.7169645793441486</v>
      </c>
      <c r="BV6" s="139">
        <v>-1.4425350046709582</v>
      </c>
      <c r="BW6" s="139">
        <v>0.61768216477991222</v>
      </c>
      <c r="BX6" s="139">
        <v>0.15</v>
      </c>
      <c r="BY6" s="139">
        <v>-0.4950056673809119</v>
      </c>
      <c r="BZ6" s="138">
        <v>0.15</v>
      </c>
      <c r="CA6" s="138">
        <v>0.2</v>
      </c>
      <c r="CB6" s="138">
        <v>0.12</v>
      </c>
      <c r="CC6" s="138">
        <v>0.08</v>
      </c>
      <c r="CD6" s="138">
        <v>0.18</v>
      </c>
      <c r="CE6" s="138">
        <v>0.16</v>
      </c>
      <c r="CF6" s="138">
        <v>0.05</v>
      </c>
      <c r="CG6" s="138">
        <v>0.35</v>
      </c>
      <c r="CH6" s="138">
        <v>0.3</v>
      </c>
      <c r="CI6" s="138">
        <v>0.38</v>
      </c>
      <c r="CJ6" s="138">
        <v>0.42</v>
      </c>
      <c r="CK6" s="138">
        <v>0.32</v>
      </c>
      <c r="CL6" s="138">
        <v>0.34</v>
      </c>
      <c r="CM6" s="138">
        <v>0.45</v>
      </c>
      <c r="CN6" s="138">
        <v>0.15</v>
      </c>
      <c r="CO6" s="138">
        <v>0.2</v>
      </c>
      <c r="CP6" s="138">
        <v>0.12</v>
      </c>
      <c r="CQ6" s="138">
        <v>0.08</v>
      </c>
      <c r="CR6" s="138">
        <v>0.18</v>
      </c>
      <c r="CS6" s="138">
        <v>0.16</v>
      </c>
      <c r="CT6" s="138">
        <v>0.05</v>
      </c>
      <c r="CU6" s="138">
        <v>0.35</v>
      </c>
      <c r="CV6" s="138">
        <v>0.3</v>
      </c>
      <c r="CW6" s="138">
        <v>0.38</v>
      </c>
      <c r="CX6" s="138">
        <v>0.42</v>
      </c>
      <c r="CY6" s="138">
        <v>0.32</v>
      </c>
      <c r="CZ6" s="138">
        <v>0.34</v>
      </c>
      <c r="DA6" s="138">
        <v>0.45</v>
      </c>
    </row>
    <row r="7" spans="1:105" x14ac:dyDescent="0.25">
      <c r="A7" s="9">
        <v>65</v>
      </c>
      <c r="B7" s="9" t="s">
        <v>93</v>
      </c>
      <c r="C7" s="9" t="s">
        <v>52</v>
      </c>
      <c r="D7" s="9" t="s">
        <v>45</v>
      </c>
      <c r="E7" s="9" t="s">
        <v>87</v>
      </c>
      <c r="F7" s="9"/>
      <c r="H7" s="9" t="s">
        <v>45</v>
      </c>
      <c r="I7" s="9"/>
      <c r="J7" s="56">
        <v>1</v>
      </c>
      <c r="K7" s="56">
        <f t="shared" si="0"/>
        <v>1</v>
      </c>
      <c r="L7" s="9"/>
      <c r="M7" s="56">
        <v>1</v>
      </c>
      <c r="N7" s="56">
        <v>1</v>
      </c>
      <c r="O7" s="56">
        <f t="shared" si="1"/>
        <v>1</v>
      </c>
      <c r="P7" s="17">
        <f t="shared" si="2"/>
        <v>1</v>
      </c>
      <c r="Q7" s="17">
        <f t="shared" si="3"/>
        <v>1</v>
      </c>
      <c r="R7" s="17">
        <v>1</v>
      </c>
      <c r="S7" s="9">
        <f t="shared" si="4"/>
        <v>1</v>
      </c>
      <c r="T7" s="9">
        <f t="shared" si="5"/>
        <v>1</v>
      </c>
      <c r="U7" s="9">
        <f t="shared" si="6"/>
        <v>1</v>
      </c>
      <c r="V7" s="9">
        <f t="shared" si="7"/>
        <v>1</v>
      </c>
      <c r="W7" s="9">
        <v>1</v>
      </c>
      <c r="X7" s="9">
        <f t="shared" ca="1" si="11"/>
        <v>1</v>
      </c>
      <c r="Y7" s="9">
        <f t="shared" ca="1" si="11"/>
        <v>1</v>
      </c>
      <c r="Z7" s="9">
        <f t="shared" ca="1" si="11"/>
        <v>1</v>
      </c>
      <c r="AA7" s="9">
        <f t="shared" ca="1" si="11"/>
        <v>1</v>
      </c>
      <c r="AB7" s="9">
        <f t="shared" ca="1" si="12"/>
        <v>1</v>
      </c>
      <c r="AC7" s="140">
        <v>2002</v>
      </c>
      <c r="AD7" s="9">
        <v>2004</v>
      </c>
      <c r="AE7" s="9">
        <v>2005</v>
      </c>
      <c r="AF7" s="9">
        <v>2005</v>
      </c>
      <c r="AG7" s="9">
        <v>2005</v>
      </c>
      <c r="AH7" s="141"/>
      <c r="AI7" s="9">
        <v>2004</v>
      </c>
      <c r="AJ7" s="140">
        <v>11</v>
      </c>
      <c r="AK7" s="9">
        <v>6</v>
      </c>
      <c r="AL7" s="9">
        <v>4</v>
      </c>
      <c r="AM7" s="9">
        <v>1</v>
      </c>
      <c r="AN7" s="9">
        <v>2</v>
      </c>
      <c r="AO7" s="9"/>
      <c r="AP7" s="9">
        <v>6</v>
      </c>
      <c r="AQ7" s="140"/>
      <c r="AR7" s="9"/>
      <c r="AS7" s="9"/>
      <c r="AT7" s="9"/>
      <c r="AU7" s="9"/>
      <c r="AV7" s="9"/>
      <c r="AW7" s="9"/>
      <c r="AX7" s="140">
        <v>2015</v>
      </c>
      <c r="AY7" s="9">
        <v>2015</v>
      </c>
      <c r="AZ7" s="9">
        <v>2014</v>
      </c>
      <c r="BA7" s="9">
        <v>2014</v>
      </c>
      <c r="BB7" s="9">
        <v>2015</v>
      </c>
      <c r="BC7" s="9"/>
      <c r="BD7" s="9">
        <v>2014</v>
      </c>
      <c r="BE7" s="140">
        <v>4</v>
      </c>
      <c r="BF7" s="9">
        <v>4</v>
      </c>
      <c r="BG7" s="9">
        <v>4</v>
      </c>
      <c r="BH7" s="9">
        <v>4</v>
      </c>
      <c r="BI7" s="9">
        <v>4</v>
      </c>
      <c r="BJ7" s="9"/>
      <c r="BK7" s="9">
        <v>4</v>
      </c>
      <c r="BL7" s="139">
        <v>1.2267192541321688</v>
      </c>
      <c r="BM7" s="139">
        <v>2.2612105538192599</v>
      </c>
      <c r="BN7" s="139">
        <v>2.1252009430760062</v>
      </c>
      <c r="BO7" s="139">
        <v>1.2944496352201866</v>
      </c>
      <c r="BP7" s="139">
        <v>0.32314284341629806</v>
      </c>
      <c r="BQ7" s="139">
        <v>0.14000000000000001</v>
      </c>
      <c r="BR7" s="139">
        <v>1.4542000570988298</v>
      </c>
      <c r="BS7" s="139">
        <v>11.984388276878477</v>
      </c>
      <c r="BT7" s="139">
        <v>-1.7475682675103321</v>
      </c>
      <c r="BU7" s="139">
        <v>-1.7169645793441486</v>
      </c>
      <c r="BV7" s="139">
        <v>-1.4425350046709582</v>
      </c>
      <c r="BW7" s="139">
        <v>0.61768216477991222</v>
      </c>
      <c r="BX7" s="139">
        <v>0.15</v>
      </c>
      <c r="BY7" s="139">
        <v>-0.4950056673809119</v>
      </c>
      <c r="BZ7" s="138">
        <v>0.15</v>
      </c>
      <c r="CA7" s="138">
        <v>0.2</v>
      </c>
      <c r="CB7" s="138">
        <v>0.12</v>
      </c>
      <c r="CC7" s="138">
        <v>0.08</v>
      </c>
      <c r="CD7" s="138">
        <v>0.18</v>
      </c>
      <c r="CE7" s="138">
        <v>0.16</v>
      </c>
      <c r="CF7" s="138">
        <v>0.05</v>
      </c>
      <c r="CG7" s="138">
        <v>0.35</v>
      </c>
      <c r="CH7" s="138">
        <v>0.3</v>
      </c>
      <c r="CI7" s="138">
        <v>0.38</v>
      </c>
      <c r="CJ7" s="138">
        <v>0.42</v>
      </c>
      <c r="CK7" s="138">
        <v>0.32</v>
      </c>
      <c r="CL7" s="138">
        <v>0.34</v>
      </c>
      <c r="CM7" s="138">
        <v>0.45</v>
      </c>
      <c r="CN7" s="138">
        <v>0.15</v>
      </c>
      <c r="CO7" s="138">
        <v>0.2</v>
      </c>
      <c r="CP7" s="138">
        <v>0.12</v>
      </c>
      <c r="CQ7" s="138">
        <v>0.08</v>
      </c>
      <c r="CR7" s="138">
        <v>0.18</v>
      </c>
      <c r="CS7" s="138">
        <v>0.16</v>
      </c>
      <c r="CT7" s="138">
        <v>0.05</v>
      </c>
      <c r="CU7" s="138">
        <v>0.35</v>
      </c>
      <c r="CV7" s="138">
        <v>0.3</v>
      </c>
      <c r="CW7" s="138">
        <v>0.38</v>
      </c>
      <c r="CX7" s="138">
        <v>0.42</v>
      </c>
      <c r="CY7" s="138">
        <v>0.32</v>
      </c>
      <c r="CZ7" s="138">
        <v>0.34</v>
      </c>
      <c r="DA7" s="138">
        <v>0.45</v>
      </c>
    </row>
    <row r="8" spans="1:105" x14ac:dyDescent="0.25">
      <c r="A8" s="9">
        <v>4</v>
      </c>
      <c r="B8" s="9" t="s">
        <v>75</v>
      </c>
      <c r="C8" s="9" t="s">
        <v>59</v>
      </c>
      <c r="D8" s="9" t="s">
        <v>41</v>
      </c>
      <c r="E8" s="9" t="s">
        <v>74</v>
      </c>
      <c r="F8" s="9"/>
      <c r="H8" s="9" t="s">
        <v>41</v>
      </c>
      <c r="I8" s="9"/>
      <c r="J8" s="56">
        <v>0</v>
      </c>
      <c r="K8" s="56">
        <f t="shared" si="0"/>
        <v>0</v>
      </c>
      <c r="L8" s="9"/>
      <c r="M8" s="56">
        <v>0.40949999999999998</v>
      </c>
      <c r="N8" s="56">
        <v>0.40949999999999998</v>
      </c>
      <c r="O8" s="56">
        <f t="shared" si="1"/>
        <v>0.40949999999999998</v>
      </c>
      <c r="P8" s="17">
        <f t="shared" si="2"/>
        <v>0.40949999999999998</v>
      </c>
      <c r="Q8" s="17">
        <f t="shared" si="3"/>
        <v>0.40949999999999998</v>
      </c>
      <c r="R8" s="9">
        <v>0</v>
      </c>
      <c r="S8" s="9">
        <f t="shared" si="4"/>
        <v>0</v>
      </c>
      <c r="T8" s="9">
        <f t="shared" si="5"/>
        <v>0</v>
      </c>
      <c r="U8" s="9">
        <f t="shared" si="6"/>
        <v>0</v>
      </c>
      <c r="V8" s="9">
        <f t="shared" si="7"/>
        <v>0</v>
      </c>
      <c r="W8" s="9">
        <v>0</v>
      </c>
      <c r="X8" s="9">
        <f t="shared" ca="1" si="11"/>
        <v>0</v>
      </c>
      <c r="Y8" s="9">
        <f t="shared" ca="1" si="11"/>
        <v>0</v>
      </c>
      <c r="Z8" s="9">
        <f t="shared" ca="1" si="11"/>
        <v>0</v>
      </c>
      <c r="AA8" s="9">
        <f t="shared" ca="1" si="11"/>
        <v>1</v>
      </c>
      <c r="AB8" s="9">
        <f t="shared" ca="1" si="12"/>
        <v>0</v>
      </c>
      <c r="AC8" s="140">
        <v>2023</v>
      </c>
      <c r="AD8" s="141">
        <f>AC8+1</f>
        <v>2024</v>
      </c>
      <c r="AE8" s="141">
        <f t="shared" ref="AE8:AG11" si="13">TRUNC($AD8+$AK8/12+AL$2/12)</f>
        <v>2025</v>
      </c>
      <c r="AF8" s="141">
        <f t="shared" si="13"/>
        <v>2025</v>
      </c>
      <c r="AG8" s="141">
        <f t="shared" si="13"/>
        <v>2025</v>
      </c>
      <c r="AH8" s="141">
        <f>AC8+1</f>
        <v>2024</v>
      </c>
      <c r="AI8" s="141">
        <f>TRUNC($AD8+$AK8/12+AP$2/12)</f>
        <v>2024</v>
      </c>
      <c r="AJ8" s="140">
        <v>7</v>
      </c>
      <c r="AK8" s="9">
        <v>3</v>
      </c>
      <c r="AL8" s="141">
        <f t="shared" ref="AL8:AN11" si="14">IF((($AD8+$AK8/12+AL$2/12)-TRUNC($AD8+$AK8/12+AL$2/12))*12=0,1,(($AD8+$AK8/12+AL$2/12)-TRUNC($AD8+$AK8/12+AL$2/12))*12)</f>
        <v>3</v>
      </c>
      <c r="AM8" s="141">
        <f t="shared" si="14"/>
        <v>3.9999999999990905</v>
      </c>
      <c r="AN8" s="141">
        <f t="shared" si="14"/>
        <v>3.9999999999990905</v>
      </c>
      <c r="AO8" s="141">
        <f>AJ8</f>
        <v>7</v>
      </c>
      <c r="AP8" s="141">
        <f>IF((($AD8+$AK8/12+AP$2/12)-TRUNC($AD8+$AK8/12+AP$2/12))*12=0,1,(($AD8+$AK8/12+AP$2/12)-TRUNC($AD8+$AK8/12+AP$2/12))*12)</f>
        <v>3</v>
      </c>
      <c r="AQ8" s="9"/>
      <c r="AR8" s="9"/>
      <c r="AS8" s="9"/>
      <c r="AT8" s="9"/>
      <c r="AU8" s="9"/>
      <c r="AV8" s="9"/>
      <c r="AW8" s="9"/>
      <c r="AX8" s="9">
        <v>2032</v>
      </c>
      <c r="AY8" s="9">
        <v>2033</v>
      </c>
      <c r="AZ8" s="9">
        <v>2033</v>
      </c>
      <c r="BA8" s="9">
        <v>2033</v>
      </c>
      <c r="BB8" s="9">
        <v>2033</v>
      </c>
      <c r="BC8" s="9">
        <f>AH8+8</f>
        <v>2032</v>
      </c>
      <c r="BD8" s="9">
        <v>2033</v>
      </c>
      <c r="BE8" s="9">
        <v>7</v>
      </c>
      <c r="BF8" s="9">
        <v>3</v>
      </c>
      <c r="BG8" s="9">
        <v>3</v>
      </c>
      <c r="BH8" s="9">
        <v>3</v>
      </c>
      <c r="BI8" s="9">
        <v>3</v>
      </c>
      <c r="BJ8" s="9">
        <f>AO8</f>
        <v>7</v>
      </c>
      <c r="BK8" s="9">
        <v>3</v>
      </c>
      <c r="BL8" s="139">
        <v>1.2267192541321688</v>
      </c>
      <c r="BM8" s="139">
        <v>2.2612105538192599</v>
      </c>
      <c r="BN8" s="139">
        <v>2.1252009430760062</v>
      </c>
      <c r="BO8" s="139">
        <v>1.2944496352201866</v>
      </c>
      <c r="BP8" s="139">
        <v>0.32314284341629806</v>
      </c>
      <c r="BQ8" s="139">
        <v>0.14000000000000001</v>
      </c>
      <c r="BR8" s="139">
        <v>1.4542000570988298</v>
      </c>
      <c r="BS8" s="139">
        <v>11.984388276878477</v>
      </c>
      <c r="BT8" s="139">
        <v>-1.7475682675103321</v>
      </c>
      <c r="BU8" s="139">
        <v>-1.7169645793441486</v>
      </c>
      <c r="BV8" s="139">
        <v>-1.4425350046709582</v>
      </c>
      <c r="BW8" s="139">
        <v>0.61768216477991222</v>
      </c>
      <c r="BX8" s="139">
        <v>0.15</v>
      </c>
      <c r="BY8" s="139">
        <v>-0.4950056673809119</v>
      </c>
      <c r="BZ8" s="138">
        <v>0.22</v>
      </c>
      <c r="CA8" s="138">
        <v>0.27</v>
      </c>
      <c r="CB8" s="138">
        <v>0.17</v>
      </c>
      <c r="CC8" s="138">
        <v>0.14000000000000001</v>
      </c>
      <c r="CD8" s="138">
        <v>0.23</v>
      </c>
      <c r="CE8" s="138">
        <v>0.23</v>
      </c>
      <c r="CF8" s="138">
        <v>0.06</v>
      </c>
      <c r="CG8" s="138">
        <v>0.28000000000000003</v>
      </c>
      <c r="CH8" s="138">
        <v>0.23</v>
      </c>
      <c r="CI8" s="138">
        <v>0.33</v>
      </c>
      <c r="CJ8" s="138">
        <v>0.36</v>
      </c>
      <c r="CK8" s="138">
        <v>0.27</v>
      </c>
      <c r="CL8" s="138">
        <v>0.27</v>
      </c>
      <c r="CM8" s="138">
        <v>0.45</v>
      </c>
      <c r="CN8" s="138">
        <v>0.22</v>
      </c>
      <c r="CO8" s="138">
        <v>0.27</v>
      </c>
      <c r="CP8" s="138">
        <v>0.17</v>
      </c>
      <c r="CQ8" s="138">
        <v>0.14000000000000001</v>
      </c>
      <c r="CR8" s="138">
        <v>0.23</v>
      </c>
      <c r="CS8" s="138">
        <v>0.23</v>
      </c>
      <c r="CT8" s="138">
        <v>0.06</v>
      </c>
      <c r="CU8" s="138">
        <v>0.28000000000000003</v>
      </c>
      <c r="CV8" s="138">
        <v>0.23</v>
      </c>
      <c r="CW8" s="138">
        <v>0.33</v>
      </c>
      <c r="CX8" s="138">
        <v>0.36</v>
      </c>
      <c r="CY8" s="138">
        <v>0.27</v>
      </c>
      <c r="CZ8" s="138">
        <v>0.27</v>
      </c>
      <c r="DA8" s="138">
        <v>0.45</v>
      </c>
    </row>
    <row r="9" spans="1:105" x14ac:dyDescent="0.25">
      <c r="A9" s="9">
        <v>5</v>
      </c>
      <c r="B9" s="9" t="s">
        <v>78</v>
      </c>
      <c r="C9" s="9" t="s">
        <v>76</v>
      </c>
      <c r="D9" s="9" t="s">
        <v>60</v>
      </c>
      <c r="E9" s="9" t="s">
        <v>77</v>
      </c>
      <c r="F9" s="9"/>
      <c r="H9" s="9" t="s">
        <v>60</v>
      </c>
      <c r="I9" s="9"/>
      <c r="J9" s="56">
        <v>0</v>
      </c>
      <c r="K9" s="56">
        <f t="shared" si="0"/>
        <v>0</v>
      </c>
      <c r="L9" s="9"/>
      <c r="M9" s="56">
        <v>0.58500000000000008</v>
      </c>
      <c r="N9" s="56">
        <v>0.58500000000000008</v>
      </c>
      <c r="O9" s="56">
        <f t="shared" si="1"/>
        <v>0.58500000000000008</v>
      </c>
      <c r="P9" s="17">
        <f t="shared" si="2"/>
        <v>0.58500000000000008</v>
      </c>
      <c r="Q9" s="17">
        <f t="shared" si="3"/>
        <v>0.58500000000000008</v>
      </c>
      <c r="R9" s="9">
        <v>0</v>
      </c>
      <c r="S9" s="9">
        <f t="shared" si="4"/>
        <v>0</v>
      </c>
      <c r="T9" s="9">
        <f t="shared" si="5"/>
        <v>0</v>
      </c>
      <c r="U9" s="9">
        <f t="shared" si="6"/>
        <v>0</v>
      </c>
      <c r="V9" s="9">
        <f t="shared" si="7"/>
        <v>0</v>
      </c>
      <c r="W9" s="9">
        <v>1</v>
      </c>
      <c r="X9" s="9">
        <f t="shared" ca="1" si="11"/>
        <v>1</v>
      </c>
      <c r="Y9" s="9">
        <f t="shared" ca="1" si="11"/>
        <v>1</v>
      </c>
      <c r="Z9" s="9">
        <f t="shared" ca="1" si="11"/>
        <v>0</v>
      </c>
      <c r="AA9" s="9">
        <f t="shared" ca="1" si="11"/>
        <v>0</v>
      </c>
      <c r="AB9" s="9">
        <f t="shared" ca="1" si="12"/>
        <v>1</v>
      </c>
      <c r="AC9" s="140">
        <v>2022</v>
      </c>
      <c r="AD9" s="141">
        <f>AC9+1</f>
        <v>2023</v>
      </c>
      <c r="AE9" s="141">
        <f t="shared" si="13"/>
        <v>2024</v>
      </c>
      <c r="AF9" s="141">
        <f t="shared" si="13"/>
        <v>2024</v>
      </c>
      <c r="AG9" s="141">
        <f t="shared" si="13"/>
        <v>2024</v>
      </c>
      <c r="AH9" s="141">
        <f>AC9+1</f>
        <v>2023</v>
      </c>
      <c r="AI9" s="141">
        <f>TRUNC($AD9+$AK9/12+AP$2/12)</f>
        <v>2023</v>
      </c>
      <c r="AJ9" s="9">
        <v>4</v>
      </c>
      <c r="AK9" s="9">
        <v>1</v>
      </c>
      <c r="AL9" s="141">
        <f t="shared" si="14"/>
        <v>0.99999999999909051</v>
      </c>
      <c r="AM9" s="141">
        <f t="shared" si="14"/>
        <v>1.999999999998181</v>
      </c>
      <c r="AN9" s="141">
        <f t="shared" si="14"/>
        <v>1.999999999998181</v>
      </c>
      <c r="AO9" s="141">
        <f>AJ9</f>
        <v>4</v>
      </c>
      <c r="AP9" s="141">
        <f>IF((($AD9+$AK9/12+AP$2/12)-TRUNC($AD9+$AK9/12+AP$2/12))*12=0,1,(($AD9+$AK9/12+AP$2/12)-TRUNC($AD9+$AK9/12+AP$2/12))*12)</f>
        <v>0.99999999999909051</v>
      </c>
      <c r="AQ9" s="9"/>
      <c r="AR9" s="9"/>
      <c r="AS9" s="9"/>
      <c r="AT9" s="9"/>
      <c r="AU9" s="9"/>
      <c r="AV9" s="9"/>
      <c r="AW9" s="9"/>
      <c r="AX9" s="9">
        <v>2029</v>
      </c>
      <c r="AY9" s="9">
        <v>2032</v>
      </c>
      <c r="AZ9" s="9">
        <v>2032</v>
      </c>
      <c r="BA9" s="9">
        <v>2032</v>
      </c>
      <c r="BB9" s="9">
        <v>2032</v>
      </c>
      <c r="BC9" s="9">
        <f>AH9+8</f>
        <v>2031</v>
      </c>
      <c r="BD9" s="9">
        <v>2032</v>
      </c>
      <c r="BE9" s="9">
        <v>7</v>
      </c>
      <c r="BF9" s="9">
        <v>1</v>
      </c>
      <c r="BG9" s="9">
        <v>1</v>
      </c>
      <c r="BH9" s="9">
        <v>1</v>
      </c>
      <c r="BI9" s="9">
        <v>1</v>
      </c>
      <c r="BJ9" s="9">
        <f>AO9</f>
        <v>4</v>
      </c>
      <c r="BK9" s="9">
        <v>1</v>
      </c>
      <c r="BL9" s="139">
        <v>1.2267192541321688</v>
      </c>
      <c r="BM9" s="139">
        <v>2.2612105538192599</v>
      </c>
      <c r="BN9" s="139">
        <v>2.1252009430760062</v>
      </c>
      <c r="BO9" s="139">
        <v>1.2944496352201866</v>
      </c>
      <c r="BP9" s="139">
        <v>0.32314284341629806</v>
      </c>
      <c r="BQ9" s="139">
        <v>0.14000000000000001</v>
      </c>
      <c r="BR9" s="139">
        <v>1.4542000570988298</v>
      </c>
      <c r="BS9" s="139">
        <v>11.984388276878477</v>
      </c>
      <c r="BT9" s="139">
        <v>-1.7475682675103321</v>
      </c>
      <c r="BU9" s="139">
        <v>-1.7169645793441486</v>
      </c>
      <c r="BV9" s="139">
        <v>-1.4425350046709582</v>
      </c>
      <c r="BW9" s="139">
        <v>0.61768216477991222</v>
      </c>
      <c r="BX9" s="139">
        <v>0.15</v>
      </c>
      <c r="BY9" s="139">
        <v>-0.4950056673809119</v>
      </c>
      <c r="BZ9" s="138">
        <v>0.15</v>
      </c>
      <c r="CA9" s="138">
        <v>0.2</v>
      </c>
      <c r="CB9" s="138">
        <v>0.12</v>
      </c>
      <c r="CC9" s="138">
        <v>0.08</v>
      </c>
      <c r="CD9" s="138">
        <v>0.18</v>
      </c>
      <c r="CE9" s="138">
        <v>0.16</v>
      </c>
      <c r="CF9" s="138">
        <v>0.05</v>
      </c>
      <c r="CG9" s="138">
        <v>0.35</v>
      </c>
      <c r="CH9" s="138">
        <v>0.3</v>
      </c>
      <c r="CI9" s="138">
        <v>0.38</v>
      </c>
      <c r="CJ9" s="138">
        <v>0.42</v>
      </c>
      <c r="CK9" s="138">
        <v>0.32</v>
      </c>
      <c r="CL9" s="138">
        <v>0.34</v>
      </c>
      <c r="CM9" s="138">
        <v>0.45</v>
      </c>
      <c r="CN9" s="138">
        <v>0.15</v>
      </c>
      <c r="CO9" s="138">
        <v>0.2</v>
      </c>
      <c r="CP9" s="138">
        <v>0.12</v>
      </c>
      <c r="CQ9" s="138">
        <v>0.08</v>
      </c>
      <c r="CR9" s="138">
        <v>0.18</v>
      </c>
      <c r="CS9" s="138">
        <v>0.16</v>
      </c>
      <c r="CT9" s="138">
        <v>0.05</v>
      </c>
      <c r="CU9" s="138">
        <v>0.35</v>
      </c>
      <c r="CV9" s="138">
        <v>0.3</v>
      </c>
      <c r="CW9" s="138">
        <v>0.38</v>
      </c>
      <c r="CX9" s="138">
        <v>0.42</v>
      </c>
      <c r="CY9" s="138">
        <v>0.32</v>
      </c>
      <c r="CZ9" s="138">
        <v>0.34</v>
      </c>
      <c r="DA9" s="138">
        <v>0.45</v>
      </c>
    </row>
    <row r="10" spans="1:105" x14ac:dyDescent="0.25">
      <c r="A10" s="9">
        <v>42</v>
      </c>
      <c r="B10" s="9" t="s">
        <v>88</v>
      </c>
      <c r="C10" s="9" t="s">
        <v>52</v>
      </c>
      <c r="D10" s="9" t="s">
        <v>45</v>
      </c>
      <c r="E10" s="9" t="s">
        <v>87</v>
      </c>
      <c r="F10" s="9" t="s">
        <v>86</v>
      </c>
      <c r="H10" s="9" t="s">
        <v>45</v>
      </c>
      <c r="I10" s="9"/>
      <c r="J10" s="56">
        <v>1</v>
      </c>
      <c r="K10" s="56">
        <f t="shared" si="0"/>
        <v>1</v>
      </c>
      <c r="L10" s="9"/>
      <c r="M10" s="56">
        <v>1</v>
      </c>
      <c r="N10" s="56">
        <v>1</v>
      </c>
      <c r="O10" s="56">
        <f t="shared" si="1"/>
        <v>1</v>
      </c>
      <c r="P10" s="17">
        <f t="shared" si="2"/>
        <v>1</v>
      </c>
      <c r="Q10" s="17">
        <f t="shared" si="3"/>
        <v>1</v>
      </c>
      <c r="R10" s="17">
        <v>1</v>
      </c>
      <c r="S10" s="9">
        <f t="shared" si="4"/>
        <v>1</v>
      </c>
      <c r="T10" s="9">
        <f t="shared" si="5"/>
        <v>1</v>
      </c>
      <c r="U10" s="9">
        <f t="shared" si="6"/>
        <v>1</v>
      </c>
      <c r="V10" s="9">
        <f t="shared" si="7"/>
        <v>1</v>
      </c>
      <c r="W10" s="9">
        <v>1</v>
      </c>
      <c r="X10" s="9">
        <f t="shared" ca="1" si="11"/>
        <v>1</v>
      </c>
      <c r="Y10" s="9">
        <f t="shared" ca="1" si="11"/>
        <v>1</v>
      </c>
      <c r="Z10" s="9">
        <f t="shared" ca="1" si="11"/>
        <v>1</v>
      </c>
      <c r="AA10" s="9">
        <f t="shared" ca="1" si="11"/>
        <v>1</v>
      </c>
      <c r="AB10" s="9">
        <f t="shared" ca="1" si="12"/>
        <v>1</v>
      </c>
      <c r="AC10" s="140">
        <v>2015</v>
      </c>
      <c r="AD10" s="141">
        <f>AC10+1</f>
        <v>2016</v>
      </c>
      <c r="AE10" s="141">
        <f t="shared" si="13"/>
        <v>2017</v>
      </c>
      <c r="AF10" s="141">
        <f t="shared" si="13"/>
        <v>2017</v>
      </c>
      <c r="AG10" s="141">
        <f t="shared" si="13"/>
        <v>2017</v>
      </c>
      <c r="AH10" s="141">
        <f>AC10+1</f>
        <v>2016</v>
      </c>
      <c r="AI10" s="141">
        <f>TRUNC($AD10+$AK10/12+AP$2/12)</f>
        <v>2016</v>
      </c>
      <c r="AJ10" s="9">
        <v>7</v>
      </c>
      <c r="AK10" s="9">
        <v>7</v>
      </c>
      <c r="AL10" s="141">
        <f t="shared" si="14"/>
        <v>6.9999999999990905</v>
      </c>
      <c r="AM10" s="141">
        <f t="shared" si="14"/>
        <v>7.999999999998181</v>
      </c>
      <c r="AN10" s="141">
        <f t="shared" si="14"/>
        <v>7.999999999998181</v>
      </c>
      <c r="AO10" s="141">
        <f>AJ10</f>
        <v>7</v>
      </c>
      <c r="AP10" s="141">
        <f>IF((($AD10+$AK10/12+AP$2/12)-TRUNC($AD10+$AK10/12+AP$2/12))*12=0,1,(($AD10+$AK10/12+AP$2/12)-TRUNC($AD10+$AK10/12+AP$2/12))*12)</f>
        <v>6.9999999999990905</v>
      </c>
      <c r="AQ10" s="140"/>
      <c r="AR10" s="9"/>
      <c r="AS10" s="9"/>
      <c r="AT10" s="9"/>
      <c r="AU10" s="9"/>
      <c r="AV10" s="9"/>
      <c r="AW10" s="9"/>
      <c r="AX10" s="140">
        <v>2027</v>
      </c>
      <c r="AY10" s="9">
        <v>2027</v>
      </c>
      <c r="AZ10" s="9">
        <v>2027</v>
      </c>
      <c r="BA10" s="9">
        <v>2027</v>
      </c>
      <c r="BB10" s="9">
        <v>2027</v>
      </c>
      <c r="BC10" s="9">
        <f>AH10+8</f>
        <v>2024</v>
      </c>
      <c r="BD10" s="9">
        <v>2027</v>
      </c>
      <c r="BE10" s="9">
        <v>2</v>
      </c>
      <c r="BF10" s="9">
        <v>2</v>
      </c>
      <c r="BG10" s="9">
        <v>2</v>
      </c>
      <c r="BH10" s="9">
        <v>2</v>
      </c>
      <c r="BI10" s="9">
        <v>2</v>
      </c>
      <c r="BJ10" s="9">
        <f>AO10</f>
        <v>7</v>
      </c>
      <c r="BK10" s="9">
        <v>2</v>
      </c>
      <c r="BL10" s="139">
        <v>1.2267192541321688</v>
      </c>
      <c r="BM10" s="139">
        <v>2.2612105538192599</v>
      </c>
      <c r="BN10" s="139">
        <v>2.1252009430760062</v>
      </c>
      <c r="BO10" s="139">
        <v>1.2944496352201866</v>
      </c>
      <c r="BP10" s="139">
        <v>0.32314284341629806</v>
      </c>
      <c r="BQ10" s="139">
        <v>0.14000000000000001</v>
      </c>
      <c r="BR10" s="139">
        <v>1.4542000570988298</v>
      </c>
      <c r="BS10" s="139">
        <v>11.984388276878477</v>
      </c>
      <c r="BT10" s="139">
        <v>-1.7475682675103321</v>
      </c>
      <c r="BU10" s="139">
        <v>-1.7169645793441486</v>
      </c>
      <c r="BV10" s="139">
        <v>-1.4425350046709582</v>
      </c>
      <c r="BW10" s="139">
        <v>0.61768216477991222</v>
      </c>
      <c r="BX10" s="139">
        <v>0.15</v>
      </c>
      <c r="BY10" s="139">
        <v>-0.4950056673809119</v>
      </c>
      <c r="BZ10" s="138">
        <v>0.15</v>
      </c>
      <c r="CA10" s="138">
        <v>0.2</v>
      </c>
      <c r="CB10" s="138">
        <v>0.12</v>
      </c>
      <c r="CC10" s="138">
        <v>0.08</v>
      </c>
      <c r="CD10" s="138">
        <v>0.18</v>
      </c>
      <c r="CE10" s="138">
        <v>0.16</v>
      </c>
      <c r="CF10" s="138">
        <v>0.05</v>
      </c>
      <c r="CG10" s="138">
        <v>0.35</v>
      </c>
      <c r="CH10" s="138">
        <v>0.3</v>
      </c>
      <c r="CI10" s="138">
        <v>0.38</v>
      </c>
      <c r="CJ10" s="138">
        <v>0.42</v>
      </c>
      <c r="CK10" s="138">
        <v>0.32</v>
      </c>
      <c r="CL10" s="138">
        <v>0.34</v>
      </c>
      <c r="CM10" s="138">
        <v>0.45</v>
      </c>
      <c r="CN10" s="138">
        <v>0.15</v>
      </c>
      <c r="CO10" s="138">
        <v>0.2</v>
      </c>
      <c r="CP10" s="138">
        <v>0.12</v>
      </c>
      <c r="CQ10" s="138">
        <v>0.08</v>
      </c>
      <c r="CR10" s="138">
        <v>0.18</v>
      </c>
      <c r="CS10" s="138">
        <v>0.16</v>
      </c>
      <c r="CT10" s="138">
        <v>0.05</v>
      </c>
      <c r="CU10" s="138">
        <v>0.35</v>
      </c>
      <c r="CV10" s="138">
        <v>0.3</v>
      </c>
      <c r="CW10" s="138">
        <v>0.38</v>
      </c>
      <c r="CX10" s="138">
        <v>0.42</v>
      </c>
      <c r="CY10" s="138">
        <v>0.32</v>
      </c>
      <c r="CZ10" s="138">
        <v>0.34</v>
      </c>
      <c r="DA10" s="138">
        <v>0.45</v>
      </c>
    </row>
    <row r="11" spans="1:105" x14ac:dyDescent="0.25">
      <c r="A11" s="9">
        <v>7</v>
      </c>
      <c r="B11" s="9" t="s">
        <v>51</v>
      </c>
      <c r="C11" s="9" t="s">
        <v>48</v>
      </c>
      <c r="D11" s="9" t="s">
        <v>49</v>
      </c>
      <c r="E11" s="9" t="s">
        <v>50</v>
      </c>
      <c r="F11" s="9"/>
      <c r="H11" s="9" t="s">
        <v>49</v>
      </c>
      <c r="I11" s="9"/>
      <c r="J11" s="56">
        <v>0</v>
      </c>
      <c r="K11" s="56">
        <f t="shared" si="0"/>
        <v>0</v>
      </c>
      <c r="L11" s="9"/>
      <c r="M11" s="56">
        <v>0.1638</v>
      </c>
      <c r="N11" s="56">
        <v>0.1638</v>
      </c>
      <c r="O11" s="56">
        <f t="shared" si="1"/>
        <v>0.1638</v>
      </c>
      <c r="P11" s="17">
        <f t="shared" si="2"/>
        <v>0.1638</v>
      </c>
      <c r="Q11" s="17">
        <f t="shared" si="3"/>
        <v>0.1638</v>
      </c>
      <c r="R11" s="9">
        <v>0</v>
      </c>
      <c r="S11" s="9">
        <f t="shared" si="4"/>
        <v>0</v>
      </c>
      <c r="T11" s="9">
        <f t="shared" si="5"/>
        <v>0</v>
      </c>
      <c r="U11" s="9">
        <f t="shared" si="6"/>
        <v>0</v>
      </c>
      <c r="V11" s="9">
        <f t="shared" si="7"/>
        <v>0</v>
      </c>
      <c r="W11" s="9">
        <v>0</v>
      </c>
      <c r="X11" s="9">
        <f t="shared" ca="1" si="11"/>
        <v>1</v>
      </c>
      <c r="Y11" s="9">
        <f t="shared" ca="1" si="11"/>
        <v>0</v>
      </c>
      <c r="Z11" s="9">
        <f t="shared" ca="1" si="11"/>
        <v>0</v>
      </c>
      <c r="AA11" s="9">
        <f t="shared" ca="1" si="11"/>
        <v>0</v>
      </c>
      <c r="AB11" s="9">
        <f t="shared" ca="1" si="12"/>
        <v>1</v>
      </c>
      <c r="AC11" s="140">
        <v>2023</v>
      </c>
      <c r="AD11" s="141">
        <f>AC11+1</f>
        <v>2024</v>
      </c>
      <c r="AE11" s="141">
        <f t="shared" si="13"/>
        <v>2025</v>
      </c>
      <c r="AF11" s="141">
        <f t="shared" si="13"/>
        <v>2025</v>
      </c>
      <c r="AG11" s="141">
        <f t="shared" si="13"/>
        <v>2025</v>
      </c>
      <c r="AH11" s="141">
        <f>AC11+1</f>
        <v>2024</v>
      </c>
      <c r="AI11" s="141">
        <f>TRUNC($AD11+$AK11/12+AP$2/12)</f>
        <v>2024</v>
      </c>
      <c r="AJ11" s="140">
        <v>6</v>
      </c>
      <c r="AK11" s="9">
        <v>9</v>
      </c>
      <c r="AL11" s="141">
        <f t="shared" si="14"/>
        <v>9</v>
      </c>
      <c r="AM11" s="141">
        <f t="shared" si="14"/>
        <v>9.9999999999990905</v>
      </c>
      <c r="AN11" s="141">
        <f t="shared" si="14"/>
        <v>9.9999999999990905</v>
      </c>
      <c r="AO11" s="141">
        <f>AJ11</f>
        <v>6</v>
      </c>
      <c r="AP11" s="141">
        <f>IF((($AD11+$AK11/12+AP$2/12)-TRUNC($AD11+$AK11/12+AP$2/12))*12=0,1,(($AD11+$AK11/12+AP$2/12)-TRUNC($AD11+$AK11/12+AP$2/12))*12)</f>
        <v>9</v>
      </c>
      <c r="AQ11" s="9"/>
      <c r="AR11" s="9"/>
      <c r="AS11" s="9"/>
      <c r="AT11" s="9"/>
      <c r="AU11" s="9"/>
      <c r="AV11" s="9"/>
      <c r="AW11" s="9"/>
      <c r="AX11" s="9">
        <v>2033</v>
      </c>
      <c r="AY11" s="9">
        <v>2036</v>
      </c>
      <c r="AZ11" s="9">
        <v>2036</v>
      </c>
      <c r="BA11" s="9">
        <v>2036</v>
      </c>
      <c r="BB11" s="9">
        <v>2036</v>
      </c>
      <c r="BC11" s="9">
        <f>AH11+8</f>
        <v>2032</v>
      </c>
      <c r="BD11" s="9">
        <v>2036</v>
      </c>
      <c r="BE11" s="9">
        <v>6</v>
      </c>
      <c r="BF11" s="9">
        <v>9</v>
      </c>
      <c r="BG11" s="9">
        <v>9</v>
      </c>
      <c r="BH11" s="9">
        <v>9</v>
      </c>
      <c r="BI11" s="9">
        <v>9</v>
      </c>
      <c r="BJ11" s="9">
        <f>AO11</f>
        <v>6</v>
      </c>
      <c r="BK11" s="9">
        <v>9</v>
      </c>
      <c r="BL11" s="139">
        <v>1.2267192541321688</v>
      </c>
      <c r="BM11" s="139">
        <v>2.2612105538192599</v>
      </c>
      <c r="BN11" s="139">
        <v>2.1252009430760062</v>
      </c>
      <c r="BO11" s="139">
        <v>1.2944496352201866</v>
      </c>
      <c r="BP11" s="139">
        <v>0.32314284341629806</v>
      </c>
      <c r="BQ11" s="139">
        <v>0.14000000000000001</v>
      </c>
      <c r="BR11" s="139">
        <v>1.4542000570988298</v>
      </c>
      <c r="BS11" s="139">
        <v>11.984388276878477</v>
      </c>
      <c r="BT11" s="139">
        <v>-1.7475682675103321</v>
      </c>
      <c r="BU11" s="139">
        <v>-1.7169645793441486</v>
      </c>
      <c r="BV11" s="139">
        <v>-1.4425350046709582</v>
      </c>
      <c r="BW11" s="139">
        <v>0.61768216477991222</v>
      </c>
      <c r="BX11" s="139">
        <v>0.15</v>
      </c>
      <c r="BY11" s="139">
        <v>-0.4950056673809119</v>
      </c>
      <c r="BZ11" s="138">
        <v>0.15</v>
      </c>
      <c r="CA11" s="138">
        <v>0.2</v>
      </c>
      <c r="CB11" s="138">
        <v>0.12</v>
      </c>
      <c r="CC11" s="138">
        <v>0.08</v>
      </c>
      <c r="CD11" s="138">
        <v>0.18</v>
      </c>
      <c r="CE11" s="138">
        <v>0.16</v>
      </c>
      <c r="CF11" s="138">
        <v>0.05</v>
      </c>
      <c r="CG11" s="138">
        <v>0.35</v>
      </c>
      <c r="CH11" s="138">
        <v>0.3</v>
      </c>
      <c r="CI11" s="138">
        <v>0.38</v>
      </c>
      <c r="CJ11" s="138">
        <v>0.42</v>
      </c>
      <c r="CK11" s="138">
        <v>0.32</v>
      </c>
      <c r="CL11" s="138">
        <v>0.34</v>
      </c>
      <c r="CM11" s="138">
        <v>0.45</v>
      </c>
      <c r="CN11" s="138">
        <v>0.15</v>
      </c>
      <c r="CO11" s="138">
        <v>0.2</v>
      </c>
      <c r="CP11" s="138">
        <v>0.12</v>
      </c>
      <c r="CQ11" s="138">
        <v>0.08</v>
      </c>
      <c r="CR11" s="138">
        <v>0.18</v>
      </c>
      <c r="CS11" s="138">
        <v>0.16</v>
      </c>
      <c r="CT11" s="138">
        <v>0.05</v>
      </c>
      <c r="CU11" s="138">
        <v>0.35</v>
      </c>
      <c r="CV11" s="138">
        <v>0.3</v>
      </c>
      <c r="CW11" s="138">
        <v>0.38</v>
      </c>
      <c r="CX11" s="138">
        <v>0.42</v>
      </c>
      <c r="CY11" s="138">
        <v>0.32</v>
      </c>
      <c r="CZ11" s="138">
        <v>0.34</v>
      </c>
      <c r="DA11" s="138">
        <v>0.45</v>
      </c>
    </row>
    <row r="12" spans="1:105" x14ac:dyDescent="0.25">
      <c r="A12" s="9">
        <v>66</v>
      </c>
      <c r="B12" s="9" t="s">
        <v>90</v>
      </c>
      <c r="C12" s="9" t="s">
        <v>76</v>
      </c>
      <c r="D12" s="9" t="s">
        <v>45</v>
      </c>
      <c r="E12" s="9" t="s">
        <v>89</v>
      </c>
      <c r="F12" s="9"/>
      <c r="H12" s="9" t="s">
        <v>45</v>
      </c>
      <c r="I12" s="9"/>
      <c r="J12" s="56">
        <v>1</v>
      </c>
      <c r="K12" s="56">
        <f t="shared" si="0"/>
        <v>1</v>
      </c>
      <c r="L12" s="9"/>
      <c r="M12" s="56">
        <v>1</v>
      </c>
      <c r="N12" s="56">
        <v>1</v>
      </c>
      <c r="O12" s="56">
        <f t="shared" si="1"/>
        <v>1</v>
      </c>
      <c r="P12" s="17">
        <f t="shared" si="2"/>
        <v>1</v>
      </c>
      <c r="Q12" s="17">
        <f t="shared" si="3"/>
        <v>1</v>
      </c>
      <c r="R12" s="17">
        <v>1</v>
      </c>
      <c r="S12" s="9">
        <f t="shared" si="4"/>
        <v>1</v>
      </c>
      <c r="T12" s="9">
        <f t="shared" si="5"/>
        <v>1</v>
      </c>
      <c r="U12" s="9">
        <f t="shared" si="6"/>
        <v>1</v>
      </c>
      <c r="V12" s="9">
        <f t="shared" si="7"/>
        <v>1</v>
      </c>
      <c r="W12" s="9">
        <v>1</v>
      </c>
      <c r="X12" s="9">
        <f t="shared" ca="1" si="11"/>
        <v>1</v>
      </c>
      <c r="Y12" s="9">
        <f t="shared" ca="1" si="11"/>
        <v>1</v>
      </c>
      <c r="Z12" s="9">
        <f t="shared" ca="1" si="11"/>
        <v>1</v>
      </c>
      <c r="AA12" s="9">
        <f t="shared" ca="1" si="11"/>
        <v>1</v>
      </c>
      <c r="AB12" s="9">
        <f t="shared" ca="1" si="12"/>
        <v>1</v>
      </c>
      <c r="AC12" s="140">
        <v>1989</v>
      </c>
      <c r="AD12" s="9">
        <v>2000</v>
      </c>
      <c r="AE12" s="9">
        <v>2001</v>
      </c>
      <c r="AF12" s="9">
        <v>2000</v>
      </c>
      <c r="AG12" s="9">
        <v>2008</v>
      </c>
      <c r="AH12" s="141"/>
      <c r="AI12" s="9">
        <v>2005</v>
      </c>
      <c r="AJ12" s="9">
        <v>12</v>
      </c>
      <c r="AK12" s="9">
        <v>7</v>
      </c>
      <c r="AL12" s="9">
        <v>9</v>
      </c>
      <c r="AM12" s="9">
        <v>10</v>
      </c>
      <c r="AN12" s="9">
        <v>3</v>
      </c>
      <c r="AO12" s="9"/>
      <c r="AP12" s="9">
        <v>5</v>
      </c>
      <c r="AQ12" s="140"/>
      <c r="AR12" s="9"/>
      <c r="AS12" s="9"/>
      <c r="AT12" s="9"/>
      <c r="AU12" s="9"/>
      <c r="AV12" s="9"/>
      <c r="AW12" s="9"/>
      <c r="AX12" s="140">
        <v>2006</v>
      </c>
      <c r="AY12" s="9">
        <f>AD12+10</f>
        <v>2010</v>
      </c>
      <c r="AZ12" s="9">
        <f t="shared" ref="AZ12:BD12" si="15">AE12+10</f>
        <v>2011</v>
      </c>
      <c r="BA12" s="9">
        <f t="shared" si="15"/>
        <v>2010</v>
      </c>
      <c r="BB12" s="9">
        <f t="shared" si="15"/>
        <v>2018</v>
      </c>
      <c r="BC12" s="9"/>
      <c r="BD12" s="9">
        <f t="shared" si="15"/>
        <v>2015</v>
      </c>
      <c r="BE12" s="140">
        <v>3</v>
      </c>
      <c r="BF12" s="9">
        <f>AK12</f>
        <v>7</v>
      </c>
      <c r="BG12" s="9">
        <f t="shared" ref="BG12:BK12" si="16">AL12</f>
        <v>9</v>
      </c>
      <c r="BH12" s="9">
        <f t="shared" si="16"/>
        <v>10</v>
      </c>
      <c r="BI12" s="9">
        <f t="shared" si="16"/>
        <v>3</v>
      </c>
      <c r="BJ12" s="9">
        <f t="shared" si="16"/>
        <v>0</v>
      </c>
      <c r="BK12" s="9">
        <f t="shared" si="16"/>
        <v>5</v>
      </c>
      <c r="BL12" s="139">
        <v>1.2267192541321688</v>
      </c>
      <c r="BM12" s="139">
        <v>2.2612105538192599</v>
      </c>
      <c r="BN12" s="139">
        <v>2.1252009430760062</v>
      </c>
      <c r="BO12" s="139">
        <v>1.2944496352201866</v>
      </c>
      <c r="BP12" s="139">
        <v>0.32314284341629806</v>
      </c>
      <c r="BQ12" s="139">
        <v>0.14000000000000001</v>
      </c>
      <c r="BR12" s="139">
        <v>1.4542000570988298</v>
      </c>
      <c r="BS12" s="139">
        <v>11.984388276878477</v>
      </c>
      <c r="BT12" s="139">
        <v>-1.7475682675103321</v>
      </c>
      <c r="BU12" s="139">
        <v>-1.7169645793441486</v>
      </c>
      <c r="BV12" s="139">
        <v>-1.4425350046709582</v>
      </c>
      <c r="BW12" s="139">
        <v>0.61768216477991222</v>
      </c>
      <c r="BX12" s="139">
        <v>0.15</v>
      </c>
      <c r="BY12" s="139">
        <v>-0.4950056673809119</v>
      </c>
      <c r="BZ12" s="138">
        <v>0.15</v>
      </c>
      <c r="CA12" s="138">
        <v>0.2</v>
      </c>
      <c r="CB12" s="138">
        <v>0.12</v>
      </c>
      <c r="CC12" s="138">
        <v>0.08</v>
      </c>
      <c r="CD12" s="138">
        <v>0.18</v>
      </c>
      <c r="CE12" s="138">
        <v>0.16</v>
      </c>
      <c r="CF12" s="138">
        <v>0.05</v>
      </c>
      <c r="CG12" s="138">
        <v>0.35</v>
      </c>
      <c r="CH12" s="138">
        <v>0.3</v>
      </c>
      <c r="CI12" s="138">
        <v>0.38</v>
      </c>
      <c r="CJ12" s="138">
        <v>0.42</v>
      </c>
      <c r="CK12" s="138">
        <v>0.32</v>
      </c>
      <c r="CL12" s="138">
        <v>0.34</v>
      </c>
      <c r="CM12" s="138">
        <v>0.45</v>
      </c>
      <c r="CN12" s="138">
        <v>0.15</v>
      </c>
      <c r="CO12" s="138">
        <v>0.2</v>
      </c>
      <c r="CP12" s="138">
        <v>0.12</v>
      </c>
      <c r="CQ12" s="138">
        <v>0.08</v>
      </c>
      <c r="CR12" s="138">
        <v>0.18</v>
      </c>
      <c r="CS12" s="138">
        <v>0.16</v>
      </c>
      <c r="CT12" s="138">
        <v>0.05</v>
      </c>
      <c r="CU12" s="138">
        <v>0.35</v>
      </c>
      <c r="CV12" s="138">
        <v>0.3</v>
      </c>
      <c r="CW12" s="138">
        <v>0.38</v>
      </c>
      <c r="CX12" s="138">
        <v>0.42</v>
      </c>
      <c r="CY12" s="138">
        <v>0.32</v>
      </c>
      <c r="CZ12" s="138">
        <v>0.34</v>
      </c>
      <c r="DA12" s="138">
        <v>0.45</v>
      </c>
    </row>
    <row r="13" spans="1:105" x14ac:dyDescent="0.25">
      <c r="A13" s="9">
        <v>43</v>
      </c>
      <c r="B13" s="9" t="s">
        <v>83</v>
      </c>
      <c r="C13" s="9" t="s">
        <v>52</v>
      </c>
      <c r="D13" s="9" t="s">
        <v>45</v>
      </c>
      <c r="E13" s="9" t="s">
        <v>61</v>
      </c>
      <c r="F13" s="9"/>
      <c r="H13" s="9" t="s">
        <v>45</v>
      </c>
      <c r="I13" s="9"/>
      <c r="J13" s="56">
        <v>1</v>
      </c>
      <c r="K13" s="56">
        <f t="shared" si="0"/>
        <v>1</v>
      </c>
      <c r="L13" s="9"/>
      <c r="M13" s="56">
        <v>1</v>
      </c>
      <c r="N13" s="56">
        <v>1</v>
      </c>
      <c r="O13" s="56">
        <f t="shared" si="1"/>
        <v>1</v>
      </c>
      <c r="P13" s="17">
        <f t="shared" si="2"/>
        <v>1</v>
      </c>
      <c r="Q13" s="17">
        <f t="shared" si="3"/>
        <v>1</v>
      </c>
      <c r="R13" s="17">
        <v>1</v>
      </c>
      <c r="S13" s="9">
        <f t="shared" si="4"/>
        <v>1</v>
      </c>
      <c r="T13" s="9">
        <f t="shared" si="5"/>
        <v>1</v>
      </c>
      <c r="U13" s="9">
        <f t="shared" si="6"/>
        <v>1</v>
      </c>
      <c r="V13" s="9">
        <f t="shared" si="7"/>
        <v>1</v>
      </c>
      <c r="W13" s="9">
        <v>1</v>
      </c>
      <c r="X13" s="9">
        <f t="shared" ca="1" si="11"/>
        <v>1</v>
      </c>
      <c r="Y13" s="9">
        <f t="shared" ca="1" si="11"/>
        <v>1</v>
      </c>
      <c r="Z13" s="9">
        <f t="shared" ca="1" si="11"/>
        <v>1</v>
      </c>
      <c r="AA13" s="9">
        <f t="shared" ca="1" si="11"/>
        <v>1</v>
      </c>
      <c r="AB13" s="9">
        <f t="shared" ca="1" si="12"/>
        <v>1</v>
      </c>
      <c r="AC13" s="140">
        <v>2016</v>
      </c>
      <c r="AD13" s="141">
        <f>AC13+1</f>
        <v>2017</v>
      </c>
      <c r="AE13" s="141">
        <f t="shared" ref="AE13:AG19" si="17">TRUNC($AD13+$AK13/12+AL$2/12)</f>
        <v>2018</v>
      </c>
      <c r="AF13" s="141">
        <f t="shared" si="17"/>
        <v>2018</v>
      </c>
      <c r="AG13" s="141">
        <f t="shared" si="17"/>
        <v>2018</v>
      </c>
      <c r="AH13" s="141">
        <f>AC13+1</f>
        <v>2017</v>
      </c>
      <c r="AI13" s="141">
        <f t="shared" ref="AI13:AI19" si="18">TRUNC($AD13+$AK13/12+AP$2/12)</f>
        <v>2017</v>
      </c>
      <c r="AJ13" s="9">
        <v>3</v>
      </c>
      <c r="AK13" s="9">
        <v>3</v>
      </c>
      <c r="AL13" s="141">
        <f t="shared" ref="AL13:AN19" si="19">IF((($AD13+$AK13/12+AL$2/12)-TRUNC($AD13+$AK13/12+AL$2/12))*12=0,1,(($AD13+$AK13/12+AL$2/12)-TRUNC($AD13+$AK13/12+AL$2/12))*12)</f>
        <v>3</v>
      </c>
      <c r="AM13" s="141">
        <f t="shared" si="19"/>
        <v>3.9999999999990905</v>
      </c>
      <c r="AN13" s="141">
        <f t="shared" si="19"/>
        <v>3.9999999999990905</v>
      </c>
      <c r="AO13" s="141">
        <f t="shared" ref="AO13:AO25" si="20">AJ13</f>
        <v>3</v>
      </c>
      <c r="AP13" s="141">
        <f t="shared" ref="AP13:AP19" si="21">IF((($AD13+$AK13/12+AP$2/12)-TRUNC($AD13+$AK13/12+AP$2/12))*12=0,1,(($AD13+$AK13/12+AP$2/12)-TRUNC($AD13+$AK13/12+AP$2/12))*12)</f>
        <v>3</v>
      </c>
      <c r="AQ13" s="140"/>
      <c r="AR13" s="9"/>
      <c r="AS13" s="9"/>
      <c r="AT13" s="9"/>
      <c r="AU13" s="9"/>
      <c r="AV13" s="9"/>
      <c r="AW13" s="9"/>
      <c r="AX13" s="140">
        <v>2029</v>
      </c>
      <c r="AY13" s="9">
        <v>2033</v>
      </c>
      <c r="AZ13" s="9">
        <v>2033</v>
      </c>
      <c r="BA13" s="9">
        <v>2033</v>
      </c>
      <c r="BB13" s="9">
        <v>2033</v>
      </c>
      <c r="BC13" s="9">
        <f t="shared" ref="BC13:BC25" si="22">AH13+8</f>
        <v>2025</v>
      </c>
      <c r="BD13" s="9">
        <v>2033</v>
      </c>
      <c r="BE13" s="140">
        <v>9</v>
      </c>
      <c r="BF13" s="9">
        <v>11</v>
      </c>
      <c r="BG13" s="9">
        <v>11</v>
      </c>
      <c r="BH13" s="9">
        <v>11</v>
      </c>
      <c r="BI13" s="9">
        <v>11</v>
      </c>
      <c r="BJ13" s="9">
        <f t="shared" ref="BJ13:BJ25" si="23">AO13</f>
        <v>3</v>
      </c>
      <c r="BK13" s="9">
        <v>11</v>
      </c>
      <c r="BL13" s="139">
        <v>1.6</v>
      </c>
      <c r="BM13" s="139">
        <v>2.2612105538192599</v>
      </c>
      <c r="BN13" s="139">
        <v>2.1252009430760062</v>
      </c>
      <c r="BO13" s="139">
        <v>1.2944496352201866</v>
      </c>
      <c r="BP13" s="139">
        <v>0.32314284341629806</v>
      </c>
      <c r="BQ13" s="139">
        <v>0.14000000000000001</v>
      </c>
      <c r="BR13" s="139">
        <v>1.4542000570988298</v>
      </c>
      <c r="BS13" s="139">
        <v>11.984388276878477</v>
      </c>
      <c r="BT13" s="139">
        <v>-1.7475682675103321</v>
      </c>
      <c r="BU13" s="139">
        <v>-1.7169645793441486</v>
      </c>
      <c r="BV13" s="139">
        <v>-1.4425350046709582</v>
      </c>
      <c r="BW13" s="139">
        <v>0.61768216477991222</v>
      </c>
      <c r="BX13" s="139">
        <v>0.15</v>
      </c>
      <c r="BY13" s="139">
        <v>-0.4950056673809119</v>
      </c>
      <c r="BZ13" s="138">
        <v>0.15</v>
      </c>
      <c r="CA13" s="138">
        <v>0.2</v>
      </c>
      <c r="CB13" s="138">
        <v>0.12</v>
      </c>
      <c r="CC13" s="138">
        <v>0.08</v>
      </c>
      <c r="CD13" s="138">
        <v>0.18</v>
      </c>
      <c r="CE13" s="138">
        <v>0.16</v>
      </c>
      <c r="CF13" s="138">
        <v>0.05</v>
      </c>
      <c r="CG13" s="138">
        <v>0.35</v>
      </c>
      <c r="CH13" s="138">
        <v>0.3</v>
      </c>
      <c r="CI13" s="138">
        <v>0.38</v>
      </c>
      <c r="CJ13" s="138">
        <v>0.42</v>
      </c>
      <c r="CK13" s="138">
        <v>0.32</v>
      </c>
      <c r="CL13" s="138">
        <v>0.34</v>
      </c>
      <c r="CM13" s="138">
        <v>0.45</v>
      </c>
      <c r="CN13" s="138">
        <v>0.15</v>
      </c>
      <c r="CO13" s="138">
        <v>0.2</v>
      </c>
      <c r="CP13" s="138">
        <v>0.12</v>
      </c>
      <c r="CQ13" s="138">
        <v>0.08</v>
      </c>
      <c r="CR13" s="138">
        <v>0.18</v>
      </c>
      <c r="CS13" s="138">
        <v>0.16</v>
      </c>
      <c r="CT13" s="138">
        <v>0.05</v>
      </c>
      <c r="CU13" s="138">
        <v>0.35</v>
      </c>
      <c r="CV13" s="138">
        <v>0.3</v>
      </c>
      <c r="CW13" s="138">
        <v>0.38</v>
      </c>
      <c r="CX13" s="138">
        <v>0.42</v>
      </c>
      <c r="CY13" s="138">
        <v>0.32</v>
      </c>
      <c r="CZ13" s="138">
        <v>0.34</v>
      </c>
      <c r="DA13" s="138">
        <v>0.45</v>
      </c>
    </row>
    <row r="14" spans="1:105" x14ac:dyDescent="0.25">
      <c r="A14" s="9">
        <v>8</v>
      </c>
      <c r="B14" s="9" t="s">
        <v>270</v>
      </c>
      <c r="C14" s="9" t="s">
        <v>59</v>
      </c>
      <c r="D14" s="9" t="s">
        <v>45</v>
      </c>
      <c r="E14" s="9" t="s">
        <v>2</v>
      </c>
      <c r="F14" s="9"/>
      <c r="H14" s="9" t="s">
        <v>80</v>
      </c>
      <c r="I14" s="9"/>
      <c r="J14" s="56">
        <v>1</v>
      </c>
      <c r="K14" s="56">
        <f t="shared" si="0"/>
        <v>1</v>
      </c>
      <c r="L14" s="9"/>
      <c r="M14" s="56">
        <v>1</v>
      </c>
      <c r="N14" s="56">
        <v>1</v>
      </c>
      <c r="O14" s="56">
        <f t="shared" si="1"/>
        <v>1</v>
      </c>
      <c r="P14" s="17">
        <f t="shared" si="2"/>
        <v>1</v>
      </c>
      <c r="Q14" s="17">
        <f t="shared" si="3"/>
        <v>1</v>
      </c>
      <c r="R14" s="17">
        <v>1</v>
      </c>
      <c r="S14" s="9">
        <f t="shared" si="4"/>
        <v>1</v>
      </c>
      <c r="T14" s="9">
        <f t="shared" si="5"/>
        <v>1</v>
      </c>
      <c r="U14" s="9">
        <f t="shared" si="6"/>
        <v>1</v>
      </c>
      <c r="V14" s="9">
        <f t="shared" si="7"/>
        <v>1</v>
      </c>
      <c r="W14" s="9">
        <v>1</v>
      </c>
      <c r="X14" s="9">
        <f t="shared" ca="1" si="11"/>
        <v>1</v>
      </c>
      <c r="Y14" s="9">
        <f t="shared" ca="1" si="11"/>
        <v>1</v>
      </c>
      <c r="Z14" s="9">
        <f t="shared" ca="1" si="11"/>
        <v>1</v>
      </c>
      <c r="AA14" s="9">
        <f t="shared" ca="1" si="11"/>
        <v>1</v>
      </c>
      <c r="AB14" s="9">
        <f t="shared" ca="1" si="12"/>
        <v>1</v>
      </c>
      <c r="AC14" s="140">
        <v>2019</v>
      </c>
      <c r="AD14" s="141">
        <v>2019</v>
      </c>
      <c r="AE14" s="141">
        <f t="shared" si="17"/>
        <v>2020</v>
      </c>
      <c r="AF14" s="141">
        <f t="shared" si="17"/>
        <v>2021</v>
      </c>
      <c r="AG14" s="141">
        <f t="shared" si="17"/>
        <v>2021</v>
      </c>
      <c r="AH14" s="141">
        <v>2022</v>
      </c>
      <c r="AI14" s="141">
        <f t="shared" si="18"/>
        <v>2019</v>
      </c>
      <c r="AJ14" s="140">
        <v>3</v>
      </c>
      <c r="AK14" s="9">
        <v>11</v>
      </c>
      <c r="AL14" s="141">
        <f t="shared" si="19"/>
        <v>11.000000000000909</v>
      </c>
      <c r="AM14" s="141">
        <f t="shared" si="19"/>
        <v>1</v>
      </c>
      <c r="AN14" s="141">
        <f t="shared" si="19"/>
        <v>1</v>
      </c>
      <c r="AO14" s="141">
        <v>11</v>
      </c>
      <c r="AP14" s="141">
        <f t="shared" si="21"/>
        <v>11.000000000000909</v>
      </c>
      <c r="AQ14" s="9">
        <v>7.5</v>
      </c>
      <c r="AR14" s="9"/>
      <c r="AS14" s="9"/>
      <c r="AT14" s="9"/>
      <c r="AU14" s="9"/>
      <c r="AV14" s="9"/>
      <c r="AW14" s="9"/>
      <c r="AX14" s="141">
        <v>2026</v>
      </c>
      <c r="AY14" s="9">
        <v>2031</v>
      </c>
      <c r="AZ14" s="9">
        <v>2031</v>
      </c>
      <c r="BA14" s="9">
        <v>2031</v>
      </c>
      <c r="BB14" s="9">
        <v>2031</v>
      </c>
      <c r="BC14" s="9">
        <f t="shared" si="22"/>
        <v>2030</v>
      </c>
      <c r="BD14" s="9">
        <v>2031</v>
      </c>
      <c r="BE14" s="9">
        <v>6</v>
      </c>
      <c r="BF14" s="9">
        <v>1</v>
      </c>
      <c r="BG14" s="9">
        <v>1</v>
      </c>
      <c r="BH14" s="9">
        <v>1</v>
      </c>
      <c r="BI14" s="9">
        <v>1</v>
      </c>
      <c r="BJ14" s="9">
        <f t="shared" si="23"/>
        <v>11</v>
      </c>
      <c r="BK14" s="9">
        <v>1</v>
      </c>
      <c r="BL14" s="139">
        <v>1.2267192541321688</v>
      </c>
      <c r="BM14" s="139">
        <v>2.2612105538192599</v>
      </c>
      <c r="BN14" s="139">
        <v>2.1252009430760062</v>
      </c>
      <c r="BO14" s="139">
        <v>1.2944496352201866</v>
      </c>
      <c r="BP14" s="139">
        <v>0.32314284341629806</v>
      </c>
      <c r="BQ14" s="139">
        <v>0.14000000000000001</v>
      </c>
      <c r="BR14" s="139">
        <v>1.4542000570988298</v>
      </c>
      <c r="BS14" s="139">
        <v>-1.8</v>
      </c>
      <c r="BT14" s="139">
        <v>-1.7475682675103321</v>
      </c>
      <c r="BU14" s="139">
        <v>-1.7169645793441486</v>
      </c>
      <c r="BV14" s="139">
        <v>-1.4425350046709582</v>
      </c>
      <c r="BW14" s="139">
        <v>0.61768216477991222</v>
      </c>
      <c r="BX14" s="139">
        <v>0.15</v>
      </c>
      <c r="BY14" s="139">
        <v>-0.4950056673809119</v>
      </c>
      <c r="BZ14" s="138">
        <v>0.22</v>
      </c>
      <c r="CA14" s="138">
        <v>0.27</v>
      </c>
      <c r="CB14" s="138">
        <v>0.17</v>
      </c>
      <c r="CC14" s="138">
        <v>0.14000000000000001</v>
      </c>
      <c r="CD14" s="138">
        <v>0.23</v>
      </c>
      <c r="CE14" s="138">
        <v>0.23</v>
      </c>
      <c r="CF14" s="138">
        <v>0.06</v>
      </c>
      <c r="CG14" s="138">
        <v>0.28000000000000003</v>
      </c>
      <c r="CH14" s="138">
        <v>0.23</v>
      </c>
      <c r="CI14" s="138">
        <v>0.33</v>
      </c>
      <c r="CJ14" s="138">
        <v>0.36</v>
      </c>
      <c r="CK14" s="138">
        <v>0.27</v>
      </c>
      <c r="CL14" s="138">
        <v>0.27</v>
      </c>
      <c r="CM14" s="138">
        <v>0.45</v>
      </c>
      <c r="CN14" s="138">
        <v>0.22</v>
      </c>
      <c r="CO14" s="138">
        <v>0.27</v>
      </c>
      <c r="CP14" s="138">
        <v>0.17</v>
      </c>
      <c r="CQ14" s="138">
        <v>0.14000000000000001</v>
      </c>
      <c r="CR14" s="138">
        <v>0.23</v>
      </c>
      <c r="CS14" s="138">
        <v>0.23</v>
      </c>
      <c r="CT14" s="138">
        <v>0.06</v>
      </c>
      <c r="CU14" s="138">
        <v>0.28000000000000003</v>
      </c>
      <c r="CV14" s="138">
        <v>0.23</v>
      </c>
      <c r="CW14" s="138">
        <v>0.33</v>
      </c>
      <c r="CX14" s="138">
        <v>0.36</v>
      </c>
      <c r="CY14" s="138">
        <v>0.27</v>
      </c>
      <c r="CZ14" s="138">
        <v>0.27</v>
      </c>
      <c r="DA14" s="138">
        <v>0.45</v>
      </c>
    </row>
    <row r="15" spans="1:105" x14ac:dyDescent="0.25">
      <c r="A15" s="9">
        <v>9</v>
      </c>
      <c r="B15" s="9" t="s">
        <v>285</v>
      </c>
      <c r="C15" s="9" t="s">
        <v>59</v>
      </c>
      <c r="D15" s="9" t="s">
        <v>60</v>
      </c>
      <c r="E15" s="9" t="s">
        <v>2</v>
      </c>
      <c r="F15" s="9"/>
      <c r="H15" s="9" t="s">
        <v>1</v>
      </c>
      <c r="I15" s="9"/>
      <c r="J15" s="56">
        <v>0</v>
      </c>
      <c r="K15" s="56">
        <f t="shared" si="0"/>
        <v>0</v>
      </c>
      <c r="L15" s="17">
        <v>0.16400000000000001</v>
      </c>
      <c r="M15" s="17">
        <v>0.16400000000000001</v>
      </c>
      <c r="N15" s="17">
        <v>0.16400000000000001</v>
      </c>
      <c r="O15" s="17">
        <v>0.16400000000000001</v>
      </c>
      <c r="P15" s="17">
        <v>0.16400000000000001</v>
      </c>
      <c r="Q15" s="17">
        <v>0.16400000000000001</v>
      </c>
      <c r="R15" s="9">
        <v>0</v>
      </c>
      <c r="S15" s="9">
        <f t="shared" si="4"/>
        <v>0</v>
      </c>
      <c r="T15" s="9">
        <f t="shared" si="5"/>
        <v>0</v>
      </c>
      <c r="U15" s="9">
        <f t="shared" si="6"/>
        <v>0</v>
      </c>
      <c r="V15" s="9">
        <f t="shared" si="7"/>
        <v>0</v>
      </c>
      <c r="W15" s="9">
        <v>0</v>
      </c>
      <c r="X15" s="9">
        <f t="shared" ca="1" si="11"/>
        <v>0</v>
      </c>
      <c r="Y15" s="9">
        <f t="shared" ca="1" si="11"/>
        <v>0</v>
      </c>
      <c r="Z15" s="9">
        <f t="shared" ca="1" si="11"/>
        <v>1</v>
      </c>
      <c r="AA15" s="9">
        <f t="shared" ca="1" si="11"/>
        <v>0</v>
      </c>
      <c r="AB15" s="9">
        <f t="shared" ca="1" si="12"/>
        <v>0</v>
      </c>
      <c r="AC15" s="9">
        <v>2025</v>
      </c>
      <c r="AD15" s="141">
        <f>AC15+1</f>
        <v>2026</v>
      </c>
      <c r="AE15" s="141">
        <f t="shared" si="17"/>
        <v>2027</v>
      </c>
      <c r="AF15" s="141">
        <f t="shared" si="17"/>
        <v>2027</v>
      </c>
      <c r="AG15" s="141">
        <f t="shared" si="17"/>
        <v>2027</v>
      </c>
      <c r="AH15" s="141">
        <f>AC15+1</f>
        <v>2026</v>
      </c>
      <c r="AI15" s="141">
        <f t="shared" si="18"/>
        <v>2026</v>
      </c>
      <c r="AJ15" s="9">
        <v>11</v>
      </c>
      <c r="AK15" s="9">
        <v>9</v>
      </c>
      <c r="AL15" s="141">
        <f t="shared" si="19"/>
        <v>9</v>
      </c>
      <c r="AM15" s="141">
        <f t="shared" si="19"/>
        <v>9.9999999999990905</v>
      </c>
      <c r="AN15" s="141">
        <f t="shared" si="19"/>
        <v>9.9999999999990905</v>
      </c>
      <c r="AO15" s="141">
        <f t="shared" si="20"/>
        <v>11</v>
      </c>
      <c r="AP15" s="141">
        <f t="shared" si="21"/>
        <v>9</v>
      </c>
      <c r="AQ15" s="9"/>
      <c r="AR15" s="9"/>
      <c r="AS15" s="9"/>
      <c r="AT15" s="9"/>
      <c r="AU15" s="9"/>
      <c r="AV15" s="9"/>
      <c r="AW15" s="9"/>
      <c r="AX15" s="9">
        <f>AC15+20</f>
        <v>2045</v>
      </c>
      <c r="AY15" s="9">
        <f>AD15+20</f>
        <v>2046</v>
      </c>
      <c r="AZ15" s="9">
        <f>$AY15</f>
        <v>2046</v>
      </c>
      <c r="BA15" s="9">
        <f>$AY15</f>
        <v>2046</v>
      </c>
      <c r="BB15" s="9">
        <f>$AY15</f>
        <v>2046</v>
      </c>
      <c r="BC15" s="9">
        <f>$AY15</f>
        <v>2046</v>
      </c>
      <c r="BD15" s="9">
        <f>$AY15</f>
        <v>2046</v>
      </c>
      <c r="BE15" s="9">
        <f>AJ15</f>
        <v>11</v>
      </c>
      <c r="BF15" s="9">
        <v>9</v>
      </c>
      <c r="BG15" s="9">
        <v>9</v>
      </c>
      <c r="BH15" s="9">
        <v>9</v>
      </c>
      <c r="BI15" s="9">
        <v>9</v>
      </c>
      <c r="BJ15" s="9">
        <f t="shared" si="23"/>
        <v>11</v>
      </c>
      <c r="BK15" s="9">
        <v>9</v>
      </c>
      <c r="BL15" s="139">
        <v>1.2267192541321688</v>
      </c>
      <c r="BM15" s="139">
        <v>2.2612105538192599</v>
      </c>
      <c r="BN15" s="139">
        <v>2.1252009430760062</v>
      </c>
      <c r="BO15" s="139">
        <v>1.2944496352201866</v>
      </c>
      <c r="BP15" s="139">
        <v>0.32314284341629806</v>
      </c>
      <c r="BQ15" s="139">
        <v>0.14000000000000001</v>
      </c>
      <c r="BR15" s="139">
        <v>1.4542000570988298</v>
      </c>
      <c r="BS15" s="139">
        <v>11.984388276878477</v>
      </c>
      <c r="BT15" s="139">
        <v>-1.7475682675103321</v>
      </c>
      <c r="BU15" s="139">
        <v>-1.7169645793441486</v>
      </c>
      <c r="BV15" s="139">
        <v>-1.4425350046709582</v>
      </c>
      <c r="BW15" s="139">
        <v>0.61768216477991222</v>
      </c>
      <c r="BX15" s="139">
        <v>0.15</v>
      </c>
      <c r="BY15" s="139">
        <v>-0.4950056673809119</v>
      </c>
      <c r="BZ15" s="138">
        <v>0.22</v>
      </c>
      <c r="CA15" s="138">
        <v>0.27</v>
      </c>
      <c r="CB15" s="138">
        <v>0.17</v>
      </c>
      <c r="CC15" s="138">
        <v>0.14000000000000001</v>
      </c>
      <c r="CD15" s="138">
        <v>0.23</v>
      </c>
      <c r="CE15" s="138">
        <v>0.23</v>
      </c>
      <c r="CF15" s="138">
        <v>0.06</v>
      </c>
      <c r="CG15" s="138">
        <v>0.28000000000000003</v>
      </c>
      <c r="CH15" s="138">
        <v>0.23</v>
      </c>
      <c r="CI15" s="138">
        <v>0.33</v>
      </c>
      <c r="CJ15" s="138">
        <v>0.36</v>
      </c>
      <c r="CK15" s="138">
        <v>0.27</v>
      </c>
      <c r="CL15" s="138">
        <v>0.34</v>
      </c>
      <c r="CM15" s="138">
        <v>0.45</v>
      </c>
      <c r="CN15" s="138">
        <v>0.22</v>
      </c>
      <c r="CO15" s="138">
        <v>0.27</v>
      </c>
      <c r="CP15" s="138">
        <v>0.17</v>
      </c>
      <c r="CQ15" s="138">
        <v>0.14000000000000001</v>
      </c>
      <c r="CR15" s="138">
        <v>0.23</v>
      </c>
      <c r="CS15" s="138">
        <v>0.23</v>
      </c>
      <c r="CT15" s="138">
        <v>0.06</v>
      </c>
      <c r="CU15" s="138">
        <v>0.28000000000000003</v>
      </c>
      <c r="CV15" s="138">
        <v>0.23</v>
      </c>
      <c r="CW15" s="138">
        <v>0.33</v>
      </c>
      <c r="CX15" s="138">
        <v>0.36</v>
      </c>
      <c r="CY15" s="138">
        <v>0.27</v>
      </c>
      <c r="CZ15" s="138">
        <v>0.27</v>
      </c>
      <c r="DA15" s="138">
        <v>0.45</v>
      </c>
    </row>
    <row r="16" spans="1:105" x14ac:dyDescent="0.25">
      <c r="A16" s="9">
        <v>10</v>
      </c>
      <c r="B16" s="9" t="s">
        <v>21</v>
      </c>
      <c r="C16" s="9" t="s">
        <v>20</v>
      </c>
      <c r="D16" s="9" t="s">
        <v>49</v>
      </c>
      <c r="E16" s="9" t="s">
        <v>2</v>
      </c>
      <c r="F16" s="9"/>
      <c r="H16" s="9" t="s">
        <v>49</v>
      </c>
      <c r="I16" s="9"/>
      <c r="J16" s="56">
        <v>0</v>
      </c>
      <c r="K16" s="56">
        <f t="shared" si="0"/>
        <v>0</v>
      </c>
      <c r="L16" s="17">
        <v>0.16400000000000001</v>
      </c>
      <c r="M16" s="17">
        <v>0</v>
      </c>
      <c r="N16" s="56">
        <v>0</v>
      </c>
      <c r="O16" s="56">
        <f t="shared" si="1"/>
        <v>0</v>
      </c>
      <c r="P16" s="17">
        <v>1</v>
      </c>
      <c r="Q16" s="17">
        <v>1</v>
      </c>
      <c r="R16" s="17">
        <v>0</v>
      </c>
      <c r="S16" s="9">
        <f t="shared" si="4"/>
        <v>0</v>
      </c>
      <c r="T16" s="9">
        <f t="shared" si="5"/>
        <v>0</v>
      </c>
      <c r="U16" s="9">
        <f t="shared" si="6"/>
        <v>1</v>
      </c>
      <c r="V16" s="9">
        <f t="shared" si="7"/>
        <v>1</v>
      </c>
      <c r="W16" s="9">
        <v>0</v>
      </c>
      <c r="X16" s="9">
        <f t="shared" ca="1" si="11"/>
        <v>1</v>
      </c>
      <c r="Y16" s="9">
        <f t="shared" ca="1" si="11"/>
        <v>0</v>
      </c>
      <c r="Z16" s="9">
        <f t="shared" ca="1" si="11"/>
        <v>1</v>
      </c>
      <c r="AA16" s="9">
        <f t="shared" ca="1" si="11"/>
        <v>1</v>
      </c>
      <c r="AB16" s="9">
        <f t="shared" ca="1" si="12"/>
        <v>0</v>
      </c>
      <c r="AC16" s="140">
        <v>2026</v>
      </c>
      <c r="AD16" s="141">
        <f>AC16+1</f>
        <v>2027</v>
      </c>
      <c r="AE16" s="141">
        <f t="shared" si="17"/>
        <v>2028</v>
      </c>
      <c r="AF16" s="141">
        <f t="shared" si="17"/>
        <v>2028</v>
      </c>
      <c r="AG16" s="141">
        <f t="shared" si="17"/>
        <v>2028</v>
      </c>
      <c r="AH16" s="141">
        <v>2027</v>
      </c>
      <c r="AI16" s="141">
        <f t="shared" si="18"/>
        <v>2027</v>
      </c>
      <c r="AJ16" s="140">
        <v>4</v>
      </c>
      <c r="AK16" s="9">
        <v>7</v>
      </c>
      <c r="AL16" s="141">
        <f t="shared" si="19"/>
        <v>6.9999999999990905</v>
      </c>
      <c r="AM16" s="141">
        <f t="shared" si="19"/>
        <v>7.999999999998181</v>
      </c>
      <c r="AN16" s="141">
        <f t="shared" si="19"/>
        <v>7.999999999998181</v>
      </c>
      <c r="AO16" s="141">
        <v>2</v>
      </c>
      <c r="AP16" s="141">
        <f t="shared" si="21"/>
        <v>6.9999999999990905</v>
      </c>
      <c r="AQ16" s="9"/>
      <c r="AR16" s="9"/>
      <c r="AS16" s="9"/>
      <c r="AT16" s="9"/>
      <c r="AU16" s="9"/>
      <c r="AV16" s="9"/>
      <c r="AW16" s="9"/>
      <c r="AX16" s="9">
        <v>2034</v>
      </c>
      <c r="AY16" s="9">
        <v>2035</v>
      </c>
      <c r="AZ16" s="9">
        <v>2035</v>
      </c>
      <c r="BA16" s="9">
        <v>2035</v>
      </c>
      <c r="BB16" s="9">
        <v>2035</v>
      </c>
      <c r="BC16" s="9">
        <f t="shared" si="22"/>
        <v>2035</v>
      </c>
      <c r="BD16" s="9">
        <v>2035</v>
      </c>
      <c r="BE16" s="9">
        <v>5</v>
      </c>
      <c r="BF16" s="9">
        <v>5</v>
      </c>
      <c r="BG16" s="9">
        <v>5</v>
      </c>
      <c r="BH16" s="9">
        <v>5</v>
      </c>
      <c r="BI16" s="9">
        <v>5</v>
      </c>
      <c r="BJ16" s="9">
        <v>5</v>
      </c>
      <c r="BK16" s="9">
        <v>5</v>
      </c>
      <c r="BL16" s="139">
        <v>1.2267192541321688</v>
      </c>
      <c r="BM16" s="139">
        <v>2.2612105538192599</v>
      </c>
      <c r="BN16" s="139">
        <v>2.1252009430760062</v>
      </c>
      <c r="BO16" s="139">
        <v>1.2944496352201866</v>
      </c>
      <c r="BP16" s="139">
        <v>0.32314284341629806</v>
      </c>
      <c r="BQ16" s="139">
        <v>0.14000000000000001</v>
      </c>
      <c r="BR16" s="139">
        <v>1.4542000570988298</v>
      </c>
      <c r="BS16" s="139">
        <v>11.984388276878477</v>
      </c>
      <c r="BT16" s="139">
        <v>-1.7475682675103321</v>
      </c>
      <c r="BU16" s="139">
        <v>-1.7169645793441486</v>
      </c>
      <c r="BV16" s="139">
        <v>-1.4425350046709582</v>
      </c>
      <c r="BW16" s="139">
        <v>0.61768216477991222</v>
      </c>
      <c r="BX16" s="139">
        <v>0.15</v>
      </c>
      <c r="BY16" s="139">
        <v>-0.4950056673809119</v>
      </c>
      <c r="BZ16" s="138">
        <v>0.15</v>
      </c>
      <c r="CA16" s="138">
        <v>0.2</v>
      </c>
      <c r="CB16" s="138">
        <v>0.12</v>
      </c>
      <c r="CC16" s="138">
        <v>0.08</v>
      </c>
      <c r="CD16" s="138">
        <v>0.18</v>
      </c>
      <c r="CE16" s="138">
        <v>0.16</v>
      </c>
      <c r="CF16" s="138">
        <v>0.05</v>
      </c>
      <c r="CG16" s="138">
        <v>0.35</v>
      </c>
      <c r="CH16" s="138">
        <v>0.3</v>
      </c>
      <c r="CI16" s="138">
        <v>0.38</v>
      </c>
      <c r="CJ16" s="138">
        <v>0.42</v>
      </c>
      <c r="CK16" s="138">
        <v>0.32</v>
      </c>
      <c r="CL16" s="138">
        <v>0.34</v>
      </c>
      <c r="CM16" s="138">
        <v>0.45</v>
      </c>
      <c r="CN16" s="138">
        <v>0.15</v>
      </c>
      <c r="CO16" s="138">
        <v>0.2</v>
      </c>
      <c r="CP16" s="138">
        <v>0.12</v>
      </c>
      <c r="CQ16" s="138">
        <v>0.08</v>
      </c>
      <c r="CR16" s="138">
        <v>0.18</v>
      </c>
      <c r="CS16" s="138">
        <v>0.16</v>
      </c>
      <c r="CT16" s="138">
        <v>0.05</v>
      </c>
      <c r="CU16" s="138">
        <v>0.35</v>
      </c>
      <c r="CV16" s="138">
        <v>0.3</v>
      </c>
      <c r="CW16" s="138">
        <v>0.38</v>
      </c>
      <c r="CX16" s="138">
        <v>0.42</v>
      </c>
      <c r="CY16" s="138">
        <v>0.32</v>
      </c>
      <c r="CZ16" s="138">
        <v>0.34</v>
      </c>
      <c r="DA16" s="138">
        <v>0.45</v>
      </c>
    </row>
    <row r="17" spans="1:105" x14ac:dyDescent="0.25">
      <c r="A17" s="9">
        <v>11</v>
      </c>
      <c r="B17" s="9" t="s">
        <v>17</v>
      </c>
      <c r="C17" s="9" t="s">
        <v>16</v>
      </c>
      <c r="D17" s="9" t="s">
        <v>55</v>
      </c>
      <c r="E17" s="9" t="s">
        <v>2</v>
      </c>
      <c r="F17" s="9"/>
      <c r="H17" s="9" t="s">
        <v>55</v>
      </c>
      <c r="I17" s="9"/>
      <c r="J17" s="56">
        <v>0</v>
      </c>
      <c r="K17" s="56">
        <f t="shared" si="0"/>
        <v>0</v>
      </c>
      <c r="L17" s="9"/>
      <c r="M17" s="56">
        <v>0.25</v>
      </c>
      <c r="N17" s="56">
        <v>0.25</v>
      </c>
      <c r="O17" s="56">
        <f t="shared" si="1"/>
        <v>0.25</v>
      </c>
      <c r="P17" s="17">
        <f t="shared" si="2"/>
        <v>0.25</v>
      </c>
      <c r="Q17" s="17">
        <f t="shared" si="3"/>
        <v>0.25</v>
      </c>
      <c r="R17" s="9">
        <v>0</v>
      </c>
      <c r="S17" s="9">
        <f t="shared" si="4"/>
        <v>0</v>
      </c>
      <c r="T17" s="9">
        <f t="shared" si="5"/>
        <v>0</v>
      </c>
      <c r="U17" s="9">
        <f t="shared" si="6"/>
        <v>0</v>
      </c>
      <c r="V17" s="9">
        <f t="shared" si="7"/>
        <v>0</v>
      </c>
      <c r="W17" s="9">
        <v>0</v>
      </c>
      <c r="X17" s="9">
        <f t="shared" ca="1" si="11"/>
        <v>0</v>
      </c>
      <c r="Y17" s="9">
        <f t="shared" ca="1" si="11"/>
        <v>0</v>
      </c>
      <c r="Z17" s="9">
        <f t="shared" ca="1" si="11"/>
        <v>0</v>
      </c>
      <c r="AA17" s="9">
        <f t="shared" ca="1" si="11"/>
        <v>1</v>
      </c>
      <c r="AB17" s="9">
        <f t="shared" ca="1" si="12"/>
        <v>1</v>
      </c>
      <c r="AC17" s="140">
        <v>2026</v>
      </c>
      <c r="AD17" s="140">
        <v>2027</v>
      </c>
      <c r="AE17" s="141">
        <f t="shared" si="17"/>
        <v>2028</v>
      </c>
      <c r="AF17" s="141">
        <f t="shared" si="17"/>
        <v>2028</v>
      </c>
      <c r="AG17" s="141">
        <f t="shared" si="17"/>
        <v>2028</v>
      </c>
      <c r="AH17" s="141">
        <f>AC17+1</f>
        <v>2027</v>
      </c>
      <c r="AI17" s="141">
        <f t="shared" si="18"/>
        <v>2027</v>
      </c>
      <c r="AJ17" s="140">
        <v>9</v>
      </c>
      <c r="AK17" s="140">
        <v>1</v>
      </c>
      <c r="AL17" s="141">
        <f t="shared" si="19"/>
        <v>0.99999999999909051</v>
      </c>
      <c r="AM17" s="141">
        <f t="shared" si="19"/>
        <v>1.999999999998181</v>
      </c>
      <c r="AN17" s="141">
        <f t="shared" si="19"/>
        <v>1.999999999998181</v>
      </c>
      <c r="AO17" s="141">
        <f t="shared" si="20"/>
        <v>9</v>
      </c>
      <c r="AP17" s="141">
        <f t="shared" si="21"/>
        <v>0.99999999999909051</v>
      </c>
      <c r="AQ17" s="9"/>
      <c r="AR17" s="9"/>
      <c r="AS17" s="9"/>
      <c r="AT17" s="9"/>
      <c r="AU17" s="9"/>
      <c r="AV17" s="9"/>
      <c r="AW17" s="9"/>
      <c r="AX17" s="9">
        <v>2032</v>
      </c>
      <c r="AY17" s="9">
        <v>2034</v>
      </c>
      <c r="AZ17" s="9">
        <v>2035</v>
      </c>
      <c r="BA17" s="9">
        <v>2035</v>
      </c>
      <c r="BB17" s="9">
        <v>2035</v>
      </c>
      <c r="BC17" s="9">
        <f t="shared" si="22"/>
        <v>2035</v>
      </c>
      <c r="BD17" s="9">
        <v>2034</v>
      </c>
      <c r="BE17" s="9">
        <v>1</v>
      </c>
      <c r="BF17" s="9">
        <v>1</v>
      </c>
      <c r="BG17" s="9">
        <v>1</v>
      </c>
      <c r="BH17" s="9">
        <v>1</v>
      </c>
      <c r="BI17" s="9">
        <v>1</v>
      </c>
      <c r="BJ17" s="9">
        <v>1</v>
      </c>
      <c r="BK17" s="9">
        <v>1</v>
      </c>
      <c r="BL17" s="139">
        <v>1.2267192541321688</v>
      </c>
      <c r="BM17" s="139">
        <v>2.2612105538192599</v>
      </c>
      <c r="BN17" s="139">
        <v>2.1252009430760062</v>
      </c>
      <c r="BO17" s="139">
        <v>1.2944496352201866</v>
      </c>
      <c r="BP17" s="139">
        <v>0.32314284341629806</v>
      </c>
      <c r="BQ17" s="139">
        <v>0.14000000000000001</v>
      </c>
      <c r="BR17" s="139">
        <v>1.4542000570988298</v>
      </c>
      <c r="BS17" s="139">
        <v>11.984388276878477</v>
      </c>
      <c r="BT17" s="139">
        <v>-1.7475682675103321</v>
      </c>
      <c r="BU17" s="139">
        <v>-1.7169645793441486</v>
      </c>
      <c r="BV17" s="139">
        <v>-1.4425350046709582</v>
      </c>
      <c r="BW17" s="139">
        <v>0.61768216477991222</v>
      </c>
      <c r="BX17" s="139">
        <v>0.15</v>
      </c>
      <c r="BY17" s="139">
        <v>-0.4950056673809119</v>
      </c>
      <c r="BZ17" s="138">
        <v>0.15</v>
      </c>
      <c r="CA17" s="138">
        <v>0.2</v>
      </c>
      <c r="CB17" s="138">
        <v>0.12</v>
      </c>
      <c r="CC17" s="138">
        <v>0.08</v>
      </c>
      <c r="CD17" s="138">
        <v>0.18</v>
      </c>
      <c r="CE17" s="138">
        <v>0.16</v>
      </c>
      <c r="CF17" s="138">
        <v>0.05</v>
      </c>
      <c r="CG17" s="138">
        <v>0.35</v>
      </c>
      <c r="CH17" s="138">
        <v>0.3</v>
      </c>
      <c r="CI17" s="138">
        <v>0.38</v>
      </c>
      <c r="CJ17" s="138">
        <v>0.42</v>
      </c>
      <c r="CK17" s="138">
        <v>0.32</v>
      </c>
      <c r="CL17" s="138">
        <v>0.34</v>
      </c>
      <c r="CM17" s="138">
        <v>0.45</v>
      </c>
      <c r="CN17" s="138">
        <v>0.15</v>
      </c>
      <c r="CO17" s="138">
        <v>0.2</v>
      </c>
      <c r="CP17" s="138">
        <v>0.12</v>
      </c>
      <c r="CQ17" s="138">
        <v>0.08</v>
      </c>
      <c r="CR17" s="138">
        <v>0.18</v>
      </c>
      <c r="CS17" s="138">
        <v>0.16</v>
      </c>
      <c r="CT17" s="138">
        <v>0.05</v>
      </c>
      <c r="CU17" s="138">
        <v>0.35</v>
      </c>
      <c r="CV17" s="138">
        <v>0.3</v>
      </c>
      <c r="CW17" s="138">
        <v>0.38</v>
      </c>
      <c r="CX17" s="138">
        <v>0.42</v>
      </c>
      <c r="CY17" s="138">
        <v>0.32</v>
      </c>
      <c r="CZ17" s="138">
        <v>0.34</v>
      </c>
      <c r="DA17" s="138">
        <v>0.45</v>
      </c>
    </row>
    <row r="18" spans="1:105" x14ac:dyDescent="0.25">
      <c r="A18" s="9">
        <v>12</v>
      </c>
      <c r="B18" s="9" t="s">
        <v>64</v>
      </c>
      <c r="C18" s="9" t="s">
        <v>64</v>
      </c>
      <c r="D18" s="9" t="s">
        <v>1</v>
      </c>
      <c r="E18" s="9" t="s">
        <v>2</v>
      </c>
      <c r="F18" s="9"/>
      <c r="H18" s="9" t="s">
        <v>1</v>
      </c>
      <c r="I18" s="9"/>
      <c r="J18" s="56">
        <v>0</v>
      </c>
      <c r="K18" s="56">
        <f t="shared" si="0"/>
        <v>0</v>
      </c>
      <c r="L18" s="9"/>
      <c r="M18" s="56">
        <v>0.1044225</v>
      </c>
      <c r="N18" s="56">
        <v>0.1044225</v>
      </c>
      <c r="O18" s="56">
        <f t="shared" si="1"/>
        <v>0.1044225</v>
      </c>
      <c r="P18" s="17">
        <f t="shared" si="2"/>
        <v>0.1044225</v>
      </c>
      <c r="Q18" s="17">
        <f t="shared" si="3"/>
        <v>0.1044225</v>
      </c>
      <c r="R18" s="9">
        <v>0</v>
      </c>
      <c r="S18" s="9">
        <f t="shared" si="4"/>
        <v>0</v>
      </c>
      <c r="T18" s="9">
        <f t="shared" si="5"/>
        <v>0</v>
      </c>
      <c r="U18" s="9">
        <f t="shared" si="6"/>
        <v>0</v>
      </c>
      <c r="V18" s="9">
        <f t="shared" si="7"/>
        <v>0</v>
      </c>
      <c r="W18" s="9">
        <v>0</v>
      </c>
      <c r="X18" s="9">
        <f t="shared" ca="1" si="11"/>
        <v>1</v>
      </c>
      <c r="Y18" s="9">
        <f t="shared" ca="1" si="11"/>
        <v>0</v>
      </c>
      <c r="Z18" s="9">
        <f t="shared" ca="1" si="11"/>
        <v>0</v>
      </c>
      <c r="AA18" s="9">
        <f t="shared" ca="1" si="11"/>
        <v>1</v>
      </c>
      <c r="AB18" s="9">
        <f t="shared" ca="1" si="12"/>
        <v>0</v>
      </c>
      <c r="AC18" s="9">
        <v>2031</v>
      </c>
      <c r="AD18" s="141">
        <f>AC18+1</f>
        <v>2032</v>
      </c>
      <c r="AE18" s="141">
        <f t="shared" si="17"/>
        <v>2033</v>
      </c>
      <c r="AF18" s="141">
        <f t="shared" si="17"/>
        <v>2033</v>
      </c>
      <c r="AG18" s="141">
        <f t="shared" si="17"/>
        <v>2033</v>
      </c>
      <c r="AH18" s="141">
        <f>AC18+1</f>
        <v>2032</v>
      </c>
      <c r="AI18" s="141">
        <f t="shared" si="18"/>
        <v>2032</v>
      </c>
      <c r="AJ18" s="9">
        <v>3</v>
      </c>
      <c r="AK18" s="9">
        <v>3</v>
      </c>
      <c r="AL18" s="141">
        <f t="shared" si="19"/>
        <v>3</v>
      </c>
      <c r="AM18" s="141">
        <f t="shared" si="19"/>
        <v>3.9999999999990905</v>
      </c>
      <c r="AN18" s="141">
        <f t="shared" si="19"/>
        <v>3.9999999999990905</v>
      </c>
      <c r="AO18" s="141">
        <f t="shared" si="20"/>
        <v>3</v>
      </c>
      <c r="AP18" s="141">
        <f t="shared" si="21"/>
        <v>3</v>
      </c>
      <c r="AQ18" s="9"/>
      <c r="AR18" s="9"/>
      <c r="AS18" s="9"/>
      <c r="AT18" s="9"/>
      <c r="AU18" s="9"/>
      <c r="AV18" s="9"/>
      <c r="AW18" s="9"/>
      <c r="AX18" s="9">
        <v>2041</v>
      </c>
      <c r="AY18" s="9">
        <v>2041</v>
      </c>
      <c r="AZ18" s="9">
        <v>2041</v>
      </c>
      <c r="BA18" s="9">
        <v>2041</v>
      </c>
      <c r="BB18" s="9">
        <v>2041</v>
      </c>
      <c r="BC18" s="9">
        <f t="shared" si="22"/>
        <v>2040</v>
      </c>
      <c r="BD18" s="9">
        <v>2041</v>
      </c>
      <c r="BE18" s="9">
        <v>3</v>
      </c>
      <c r="BF18" s="9">
        <v>3</v>
      </c>
      <c r="BG18" s="9">
        <v>3</v>
      </c>
      <c r="BH18" s="9">
        <v>3</v>
      </c>
      <c r="BI18" s="9">
        <v>3</v>
      </c>
      <c r="BJ18" s="9">
        <f t="shared" si="23"/>
        <v>3</v>
      </c>
      <c r="BK18" s="9">
        <v>3</v>
      </c>
      <c r="BL18" s="139">
        <v>1.2267192541321688</v>
      </c>
      <c r="BM18" s="139">
        <v>2.2612105538192599</v>
      </c>
      <c r="BN18" s="139">
        <v>2.1252009430760062</v>
      </c>
      <c r="BO18" s="139">
        <v>1.2944496352201866</v>
      </c>
      <c r="BP18" s="139">
        <v>0.32314284341629806</v>
      </c>
      <c r="BQ18" s="139">
        <v>0.14000000000000001</v>
      </c>
      <c r="BR18" s="139">
        <v>1.4542000570988298</v>
      </c>
      <c r="BS18" s="139">
        <v>11.984388276878477</v>
      </c>
      <c r="BT18" s="139">
        <v>-1.7475682675103321</v>
      </c>
      <c r="BU18" s="139">
        <v>-1.7169645793441486</v>
      </c>
      <c r="BV18" s="139">
        <v>-1.4425350046709582</v>
      </c>
      <c r="BW18" s="139">
        <v>0.61768216477991222</v>
      </c>
      <c r="BX18" s="139">
        <v>0.15</v>
      </c>
      <c r="BY18" s="139">
        <v>-0.4950056673809119</v>
      </c>
      <c r="BZ18" s="138">
        <v>0.15</v>
      </c>
      <c r="CA18" s="138">
        <v>0.2</v>
      </c>
      <c r="CB18" s="138">
        <v>0.12</v>
      </c>
      <c r="CC18" s="138">
        <v>0.08</v>
      </c>
      <c r="CD18" s="138">
        <v>0.18</v>
      </c>
      <c r="CE18" s="138">
        <v>0.16</v>
      </c>
      <c r="CF18" s="138">
        <v>0.05</v>
      </c>
      <c r="CG18" s="138">
        <v>0.35</v>
      </c>
      <c r="CH18" s="138">
        <v>0.3</v>
      </c>
      <c r="CI18" s="138">
        <v>0.38</v>
      </c>
      <c r="CJ18" s="138">
        <v>0.42</v>
      </c>
      <c r="CK18" s="138">
        <v>0.32</v>
      </c>
      <c r="CL18" s="138">
        <v>0.34</v>
      </c>
      <c r="CM18" s="138">
        <v>0.45</v>
      </c>
      <c r="CN18" s="138">
        <v>0.15</v>
      </c>
      <c r="CO18" s="138">
        <v>0.2</v>
      </c>
      <c r="CP18" s="138">
        <v>0.12</v>
      </c>
      <c r="CQ18" s="138">
        <v>0.08</v>
      </c>
      <c r="CR18" s="138">
        <v>0.18</v>
      </c>
      <c r="CS18" s="138">
        <v>0.16</v>
      </c>
      <c r="CT18" s="138">
        <v>0.05</v>
      </c>
      <c r="CU18" s="138">
        <v>0.35</v>
      </c>
      <c r="CV18" s="138">
        <v>0.3</v>
      </c>
      <c r="CW18" s="138">
        <v>0.38</v>
      </c>
      <c r="CX18" s="138">
        <v>0.42</v>
      </c>
      <c r="CY18" s="138">
        <v>0.32</v>
      </c>
      <c r="CZ18" s="138">
        <v>0.34</v>
      </c>
      <c r="DA18" s="138">
        <v>0.45</v>
      </c>
    </row>
    <row r="19" spans="1:105" x14ac:dyDescent="0.25">
      <c r="A19" s="9">
        <v>13</v>
      </c>
      <c r="B19" s="9" t="s">
        <v>23</v>
      </c>
      <c r="C19" s="9" t="s">
        <v>23</v>
      </c>
      <c r="D19" s="9" t="s">
        <v>55</v>
      </c>
      <c r="E19" s="9" t="s">
        <v>2</v>
      </c>
      <c r="F19" s="9"/>
      <c r="H19" s="9" t="s">
        <v>55</v>
      </c>
      <c r="I19" s="9"/>
      <c r="J19" s="56">
        <v>0</v>
      </c>
      <c r="K19" s="56">
        <f t="shared" si="0"/>
        <v>0</v>
      </c>
      <c r="L19" s="9"/>
      <c r="M19" s="56">
        <v>0.14000000000000001</v>
      </c>
      <c r="N19" s="56">
        <v>0.14000000000000001</v>
      </c>
      <c r="O19" s="56">
        <f t="shared" si="1"/>
        <v>0.14000000000000001</v>
      </c>
      <c r="P19" s="17">
        <f t="shared" si="2"/>
        <v>0.14000000000000001</v>
      </c>
      <c r="Q19" s="17">
        <f t="shared" si="3"/>
        <v>0.14000000000000001</v>
      </c>
      <c r="R19" s="9">
        <v>0</v>
      </c>
      <c r="S19" s="9">
        <f t="shared" si="4"/>
        <v>0</v>
      </c>
      <c r="T19" s="9">
        <f t="shared" si="5"/>
        <v>0</v>
      </c>
      <c r="U19" s="9">
        <f t="shared" si="6"/>
        <v>0</v>
      </c>
      <c r="V19" s="9">
        <f t="shared" si="7"/>
        <v>0</v>
      </c>
      <c r="W19" s="9">
        <v>0</v>
      </c>
      <c r="X19" s="9">
        <f t="shared" ca="1" si="11"/>
        <v>1</v>
      </c>
      <c r="Y19" s="9">
        <f t="shared" ca="1" si="11"/>
        <v>0</v>
      </c>
      <c r="Z19" s="9">
        <f t="shared" ca="1" si="11"/>
        <v>1</v>
      </c>
      <c r="AA19" s="9">
        <f t="shared" ca="1" si="11"/>
        <v>1</v>
      </c>
      <c r="AB19" s="9">
        <f t="shared" ca="1" si="12"/>
        <v>0</v>
      </c>
      <c r="AC19" s="140">
        <v>2027</v>
      </c>
      <c r="AD19" s="140">
        <v>2027</v>
      </c>
      <c r="AE19" s="141">
        <f t="shared" si="17"/>
        <v>2028</v>
      </c>
      <c r="AF19" s="141">
        <f t="shared" si="17"/>
        <v>2028</v>
      </c>
      <c r="AG19" s="141">
        <f t="shared" si="17"/>
        <v>2028</v>
      </c>
      <c r="AH19" s="141">
        <f>AC19+1</f>
        <v>2028</v>
      </c>
      <c r="AI19" s="141">
        <f t="shared" si="18"/>
        <v>2027</v>
      </c>
      <c r="AJ19" s="140">
        <v>5</v>
      </c>
      <c r="AK19" s="9">
        <v>6</v>
      </c>
      <c r="AL19" s="141">
        <f t="shared" si="19"/>
        <v>6</v>
      </c>
      <c r="AM19" s="141">
        <f t="shared" si="19"/>
        <v>6.9999999999990905</v>
      </c>
      <c r="AN19" s="141">
        <f t="shared" si="19"/>
        <v>6.9999999999990905</v>
      </c>
      <c r="AO19" s="141">
        <v>1</v>
      </c>
      <c r="AP19" s="141">
        <f t="shared" si="21"/>
        <v>6</v>
      </c>
      <c r="AQ19" s="9"/>
      <c r="AR19" s="9"/>
      <c r="AS19" s="9"/>
      <c r="AT19" s="9"/>
      <c r="AU19" s="9"/>
      <c r="AV19" s="9"/>
      <c r="AW19" s="9"/>
      <c r="AX19" s="9">
        <v>2034</v>
      </c>
      <c r="AY19" s="9">
        <v>2034</v>
      </c>
      <c r="AZ19" s="9">
        <v>2034</v>
      </c>
      <c r="BA19" s="9">
        <v>2034</v>
      </c>
      <c r="BB19" s="9">
        <v>2034</v>
      </c>
      <c r="BC19" s="9">
        <v>2034</v>
      </c>
      <c r="BD19" s="9">
        <v>2034</v>
      </c>
      <c r="BE19" s="9">
        <f>AJ19</f>
        <v>5</v>
      </c>
      <c r="BF19" s="9">
        <v>5</v>
      </c>
      <c r="BG19" s="9">
        <v>5</v>
      </c>
      <c r="BH19" s="9">
        <v>5</v>
      </c>
      <c r="BI19" s="9">
        <v>5</v>
      </c>
      <c r="BJ19" s="9">
        <v>3</v>
      </c>
      <c r="BK19" s="9">
        <v>5</v>
      </c>
      <c r="BL19" s="139">
        <v>1.2267192541321688</v>
      </c>
      <c r="BM19" s="139">
        <v>2.2612105538192599</v>
      </c>
      <c r="BN19" s="139">
        <v>2.1252009430760062</v>
      </c>
      <c r="BO19" s="139">
        <v>1.2944496352201866</v>
      </c>
      <c r="BP19" s="139">
        <v>0.32314284341629806</v>
      </c>
      <c r="BQ19" s="139">
        <v>0.14000000000000001</v>
      </c>
      <c r="BR19" s="139">
        <v>1.4542000570988298</v>
      </c>
      <c r="BS19" s="139">
        <v>11.984388276878477</v>
      </c>
      <c r="BT19" s="139">
        <v>-1.7475682675103321</v>
      </c>
      <c r="BU19" s="139">
        <v>-1.7169645793441486</v>
      </c>
      <c r="BV19" s="139">
        <v>-1.4425350046709582</v>
      </c>
      <c r="BW19" s="139">
        <v>0.61768216477991222</v>
      </c>
      <c r="BX19" s="139">
        <v>0.15</v>
      </c>
      <c r="BY19" s="139">
        <v>-0.4950056673809119</v>
      </c>
      <c r="BZ19" s="138">
        <v>0.15</v>
      </c>
      <c r="CA19" s="138">
        <v>0.2</v>
      </c>
      <c r="CB19" s="138">
        <v>0.12</v>
      </c>
      <c r="CC19" s="138">
        <v>0.08</v>
      </c>
      <c r="CD19" s="138">
        <v>0.18</v>
      </c>
      <c r="CE19" s="138">
        <v>0.16</v>
      </c>
      <c r="CF19" s="138">
        <v>0.05</v>
      </c>
      <c r="CG19" s="138">
        <v>0.35</v>
      </c>
      <c r="CH19" s="138">
        <v>0.3</v>
      </c>
      <c r="CI19" s="138">
        <v>0.38</v>
      </c>
      <c r="CJ19" s="138">
        <v>0.42</v>
      </c>
      <c r="CK19" s="138">
        <v>0.32</v>
      </c>
      <c r="CL19" s="138">
        <v>0.34</v>
      </c>
      <c r="CM19" s="138">
        <v>0.45</v>
      </c>
      <c r="CN19" s="138">
        <v>0.15</v>
      </c>
      <c r="CO19" s="138">
        <v>0.2</v>
      </c>
      <c r="CP19" s="138">
        <v>0.12</v>
      </c>
      <c r="CQ19" s="138">
        <v>0.08</v>
      </c>
      <c r="CR19" s="138">
        <v>0.18</v>
      </c>
      <c r="CS19" s="138">
        <v>0.16</v>
      </c>
      <c r="CT19" s="138">
        <v>0.05</v>
      </c>
      <c r="CU19" s="138">
        <v>0.35</v>
      </c>
      <c r="CV19" s="138">
        <v>0.3</v>
      </c>
      <c r="CW19" s="138">
        <v>0.38</v>
      </c>
      <c r="CX19" s="138">
        <v>0.42</v>
      </c>
      <c r="CY19" s="138">
        <v>0.32</v>
      </c>
      <c r="CZ19" s="138">
        <v>0.34</v>
      </c>
      <c r="DA19" s="138">
        <v>0.45</v>
      </c>
    </row>
    <row r="20" spans="1:105" x14ac:dyDescent="0.25">
      <c r="A20" s="9">
        <v>67</v>
      </c>
      <c r="B20" s="9" t="s">
        <v>181</v>
      </c>
      <c r="C20" s="9" t="s">
        <v>52</v>
      </c>
      <c r="D20" s="9" t="s">
        <v>45</v>
      </c>
      <c r="E20" s="9" t="s">
        <v>84</v>
      </c>
      <c r="F20" s="9"/>
      <c r="H20" s="9" t="s">
        <v>45</v>
      </c>
      <c r="I20" s="9"/>
      <c r="J20" s="56">
        <v>1</v>
      </c>
      <c r="K20" s="56">
        <f t="shared" si="0"/>
        <v>1</v>
      </c>
      <c r="L20" s="9"/>
      <c r="M20" s="56">
        <v>1</v>
      </c>
      <c r="N20" s="56">
        <v>1</v>
      </c>
      <c r="O20" s="56">
        <f t="shared" si="1"/>
        <v>1</v>
      </c>
      <c r="P20" s="17">
        <f t="shared" si="2"/>
        <v>1</v>
      </c>
      <c r="Q20" s="17">
        <f t="shared" si="3"/>
        <v>1</v>
      </c>
      <c r="R20" s="17">
        <v>1</v>
      </c>
      <c r="S20" s="9">
        <f t="shared" si="4"/>
        <v>1</v>
      </c>
      <c r="T20" s="9">
        <f t="shared" si="5"/>
        <v>1</v>
      </c>
      <c r="U20" s="9">
        <f t="shared" si="6"/>
        <v>1</v>
      </c>
      <c r="V20" s="9">
        <f t="shared" si="7"/>
        <v>1</v>
      </c>
      <c r="W20" s="9">
        <v>1</v>
      </c>
      <c r="X20" s="9">
        <f t="shared" ca="1" si="11"/>
        <v>1</v>
      </c>
      <c r="Y20" s="9">
        <f t="shared" ca="1" si="11"/>
        <v>1</v>
      </c>
      <c r="Z20" s="9">
        <f t="shared" ca="1" si="11"/>
        <v>1</v>
      </c>
      <c r="AA20" s="9">
        <f t="shared" ca="1" si="11"/>
        <v>1</v>
      </c>
      <c r="AB20" s="9">
        <f t="shared" ca="1" si="12"/>
        <v>1</v>
      </c>
      <c r="AC20" s="9"/>
      <c r="AD20" s="140">
        <v>2010</v>
      </c>
      <c r="AE20" s="140">
        <v>2010</v>
      </c>
      <c r="AF20" s="140">
        <v>2010</v>
      </c>
      <c r="AG20" s="140">
        <v>2010</v>
      </c>
      <c r="AH20" s="141">
        <v>2010</v>
      </c>
      <c r="AI20" s="140">
        <v>2012</v>
      </c>
      <c r="AJ20" s="9">
        <v>1</v>
      </c>
      <c r="AK20" s="140">
        <v>9</v>
      </c>
      <c r="AL20" s="140">
        <v>9</v>
      </c>
      <c r="AM20" s="140">
        <v>9</v>
      </c>
      <c r="AN20" s="140">
        <v>9</v>
      </c>
      <c r="AO20" s="141">
        <f t="shared" si="20"/>
        <v>1</v>
      </c>
      <c r="AP20" s="140">
        <v>9</v>
      </c>
      <c r="AQ20" s="9"/>
      <c r="AR20" s="140"/>
      <c r="AS20" s="140"/>
      <c r="AT20" s="140"/>
      <c r="AU20" s="140"/>
      <c r="AV20" s="140"/>
      <c r="AW20" s="140"/>
      <c r="AX20" s="9"/>
      <c r="AY20" s="140">
        <v>2017</v>
      </c>
      <c r="AZ20" s="140">
        <v>2017</v>
      </c>
      <c r="BA20" s="140">
        <v>2017</v>
      </c>
      <c r="BB20" s="140">
        <v>2017</v>
      </c>
      <c r="BC20" s="9">
        <f t="shared" si="22"/>
        <v>2018</v>
      </c>
      <c r="BD20" s="140">
        <v>2017</v>
      </c>
      <c r="BE20" s="9"/>
      <c r="BF20" s="140">
        <v>3</v>
      </c>
      <c r="BG20" s="140">
        <v>3</v>
      </c>
      <c r="BH20" s="140">
        <v>3</v>
      </c>
      <c r="BI20" s="140">
        <v>3</v>
      </c>
      <c r="BJ20" s="9">
        <f t="shared" si="23"/>
        <v>1</v>
      </c>
      <c r="BK20" s="140">
        <v>3</v>
      </c>
      <c r="BL20" s="139">
        <v>1.2267192541321688</v>
      </c>
      <c r="BM20" s="139">
        <v>2.2612105538192599</v>
      </c>
      <c r="BN20" s="139">
        <v>2.1252009430760062</v>
      </c>
      <c r="BO20" s="139">
        <v>1.2944496352201866</v>
      </c>
      <c r="BP20" s="139">
        <v>0.32314284341629806</v>
      </c>
      <c r="BQ20" s="139">
        <v>0.14000000000000001</v>
      </c>
      <c r="BR20" s="139">
        <v>1.4542000570988298</v>
      </c>
      <c r="BS20" s="139">
        <v>11.984388276878477</v>
      </c>
      <c r="BT20" s="139">
        <v>-1.7475682675103321</v>
      </c>
      <c r="BU20" s="139">
        <v>-1.7169645793441486</v>
      </c>
      <c r="BV20" s="139">
        <v>-1.4425350046709582</v>
      </c>
      <c r="BW20" s="139">
        <v>0.61768216477991222</v>
      </c>
      <c r="BX20" s="139">
        <v>0.15</v>
      </c>
      <c r="BY20" s="139">
        <v>-0.4950056673809119</v>
      </c>
      <c r="BZ20" s="138">
        <v>0.15</v>
      </c>
      <c r="CA20" s="138">
        <v>0.2</v>
      </c>
      <c r="CB20" s="138">
        <v>0.12</v>
      </c>
      <c r="CC20" s="138">
        <v>0.08</v>
      </c>
      <c r="CD20" s="138">
        <v>0.18</v>
      </c>
      <c r="CE20" s="138">
        <v>0.16</v>
      </c>
      <c r="CF20" s="138">
        <v>0.05</v>
      </c>
      <c r="CG20" s="138">
        <v>0.35</v>
      </c>
      <c r="CH20" s="138">
        <v>0.3</v>
      </c>
      <c r="CI20" s="138">
        <v>0.38</v>
      </c>
      <c r="CJ20" s="138">
        <v>0.42</v>
      </c>
      <c r="CK20" s="138">
        <v>0.32</v>
      </c>
      <c r="CL20" s="138">
        <v>0.34</v>
      </c>
      <c r="CM20" s="138">
        <v>0.45</v>
      </c>
      <c r="CN20" s="138">
        <v>0.15</v>
      </c>
      <c r="CO20" s="138">
        <v>0.2</v>
      </c>
      <c r="CP20" s="138">
        <v>0.12</v>
      </c>
      <c r="CQ20" s="138">
        <v>0.08</v>
      </c>
      <c r="CR20" s="138">
        <v>0.18</v>
      </c>
      <c r="CS20" s="138">
        <v>0.16</v>
      </c>
      <c r="CT20" s="138">
        <v>0.05</v>
      </c>
      <c r="CU20" s="138">
        <v>0.35</v>
      </c>
      <c r="CV20" s="138">
        <v>0.3</v>
      </c>
      <c r="CW20" s="138">
        <v>0.38</v>
      </c>
      <c r="CX20" s="138">
        <v>0.42</v>
      </c>
      <c r="CY20" s="138">
        <v>0.32</v>
      </c>
      <c r="CZ20" s="138">
        <v>0.34</v>
      </c>
      <c r="DA20" s="138">
        <v>0.45</v>
      </c>
    </row>
    <row r="21" spans="1:105" x14ac:dyDescent="0.25">
      <c r="A21" s="9">
        <v>68</v>
      </c>
      <c r="B21" s="9" t="s">
        <v>47</v>
      </c>
      <c r="C21" s="9" t="s">
        <v>44</v>
      </c>
      <c r="D21" s="9" t="s">
        <v>45</v>
      </c>
      <c r="E21" s="9" t="s">
        <v>84</v>
      </c>
      <c r="F21" s="9"/>
      <c r="H21" s="9" t="s">
        <v>45</v>
      </c>
      <c r="I21" s="9"/>
      <c r="J21" s="56">
        <v>1</v>
      </c>
      <c r="K21" s="56">
        <f t="shared" si="0"/>
        <v>1</v>
      </c>
      <c r="L21" s="9"/>
      <c r="M21" s="56">
        <v>1</v>
      </c>
      <c r="N21" s="56">
        <v>1</v>
      </c>
      <c r="O21" s="56">
        <f t="shared" si="1"/>
        <v>1</v>
      </c>
      <c r="P21" s="17">
        <f t="shared" si="2"/>
        <v>1</v>
      </c>
      <c r="Q21" s="17">
        <f t="shared" si="3"/>
        <v>1</v>
      </c>
      <c r="R21" s="17">
        <v>1</v>
      </c>
      <c r="S21" s="9">
        <f t="shared" si="4"/>
        <v>1</v>
      </c>
      <c r="T21" s="9">
        <f t="shared" si="5"/>
        <v>1</v>
      </c>
      <c r="U21" s="9">
        <f t="shared" si="6"/>
        <v>1</v>
      </c>
      <c r="V21" s="9">
        <f t="shared" si="7"/>
        <v>1</v>
      </c>
      <c r="W21" s="9">
        <v>1</v>
      </c>
      <c r="X21" s="9">
        <f t="shared" ca="1" si="11"/>
        <v>1</v>
      </c>
      <c r="Y21" s="9">
        <f t="shared" ca="1" si="11"/>
        <v>1</v>
      </c>
      <c r="Z21" s="9">
        <f t="shared" ca="1" si="11"/>
        <v>1</v>
      </c>
      <c r="AA21" s="9">
        <f t="shared" ca="1" si="11"/>
        <v>1</v>
      </c>
      <c r="AB21" s="9">
        <f t="shared" ca="1" si="12"/>
        <v>1</v>
      </c>
      <c r="AC21" s="9">
        <v>1981</v>
      </c>
      <c r="AD21" s="9">
        <v>1984</v>
      </c>
      <c r="AE21" s="9">
        <v>1984</v>
      </c>
      <c r="AF21" s="9">
        <v>1984</v>
      </c>
      <c r="AG21" s="9">
        <v>1984</v>
      </c>
      <c r="AH21" s="141">
        <f>AC21+1</f>
        <v>1982</v>
      </c>
      <c r="AI21" s="9">
        <v>1986</v>
      </c>
      <c r="AJ21" s="9">
        <v>11</v>
      </c>
      <c r="AK21" s="9">
        <v>7</v>
      </c>
      <c r="AL21" s="9">
        <v>7</v>
      </c>
      <c r="AM21" s="9">
        <v>7</v>
      </c>
      <c r="AN21" s="9">
        <v>7</v>
      </c>
      <c r="AO21" s="141">
        <f t="shared" si="20"/>
        <v>11</v>
      </c>
      <c r="AP21" s="9">
        <v>7</v>
      </c>
      <c r="AQ21" s="9"/>
      <c r="AR21" s="9"/>
      <c r="AS21" s="9"/>
      <c r="AT21" s="9"/>
      <c r="AU21" s="9"/>
      <c r="AV21" s="9"/>
      <c r="AW21" s="9"/>
      <c r="AX21" s="9">
        <v>1991</v>
      </c>
      <c r="AY21" s="9">
        <v>1994</v>
      </c>
      <c r="AZ21" s="9">
        <v>1994</v>
      </c>
      <c r="BA21" s="9">
        <v>1994</v>
      </c>
      <c r="BB21" s="9">
        <v>1994</v>
      </c>
      <c r="BC21" s="9">
        <f t="shared" si="22"/>
        <v>1990</v>
      </c>
      <c r="BD21" s="9">
        <v>1994</v>
      </c>
      <c r="BE21" s="9">
        <v>11</v>
      </c>
      <c r="BF21" s="9">
        <v>7</v>
      </c>
      <c r="BG21" s="9">
        <v>7</v>
      </c>
      <c r="BH21" s="9">
        <v>7</v>
      </c>
      <c r="BI21" s="9">
        <v>7</v>
      </c>
      <c r="BJ21" s="9">
        <f t="shared" si="23"/>
        <v>11</v>
      </c>
      <c r="BK21" s="9">
        <v>7</v>
      </c>
      <c r="BL21" s="139">
        <v>1.2267192541321688</v>
      </c>
      <c r="BM21" s="139">
        <v>2.2612105538192599</v>
      </c>
      <c r="BN21" s="139">
        <v>2.1252009430760062</v>
      </c>
      <c r="BO21" s="139">
        <v>1.2944496352201866</v>
      </c>
      <c r="BP21" s="139">
        <v>0.32314284341629806</v>
      </c>
      <c r="BQ21" s="139">
        <v>0.14000000000000001</v>
      </c>
      <c r="BR21" s="139">
        <v>1.4542000570988298</v>
      </c>
      <c r="BS21" s="139">
        <v>11.984388276878477</v>
      </c>
      <c r="BT21" s="139">
        <v>-1.7475682675103321</v>
      </c>
      <c r="BU21" s="139">
        <v>-1.7169645793441486</v>
      </c>
      <c r="BV21" s="139">
        <v>-1.4425350046709582</v>
      </c>
      <c r="BW21" s="139">
        <v>0.61768216477991222</v>
      </c>
      <c r="BX21" s="139">
        <v>0.15</v>
      </c>
      <c r="BY21" s="139">
        <v>-0.4950056673809119</v>
      </c>
      <c r="BZ21" s="138">
        <v>0.15</v>
      </c>
      <c r="CA21" s="138">
        <v>0.2</v>
      </c>
      <c r="CB21" s="138">
        <v>0.12</v>
      </c>
      <c r="CC21" s="138">
        <v>0.08</v>
      </c>
      <c r="CD21" s="138">
        <v>0.18</v>
      </c>
      <c r="CE21" s="138">
        <v>0.16</v>
      </c>
      <c r="CF21" s="138">
        <v>0.05</v>
      </c>
      <c r="CG21" s="138">
        <v>0.35</v>
      </c>
      <c r="CH21" s="138">
        <v>0.3</v>
      </c>
      <c r="CI21" s="138">
        <v>0.38</v>
      </c>
      <c r="CJ21" s="138">
        <v>0.42</v>
      </c>
      <c r="CK21" s="138">
        <v>0.32</v>
      </c>
      <c r="CL21" s="138">
        <v>0.34</v>
      </c>
      <c r="CM21" s="138">
        <v>0.45</v>
      </c>
      <c r="CN21" s="138">
        <v>0.15</v>
      </c>
      <c r="CO21" s="138">
        <v>0.2</v>
      </c>
      <c r="CP21" s="138">
        <v>0.12</v>
      </c>
      <c r="CQ21" s="138">
        <v>0.08</v>
      </c>
      <c r="CR21" s="138">
        <v>0.18</v>
      </c>
      <c r="CS21" s="138">
        <v>0.16</v>
      </c>
      <c r="CT21" s="138">
        <v>0.05</v>
      </c>
      <c r="CU21" s="138">
        <v>0.35</v>
      </c>
      <c r="CV21" s="138">
        <v>0.3</v>
      </c>
      <c r="CW21" s="138">
        <v>0.38</v>
      </c>
      <c r="CX21" s="138">
        <v>0.42</v>
      </c>
      <c r="CY21" s="138">
        <v>0.32</v>
      </c>
      <c r="CZ21" s="138">
        <v>0.34</v>
      </c>
      <c r="DA21" s="138">
        <v>0.45</v>
      </c>
    </row>
    <row r="22" spans="1:105" x14ac:dyDescent="0.25">
      <c r="A22" s="9">
        <v>69</v>
      </c>
      <c r="B22" s="9" t="s">
        <v>182</v>
      </c>
      <c r="C22" s="9" t="s">
        <v>180</v>
      </c>
      <c r="D22" s="9" t="s">
        <v>45</v>
      </c>
      <c r="E22" s="9" t="s">
        <v>84</v>
      </c>
      <c r="F22" s="9"/>
      <c r="H22" s="9" t="s">
        <v>45</v>
      </c>
      <c r="I22" s="9"/>
      <c r="J22" s="56">
        <v>1</v>
      </c>
      <c r="K22" s="56">
        <f t="shared" si="0"/>
        <v>1</v>
      </c>
      <c r="L22" s="9"/>
      <c r="M22" s="56">
        <v>1</v>
      </c>
      <c r="N22" s="56">
        <v>1</v>
      </c>
      <c r="O22" s="56">
        <f t="shared" si="1"/>
        <v>1</v>
      </c>
      <c r="P22" s="17">
        <f t="shared" si="2"/>
        <v>1</v>
      </c>
      <c r="Q22" s="17">
        <f t="shared" si="3"/>
        <v>1</v>
      </c>
      <c r="R22" s="17">
        <v>1</v>
      </c>
      <c r="S22" s="9">
        <f t="shared" si="4"/>
        <v>1</v>
      </c>
      <c r="T22" s="9">
        <f t="shared" si="5"/>
        <v>1</v>
      </c>
      <c r="U22" s="9">
        <f t="shared" si="6"/>
        <v>1</v>
      </c>
      <c r="V22" s="9">
        <f t="shared" si="7"/>
        <v>1</v>
      </c>
      <c r="W22" s="9">
        <v>1</v>
      </c>
      <c r="X22" s="9">
        <f t="shared" ca="1" si="11"/>
        <v>1</v>
      </c>
      <c r="Y22" s="9">
        <f t="shared" ca="1" si="11"/>
        <v>1</v>
      </c>
      <c r="Z22" s="9">
        <f t="shared" ca="1" si="11"/>
        <v>1</v>
      </c>
      <c r="AA22" s="9">
        <f t="shared" ca="1" si="11"/>
        <v>1</v>
      </c>
      <c r="AB22" s="9">
        <f t="shared" ca="1" si="12"/>
        <v>1</v>
      </c>
      <c r="AC22" s="9"/>
      <c r="AD22" s="140">
        <v>1977</v>
      </c>
      <c r="AE22" s="140">
        <v>1980</v>
      </c>
      <c r="AF22" s="140">
        <v>1975</v>
      </c>
      <c r="AG22" s="140">
        <v>1972</v>
      </c>
      <c r="AH22" s="141">
        <v>1980</v>
      </c>
      <c r="AI22" s="140">
        <v>1991</v>
      </c>
      <c r="AJ22" s="9">
        <v>7</v>
      </c>
      <c r="AK22" s="9">
        <v>7</v>
      </c>
      <c r="AL22" s="9">
        <v>7</v>
      </c>
      <c r="AM22" s="9">
        <v>7</v>
      </c>
      <c r="AN22" s="9">
        <v>7</v>
      </c>
      <c r="AO22" s="141">
        <f t="shared" si="20"/>
        <v>7</v>
      </c>
      <c r="AP22" s="9">
        <v>7</v>
      </c>
      <c r="AQ22" s="9"/>
      <c r="AR22" s="9"/>
      <c r="AS22" s="9"/>
      <c r="AT22" s="9"/>
      <c r="AU22" s="9"/>
      <c r="AV22" s="9"/>
      <c r="AW22" s="9"/>
      <c r="AX22" s="9"/>
      <c r="AY22" s="9">
        <v>2001</v>
      </c>
      <c r="AZ22" s="9">
        <v>2001</v>
      </c>
      <c r="BA22" s="9">
        <v>2001</v>
      </c>
      <c r="BB22" s="9">
        <v>2001</v>
      </c>
      <c r="BC22" s="9">
        <f t="shared" si="22"/>
        <v>1988</v>
      </c>
      <c r="BD22" s="9">
        <v>2001</v>
      </c>
      <c r="BE22" s="9"/>
      <c r="BF22" s="9">
        <v>7</v>
      </c>
      <c r="BG22" s="9">
        <v>7</v>
      </c>
      <c r="BH22" s="9">
        <v>7</v>
      </c>
      <c r="BI22" s="9">
        <v>7</v>
      </c>
      <c r="BJ22" s="9">
        <f t="shared" si="23"/>
        <v>7</v>
      </c>
      <c r="BK22" s="9">
        <v>7</v>
      </c>
      <c r="BL22" s="139">
        <v>1.2267192541321688</v>
      </c>
      <c r="BM22" s="139">
        <v>2.2612105538192599</v>
      </c>
      <c r="BN22" s="139">
        <v>2.1252009430760062</v>
      </c>
      <c r="BO22" s="139">
        <v>1.2944496352201866</v>
      </c>
      <c r="BP22" s="139">
        <v>0.32314284341629806</v>
      </c>
      <c r="BQ22" s="139">
        <v>0.14000000000000001</v>
      </c>
      <c r="BR22" s="139">
        <v>1.4542000570988298</v>
      </c>
      <c r="BS22" s="139">
        <v>11.984388276878477</v>
      </c>
      <c r="BT22" s="139">
        <v>-1.7475682675103321</v>
      </c>
      <c r="BU22" s="139">
        <v>-1.7169645793441486</v>
      </c>
      <c r="BV22" s="139">
        <v>-1.4425350046709582</v>
      </c>
      <c r="BW22" s="139">
        <v>0.61768216477991222</v>
      </c>
      <c r="BX22" s="139">
        <v>0.15</v>
      </c>
      <c r="BY22" s="139">
        <v>-0.4950056673809119</v>
      </c>
      <c r="BZ22" s="138">
        <v>0.15</v>
      </c>
      <c r="CA22" s="138">
        <v>0.2</v>
      </c>
      <c r="CB22" s="138">
        <v>0.12</v>
      </c>
      <c r="CC22" s="138">
        <v>0.08</v>
      </c>
      <c r="CD22" s="138">
        <v>0.18</v>
      </c>
      <c r="CE22" s="138">
        <v>0.16</v>
      </c>
      <c r="CF22" s="138">
        <v>0.05</v>
      </c>
      <c r="CG22" s="138">
        <v>0.35</v>
      </c>
      <c r="CH22" s="138">
        <v>0.3</v>
      </c>
      <c r="CI22" s="138">
        <v>0.38</v>
      </c>
      <c r="CJ22" s="138">
        <v>0.42</v>
      </c>
      <c r="CK22" s="138">
        <v>0.32</v>
      </c>
      <c r="CL22" s="138">
        <v>0.34</v>
      </c>
      <c r="CM22" s="138">
        <v>0.45</v>
      </c>
      <c r="CN22" s="138">
        <v>0.15</v>
      </c>
      <c r="CO22" s="138">
        <v>0.2</v>
      </c>
      <c r="CP22" s="138">
        <v>0.12</v>
      </c>
      <c r="CQ22" s="138">
        <v>0.08</v>
      </c>
      <c r="CR22" s="138">
        <v>0.18</v>
      </c>
      <c r="CS22" s="138">
        <v>0.16</v>
      </c>
      <c r="CT22" s="138">
        <v>0.05</v>
      </c>
      <c r="CU22" s="138">
        <v>0.35</v>
      </c>
      <c r="CV22" s="138">
        <v>0.3</v>
      </c>
      <c r="CW22" s="138">
        <v>0.38</v>
      </c>
      <c r="CX22" s="138">
        <v>0.42</v>
      </c>
      <c r="CY22" s="138">
        <v>0.32</v>
      </c>
      <c r="CZ22" s="138">
        <v>0.34</v>
      </c>
      <c r="DA22" s="138">
        <v>0.45</v>
      </c>
    </row>
    <row r="23" spans="1:105" x14ac:dyDescent="0.25">
      <c r="A23" s="9">
        <v>14</v>
      </c>
      <c r="B23" s="9" t="s">
        <v>65</v>
      </c>
      <c r="C23" s="9" t="s">
        <v>65</v>
      </c>
      <c r="D23" s="9" t="s">
        <v>1</v>
      </c>
      <c r="E23" s="9" t="s">
        <v>84</v>
      </c>
      <c r="F23" s="9"/>
      <c r="H23" s="9" t="s">
        <v>1</v>
      </c>
      <c r="I23" s="9"/>
      <c r="J23" s="56">
        <v>0</v>
      </c>
      <c r="K23" s="56">
        <f t="shared" si="0"/>
        <v>0</v>
      </c>
      <c r="L23" s="9"/>
      <c r="M23" s="56">
        <v>0.1044225</v>
      </c>
      <c r="N23" s="56">
        <v>0.1044225</v>
      </c>
      <c r="O23" s="56">
        <f t="shared" si="1"/>
        <v>0.1044225</v>
      </c>
      <c r="P23" s="17">
        <f t="shared" si="2"/>
        <v>0.1044225</v>
      </c>
      <c r="Q23" s="17">
        <f t="shared" si="3"/>
        <v>0.1044225</v>
      </c>
      <c r="R23" s="9">
        <v>0</v>
      </c>
      <c r="S23" s="9">
        <f t="shared" si="4"/>
        <v>0</v>
      </c>
      <c r="T23" s="9">
        <f t="shared" si="5"/>
        <v>0</v>
      </c>
      <c r="U23" s="9">
        <f t="shared" si="6"/>
        <v>0</v>
      </c>
      <c r="V23" s="9">
        <f t="shared" si="7"/>
        <v>0</v>
      </c>
      <c r="W23" s="9">
        <v>0</v>
      </c>
      <c r="X23" s="9">
        <f t="shared" ca="1" si="11"/>
        <v>1</v>
      </c>
      <c r="Y23" s="9">
        <f t="shared" ca="1" si="11"/>
        <v>1</v>
      </c>
      <c r="Z23" s="9">
        <f t="shared" ca="1" si="11"/>
        <v>0</v>
      </c>
      <c r="AA23" s="9">
        <f t="shared" ca="1" si="11"/>
        <v>1</v>
      </c>
      <c r="AB23" s="9">
        <f t="shared" ca="1" si="12"/>
        <v>0</v>
      </c>
      <c r="AC23" s="9">
        <v>2031</v>
      </c>
      <c r="AD23" s="141">
        <f>AC23+1</f>
        <v>2032</v>
      </c>
      <c r="AE23" s="141">
        <f t="shared" ref="AE23:AG25" si="24">TRUNC($AD23+$AK23/12+AL$2/12)</f>
        <v>2033</v>
      </c>
      <c r="AF23" s="141">
        <f t="shared" si="24"/>
        <v>2033</v>
      </c>
      <c r="AG23" s="141">
        <f t="shared" si="24"/>
        <v>2033</v>
      </c>
      <c r="AH23" s="141">
        <f>AC23+1</f>
        <v>2032</v>
      </c>
      <c r="AI23" s="141">
        <f>TRUNC($AD23+$AK23/12+AP$2/12)</f>
        <v>2032</v>
      </c>
      <c r="AJ23" s="9">
        <v>3</v>
      </c>
      <c r="AK23" s="9">
        <v>3</v>
      </c>
      <c r="AL23" s="141">
        <f t="shared" ref="AL23:AN25" si="25">IF((($AD23+$AK23/12+AL$2/12)-TRUNC($AD23+$AK23/12+AL$2/12))*12=0,1,(($AD23+$AK23/12+AL$2/12)-TRUNC($AD23+$AK23/12+AL$2/12))*12)</f>
        <v>3</v>
      </c>
      <c r="AM23" s="141">
        <f t="shared" si="25"/>
        <v>3.9999999999990905</v>
      </c>
      <c r="AN23" s="141">
        <f t="shared" si="25"/>
        <v>3.9999999999990905</v>
      </c>
      <c r="AO23" s="141">
        <f t="shared" si="20"/>
        <v>3</v>
      </c>
      <c r="AP23" s="141">
        <f>IF((($AD23+$AK23/12+AP$2/12)-TRUNC($AD23+$AK23/12+AP$2/12))*12=0,1,(($AD23+$AK23/12+AP$2/12)-TRUNC($AD23+$AK23/12+AP$2/12))*12)</f>
        <v>3</v>
      </c>
      <c r="AQ23" s="9"/>
      <c r="AR23" s="9"/>
      <c r="AS23" s="9"/>
      <c r="AT23" s="9"/>
      <c r="AU23" s="9"/>
      <c r="AV23" s="9"/>
      <c r="AW23" s="9"/>
      <c r="AX23" s="9">
        <v>2041</v>
      </c>
      <c r="AY23" s="9">
        <v>2041</v>
      </c>
      <c r="AZ23" s="9">
        <v>2041</v>
      </c>
      <c r="BA23" s="9">
        <v>2041</v>
      </c>
      <c r="BB23" s="9">
        <v>2041</v>
      </c>
      <c r="BC23" s="9">
        <f t="shared" si="22"/>
        <v>2040</v>
      </c>
      <c r="BD23" s="9">
        <v>2041</v>
      </c>
      <c r="BE23" s="9">
        <v>3</v>
      </c>
      <c r="BF23" s="9">
        <v>3</v>
      </c>
      <c r="BG23" s="9">
        <v>3</v>
      </c>
      <c r="BH23" s="9">
        <v>3</v>
      </c>
      <c r="BI23" s="9">
        <v>3</v>
      </c>
      <c r="BJ23" s="9">
        <f t="shared" si="23"/>
        <v>3</v>
      </c>
      <c r="BK23" s="9">
        <v>3</v>
      </c>
      <c r="BL23" s="139">
        <v>1.2267192541321688</v>
      </c>
      <c r="BM23" s="139">
        <v>2.2612105538192599</v>
      </c>
      <c r="BN23" s="139">
        <v>2.1252009430760062</v>
      </c>
      <c r="BO23" s="139">
        <v>1.2944496352201866</v>
      </c>
      <c r="BP23" s="139">
        <v>0.32314284341629806</v>
      </c>
      <c r="BQ23" s="139">
        <v>0.14000000000000001</v>
      </c>
      <c r="BR23" s="139">
        <v>1.4542000570988298</v>
      </c>
      <c r="BS23" s="139">
        <v>11.984388276878477</v>
      </c>
      <c r="BT23" s="139">
        <v>-1.7475682675103321</v>
      </c>
      <c r="BU23" s="139">
        <v>-1.7169645793441486</v>
      </c>
      <c r="BV23" s="139">
        <v>-1.4425350046709582</v>
      </c>
      <c r="BW23" s="139">
        <v>0.61768216477991222</v>
      </c>
      <c r="BX23" s="139">
        <v>0.15</v>
      </c>
      <c r="BY23" s="139">
        <v>-0.4950056673809119</v>
      </c>
      <c r="BZ23" s="138">
        <v>0.15</v>
      </c>
      <c r="CA23" s="138">
        <v>0.2</v>
      </c>
      <c r="CB23" s="138">
        <v>0.12</v>
      </c>
      <c r="CC23" s="138">
        <v>0.08</v>
      </c>
      <c r="CD23" s="138">
        <v>0.18</v>
      </c>
      <c r="CE23" s="138">
        <v>0.16</v>
      </c>
      <c r="CF23" s="138">
        <v>0.05</v>
      </c>
      <c r="CG23" s="138">
        <v>0.35</v>
      </c>
      <c r="CH23" s="138">
        <v>0.3</v>
      </c>
      <c r="CI23" s="138">
        <v>0.38</v>
      </c>
      <c r="CJ23" s="138">
        <v>0.42</v>
      </c>
      <c r="CK23" s="138">
        <v>0.32</v>
      </c>
      <c r="CL23" s="138">
        <v>0.34</v>
      </c>
      <c r="CM23" s="138">
        <v>0.45</v>
      </c>
      <c r="CN23" s="138">
        <v>0.15</v>
      </c>
      <c r="CO23" s="138">
        <v>0.2</v>
      </c>
      <c r="CP23" s="138">
        <v>0.12</v>
      </c>
      <c r="CQ23" s="138">
        <v>0.08</v>
      </c>
      <c r="CR23" s="138">
        <v>0.18</v>
      </c>
      <c r="CS23" s="138">
        <v>0.16</v>
      </c>
      <c r="CT23" s="138">
        <v>0.05</v>
      </c>
      <c r="CU23" s="138">
        <v>0.35</v>
      </c>
      <c r="CV23" s="138">
        <v>0.3</v>
      </c>
      <c r="CW23" s="138">
        <v>0.38</v>
      </c>
      <c r="CX23" s="138">
        <v>0.42</v>
      </c>
      <c r="CY23" s="138">
        <v>0.32</v>
      </c>
      <c r="CZ23" s="138">
        <v>0.34</v>
      </c>
      <c r="DA23" s="138">
        <v>0.45</v>
      </c>
    </row>
    <row r="24" spans="1:105" x14ac:dyDescent="0.25">
      <c r="A24" s="9">
        <v>15</v>
      </c>
      <c r="B24" s="9" t="s">
        <v>54</v>
      </c>
      <c r="C24" s="9" t="s">
        <v>59</v>
      </c>
      <c r="D24" s="9" t="s">
        <v>1</v>
      </c>
      <c r="E24" s="9" t="s">
        <v>84</v>
      </c>
      <c r="F24" s="9"/>
      <c r="H24" s="9" t="s">
        <v>1</v>
      </c>
      <c r="I24" s="9"/>
      <c r="J24" s="56">
        <v>0</v>
      </c>
      <c r="K24" s="56">
        <f t="shared" si="0"/>
        <v>0</v>
      </c>
      <c r="L24" s="9"/>
      <c r="M24" s="56">
        <v>0.1044225</v>
      </c>
      <c r="N24" s="56">
        <v>0.1044225</v>
      </c>
      <c r="O24" s="56">
        <f t="shared" si="1"/>
        <v>0.1044225</v>
      </c>
      <c r="P24" s="17">
        <f t="shared" si="2"/>
        <v>0.1044225</v>
      </c>
      <c r="Q24" s="17">
        <f t="shared" si="3"/>
        <v>0.1044225</v>
      </c>
      <c r="R24" s="9">
        <v>0</v>
      </c>
      <c r="S24" s="9">
        <f t="shared" si="4"/>
        <v>0</v>
      </c>
      <c r="T24" s="9">
        <f t="shared" si="5"/>
        <v>0</v>
      </c>
      <c r="U24" s="9">
        <f t="shared" si="6"/>
        <v>0</v>
      </c>
      <c r="V24" s="9">
        <f t="shared" si="7"/>
        <v>0</v>
      </c>
      <c r="W24" s="9">
        <v>0</v>
      </c>
      <c r="X24" s="9">
        <f t="shared" ca="1" si="11"/>
        <v>1</v>
      </c>
      <c r="Y24" s="9">
        <f t="shared" ca="1" si="11"/>
        <v>1</v>
      </c>
      <c r="Z24" s="9">
        <f t="shared" ca="1" si="11"/>
        <v>0</v>
      </c>
      <c r="AA24" s="9">
        <f t="shared" ca="1" si="11"/>
        <v>0</v>
      </c>
      <c r="AB24" s="9">
        <f t="shared" ca="1" si="12"/>
        <v>0</v>
      </c>
      <c r="AC24" s="9">
        <v>2028</v>
      </c>
      <c r="AD24" s="141">
        <f>AC24+1</f>
        <v>2029</v>
      </c>
      <c r="AE24" s="141">
        <f t="shared" si="24"/>
        <v>2030</v>
      </c>
      <c r="AF24" s="141">
        <f t="shared" si="24"/>
        <v>2030</v>
      </c>
      <c r="AG24" s="141">
        <f t="shared" si="24"/>
        <v>2030</v>
      </c>
      <c r="AH24" s="141">
        <f>AC24+1</f>
        <v>2029</v>
      </c>
      <c r="AI24" s="141">
        <f>TRUNC($AD24+$AK24/12+AP$2/12)</f>
        <v>2029</v>
      </c>
      <c r="AJ24" s="9">
        <v>9</v>
      </c>
      <c r="AK24" s="9">
        <v>9</v>
      </c>
      <c r="AL24" s="141">
        <f t="shared" si="25"/>
        <v>9</v>
      </c>
      <c r="AM24" s="141">
        <f t="shared" si="25"/>
        <v>9.9999999999990905</v>
      </c>
      <c r="AN24" s="141">
        <f t="shared" si="25"/>
        <v>9.9999999999990905</v>
      </c>
      <c r="AO24" s="141">
        <f t="shared" si="20"/>
        <v>9</v>
      </c>
      <c r="AP24" s="141">
        <f>IF((($AD24+$AK24/12+AP$2/12)-TRUNC($AD24+$AK24/12+AP$2/12))*12=0,1,(($AD24+$AK24/12+AP$2/12)-TRUNC($AD24+$AK24/12+AP$2/12))*12)</f>
        <v>9</v>
      </c>
      <c r="AQ24" s="9"/>
      <c r="AR24" s="9"/>
      <c r="AS24" s="9"/>
      <c r="AT24" s="9"/>
      <c r="AU24" s="9"/>
      <c r="AV24" s="9"/>
      <c r="AW24" s="9"/>
      <c r="AX24" s="9">
        <v>2038</v>
      </c>
      <c r="AY24" s="9">
        <v>2038</v>
      </c>
      <c r="AZ24" s="9">
        <v>2038</v>
      </c>
      <c r="BA24" s="9">
        <v>2038</v>
      </c>
      <c r="BB24" s="9">
        <v>2038</v>
      </c>
      <c r="BC24" s="9">
        <f t="shared" si="22"/>
        <v>2037</v>
      </c>
      <c r="BD24" s="9">
        <v>2038</v>
      </c>
      <c r="BE24" s="9">
        <v>9</v>
      </c>
      <c r="BF24" s="9">
        <v>9</v>
      </c>
      <c r="BG24" s="9">
        <v>9</v>
      </c>
      <c r="BH24" s="9">
        <v>9</v>
      </c>
      <c r="BI24" s="9">
        <v>9</v>
      </c>
      <c r="BJ24" s="9">
        <f t="shared" si="23"/>
        <v>9</v>
      </c>
      <c r="BK24" s="9">
        <v>9</v>
      </c>
      <c r="BL24" s="139">
        <v>1.2267192541321688</v>
      </c>
      <c r="BM24" s="139">
        <v>2.2612105538192599</v>
      </c>
      <c r="BN24" s="139">
        <v>2.1252009430760062</v>
      </c>
      <c r="BO24" s="139">
        <v>1.2944496352201866</v>
      </c>
      <c r="BP24" s="139">
        <v>0.32314284341629806</v>
      </c>
      <c r="BQ24" s="139">
        <v>0.14000000000000001</v>
      </c>
      <c r="BR24" s="139">
        <v>1.4542000570988298</v>
      </c>
      <c r="BS24" s="139">
        <v>11.984388276878477</v>
      </c>
      <c r="BT24" s="139">
        <v>-1.7475682675103321</v>
      </c>
      <c r="BU24" s="139">
        <v>-1.7169645793441486</v>
      </c>
      <c r="BV24" s="139">
        <v>-1.4425350046709582</v>
      </c>
      <c r="BW24" s="139">
        <v>0.61768216477991222</v>
      </c>
      <c r="BX24" s="139">
        <v>0.15</v>
      </c>
      <c r="BY24" s="139">
        <v>-0.4950056673809119</v>
      </c>
      <c r="BZ24" s="138">
        <v>0.22</v>
      </c>
      <c r="CA24" s="138">
        <v>0.27</v>
      </c>
      <c r="CB24" s="138">
        <v>0.17</v>
      </c>
      <c r="CC24" s="138">
        <v>0.14000000000000001</v>
      </c>
      <c r="CD24" s="138">
        <v>0.23</v>
      </c>
      <c r="CE24" s="138">
        <v>0.23</v>
      </c>
      <c r="CF24" s="138">
        <v>0.06</v>
      </c>
      <c r="CG24" s="138">
        <v>0.28000000000000003</v>
      </c>
      <c r="CH24" s="138">
        <v>0.23</v>
      </c>
      <c r="CI24" s="138">
        <v>0.33</v>
      </c>
      <c r="CJ24" s="138">
        <v>0.36</v>
      </c>
      <c r="CK24" s="138">
        <v>0.27</v>
      </c>
      <c r="CL24" s="138">
        <v>0.27</v>
      </c>
      <c r="CM24" s="138">
        <v>0.45</v>
      </c>
      <c r="CN24" s="138">
        <v>0.22</v>
      </c>
      <c r="CO24" s="138">
        <v>0.27</v>
      </c>
      <c r="CP24" s="138">
        <v>0.17</v>
      </c>
      <c r="CQ24" s="138">
        <v>0.14000000000000001</v>
      </c>
      <c r="CR24" s="138">
        <v>0.23</v>
      </c>
      <c r="CS24" s="138">
        <v>0.23</v>
      </c>
      <c r="CT24" s="138">
        <v>0.06</v>
      </c>
      <c r="CU24" s="138">
        <v>0.28000000000000003</v>
      </c>
      <c r="CV24" s="138">
        <v>0.23</v>
      </c>
      <c r="CW24" s="138">
        <v>0.33</v>
      </c>
      <c r="CX24" s="138">
        <v>0.36</v>
      </c>
      <c r="CY24" s="138">
        <v>0.27</v>
      </c>
      <c r="CZ24" s="138">
        <v>0.27</v>
      </c>
      <c r="DA24" s="138">
        <v>0.45</v>
      </c>
    </row>
    <row r="25" spans="1:105" x14ac:dyDescent="0.25">
      <c r="A25" s="9">
        <v>16</v>
      </c>
      <c r="B25" s="9" t="s">
        <v>58</v>
      </c>
      <c r="C25" s="9" t="s">
        <v>59</v>
      </c>
      <c r="D25" s="9" t="s">
        <v>55</v>
      </c>
      <c r="E25" s="9" t="s">
        <v>57</v>
      </c>
      <c r="F25" s="9" t="s">
        <v>56</v>
      </c>
      <c r="H25" s="9" t="s">
        <v>55</v>
      </c>
      <c r="I25" s="9"/>
      <c r="J25" s="56">
        <v>0</v>
      </c>
      <c r="K25" s="56">
        <f t="shared" si="0"/>
        <v>0</v>
      </c>
      <c r="L25" s="9"/>
      <c r="M25" s="56">
        <v>0.13923000000000002</v>
      </c>
      <c r="N25" s="56">
        <v>0.13923000000000002</v>
      </c>
      <c r="O25" s="56">
        <f t="shared" si="1"/>
        <v>0.13923000000000002</v>
      </c>
      <c r="P25" s="17">
        <f t="shared" si="2"/>
        <v>0.13923000000000002</v>
      </c>
      <c r="Q25" s="17">
        <f t="shared" si="3"/>
        <v>0.13923000000000002</v>
      </c>
      <c r="R25" s="9">
        <v>0</v>
      </c>
      <c r="S25" s="9">
        <f t="shared" si="4"/>
        <v>0</v>
      </c>
      <c r="T25" s="9">
        <f t="shared" si="5"/>
        <v>0</v>
      </c>
      <c r="U25" s="9">
        <f t="shared" si="6"/>
        <v>0</v>
      </c>
      <c r="V25" s="9">
        <f t="shared" si="7"/>
        <v>0</v>
      </c>
      <c r="W25" s="9">
        <v>0</v>
      </c>
      <c r="X25" s="9">
        <f t="shared" ca="1" si="11"/>
        <v>1</v>
      </c>
      <c r="Y25" s="9">
        <f t="shared" ca="1" si="11"/>
        <v>1</v>
      </c>
      <c r="Z25" s="9">
        <f t="shared" ca="1" si="11"/>
        <v>1</v>
      </c>
      <c r="AA25" s="9">
        <f t="shared" ca="1" si="11"/>
        <v>1</v>
      </c>
      <c r="AB25" s="9">
        <f t="shared" ca="1" si="12"/>
        <v>0</v>
      </c>
      <c r="AC25" s="9">
        <v>2027</v>
      </c>
      <c r="AD25" s="141">
        <f>AC25+1</f>
        <v>2028</v>
      </c>
      <c r="AE25" s="141">
        <f t="shared" si="24"/>
        <v>2029</v>
      </c>
      <c r="AF25" s="141">
        <f t="shared" si="24"/>
        <v>2029</v>
      </c>
      <c r="AG25" s="141">
        <f t="shared" si="24"/>
        <v>2029</v>
      </c>
      <c r="AH25" s="141">
        <f>AC25+1</f>
        <v>2028</v>
      </c>
      <c r="AI25" s="141">
        <f>TRUNC($AD25+$AK25/12+AP$2/12)</f>
        <v>2028</v>
      </c>
      <c r="AJ25" s="9">
        <v>6</v>
      </c>
      <c r="AK25" s="9">
        <v>9</v>
      </c>
      <c r="AL25" s="141">
        <f t="shared" si="25"/>
        <v>9</v>
      </c>
      <c r="AM25" s="141">
        <f t="shared" si="25"/>
        <v>9.9999999999990905</v>
      </c>
      <c r="AN25" s="141">
        <f t="shared" si="25"/>
        <v>9.9999999999990905</v>
      </c>
      <c r="AO25" s="141">
        <f t="shared" si="20"/>
        <v>6</v>
      </c>
      <c r="AP25" s="141">
        <f>IF((($AD25+$AK25/12+AP$2/12)-TRUNC($AD25+$AK25/12+AP$2/12))*12=0,1,(($AD25+$AK25/12+AP$2/12)-TRUNC($AD25+$AK25/12+AP$2/12))*12)</f>
        <v>9</v>
      </c>
      <c r="AQ25" s="9"/>
      <c r="AR25" s="9"/>
      <c r="AS25" s="9"/>
      <c r="AT25" s="9"/>
      <c r="AU25" s="9"/>
      <c r="AV25" s="9"/>
      <c r="AW25" s="9"/>
      <c r="AX25" s="9">
        <v>2036</v>
      </c>
      <c r="AY25" s="9">
        <v>2036</v>
      </c>
      <c r="AZ25" s="9">
        <v>2036</v>
      </c>
      <c r="BA25" s="9">
        <v>2036</v>
      </c>
      <c r="BB25" s="9">
        <v>2036</v>
      </c>
      <c r="BC25" s="9">
        <f t="shared" si="22"/>
        <v>2036</v>
      </c>
      <c r="BD25" s="9">
        <v>2036</v>
      </c>
      <c r="BE25" s="9">
        <v>9</v>
      </c>
      <c r="BF25" s="9">
        <v>9</v>
      </c>
      <c r="BG25" s="9">
        <v>9</v>
      </c>
      <c r="BH25" s="9">
        <v>9</v>
      </c>
      <c r="BI25" s="9">
        <v>9</v>
      </c>
      <c r="BJ25" s="9">
        <f t="shared" si="23"/>
        <v>6</v>
      </c>
      <c r="BK25" s="9">
        <v>9</v>
      </c>
      <c r="BL25" s="139">
        <v>1.2267192541321688</v>
      </c>
      <c r="BM25" s="139">
        <v>2.2612105538192599</v>
      </c>
      <c r="BN25" s="139">
        <v>2.1252009430760062</v>
      </c>
      <c r="BO25" s="139">
        <v>1.2944496352201866</v>
      </c>
      <c r="BP25" s="139">
        <v>0.32314284341629806</v>
      </c>
      <c r="BQ25" s="139">
        <v>0.14000000000000001</v>
      </c>
      <c r="BR25" s="139">
        <v>1.4542000570988298</v>
      </c>
      <c r="BS25" s="139">
        <v>11.984388276878477</v>
      </c>
      <c r="BT25" s="139">
        <v>-1.7475682675103321</v>
      </c>
      <c r="BU25" s="139">
        <v>-1.7169645793441486</v>
      </c>
      <c r="BV25" s="139">
        <v>-1.4425350046709582</v>
      </c>
      <c r="BW25" s="139">
        <v>0.61768216477991222</v>
      </c>
      <c r="BX25" s="139">
        <v>0.15</v>
      </c>
      <c r="BY25" s="139">
        <v>-0.4950056673809119</v>
      </c>
      <c r="BZ25" s="138">
        <v>0.22</v>
      </c>
      <c r="CA25" s="138">
        <v>0.27</v>
      </c>
      <c r="CB25" s="138">
        <v>0.17</v>
      </c>
      <c r="CC25" s="138">
        <v>0.14000000000000001</v>
      </c>
      <c r="CD25" s="138">
        <v>0.23</v>
      </c>
      <c r="CE25" s="138">
        <v>0.23</v>
      </c>
      <c r="CF25" s="138">
        <v>0.06</v>
      </c>
      <c r="CG25" s="138">
        <v>0.28000000000000003</v>
      </c>
      <c r="CH25" s="138">
        <v>0.23</v>
      </c>
      <c r="CI25" s="138">
        <v>0.33</v>
      </c>
      <c r="CJ25" s="138">
        <v>0.36</v>
      </c>
      <c r="CK25" s="138">
        <v>0.27</v>
      </c>
      <c r="CL25" s="138">
        <v>0.27</v>
      </c>
      <c r="CM25" s="138">
        <v>0.45</v>
      </c>
      <c r="CN25" s="138">
        <v>0.22</v>
      </c>
      <c r="CO25" s="138">
        <v>0.27</v>
      </c>
      <c r="CP25" s="138">
        <v>0.17</v>
      </c>
      <c r="CQ25" s="138">
        <v>0.14000000000000001</v>
      </c>
      <c r="CR25" s="138">
        <v>0.23</v>
      </c>
      <c r="CS25" s="138">
        <v>0.23</v>
      </c>
      <c r="CT25" s="138">
        <v>0.06</v>
      </c>
      <c r="CU25" s="138">
        <v>0.28000000000000003</v>
      </c>
      <c r="CV25" s="138">
        <v>0.23</v>
      </c>
      <c r="CW25" s="138">
        <v>0.33</v>
      </c>
      <c r="CX25" s="138">
        <v>0.36</v>
      </c>
      <c r="CY25" s="138">
        <v>0.27</v>
      </c>
      <c r="CZ25" s="138">
        <v>0.27</v>
      </c>
      <c r="DA25" s="138">
        <v>0.45</v>
      </c>
    </row>
    <row r="26" spans="1:105" x14ac:dyDescent="0.25">
      <c r="A26" s="9">
        <v>70</v>
      </c>
      <c r="B26" s="9" t="s">
        <v>91</v>
      </c>
      <c r="C26" s="9" t="s">
        <v>52</v>
      </c>
      <c r="D26" s="9" t="s">
        <v>45</v>
      </c>
      <c r="E26" s="9" t="s">
        <v>84</v>
      </c>
      <c r="F26" s="9"/>
      <c r="H26" s="9" t="s">
        <v>45</v>
      </c>
      <c r="I26" s="9"/>
      <c r="J26" s="56">
        <v>1</v>
      </c>
      <c r="K26" s="56">
        <f t="shared" si="0"/>
        <v>1</v>
      </c>
      <c r="L26" s="9"/>
      <c r="M26" s="56">
        <v>1</v>
      </c>
      <c r="N26" s="56">
        <v>1</v>
      </c>
      <c r="O26" s="56">
        <f t="shared" si="1"/>
        <v>1</v>
      </c>
      <c r="P26" s="17">
        <f t="shared" si="2"/>
        <v>1</v>
      </c>
      <c r="Q26" s="17">
        <f t="shared" si="3"/>
        <v>1</v>
      </c>
      <c r="R26" s="17">
        <v>1</v>
      </c>
      <c r="S26" s="9">
        <f t="shared" si="4"/>
        <v>1</v>
      </c>
      <c r="T26" s="9">
        <f t="shared" si="5"/>
        <v>1</v>
      </c>
      <c r="U26" s="9">
        <f t="shared" si="6"/>
        <v>1</v>
      </c>
      <c r="V26" s="9">
        <f t="shared" si="7"/>
        <v>1</v>
      </c>
      <c r="W26" s="9">
        <v>1</v>
      </c>
      <c r="X26" s="9">
        <f t="shared" ca="1" si="11"/>
        <v>1</v>
      </c>
      <c r="Y26" s="9">
        <f t="shared" ca="1" si="11"/>
        <v>1</v>
      </c>
      <c r="Z26" s="9">
        <f t="shared" ca="1" si="11"/>
        <v>1</v>
      </c>
      <c r="AA26" s="9">
        <f t="shared" ca="1" si="11"/>
        <v>1</v>
      </c>
      <c r="AB26" s="9">
        <f t="shared" ca="1" si="12"/>
        <v>1</v>
      </c>
      <c r="AC26" s="140">
        <v>2009</v>
      </c>
      <c r="AD26" s="9"/>
      <c r="AE26" s="9"/>
      <c r="AF26" s="9"/>
      <c r="AG26" s="9"/>
      <c r="AH26" s="141"/>
      <c r="AI26" s="9"/>
      <c r="AJ26" s="9">
        <v>4</v>
      </c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>
        <v>2011</v>
      </c>
      <c r="AY26" s="9"/>
      <c r="AZ26" s="9"/>
      <c r="BA26" s="9"/>
      <c r="BB26" s="9"/>
      <c r="BC26" s="9"/>
      <c r="BD26" s="9"/>
      <c r="BE26" s="9">
        <v>10</v>
      </c>
      <c r="BF26" s="9"/>
      <c r="BG26" s="9"/>
      <c r="BH26" s="9"/>
      <c r="BI26" s="9"/>
      <c r="BJ26" s="9"/>
      <c r="BK26" s="9"/>
      <c r="BL26" s="139">
        <v>1.2267192541321688</v>
      </c>
      <c r="BM26" s="139">
        <v>2.2612105538192599</v>
      </c>
      <c r="BN26" s="139">
        <v>2.1252009430760062</v>
      </c>
      <c r="BO26" s="139">
        <v>1.2944496352201866</v>
      </c>
      <c r="BP26" s="139">
        <v>0.32314284341629806</v>
      </c>
      <c r="BQ26" s="139">
        <v>0.14000000000000001</v>
      </c>
      <c r="BR26" s="139">
        <v>1.4542000570988298</v>
      </c>
      <c r="BS26" s="139">
        <v>11.984388276878477</v>
      </c>
      <c r="BT26" s="139">
        <v>-1.7475682675103321</v>
      </c>
      <c r="BU26" s="139">
        <v>-1.7169645793441486</v>
      </c>
      <c r="BV26" s="139">
        <v>-1.4425350046709582</v>
      </c>
      <c r="BW26" s="139">
        <v>0.61768216477991222</v>
      </c>
      <c r="BX26" s="139">
        <v>0.15</v>
      </c>
      <c r="BY26" s="139">
        <v>-0.4950056673809119</v>
      </c>
      <c r="BZ26" s="138">
        <v>0.15</v>
      </c>
      <c r="CA26" s="138">
        <v>0.2</v>
      </c>
      <c r="CB26" s="138">
        <v>0.12</v>
      </c>
      <c r="CC26" s="138">
        <v>0.08</v>
      </c>
      <c r="CD26" s="138">
        <v>0.18</v>
      </c>
      <c r="CE26" s="138">
        <v>0.16</v>
      </c>
      <c r="CF26" s="138">
        <v>0.05</v>
      </c>
      <c r="CG26" s="138">
        <v>0.35</v>
      </c>
      <c r="CH26" s="138">
        <v>0.3</v>
      </c>
      <c r="CI26" s="138">
        <v>0.38</v>
      </c>
      <c r="CJ26" s="138">
        <v>0.42</v>
      </c>
      <c r="CK26" s="138">
        <v>0.32</v>
      </c>
      <c r="CL26" s="138">
        <v>0.34</v>
      </c>
      <c r="CM26" s="138">
        <v>0.45</v>
      </c>
      <c r="CN26" s="138">
        <v>0.15</v>
      </c>
      <c r="CO26" s="138">
        <v>0.2</v>
      </c>
      <c r="CP26" s="138">
        <v>0.12</v>
      </c>
      <c r="CQ26" s="138">
        <v>0.08</v>
      </c>
      <c r="CR26" s="138">
        <v>0.18</v>
      </c>
      <c r="CS26" s="138">
        <v>0.16</v>
      </c>
      <c r="CT26" s="138">
        <v>0.05</v>
      </c>
      <c r="CU26" s="138">
        <v>0.35</v>
      </c>
      <c r="CV26" s="138">
        <v>0.3</v>
      </c>
      <c r="CW26" s="138">
        <v>0.38</v>
      </c>
      <c r="CX26" s="138">
        <v>0.42</v>
      </c>
      <c r="CY26" s="138">
        <v>0.32</v>
      </c>
      <c r="CZ26" s="138">
        <v>0.34</v>
      </c>
      <c r="DA26" s="138">
        <v>0.45</v>
      </c>
    </row>
    <row r="27" spans="1:105" x14ac:dyDescent="0.25">
      <c r="A27" s="9">
        <v>17</v>
      </c>
      <c r="B27" s="9" t="s">
        <v>33</v>
      </c>
      <c r="C27" s="9" t="s">
        <v>32</v>
      </c>
      <c r="D27" s="9" t="s">
        <v>55</v>
      </c>
      <c r="E27" s="9" t="s">
        <v>2</v>
      </c>
      <c r="F27" s="9"/>
      <c r="H27" s="9" t="s">
        <v>55</v>
      </c>
      <c r="I27" s="9"/>
      <c r="J27" s="56">
        <v>0</v>
      </c>
      <c r="K27" s="56">
        <f t="shared" si="0"/>
        <v>0</v>
      </c>
      <c r="L27" s="9"/>
      <c r="M27" s="56">
        <v>0.14000000000000001</v>
      </c>
      <c r="N27" s="56">
        <v>0.14000000000000001</v>
      </c>
      <c r="O27" s="56">
        <f t="shared" si="1"/>
        <v>0.14000000000000001</v>
      </c>
      <c r="P27" s="17">
        <f t="shared" si="2"/>
        <v>0.14000000000000001</v>
      </c>
      <c r="Q27" s="17">
        <f t="shared" si="3"/>
        <v>0.14000000000000001</v>
      </c>
      <c r="R27" s="9">
        <v>0</v>
      </c>
      <c r="S27" s="9">
        <f t="shared" si="4"/>
        <v>0</v>
      </c>
      <c r="T27" s="9">
        <f t="shared" si="5"/>
        <v>0</v>
      </c>
      <c r="U27" s="9">
        <f t="shared" si="6"/>
        <v>0</v>
      </c>
      <c r="V27" s="9">
        <f t="shared" si="7"/>
        <v>0</v>
      </c>
      <c r="W27" s="9">
        <v>0</v>
      </c>
      <c r="X27" s="9">
        <f t="shared" ca="1" si="11"/>
        <v>1</v>
      </c>
      <c r="Y27" s="9">
        <f t="shared" ca="1" si="11"/>
        <v>1</v>
      </c>
      <c r="Z27" s="9">
        <f t="shared" ca="1" si="11"/>
        <v>0</v>
      </c>
      <c r="AA27" s="9">
        <f t="shared" ca="1" si="11"/>
        <v>1</v>
      </c>
      <c r="AB27" s="9">
        <f t="shared" ca="1" si="12"/>
        <v>0</v>
      </c>
      <c r="AC27" s="140">
        <v>2027</v>
      </c>
      <c r="AD27" s="141">
        <f t="shared" ref="AD27:AD50" si="26">AC27+1</f>
        <v>2028</v>
      </c>
      <c r="AE27" s="141">
        <f t="shared" ref="AE27:AE50" si="27">TRUNC($AD27+$AK27/12+AL$2/12)</f>
        <v>2029</v>
      </c>
      <c r="AF27" s="141">
        <f t="shared" ref="AF27:AF50" si="28">TRUNC($AD27+$AK27/12+AM$2/12)</f>
        <v>2029</v>
      </c>
      <c r="AG27" s="141">
        <f t="shared" ref="AG27:AG50" si="29">TRUNC($AD27+$AK27/12+AN$2/12)</f>
        <v>2029</v>
      </c>
      <c r="AH27" s="141">
        <f t="shared" ref="AH27:AH34" si="30">AC27+1</f>
        <v>2028</v>
      </c>
      <c r="AI27" s="141">
        <f t="shared" ref="AI27:AI50" si="31">TRUNC($AD27+$AK27/12+AP$2/12)</f>
        <v>2028</v>
      </c>
      <c r="AJ27" s="140">
        <v>6</v>
      </c>
      <c r="AK27" s="9">
        <v>4</v>
      </c>
      <c r="AL27" s="141">
        <f t="shared" ref="AL27:AN50" si="32">IF((($AD27+$AK27/12+AL$2/12)-TRUNC($AD27+$AK27/12+AL$2/12))*12=0,1,(($AD27+$AK27/12+AL$2/12)-TRUNC($AD27+$AK27/12+AL$2/12))*12)</f>
        <v>3.9999999999990905</v>
      </c>
      <c r="AM27" s="141">
        <f t="shared" si="32"/>
        <v>4.999999999998181</v>
      </c>
      <c r="AN27" s="141">
        <f t="shared" si="32"/>
        <v>4.999999999998181</v>
      </c>
      <c r="AO27" s="141">
        <v>2</v>
      </c>
      <c r="AP27" s="141">
        <f t="shared" ref="AP27:AP50" si="33">IF((($AD27+$AK27/12+AP$2/12)-TRUNC($AD27+$AK27/12+AP$2/12))*12=0,1,(($AD27+$AK27/12+AP$2/12)-TRUNC($AD27+$AK27/12+AP$2/12))*12)</f>
        <v>3.9999999999990905</v>
      </c>
      <c r="AQ27" s="9"/>
      <c r="AR27" s="9"/>
      <c r="AS27" s="9"/>
      <c r="AT27" s="9"/>
      <c r="AU27" s="9"/>
      <c r="AV27" s="9"/>
      <c r="AW27" s="9"/>
      <c r="AX27" s="9">
        <v>2037</v>
      </c>
      <c r="AY27" s="9">
        <v>2039</v>
      </c>
      <c r="AZ27" s="9">
        <v>2039</v>
      </c>
      <c r="BA27" s="9">
        <v>2039</v>
      </c>
      <c r="BB27" s="9">
        <v>2039</v>
      </c>
      <c r="BC27" s="9">
        <v>2039</v>
      </c>
      <c r="BD27" s="9">
        <v>2039</v>
      </c>
      <c r="BE27" s="9">
        <v>5</v>
      </c>
      <c r="BF27" s="9">
        <v>3</v>
      </c>
      <c r="BG27" s="9">
        <v>3</v>
      </c>
      <c r="BH27" s="9">
        <v>3</v>
      </c>
      <c r="BI27" s="9">
        <v>3</v>
      </c>
      <c r="BJ27" s="9">
        <v>3</v>
      </c>
      <c r="BK27" s="9">
        <v>3</v>
      </c>
      <c r="BL27" s="139">
        <v>1.2267192541321688</v>
      </c>
      <c r="BM27" s="139">
        <v>2.2612105538192599</v>
      </c>
      <c r="BN27" s="139">
        <v>2.1252009430760062</v>
      </c>
      <c r="BO27" s="139">
        <v>1.2944496352201866</v>
      </c>
      <c r="BP27" s="139">
        <v>0.32314284341629806</v>
      </c>
      <c r="BQ27" s="139">
        <v>0.14000000000000001</v>
      </c>
      <c r="BR27" s="139">
        <v>1.4542000570988298</v>
      </c>
      <c r="BS27" s="139">
        <v>11.984388276878477</v>
      </c>
      <c r="BT27" s="139">
        <v>-1.7475682675103321</v>
      </c>
      <c r="BU27" s="139">
        <v>-1.7169645793441486</v>
      </c>
      <c r="BV27" s="139">
        <v>-1.4425350046709582</v>
      </c>
      <c r="BW27" s="139">
        <v>0.61768216477991222</v>
      </c>
      <c r="BX27" s="139">
        <v>0.15</v>
      </c>
      <c r="BY27" s="139">
        <v>-0.4950056673809119</v>
      </c>
      <c r="BZ27" s="138">
        <v>0.15</v>
      </c>
      <c r="CA27" s="138">
        <v>0.2</v>
      </c>
      <c r="CB27" s="138">
        <v>0.12</v>
      </c>
      <c r="CC27" s="138">
        <v>0.08</v>
      </c>
      <c r="CD27" s="138">
        <v>0.18</v>
      </c>
      <c r="CE27" s="138">
        <v>0.16</v>
      </c>
      <c r="CF27" s="138">
        <v>0.05</v>
      </c>
      <c r="CG27" s="138">
        <v>0.35</v>
      </c>
      <c r="CH27" s="138">
        <v>0.3</v>
      </c>
      <c r="CI27" s="138">
        <v>0.38</v>
      </c>
      <c r="CJ27" s="138">
        <v>0.42</v>
      </c>
      <c r="CK27" s="138">
        <v>0.32</v>
      </c>
      <c r="CL27" s="138">
        <v>0.34</v>
      </c>
      <c r="CM27" s="138">
        <v>0.45</v>
      </c>
      <c r="CN27" s="138">
        <v>0.15</v>
      </c>
      <c r="CO27" s="138">
        <v>0.2</v>
      </c>
      <c r="CP27" s="138">
        <v>0.12</v>
      </c>
      <c r="CQ27" s="138">
        <v>0.08</v>
      </c>
      <c r="CR27" s="138">
        <v>0.18</v>
      </c>
      <c r="CS27" s="138">
        <v>0.16</v>
      </c>
      <c r="CT27" s="138">
        <v>0.05</v>
      </c>
      <c r="CU27" s="138">
        <v>0.35</v>
      </c>
      <c r="CV27" s="138">
        <v>0.3</v>
      </c>
      <c r="CW27" s="138">
        <v>0.38</v>
      </c>
      <c r="CX27" s="138">
        <v>0.42</v>
      </c>
      <c r="CY27" s="138">
        <v>0.32</v>
      </c>
      <c r="CZ27" s="138">
        <v>0.34</v>
      </c>
      <c r="DA27" s="138">
        <v>0.45</v>
      </c>
    </row>
    <row r="28" spans="1:105" x14ac:dyDescent="0.25">
      <c r="A28" s="9">
        <v>18</v>
      </c>
      <c r="B28" s="9" t="s">
        <v>28</v>
      </c>
      <c r="C28" s="9" t="s">
        <v>25</v>
      </c>
      <c r="D28" s="9" t="s">
        <v>1</v>
      </c>
      <c r="E28" s="9" t="s">
        <v>27</v>
      </c>
      <c r="F28" s="9"/>
      <c r="H28" s="9" t="s">
        <v>1</v>
      </c>
      <c r="I28" s="9"/>
      <c r="J28" s="56">
        <v>0</v>
      </c>
      <c r="K28" s="56">
        <f t="shared" si="0"/>
        <v>0</v>
      </c>
      <c r="L28" s="9"/>
      <c r="M28" s="56">
        <v>0.1044225</v>
      </c>
      <c r="N28" s="56">
        <v>0.1044225</v>
      </c>
      <c r="O28" s="56">
        <f t="shared" si="1"/>
        <v>0.1044225</v>
      </c>
      <c r="P28" s="17">
        <f t="shared" si="2"/>
        <v>0.1044225</v>
      </c>
      <c r="Q28" s="17">
        <f t="shared" si="3"/>
        <v>0.1044225</v>
      </c>
      <c r="R28" s="9">
        <v>0</v>
      </c>
      <c r="S28" s="9">
        <f t="shared" si="4"/>
        <v>0</v>
      </c>
      <c r="T28" s="9">
        <f t="shared" si="5"/>
        <v>0</v>
      </c>
      <c r="U28" s="9">
        <f t="shared" si="6"/>
        <v>0</v>
      </c>
      <c r="V28" s="9">
        <f t="shared" si="7"/>
        <v>0</v>
      </c>
      <c r="W28" s="9">
        <v>0</v>
      </c>
      <c r="X28" s="9">
        <f t="shared" ca="1" si="11"/>
        <v>1</v>
      </c>
      <c r="Y28" s="9">
        <f t="shared" ca="1" si="11"/>
        <v>1</v>
      </c>
      <c r="Z28" s="9">
        <f t="shared" ca="1" si="11"/>
        <v>1</v>
      </c>
      <c r="AA28" s="9">
        <f t="shared" ca="1" si="11"/>
        <v>0</v>
      </c>
      <c r="AB28" s="9">
        <f t="shared" ca="1" si="12"/>
        <v>1</v>
      </c>
      <c r="AC28" s="9">
        <v>2033</v>
      </c>
      <c r="AD28" s="141">
        <f t="shared" si="26"/>
        <v>2034</v>
      </c>
      <c r="AE28" s="141">
        <f t="shared" si="27"/>
        <v>2035</v>
      </c>
      <c r="AF28" s="141">
        <f t="shared" si="28"/>
        <v>2035</v>
      </c>
      <c r="AG28" s="141">
        <f t="shared" si="29"/>
        <v>2035</v>
      </c>
      <c r="AH28" s="141">
        <f t="shared" si="30"/>
        <v>2034</v>
      </c>
      <c r="AI28" s="141">
        <f t="shared" si="31"/>
        <v>2034</v>
      </c>
      <c r="AJ28" s="9">
        <v>9</v>
      </c>
      <c r="AK28" s="9">
        <v>6</v>
      </c>
      <c r="AL28" s="141">
        <f t="shared" si="32"/>
        <v>6</v>
      </c>
      <c r="AM28" s="141">
        <f t="shared" si="32"/>
        <v>6.9999999999990905</v>
      </c>
      <c r="AN28" s="141">
        <f t="shared" si="32"/>
        <v>6.9999999999990905</v>
      </c>
      <c r="AO28" s="141">
        <f t="shared" ref="AO28:AO50" si="34">AJ28</f>
        <v>9</v>
      </c>
      <c r="AP28" s="141">
        <f t="shared" si="33"/>
        <v>6</v>
      </c>
      <c r="AQ28" s="9"/>
      <c r="AR28" s="9"/>
      <c r="AS28" s="9"/>
      <c r="AT28" s="9"/>
      <c r="AU28" s="9"/>
      <c r="AV28" s="9"/>
      <c r="AW28" s="9"/>
      <c r="AX28" s="9">
        <v>2045</v>
      </c>
      <c r="AY28" s="9">
        <v>2044</v>
      </c>
      <c r="AZ28" s="9">
        <v>2044</v>
      </c>
      <c r="BA28" s="9">
        <v>2044</v>
      </c>
      <c r="BB28" s="9">
        <v>2044</v>
      </c>
      <c r="BC28" s="9">
        <f t="shared" ref="BC28:BC50" si="35">AH28+8</f>
        <v>2042</v>
      </c>
      <c r="BD28" s="9">
        <v>2044</v>
      </c>
      <c r="BE28" s="9">
        <v>9</v>
      </c>
      <c r="BF28" s="9">
        <v>6</v>
      </c>
      <c r="BG28" s="9">
        <v>6</v>
      </c>
      <c r="BH28" s="9">
        <v>6</v>
      </c>
      <c r="BI28" s="9">
        <v>6</v>
      </c>
      <c r="BJ28" s="9">
        <f t="shared" ref="BJ28:BJ50" si="36">AO28</f>
        <v>9</v>
      </c>
      <c r="BK28" s="9">
        <v>6</v>
      </c>
      <c r="BL28" s="139">
        <v>1.2267192541321688</v>
      </c>
      <c r="BM28" s="139">
        <v>2.2612105538192599</v>
      </c>
      <c r="BN28" s="139">
        <v>2.1252009430760062</v>
      </c>
      <c r="BO28" s="139">
        <v>1.2944496352201866</v>
      </c>
      <c r="BP28" s="139">
        <v>0.32314284341629806</v>
      </c>
      <c r="BQ28" s="139">
        <v>0.14000000000000001</v>
      </c>
      <c r="BR28" s="139">
        <v>1.4542000570988298</v>
      </c>
      <c r="BS28" s="139">
        <v>11.984388276878477</v>
      </c>
      <c r="BT28" s="139">
        <v>-1.7475682675103321</v>
      </c>
      <c r="BU28" s="139">
        <v>-1.7169645793441486</v>
      </c>
      <c r="BV28" s="139">
        <v>-1.4425350046709582</v>
      </c>
      <c r="BW28" s="139">
        <v>0.61768216477991222</v>
      </c>
      <c r="BX28" s="139">
        <v>0.15</v>
      </c>
      <c r="BY28" s="139">
        <v>-0.4950056673809119</v>
      </c>
      <c r="BZ28" s="138">
        <v>0.15</v>
      </c>
      <c r="CA28" s="138">
        <v>0.2</v>
      </c>
      <c r="CB28" s="138">
        <v>0.12</v>
      </c>
      <c r="CC28" s="138">
        <v>0.08</v>
      </c>
      <c r="CD28" s="138">
        <v>0.18</v>
      </c>
      <c r="CE28" s="138">
        <v>0.16</v>
      </c>
      <c r="CF28" s="138">
        <v>0.05</v>
      </c>
      <c r="CG28" s="138">
        <v>0.35</v>
      </c>
      <c r="CH28" s="138">
        <v>0.3</v>
      </c>
      <c r="CI28" s="138">
        <v>0.38</v>
      </c>
      <c r="CJ28" s="138">
        <v>0.42</v>
      </c>
      <c r="CK28" s="138">
        <v>0.32</v>
      </c>
      <c r="CL28" s="138">
        <v>0.34</v>
      </c>
      <c r="CM28" s="138">
        <v>0.45</v>
      </c>
      <c r="CN28" s="138">
        <v>0.15</v>
      </c>
      <c r="CO28" s="138">
        <v>0.2</v>
      </c>
      <c r="CP28" s="138">
        <v>0.12</v>
      </c>
      <c r="CQ28" s="138">
        <v>0.08</v>
      </c>
      <c r="CR28" s="138">
        <v>0.18</v>
      </c>
      <c r="CS28" s="138">
        <v>0.16</v>
      </c>
      <c r="CT28" s="138">
        <v>0.05</v>
      </c>
      <c r="CU28" s="138">
        <v>0.35</v>
      </c>
      <c r="CV28" s="138">
        <v>0.3</v>
      </c>
      <c r="CW28" s="138">
        <v>0.38</v>
      </c>
      <c r="CX28" s="138">
        <v>0.42</v>
      </c>
      <c r="CY28" s="138">
        <v>0.32</v>
      </c>
      <c r="CZ28" s="138">
        <v>0.34</v>
      </c>
      <c r="DA28" s="138">
        <v>0.45</v>
      </c>
    </row>
    <row r="29" spans="1:105" x14ac:dyDescent="0.25">
      <c r="A29" s="9">
        <v>19</v>
      </c>
      <c r="B29" s="9" t="s">
        <v>22</v>
      </c>
      <c r="C29" s="9" t="s">
        <v>20</v>
      </c>
      <c r="D29" s="9" t="s">
        <v>1</v>
      </c>
      <c r="E29" s="9" t="s">
        <v>836</v>
      </c>
      <c r="F29" s="9"/>
      <c r="H29" s="9" t="s">
        <v>1</v>
      </c>
      <c r="I29" s="9"/>
      <c r="J29" s="56">
        <v>0</v>
      </c>
      <c r="K29" s="56">
        <f t="shared" si="0"/>
        <v>0</v>
      </c>
      <c r="L29" s="9"/>
      <c r="M29" s="56">
        <v>0.1044225</v>
      </c>
      <c r="N29" s="56">
        <v>0.1044225</v>
      </c>
      <c r="O29" s="56">
        <f t="shared" si="1"/>
        <v>0.1044225</v>
      </c>
      <c r="P29" s="17">
        <f t="shared" si="2"/>
        <v>0.1044225</v>
      </c>
      <c r="Q29" s="17">
        <f t="shared" si="3"/>
        <v>0.1044225</v>
      </c>
      <c r="R29" s="9">
        <v>0</v>
      </c>
      <c r="S29" s="9">
        <f t="shared" si="4"/>
        <v>0</v>
      </c>
      <c r="T29" s="9">
        <f t="shared" si="5"/>
        <v>0</v>
      </c>
      <c r="U29" s="9">
        <f t="shared" si="6"/>
        <v>0</v>
      </c>
      <c r="V29" s="9">
        <f t="shared" si="7"/>
        <v>0</v>
      </c>
      <c r="W29" s="9">
        <v>0</v>
      </c>
      <c r="X29" s="9">
        <f t="shared" ca="1" si="11"/>
        <v>1</v>
      </c>
      <c r="Y29" s="9">
        <f t="shared" ca="1" si="11"/>
        <v>0</v>
      </c>
      <c r="Z29" s="9">
        <f t="shared" ca="1" si="11"/>
        <v>1</v>
      </c>
      <c r="AA29" s="9">
        <f t="shared" ca="1" si="11"/>
        <v>1</v>
      </c>
      <c r="AB29" s="9">
        <f t="shared" ca="1" si="12"/>
        <v>0</v>
      </c>
      <c r="AC29" s="9">
        <v>2030</v>
      </c>
      <c r="AD29" s="141">
        <f t="shared" si="26"/>
        <v>2031</v>
      </c>
      <c r="AE29" s="141">
        <f t="shared" si="27"/>
        <v>2032</v>
      </c>
      <c r="AF29" s="141">
        <f t="shared" si="28"/>
        <v>2032</v>
      </c>
      <c r="AG29" s="141">
        <f t="shared" si="29"/>
        <v>2032</v>
      </c>
      <c r="AH29" s="141">
        <f t="shared" si="30"/>
        <v>2031</v>
      </c>
      <c r="AI29" s="141">
        <f t="shared" si="31"/>
        <v>2031</v>
      </c>
      <c r="AJ29" s="9">
        <v>6</v>
      </c>
      <c r="AK29" s="9">
        <v>3</v>
      </c>
      <c r="AL29" s="141">
        <f t="shared" si="32"/>
        <v>3</v>
      </c>
      <c r="AM29" s="141">
        <f t="shared" si="32"/>
        <v>3.9999999999990905</v>
      </c>
      <c r="AN29" s="141">
        <f t="shared" si="32"/>
        <v>3.9999999999990905</v>
      </c>
      <c r="AO29" s="141">
        <f t="shared" si="34"/>
        <v>6</v>
      </c>
      <c r="AP29" s="141">
        <f t="shared" si="33"/>
        <v>3</v>
      </c>
      <c r="AQ29" s="9"/>
      <c r="AR29" s="9"/>
      <c r="AS29" s="9"/>
      <c r="AT29" s="9"/>
      <c r="AU29" s="9"/>
      <c r="AV29" s="9"/>
      <c r="AW29" s="9"/>
      <c r="AX29" s="9">
        <v>2042</v>
      </c>
      <c r="AY29" s="9">
        <v>2041</v>
      </c>
      <c r="AZ29" s="9">
        <v>2041</v>
      </c>
      <c r="BA29" s="9">
        <v>2041</v>
      </c>
      <c r="BB29" s="9">
        <v>2041</v>
      </c>
      <c r="BC29" s="9">
        <f t="shared" si="35"/>
        <v>2039</v>
      </c>
      <c r="BD29" s="9">
        <v>2041</v>
      </c>
      <c r="BE29" s="9">
        <v>6</v>
      </c>
      <c r="BF29" s="9">
        <v>3</v>
      </c>
      <c r="BG29" s="9">
        <v>3</v>
      </c>
      <c r="BH29" s="9">
        <v>3</v>
      </c>
      <c r="BI29" s="9">
        <v>3</v>
      </c>
      <c r="BJ29" s="9">
        <f t="shared" si="36"/>
        <v>6</v>
      </c>
      <c r="BK29" s="9">
        <v>3</v>
      </c>
      <c r="BL29" s="139">
        <v>1.2267192541321688</v>
      </c>
      <c r="BM29" s="139">
        <v>2.2612105538192599</v>
      </c>
      <c r="BN29" s="139">
        <v>2.1252009430760062</v>
      </c>
      <c r="BO29" s="139">
        <v>1.2944496352201866</v>
      </c>
      <c r="BP29" s="139">
        <v>0.32314284341629806</v>
      </c>
      <c r="BQ29" s="139">
        <v>0.14000000000000001</v>
      </c>
      <c r="BR29" s="139">
        <v>1.4542000570988298</v>
      </c>
      <c r="BS29" s="139">
        <v>11.984388276878477</v>
      </c>
      <c r="BT29" s="139">
        <v>-1.7475682675103321</v>
      </c>
      <c r="BU29" s="139">
        <v>-1.7169645793441486</v>
      </c>
      <c r="BV29" s="139">
        <v>-1.4425350046709582</v>
      </c>
      <c r="BW29" s="139">
        <v>0.61768216477991222</v>
      </c>
      <c r="BX29" s="139">
        <v>0.15</v>
      </c>
      <c r="BY29" s="139">
        <v>-0.4950056673809119</v>
      </c>
      <c r="BZ29" s="138">
        <v>0.15</v>
      </c>
      <c r="CA29" s="138">
        <v>0.2</v>
      </c>
      <c r="CB29" s="138">
        <v>0.12</v>
      </c>
      <c r="CC29" s="138">
        <v>0.08</v>
      </c>
      <c r="CD29" s="138">
        <v>0.18</v>
      </c>
      <c r="CE29" s="138">
        <v>0.16</v>
      </c>
      <c r="CF29" s="138">
        <v>0.05</v>
      </c>
      <c r="CG29" s="138">
        <v>0.35</v>
      </c>
      <c r="CH29" s="138">
        <v>0.3</v>
      </c>
      <c r="CI29" s="138">
        <v>0.38</v>
      </c>
      <c r="CJ29" s="138">
        <v>0.42</v>
      </c>
      <c r="CK29" s="138">
        <v>0.32</v>
      </c>
      <c r="CL29" s="138">
        <v>0.34</v>
      </c>
      <c r="CM29" s="138">
        <v>0.45</v>
      </c>
      <c r="CN29" s="138">
        <v>0.15</v>
      </c>
      <c r="CO29" s="138">
        <v>0.2</v>
      </c>
      <c r="CP29" s="138">
        <v>0.12</v>
      </c>
      <c r="CQ29" s="138">
        <v>0.08</v>
      </c>
      <c r="CR29" s="138">
        <v>0.18</v>
      </c>
      <c r="CS29" s="138">
        <v>0.16</v>
      </c>
      <c r="CT29" s="138">
        <v>0.05</v>
      </c>
      <c r="CU29" s="138">
        <v>0.35</v>
      </c>
      <c r="CV29" s="138">
        <v>0.3</v>
      </c>
      <c r="CW29" s="138">
        <v>0.38</v>
      </c>
      <c r="CX29" s="138">
        <v>0.42</v>
      </c>
      <c r="CY29" s="138">
        <v>0.32</v>
      </c>
      <c r="CZ29" s="138">
        <v>0.34</v>
      </c>
      <c r="DA29" s="138">
        <v>0.45</v>
      </c>
    </row>
    <row r="30" spans="1:105" x14ac:dyDescent="0.25">
      <c r="A30" s="9">
        <v>20</v>
      </c>
      <c r="B30" s="9" t="s">
        <v>19</v>
      </c>
      <c r="C30" s="9" t="s">
        <v>16</v>
      </c>
      <c r="D30" s="9" t="s">
        <v>1</v>
      </c>
      <c r="E30" s="9" t="s">
        <v>18</v>
      </c>
      <c r="F30" s="9"/>
      <c r="H30" s="9" t="s">
        <v>1</v>
      </c>
      <c r="I30" s="9"/>
      <c r="J30" s="56">
        <v>0</v>
      </c>
      <c r="K30" s="56">
        <f t="shared" si="0"/>
        <v>0</v>
      </c>
      <c r="L30" s="9"/>
      <c r="M30" s="56">
        <v>0.1044225</v>
      </c>
      <c r="N30" s="56">
        <v>0.1044225</v>
      </c>
      <c r="O30" s="56">
        <f t="shared" si="1"/>
        <v>0.1044225</v>
      </c>
      <c r="P30" s="17">
        <f t="shared" si="2"/>
        <v>0.1044225</v>
      </c>
      <c r="Q30" s="17">
        <f t="shared" si="3"/>
        <v>0.1044225</v>
      </c>
      <c r="R30" s="9">
        <v>0</v>
      </c>
      <c r="S30" s="9">
        <f t="shared" si="4"/>
        <v>0</v>
      </c>
      <c r="T30" s="9">
        <f t="shared" si="5"/>
        <v>0</v>
      </c>
      <c r="U30" s="9">
        <f t="shared" si="6"/>
        <v>0</v>
      </c>
      <c r="V30" s="9">
        <f t="shared" si="7"/>
        <v>0</v>
      </c>
      <c r="W30" s="9">
        <v>0</v>
      </c>
      <c r="X30" s="9">
        <f t="shared" ca="1" si="11"/>
        <v>1</v>
      </c>
      <c r="Y30" s="9">
        <f t="shared" ca="1" si="11"/>
        <v>0</v>
      </c>
      <c r="Z30" s="9">
        <f t="shared" ca="1" si="11"/>
        <v>0</v>
      </c>
      <c r="AA30" s="9">
        <f t="shared" ca="1" si="11"/>
        <v>0</v>
      </c>
      <c r="AB30" s="9">
        <f t="shared" ca="1" si="12"/>
        <v>1</v>
      </c>
      <c r="AC30" s="9">
        <v>2029</v>
      </c>
      <c r="AD30" s="141">
        <f t="shared" si="26"/>
        <v>2030</v>
      </c>
      <c r="AE30" s="141">
        <f t="shared" si="27"/>
        <v>2031</v>
      </c>
      <c r="AF30" s="141">
        <f t="shared" si="28"/>
        <v>2031</v>
      </c>
      <c r="AG30" s="141">
        <f t="shared" si="29"/>
        <v>2031</v>
      </c>
      <c r="AH30" s="141">
        <f t="shared" si="30"/>
        <v>2030</v>
      </c>
      <c r="AI30" s="141">
        <f t="shared" si="31"/>
        <v>2030</v>
      </c>
      <c r="AJ30" s="9">
        <v>11</v>
      </c>
      <c r="AK30" s="9">
        <v>8</v>
      </c>
      <c r="AL30" s="141">
        <f t="shared" si="32"/>
        <v>8.0000000000009095</v>
      </c>
      <c r="AM30" s="141">
        <f t="shared" si="32"/>
        <v>9</v>
      </c>
      <c r="AN30" s="141">
        <f t="shared" si="32"/>
        <v>9</v>
      </c>
      <c r="AO30" s="141">
        <f t="shared" si="34"/>
        <v>11</v>
      </c>
      <c r="AP30" s="141">
        <f t="shared" si="33"/>
        <v>8.0000000000009095</v>
      </c>
      <c r="AQ30" s="9"/>
      <c r="AR30" s="9"/>
      <c r="AS30" s="9"/>
      <c r="AT30" s="9"/>
      <c r="AU30" s="9"/>
      <c r="AV30" s="9"/>
      <c r="AW30" s="9"/>
      <c r="AX30" s="9">
        <v>2041</v>
      </c>
      <c r="AY30" s="9">
        <v>2040</v>
      </c>
      <c r="AZ30" s="9">
        <v>2040</v>
      </c>
      <c r="BA30" s="9">
        <v>2040</v>
      </c>
      <c r="BB30" s="9">
        <v>2040</v>
      </c>
      <c r="BC30" s="9">
        <f t="shared" si="35"/>
        <v>2038</v>
      </c>
      <c r="BD30" s="9">
        <v>2040</v>
      </c>
      <c r="BE30" s="9">
        <v>11</v>
      </c>
      <c r="BF30" s="9">
        <v>8</v>
      </c>
      <c r="BG30" s="9">
        <v>8</v>
      </c>
      <c r="BH30" s="9">
        <v>8</v>
      </c>
      <c r="BI30" s="9">
        <v>8</v>
      </c>
      <c r="BJ30" s="9">
        <f t="shared" si="36"/>
        <v>11</v>
      </c>
      <c r="BK30" s="9">
        <v>8</v>
      </c>
      <c r="BL30" s="139">
        <v>1.2267192541321688</v>
      </c>
      <c r="BM30" s="139">
        <v>2.2612105538192599</v>
      </c>
      <c r="BN30" s="139">
        <v>2.1252009430760062</v>
      </c>
      <c r="BO30" s="139">
        <v>1.2944496352201866</v>
      </c>
      <c r="BP30" s="139">
        <v>0.32314284341629806</v>
      </c>
      <c r="BQ30" s="139">
        <v>0.14000000000000001</v>
      </c>
      <c r="BR30" s="139">
        <v>1.4542000570988298</v>
      </c>
      <c r="BS30" s="139">
        <v>11.984388276878477</v>
      </c>
      <c r="BT30" s="139">
        <v>-1.7475682675103321</v>
      </c>
      <c r="BU30" s="139">
        <v>-1.7169645793441486</v>
      </c>
      <c r="BV30" s="139">
        <v>-1.4425350046709582</v>
      </c>
      <c r="BW30" s="139">
        <v>0.61768216477991222</v>
      </c>
      <c r="BX30" s="139">
        <v>0.15</v>
      </c>
      <c r="BY30" s="139">
        <v>-0.4950056673809119</v>
      </c>
      <c r="BZ30" s="138">
        <v>0.15</v>
      </c>
      <c r="CA30" s="138">
        <v>0.2</v>
      </c>
      <c r="CB30" s="138">
        <v>0.12</v>
      </c>
      <c r="CC30" s="138">
        <v>0.08</v>
      </c>
      <c r="CD30" s="138">
        <v>0.18</v>
      </c>
      <c r="CE30" s="138">
        <v>0.16</v>
      </c>
      <c r="CF30" s="138">
        <v>0.05</v>
      </c>
      <c r="CG30" s="138">
        <v>0.35</v>
      </c>
      <c r="CH30" s="138">
        <v>0.3</v>
      </c>
      <c r="CI30" s="138">
        <v>0.38</v>
      </c>
      <c r="CJ30" s="138">
        <v>0.42</v>
      </c>
      <c r="CK30" s="138">
        <v>0.32</v>
      </c>
      <c r="CL30" s="138">
        <v>0.34</v>
      </c>
      <c r="CM30" s="138">
        <v>0.45</v>
      </c>
      <c r="CN30" s="138">
        <v>0.15</v>
      </c>
      <c r="CO30" s="138">
        <v>0.2</v>
      </c>
      <c r="CP30" s="138">
        <v>0.12</v>
      </c>
      <c r="CQ30" s="138">
        <v>0.08</v>
      </c>
      <c r="CR30" s="138">
        <v>0.18</v>
      </c>
      <c r="CS30" s="138">
        <v>0.16</v>
      </c>
      <c r="CT30" s="138">
        <v>0.05</v>
      </c>
      <c r="CU30" s="138">
        <v>0.35</v>
      </c>
      <c r="CV30" s="138">
        <v>0.3</v>
      </c>
      <c r="CW30" s="138">
        <v>0.38</v>
      </c>
      <c r="CX30" s="138">
        <v>0.42</v>
      </c>
      <c r="CY30" s="138">
        <v>0.32</v>
      </c>
      <c r="CZ30" s="138">
        <v>0.34</v>
      </c>
      <c r="DA30" s="138">
        <v>0.45</v>
      </c>
    </row>
    <row r="31" spans="1:105" x14ac:dyDescent="0.25">
      <c r="A31" s="9">
        <v>21</v>
      </c>
      <c r="B31" s="9" t="s">
        <v>24</v>
      </c>
      <c r="C31" s="9" t="s">
        <v>23</v>
      </c>
      <c r="D31" s="9" t="s">
        <v>1</v>
      </c>
      <c r="E31" s="9" t="s">
        <v>837</v>
      </c>
      <c r="F31" s="9"/>
      <c r="H31" s="9" t="s">
        <v>1</v>
      </c>
      <c r="I31" s="9"/>
      <c r="J31" s="56">
        <v>0</v>
      </c>
      <c r="K31" s="56">
        <f t="shared" si="0"/>
        <v>0</v>
      </c>
      <c r="L31" s="9"/>
      <c r="M31" s="56">
        <v>0.1044225</v>
      </c>
      <c r="N31" s="56">
        <v>0.1044225</v>
      </c>
      <c r="O31" s="56">
        <f t="shared" si="1"/>
        <v>0.1044225</v>
      </c>
      <c r="P31" s="17">
        <f t="shared" si="2"/>
        <v>0.1044225</v>
      </c>
      <c r="Q31" s="17">
        <f t="shared" si="3"/>
        <v>0.1044225</v>
      </c>
      <c r="R31" s="9">
        <v>0</v>
      </c>
      <c r="S31" s="9">
        <f t="shared" si="4"/>
        <v>0</v>
      </c>
      <c r="T31" s="9">
        <f t="shared" si="5"/>
        <v>0</v>
      </c>
      <c r="U31" s="9">
        <f t="shared" si="6"/>
        <v>0</v>
      </c>
      <c r="V31" s="9">
        <f t="shared" si="7"/>
        <v>0</v>
      </c>
      <c r="W31" s="9">
        <v>0</v>
      </c>
      <c r="X31" s="9">
        <f t="shared" ca="1" si="11"/>
        <v>1</v>
      </c>
      <c r="Y31" s="9">
        <f t="shared" ca="1" si="11"/>
        <v>1</v>
      </c>
      <c r="Z31" s="9">
        <f t="shared" ca="1" si="11"/>
        <v>0</v>
      </c>
      <c r="AA31" s="9">
        <f t="shared" ca="1" si="11"/>
        <v>0</v>
      </c>
      <c r="AB31" s="9">
        <f t="shared" ca="1" si="12"/>
        <v>0</v>
      </c>
      <c r="AC31" s="9">
        <v>2031</v>
      </c>
      <c r="AD31" s="141">
        <f t="shared" si="26"/>
        <v>2032</v>
      </c>
      <c r="AE31" s="141">
        <f t="shared" si="27"/>
        <v>2033</v>
      </c>
      <c r="AF31" s="141">
        <f t="shared" si="28"/>
        <v>2033</v>
      </c>
      <c r="AG31" s="141">
        <f t="shared" si="29"/>
        <v>2033</v>
      </c>
      <c r="AH31" s="141">
        <f t="shared" si="30"/>
        <v>2032</v>
      </c>
      <c r="AI31" s="141">
        <f t="shared" si="31"/>
        <v>2032</v>
      </c>
      <c r="AJ31" s="9">
        <v>4</v>
      </c>
      <c r="AK31" s="9">
        <v>2</v>
      </c>
      <c r="AL31" s="141">
        <f t="shared" si="32"/>
        <v>2.0000000000009095</v>
      </c>
      <c r="AM31" s="141">
        <f t="shared" si="32"/>
        <v>3</v>
      </c>
      <c r="AN31" s="141">
        <f t="shared" si="32"/>
        <v>3</v>
      </c>
      <c r="AO31" s="141">
        <f t="shared" si="34"/>
        <v>4</v>
      </c>
      <c r="AP31" s="141">
        <f t="shared" si="33"/>
        <v>2.0000000000009095</v>
      </c>
      <c r="AQ31" s="9"/>
      <c r="AR31" s="9"/>
      <c r="AS31" s="9"/>
      <c r="AT31" s="9"/>
      <c r="AU31" s="9"/>
      <c r="AV31" s="9"/>
      <c r="AW31" s="9"/>
      <c r="AX31" s="9">
        <v>2043</v>
      </c>
      <c r="AY31" s="9">
        <v>2042</v>
      </c>
      <c r="AZ31" s="9">
        <v>2042</v>
      </c>
      <c r="BA31" s="9">
        <v>2042</v>
      </c>
      <c r="BB31" s="9">
        <v>2042</v>
      </c>
      <c r="BC31" s="9">
        <f t="shared" si="35"/>
        <v>2040</v>
      </c>
      <c r="BD31" s="9">
        <v>2042</v>
      </c>
      <c r="BE31" s="9">
        <v>4</v>
      </c>
      <c r="BF31" s="9">
        <v>2</v>
      </c>
      <c r="BG31" s="9">
        <v>2</v>
      </c>
      <c r="BH31" s="9">
        <v>2</v>
      </c>
      <c r="BI31" s="9">
        <v>2</v>
      </c>
      <c r="BJ31" s="9">
        <f t="shared" si="36"/>
        <v>4</v>
      </c>
      <c r="BK31" s="9">
        <v>2</v>
      </c>
      <c r="BL31" s="139">
        <v>1.2267192541321688</v>
      </c>
      <c r="BM31" s="139">
        <v>2.2612105538192599</v>
      </c>
      <c r="BN31" s="139">
        <v>2.1252009430760062</v>
      </c>
      <c r="BO31" s="139">
        <v>1.2944496352201866</v>
      </c>
      <c r="BP31" s="139">
        <v>0.32314284341629806</v>
      </c>
      <c r="BQ31" s="139">
        <v>0.14000000000000001</v>
      </c>
      <c r="BR31" s="139">
        <v>1.4542000570988298</v>
      </c>
      <c r="BS31" s="139">
        <v>11.984388276878477</v>
      </c>
      <c r="BT31" s="139">
        <v>-1.7475682675103321</v>
      </c>
      <c r="BU31" s="139">
        <v>-1.7169645793441486</v>
      </c>
      <c r="BV31" s="139">
        <v>-1.4425350046709582</v>
      </c>
      <c r="BW31" s="139">
        <v>0.61768216477991222</v>
      </c>
      <c r="BX31" s="139">
        <v>0.15</v>
      </c>
      <c r="BY31" s="139">
        <v>-0.4950056673809119</v>
      </c>
      <c r="BZ31" s="138">
        <v>0.15</v>
      </c>
      <c r="CA31" s="138">
        <v>0.2</v>
      </c>
      <c r="CB31" s="138">
        <v>0.12</v>
      </c>
      <c r="CC31" s="138">
        <v>0.08</v>
      </c>
      <c r="CD31" s="138">
        <v>0.18</v>
      </c>
      <c r="CE31" s="138">
        <v>0.16</v>
      </c>
      <c r="CF31" s="138">
        <v>0.05</v>
      </c>
      <c r="CG31" s="138">
        <v>0.35</v>
      </c>
      <c r="CH31" s="138">
        <v>0.3</v>
      </c>
      <c r="CI31" s="138">
        <v>0.38</v>
      </c>
      <c r="CJ31" s="138">
        <v>0.42</v>
      </c>
      <c r="CK31" s="138">
        <v>0.32</v>
      </c>
      <c r="CL31" s="138">
        <v>0.34</v>
      </c>
      <c r="CM31" s="138">
        <v>0.45</v>
      </c>
      <c r="CN31" s="138">
        <v>0.15</v>
      </c>
      <c r="CO31" s="138">
        <v>0.2</v>
      </c>
      <c r="CP31" s="138">
        <v>0.12</v>
      </c>
      <c r="CQ31" s="138">
        <v>0.08</v>
      </c>
      <c r="CR31" s="138">
        <v>0.18</v>
      </c>
      <c r="CS31" s="138">
        <v>0.16</v>
      </c>
      <c r="CT31" s="138">
        <v>0.05</v>
      </c>
      <c r="CU31" s="138">
        <v>0.35</v>
      </c>
      <c r="CV31" s="138">
        <v>0.3</v>
      </c>
      <c r="CW31" s="138">
        <v>0.38</v>
      </c>
      <c r="CX31" s="138">
        <v>0.42</v>
      </c>
      <c r="CY31" s="138">
        <v>0.32</v>
      </c>
      <c r="CZ31" s="138">
        <v>0.34</v>
      </c>
      <c r="DA31" s="138">
        <v>0.45</v>
      </c>
    </row>
    <row r="32" spans="1:105" x14ac:dyDescent="0.25">
      <c r="A32" s="9">
        <v>22</v>
      </c>
      <c r="B32" s="9" t="s">
        <v>35</v>
      </c>
      <c r="C32" s="9" t="s">
        <v>32</v>
      </c>
      <c r="D32" s="9" t="s">
        <v>1</v>
      </c>
      <c r="E32" s="9" t="s">
        <v>34</v>
      </c>
      <c r="F32" s="9"/>
      <c r="H32" s="9" t="s">
        <v>1</v>
      </c>
      <c r="I32" s="9"/>
      <c r="J32" s="56">
        <v>0</v>
      </c>
      <c r="K32" s="56">
        <f t="shared" si="0"/>
        <v>0</v>
      </c>
      <c r="L32" s="9"/>
      <c r="M32" s="56">
        <v>0.1044225</v>
      </c>
      <c r="N32" s="56">
        <v>0.1044225</v>
      </c>
      <c r="O32" s="56">
        <f t="shared" si="1"/>
        <v>0.1044225</v>
      </c>
      <c r="P32" s="17">
        <f t="shared" si="2"/>
        <v>0.1044225</v>
      </c>
      <c r="Q32" s="17">
        <f t="shared" si="3"/>
        <v>0.1044225</v>
      </c>
      <c r="R32" s="9">
        <v>0</v>
      </c>
      <c r="S32" s="9">
        <f t="shared" si="4"/>
        <v>0</v>
      </c>
      <c r="T32" s="9">
        <f t="shared" si="5"/>
        <v>0</v>
      </c>
      <c r="U32" s="9">
        <f t="shared" si="6"/>
        <v>0</v>
      </c>
      <c r="V32" s="9">
        <f t="shared" si="7"/>
        <v>0</v>
      </c>
      <c r="W32" s="9">
        <v>0</v>
      </c>
      <c r="X32" s="9">
        <f t="shared" ca="1" si="11"/>
        <v>0</v>
      </c>
      <c r="Y32" s="9">
        <f t="shared" ca="1" si="11"/>
        <v>0</v>
      </c>
      <c r="Z32" s="9">
        <f t="shared" ca="1" si="11"/>
        <v>1</v>
      </c>
      <c r="AA32" s="9">
        <f t="shared" ca="1" si="11"/>
        <v>1</v>
      </c>
      <c r="AB32" s="9">
        <f t="shared" ca="1" si="12"/>
        <v>0</v>
      </c>
      <c r="AC32" s="9">
        <v>2032</v>
      </c>
      <c r="AD32" s="141">
        <f t="shared" si="26"/>
        <v>2033</v>
      </c>
      <c r="AE32" s="141">
        <f t="shared" si="27"/>
        <v>2034</v>
      </c>
      <c r="AF32" s="141">
        <f t="shared" si="28"/>
        <v>2034</v>
      </c>
      <c r="AG32" s="141">
        <f t="shared" si="29"/>
        <v>2034</v>
      </c>
      <c r="AH32" s="141">
        <f t="shared" si="30"/>
        <v>2033</v>
      </c>
      <c r="AI32" s="141">
        <f t="shared" si="31"/>
        <v>2033</v>
      </c>
      <c r="AJ32" s="9">
        <v>6</v>
      </c>
      <c r="AK32" s="9">
        <v>2</v>
      </c>
      <c r="AL32" s="141">
        <f t="shared" si="32"/>
        <v>2.0000000000009095</v>
      </c>
      <c r="AM32" s="141">
        <f t="shared" si="32"/>
        <v>3</v>
      </c>
      <c r="AN32" s="141">
        <f t="shared" si="32"/>
        <v>3</v>
      </c>
      <c r="AO32" s="141">
        <f t="shared" si="34"/>
        <v>6</v>
      </c>
      <c r="AP32" s="141">
        <f t="shared" si="33"/>
        <v>2.0000000000009095</v>
      </c>
      <c r="AQ32" s="9"/>
      <c r="AR32" s="9"/>
      <c r="AS32" s="9"/>
      <c r="AT32" s="9"/>
      <c r="AU32" s="9"/>
      <c r="AV32" s="9"/>
      <c r="AW32" s="9"/>
      <c r="AX32" s="9">
        <v>2044</v>
      </c>
      <c r="AY32" s="9">
        <v>2043</v>
      </c>
      <c r="AZ32" s="9">
        <v>2043</v>
      </c>
      <c r="BA32" s="9">
        <v>2043</v>
      </c>
      <c r="BB32" s="9">
        <v>2043</v>
      </c>
      <c r="BC32" s="9">
        <f t="shared" si="35"/>
        <v>2041</v>
      </c>
      <c r="BD32" s="9">
        <v>2043</v>
      </c>
      <c r="BE32" s="9">
        <v>6</v>
      </c>
      <c r="BF32" s="9">
        <v>2</v>
      </c>
      <c r="BG32" s="9">
        <v>2</v>
      </c>
      <c r="BH32" s="9">
        <v>2</v>
      </c>
      <c r="BI32" s="9">
        <v>2</v>
      </c>
      <c r="BJ32" s="9">
        <f t="shared" si="36"/>
        <v>6</v>
      </c>
      <c r="BK32" s="9">
        <v>2</v>
      </c>
      <c r="BL32" s="139">
        <v>1.2267192541321688</v>
      </c>
      <c r="BM32" s="139">
        <v>2.2612105538192599</v>
      </c>
      <c r="BN32" s="139">
        <v>2.1252009430760062</v>
      </c>
      <c r="BO32" s="139">
        <v>1.2944496352201866</v>
      </c>
      <c r="BP32" s="139">
        <v>0.32314284341629806</v>
      </c>
      <c r="BQ32" s="139">
        <v>0.14000000000000001</v>
      </c>
      <c r="BR32" s="139">
        <v>1.4542000570988298</v>
      </c>
      <c r="BS32" s="139">
        <v>11.984388276878477</v>
      </c>
      <c r="BT32" s="139">
        <v>-1.7475682675103321</v>
      </c>
      <c r="BU32" s="139">
        <v>-1.7169645793441486</v>
      </c>
      <c r="BV32" s="139">
        <v>-1.4425350046709582</v>
      </c>
      <c r="BW32" s="139">
        <v>0.61768216477991222</v>
      </c>
      <c r="BX32" s="139">
        <v>0.15</v>
      </c>
      <c r="BY32" s="139">
        <v>-0.4950056673809119</v>
      </c>
      <c r="BZ32" s="138">
        <v>0.15</v>
      </c>
      <c r="CA32" s="138">
        <v>0.2</v>
      </c>
      <c r="CB32" s="138">
        <v>0.12</v>
      </c>
      <c r="CC32" s="138">
        <v>0.08</v>
      </c>
      <c r="CD32" s="138">
        <v>0.18</v>
      </c>
      <c r="CE32" s="138">
        <v>0.16</v>
      </c>
      <c r="CF32" s="138">
        <v>0.05</v>
      </c>
      <c r="CG32" s="138">
        <v>0.35</v>
      </c>
      <c r="CH32" s="138">
        <v>0.3</v>
      </c>
      <c r="CI32" s="138">
        <v>0.38</v>
      </c>
      <c r="CJ32" s="138">
        <v>0.42</v>
      </c>
      <c r="CK32" s="138">
        <v>0.32</v>
      </c>
      <c r="CL32" s="138">
        <v>0.34</v>
      </c>
      <c r="CM32" s="138">
        <v>0.45</v>
      </c>
      <c r="CN32" s="138">
        <v>0.15</v>
      </c>
      <c r="CO32" s="138">
        <v>0.2</v>
      </c>
      <c r="CP32" s="138">
        <v>0.12</v>
      </c>
      <c r="CQ32" s="138">
        <v>0.08</v>
      </c>
      <c r="CR32" s="138">
        <v>0.18</v>
      </c>
      <c r="CS32" s="138">
        <v>0.16</v>
      </c>
      <c r="CT32" s="138">
        <v>0.05</v>
      </c>
      <c r="CU32" s="138">
        <v>0.35</v>
      </c>
      <c r="CV32" s="138">
        <v>0.3</v>
      </c>
      <c r="CW32" s="138">
        <v>0.38</v>
      </c>
      <c r="CX32" s="138">
        <v>0.42</v>
      </c>
      <c r="CY32" s="138">
        <v>0.32</v>
      </c>
      <c r="CZ32" s="138">
        <v>0.34</v>
      </c>
      <c r="DA32" s="138">
        <v>0.45</v>
      </c>
    </row>
    <row r="33" spans="1:105" x14ac:dyDescent="0.25">
      <c r="A33" s="9">
        <v>23</v>
      </c>
      <c r="B33" s="9" t="s">
        <v>39</v>
      </c>
      <c r="C33" s="9" t="s">
        <v>36</v>
      </c>
      <c r="D33" s="9" t="s">
        <v>1</v>
      </c>
      <c r="E33" s="9" t="s">
        <v>38</v>
      </c>
      <c r="F33" s="9"/>
      <c r="H33" s="9" t="s">
        <v>1</v>
      </c>
      <c r="I33" s="9"/>
      <c r="J33" s="56">
        <v>0</v>
      </c>
      <c r="K33" s="56">
        <f t="shared" si="0"/>
        <v>0</v>
      </c>
      <c r="L33" s="9"/>
      <c r="M33" s="56">
        <v>0.1044225</v>
      </c>
      <c r="N33" s="56">
        <v>0.1044225</v>
      </c>
      <c r="O33" s="56">
        <f t="shared" si="1"/>
        <v>0.1044225</v>
      </c>
      <c r="P33" s="17">
        <f t="shared" si="2"/>
        <v>0.1044225</v>
      </c>
      <c r="Q33" s="17">
        <f t="shared" si="3"/>
        <v>0.1044225</v>
      </c>
      <c r="R33" s="9">
        <v>0</v>
      </c>
      <c r="S33" s="9">
        <f t="shared" si="4"/>
        <v>0</v>
      </c>
      <c r="T33" s="9">
        <f t="shared" si="5"/>
        <v>0</v>
      </c>
      <c r="U33" s="9">
        <f t="shared" si="6"/>
        <v>0</v>
      </c>
      <c r="V33" s="9">
        <f t="shared" si="7"/>
        <v>0</v>
      </c>
      <c r="W33" s="9">
        <v>0</v>
      </c>
      <c r="X33" s="9">
        <f t="shared" ca="1" si="11"/>
        <v>1</v>
      </c>
      <c r="Y33" s="9">
        <f t="shared" ca="1" si="11"/>
        <v>0</v>
      </c>
      <c r="Z33" s="9">
        <f t="shared" ca="1" si="11"/>
        <v>0</v>
      </c>
      <c r="AA33" s="9">
        <f t="shared" ca="1" si="11"/>
        <v>0</v>
      </c>
      <c r="AB33" s="9">
        <f t="shared" ca="1" si="12"/>
        <v>1</v>
      </c>
      <c r="AC33" s="9">
        <v>2027</v>
      </c>
      <c r="AD33" s="141">
        <f t="shared" si="26"/>
        <v>2028</v>
      </c>
      <c r="AE33" s="141">
        <f t="shared" si="27"/>
        <v>2029</v>
      </c>
      <c r="AF33" s="141">
        <f t="shared" si="28"/>
        <v>2029</v>
      </c>
      <c r="AG33" s="141">
        <f t="shared" si="29"/>
        <v>2029</v>
      </c>
      <c r="AH33" s="141">
        <f t="shared" si="30"/>
        <v>2028</v>
      </c>
      <c r="AI33" s="141">
        <f t="shared" si="31"/>
        <v>2028</v>
      </c>
      <c r="AJ33" s="9">
        <v>8</v>
      </c>
      <c r="AK33" s="9">
        <v>3</v>
      </c>
      <c r="AL33" s="141">
        <f t="shared" si="32"/>
        <v>3</v>
      </c>
      <c r="AM33" s="141">
        <f t="shared" si="32"/>
        <v>3.9999999999990905</v>
      </c>
      <c r="AN33" s="141">
        <f t="shared" si="32"/>
        <v>3.9999999999990905</v>
      </c>
      <c r="AO33" s="141">
        <f t="shared" si="34"/>
        <v>8</v>
      </c>
      <c r="AP33" s="141">
        <f t="shared" si="33"/>
        <v>3</v>
      </c>
      <c r="AQ33" s="9"/>
      <c r="AR33" s="9"/>
      <c r="AS33" s="9"/>
      <c r="AT33" s="9"/>
      <c r="AU33" s="9"/>
      <c r="AV33" s="9"/>
      <c r="AW33" s="9"/>
      <c r="AX33" s="9">
        <v>2039</v>
      </c>
      <c r="AY33" s="9">
        <v>2038</v>
      </c>
      <c r="AZ33" s="9">
        <v>2038</v>
      </c>
      <c r="BA33" s="9">
        <v>2038</v>
      </c>
      <c r="BB33" s="9">
        <v>2038</v>
      </c>
      <c r="BC33" s="9">
        <f t="shared" si="35"/>
        <v>2036</v>
      </c>
      <c r="BD33" s="9">
        <v>2038</v>
      </c>
      <c r="BE33" s="9">
        <v>8</v>
      </c>
      <c r="BF33" s="9">
        <v>3</v>
      </c>
      <c r="BG33" s="9">
        <v>3</v>
      </c>
      <c r="BH33" s="9">
        <v>3</v>
      </c>
      <c r="BI33" s="9">
        <v>3</v>
      </c>
      <c r="BJ33" s="9">
        <f t="shared" si="36"/>
        <v>8</v>
      </c>
      <c r="BK33" s="9">
        <v>3</v>
      </c>
      <c r="BL33" s="139">
        <v>1.2267192541321688</v>
      </c>
      <c r="BM33" s="139">
        <v>2.2612105538192599</v>
      </c>
      <c r="BN33" s="139">
        <v>2.1252009430760062</v>
      </c>
      <c r="BO33" s="139">
        <v>1.2944496352201866</v>
      </c>
      <c r="BP33" s="139">
        <v>0.32314284341629806</v>
      </c>
      <c r="BQ33" s="139">
        <v>0.14000000000000001</v>
      </c>
      <c r="BR33" s="139">
        <v>1.4542000570988298</v>
      </c>
      <c r="BS33" s="139">
        <v>11.984388276878477</v>
      </c>
      <c r="BT33" s="139">
        <v>-1.7475682675103321</v>
      </c>
      <c r="BU33" s="139">
        <v>-1.7169645793441486</v>
      </c>
      <c r="BV33" s="139">
        <v>-1.4425350046709582</v>
      </c>
      <c r="BW33" s="139">
        <v>0.61768216477991222</v>
      </c>
      <c r="BX33" s="139">
        <v>0.15</v>
      </c>
      <c r="BY33" s="139">
        <v>-0.4950056673809119</v>
      </c>
      <c r="BZ33" s="138">
        <v>0.15</v>
      </c>
      <c r="CA33" s="138">
        <v>0.2</v>
      </c>
      <c r="CB33" s="138">
        <v>0.12</v>
      </c>
      <c r="CC33" s="138">
        <v>0.08</v>
      </c>
      <c r="CD33" s="138">
        <v>0.18</v>
      </c>
      <c r="CE33" s="138">
        <v>0.16</v>
      </c>
      <c r="CF33" s="138">
        <v>0.05</v>
      </c>
      <c r="CG33" s="138">
        <v>0.35</v>
      </c>
      <c r="CH33" s="138">
        <v>0.3</v>
      </c>
      <c r="CI33" s="138">
        <v>0.38</v>
      </c>
      <c r="CJ33" s="138">
        <v>0.42</v>
      </c>
      <c r="CK33" s="138">
        <v>0.32</v>
      </c>
      <c r="CL33" s="138">
        <v>0.34</v>
      </c>
      <c r="CM33" s="138">
        <v>0.45</v>
      </c>
      <c r="CN33" s="138">
        <v>0.15</v>
      </c>
      <c r="CO33" s="138">
        <v>0.2</v>
      </c>
      <c r="CP33" s="138">
        <v>0.12</v>
      </c>
      <c r="CQ33" s="138">
        <v>0.08</v>
      </c>
      <c r="CR33" s="138">
        <v>0.18</v>
      </c>
      <c r="CS33" s="138">
        <v>0.16</v>
      </c>
      <c r="CT33" s="138">
        <v>0.05</v>
      </c>
      <c r="CU33" s="138">
        <v>0.35</v>
      </c>
      <c r="CV33" s="138">
        <v>0.3</v>
      </c>
      <c r="CW33" s="138">
        <v>0.38</v>
      </c>
      <c r="CX33" s="138">
        <v>0.42</v>
      </c>
      <c r="CY33" s="138">
        <v>0.32</v>
      </c>
      <c r="CZ33" s="138">
        <v>0.34</v>
      </c>
      <c r="DA33" s="138">
        <v>0.45</v>
      </c>
    </row>
    <row r="34" spans="1:105" x14ac:dyDescent="0.25">
      <c r="A34" s="9">
        <v>24</v>
      </c>
      <c r="B34" s="9" t="s">
        <v>31</v>
      </c>
      <c r="C34" s="9" t="s">
        <v>29</v>
      </c>
      <c r="D34" s="9" t="s">
        <v>1</v>
      </c>
      <c r="E34" s="9" t="s">
        <v>30</v>
      </c>
      <c r="F34" s="9"/>
      <c r="H34" s="9" t="s">
        <v>1</v>
      </c>
      <c r="I34" s="9"/>
      <c r="J34" s="56">
        <v>0</v>
      </c>
      <c r="K34" s="56">
        <f t="shared" si="0"/>
        <v>0</v>
      </c>
      <c r="L34" s="9"/>
      <c r="M34" s="56">
        <v>0.1044225</v>
      </c>
      <c r="N34" s="56">
        <v>0.1044225</v>
      </c>
      <c r="O34" s="56">
        <f t="shared" si="1"/>
        <v>0.1044225</v>
      </c>
      <c r="P34" s="17">
        <f t="shared" si="2"/>
        <v>0.1044225</v>
      </c>
      <c r="Q34" s="17">
        <f t="shared" si="3"/>
        <v>0.1044225</v>
      </c>
      <c r="R34" s="9">
        <v>0</v>
      </c>
      <c r="S34" s="9">
        <f t="shared" si="4"/>
        <v>0</v>
      </c>
      <c r="T34" s="9">
        <f t="shared" si="5"/>
        <v>0</v>
      </c>
      <c r="U34" s="9">
        <f t="shared" si="6"/>
        <v>0</v>
      </c>
      <c r="V34" s="9">
        <f t="shared" si="7"/>
        <v>0</v>
      </c>
      <c r="W34" s="9">
        <v>0</v>
      </c>
      <c r="X34" s="9">
        <f t="shared" ca="1" si="11"/>
        <v>1</v>
      </c>
      <c r="Y34" s="9">
        <f t="shared" ca="1" si="11"/>
        <v>0</v>
      </c>
      <c r="Z34" s="9">
        <f t="shared" ca="1" si="11"/>
        <v>1</v>
      </c>
      <c r="AA34" s="9">
        <f t="shared" ca="1" si="11"/>
        <v>0</v>
      </c>
      <c r="AB34" s="9">
        <f t="shared" ca="1" si="12"/>
        <v>0</v>
      </c>
      <c r="AC34" s="9">
        <v>2031</v>
      </c>
      <c r="AD34" s="141">
        <f t="shared" si="26"/>
        <v>2032</v>
      </c>
      <c r="AE34" s="141">
        <f t="shared" si="27"/>
        <v>2033</v>
      </c>
      <c r="AF34" s="141">
        <f t="shared" si="28"/>
        <v>2033</v>
      </c>
      <c r="AG34" s="141">
        <f t="shared" si="29"/>
        <v>2033</v>
      </c>
      <c r="AH34" s="141">
        <f t="shared" si="30"/>
        <v>2032</v>
      </c>
      <c r="AI34" s="141">
        <f t="shared" si="31"/>
        <v>2032</v>
      </c>
      <c r="AJ34" s="9">
        <v>5</v>
      </c>
      <c r="AK34" s="9">
        <v>2</v>
      </c>
      <c r="AL34" s="141">
        <f t="shared" si="32"/>
        <v>2.0000000000009095</v>
      </c>
      <c r="AM34" s="141">
        <f t="shared" si="32"/>
        <v>3</v>
      </c>
      <c r="AN34" s="141">
        <f t="shared" si="32"/>
        <v>3</v>
      </c>
      <c r="AO34" s="141">
        <f t="shared" si="34"/>
        <v>5</v>
      </c>
      <c r="AP34" s="141">
        <f t="shared" si="33"/>
        <v>2.0000000000009095</v>
      </c>
      <c r="AQ34" s="9"/>
      <c r="AR34" s="9"/>
      <c r="AS34" s="9"/>
      <c r="AT34" s="9"/>
      <c r="AU34" s="9"/>
      <c r="AV34" s="9"/>
      <c r="AW34" s="9"/>
      <c r="AX34" s="9">
        <v>2043</v>
      </c>
      <c r="AY34" s="9">
        <v>2042</v>
      </c>
      <c r="AZ34" s="9">
        <v>2042</v>
      </c>
      <c r="BA34" s="9">
        <v>2042</v>
      </c>
      <c r="BB34" s="9">
        <v>2042</v>
      </c>
      <c r="BC34" s="9">
        <f t="shared" si="35"/>
        <v>2040</v>
      </c>
      <c r="BD34" s="9">
        <v>2042</v>
      </c>
      <c r="BE34" s="9">
        <v>5</v>
      </c>
      <c r="BF34" s="9">
        <v>2</v>
      </c>
      <c r="BG34" s="9">
        <v>2</v>
      </c>
      <c r="BH34" s="9">
        <v>2</v>
      </c>
      <c r="BI34" s="9">
        <v>2</v>
      </c>
      <c r="BJ34" s="9">
        <f t="shared" si="36"/>
        <v>5</v>
      </c>
      <c r="BK34" s="9">
        <v>2</v>
      </c>
      <c r="BL34" s="139">
        <v>1.2267192541321688</v>
      </c>
      <c r="BM34" s="139">
        <v>2.2612105538192599</v>
      </c>
      <c r="BN34" s="139">
        <v>2.1252009430760062</v>
      </c>
      <c r="BO34" s="139">
        <v>1.2944496352201866</v>
      </c>
      <c r="BP34" s="139">
        <v>0.32314284341629806</v>
      </c>
      <c r="BQ34" s="139">
        <v>0.14000000000000001</v>
      </c>
      <c r="BR34" s="139">
        <v>1.4542000570988298</v>
      </c>
      <c r="BS34" s="139">
        <v>11.984388276878477</v>
      </c>
      <c r="BT34" s="139">
        <v>-1.7475682675103321</v>
      </c>
      <c r="BU34" s="139">
        <v>-1.7169645793441486</v>
      </c>
      <c r="BV34" s="139">
        <v>-1.4425350046709582</v>
      </c>
      <c r="BW34" s="139">
        <v>0.61768216477991222</v>
      </c>
      <c r="BX34" s="139">
        <v>0.15</v>
      </c>
      <c r="BY34" s="139">
        <v>-0.4950056673809119</v>
      </c>
      <c r="BZ34" s="138">
        <v>0.15</v>
      </c>
      <c r="CA34" s="138">
        <v>0.2</v>
      </c>
      <c r="CB34" s="138">
        <v>0.12</v>
      </c>
      <c r="CC34" s="138">
        <v>0.08</v>
      </c>
      <c r="CD34" s="138">
        <v>0.18</v>
      </c>
      <c r="CE34" s="138">
        <v>0.16</v>
      </c>
      <c r="CF34" s="138">
        <v>0.05</v>
      </c>
      <c r="CG34" s="138">
        <v>0.35</v>
      </c>
      <c r="CH34" s="138">
        <v>0.3</v>
      </c>
      <c r="CI34" s="138">
        <v>0.38</v>
      </c>
      <c r="CJ34" s="138">
        <v>0.42</v>
      </c>
      <c r="CK34" s="138">
        <v>0.32</v>
      </c>
      <c r="CL34" s="138">
        <v>0.34</v>
      </c>
      <c r="CM34" s="138">
        <v>0.45</v>
      </c>
      <c r="CN34" s="138">
        <v>0.15</v>
      </c>
      <c r="CO34" s="138">
        <v>0.2</v>
      </c>
      <c r="CP34" s="138">
        <v>0.12</v>
      </c>
      <c r="CQ34" s="138">
        <v>0.08</v>
      </c>
      <c r="CR34" s="138">
        <v>0.18</v>
      </c>
      <c r="CS34" s="138">
        <v>0.16</v>
      </c>
      <c r="CT34" s="138">
        <v>0.05</v>
      </c>
      <c r="CU34" s="138">
        <v>0.35</v>
      </c>
      <c r="CV34" s="138">
        <v>0.3</v>
      </c>
      <c r="CW34" s="138">
        <v>0.38</v>
      </c>
      <c r="CX34" s="138">
        <v>0.42</v>
      </c>
      <c r="CY34" s="138">
        <v>0.32</v>
      </c>
      <c r="CZ34" s="138">
        <v>0.34</v>
      </c>
      <c r="DA34" s="138">
        <v>0.45</v>
      </c>
    </row>
    <row r="35" spans="1:105" x14ac:dyDescent="0.25">
      <c r="A35" s="9">
        <v>25</v>
      </c>
      <c r="B35" s="9" t="s">
        <v>29</v>
      </c>
      <c r="C35" s="9" t="s">
        <v>29</v>
      </c>
      <c r="D35" s="9" t="s">
        <v>55</v>
      </c>
      <c r="E35" s="9" t="s">
        <v>2</v>
      </c>
      <c r="F35" s="9"/>
      <c r="H35" s="9" t="s">
        <v>55</v>
      </c>
      <c r="I35" s="9"/>
      <c r="J35" s="56">
        <v>0</v>
      </c>
      <c r="K35" s="56">
        <f t="shared" si="0"/>
        <v>0</v>
      </c>
      <c r="L35" s="9"/>
      <c r="M35" s="56">
        <v>0.14000000000000001</v>
      </c>
      <c r="N35" s="56">
        <v>0.14000000000000001</v>
      </c>
      <c r="O35" s="56">
        <f t="shared" si="1"/>
        <v>0.14000000000000001</v>
      </c>
      <c r="P35" s="17">
        <f t="shared" si="2"/>
        <v>0.14000000000000001</v>
      </c>
      <c r="Q35" s="17">
        <f t="shared" si="3"/>
        <v>0.14000000000000001</v>
      </c>
      <c r="R35" s="9">
        <v>0</v>
      </c>
      <c r="S35" s="9">
        <f t="shared" si="4"/>
        <v>0</v>
      </c>
      <c r="T35" s="9">
        <f t="shared" si="5"/>
        <v>0</v>
      </c>
      <c r="U35" s="9">
        <f t="shared" si="6"/>
        <v>0</v>
      </c>
      <c r="V35" s="9">
        <f t="shared" si="7"/>
        <v>0</v>
      </c>
      <c r="W35" s="9">
        <v>0</v>
      </c>
      <c r="X35" s="9">
        <f t="shared" ca="1" si="11"/>
        <v>0</v>
      </c>
      <c r="Y35" s="9">
        <f t="shared" ca="1" si="11"/>
        <v>1</v>
      </c>
      <c r="Z35" s="9">
        <f t="shared" ca="1" si="11"/>
        <v>0</v>
      </c>
      <c r="AA35" s="9">
        <f t="shared" ca="1" si="11"/>
        <v>1</v>
      </c>
      <c r="AB35" s="9">
        <f t="shared" ca="1" si="12"/>
        <v>1</v>
      </c>
      <c r="AC35" s="140">
        <v>2027</v>
      </c>
      <c r="AD35" s="141">
        <f t="shared" si="26"/>
        <v>2028</v>
      </c>
      <c r="AE35" s="141">
        <f t="shared" si="27"/>
        <v>2029</v>
      </c>
      <c r="AF35" s="141">
        <f t="shared" si="28"/>
        <v>2029</v>
      </c>
      <c r="AG35" s="141">
        <f t="shared" si="29"/>
        <v>2029</v>
      </c>
      <c r="AH35" s="141">
        <v>2027</v>
      </c>
      <c r="AI35" s="141">
        <f t="shared" si="31"/>
        <v>2028</v>
      </c>
      <c r="AJ35" s="9">
        <v>2</v>
      </c>
      <c r="AK35" s="9">
        <v>2</v>
      </c>
      <c r="AL35" s="141">
        <f t="shared" si="32"/>
        <v>2.0000000000009095</v>
      </c>
      <c r="AM35" s="141">
        <f t="shared" si="32"/>
        <v>3</v>
      </c>
      <c r="AN35" s="141">
        <f t="shared" si="32"/>
        <v>3</v>
      </c>
      <c r="AO35" s="141">
        <v>12</v>
      </c>
      <c r="AP35" s="141">
        <f t="shared" si="33"/>
        <v>2.0000000000009095</v>
      </c>
      <c r="AQ35" s="9"/>
      <c r="AR35" s="9"/>
      <c r="AS35" s="9"/>
      <c r="AT35" s="9"/>
      <c r="AU35" s="9"/>
      <c r="AV35" s="9"/>
      <c r="AW35" s="9"/>
      <c r="AX35" s="9">
        <v>2035</v>
      </c>
      <c r="AY35" s="9">
        <v>2037</v>
      </c>
      <c r="AZ35" s="9">
        <v>2037</v>
      </c>
      <c r="BA35" s="9">
        <v>2037</v>
      </c>
      <c r="BB35" s="9">
        <v>2037</v>
      </c>
      <c r="BC35" s="9">
        <f t="shared" si="35"/>
        <v>2035</v>
      </c>
      <c r="BD35" s="9">
        <v>2037</v>
      </c>
      <c r="BE35" s="9">
        <v>5</v>
      </c>
      <c r="BF35" s="9">
        <v>2</v>
      </c>
      <c r="BG35" s="9">
        <v>2</v>
      </c>
      <c r="BH35" s="9">
        <v>2</v>
      </c>
      <c r="BI35" s="9">
        <v>2</v>
      </c>
      <c r="BJ35" s="9">
        <f t="shared" si="36"/>
        <v>12</v>
      </c>
      <c r="BK35" s="9">
        <v>2</v>
      </c>
      <c r="BL35" s="139">
        <v>1.2267192541321688</v>
      </c>
      <c r="BM35" s="139">
        <v>2.2612105538192599</v>
      </c>
      <c r="BN35" s="139">
        <v>2.1252009430760062</v>
      </c>
      <c r="BO35" s="139">
        <v>1.2944496352201866</v>
      </c>
      <c r="BP35" s="139">
        <v>0.32314284341629806</v>
      </c>
      <c r="BQ35" s="139">
        <v>0.14000000000000001</v>
      </c>
      <c r="BR35" s="139">
        <v>1.4542000570988298</v>
      </c>
      <c r="BS35" s="139">
        <v>11.984388276878477</v>
      </c>
      <c r="BT35" s="139">
        <v>-1.7475682675103321</v>
      </c>
      <c r="BU35" s="139">
        <v>-1.7169645793441486</v>
      </c>
      <c r="BV35" s="139">
        <v>-1.4425350046709582</v>
      </c>
      <c r="BW35" s="139">
        <v>0.61768216477991222</v>
      </c>
      <c r="BX35" s="139">
        <v>0.15</v>
      </c>
      <c r="BY35" s="139">
        <v>-0.4950056673809119</v>
      </c>
      <c r="BZ35" s="138">
        <v>0.15</v>
      </c>
      <c r="CA35" s="138">
        <v>0.2</v>
      </c>
      <c r="CB35" s="138">
        <v>0.12</v>
      </c>
      <c r="CC35" s="138">
        <v>0.08</v>
      </c>
      <c r="CD35" s="138">
        <v>0.18</v>
      </c>
      <c r="CE35" s="138">
        <v>0.16</v>
      </c>
      <c r="CF35" s="138">
        <v>0.05</v>
      </c>
      <c r="CG35" s="138">
        <v>0.35</v>
      </c>
      <c r="CH35" s="138">
        <v>0.3</v>
      </c>
      <c r="CI35" s="138">
        <v>0.38</v>
      </c>
      <c r="CJ35" s="138">
        <v>0.42</v>
      </c>
      <c r="CK35" s="138">
        <v>0.32</v>
      </c>
      <c r="CL35" s="138">
        <v>0.34</v>
      </c>
      <c r="CM35" s="138">
        <v>0.45</v>
      </c>
      <c r="CN35" s="138">
        <v>0.15</v>
      </c>
      <c r="CO35" s="138">
        <v>0.2</v>
      </c>
      <c r="CP35" s="138">
        <v>0.12</v>
      </c>
      <c r="CQ35" s="138">
        <v>0.08</v>
      </c>
      <c r="CR35" s="138">
        <v>0.18</v>
      </c>
      <c r="CS35" s="138">
        <v>0.16</v>
      </c>
      <c r="CT35" s="138">
        <v>0.05</v>
      </c>
      <c r="CU35" s="138">
        <v>0.35</v>
      </c>
      <c r="CV35" s="138">
        <v>0.3</v>
      </c>
      <c r="CW35" s="138">
        <v>0.38</v>
      </c>
      <c r="CX35" s="138">
        <v>0.42</v>
      </c>
      <c r="CY35" s="138">
        <v>0.32</v>
      </c>
      <c r="CZ35" s="138">
        <v>0.34</v>
      </c>
      <c r="DA35" s="138">
        <v>0.45</v>
      </c>
    </row>
    <row r="36" spans="1:105" x14ac:dyDescent="0.25">
      <c r="A36" s="9">
        <v>26</v>
      </c>
      <c r="B36" s="9" t="s">
        <v>268</v>
      </c>
      <c r="C36" s="9" t="s">
        <v>52</v>
      </c>
      <c r="D36" s="9" t="s">
        <v>49</v>
      </c>
      <c r="E36" s="9" t="s">
        <v>835</v>
      </c>
      <c r="F36" s="9"/>
      <c r="H36" s="9" t="s">
        <v>49</v>
      </c>
      <c r="I36" s="9"/>
      <c r="J36" s="56">
        <v>0</v>
      </c>
      <c r="K36" s="56">
        <f t="shared" si="0"/>
        <v>0</v>
      </c>
      <c r="L36" s="9"/>
      <c r="M36" s="56">
        <v>0.1638</v>
      </c>
      <c r="N36" s="56">
        <v>0.1638</v>
      </c>
      <c r="O36" s="56">
        <f t="shared" ref="O36:O59" si="37">N36</f>
        <v>0.1638</v>
      </c>
      <c r="P36" s="17">
        <f t="shared" ref="P36:P59" si="38">N36</f>
        <v>0.1638</v>
      </c>
      <c r="Q36" s="17">
        <f t="shared" ref="Q36:R59" si="39">N36</f>
        <v>0.1638</v>
      </c>
      <c r="R36" s="9">
        <v>0</v>
      </c>
      <c r="S36" s="9">
        <f t="shared" ref="S36:S67" si="40">IF($M36=1,1,IF($B36="SPRAVATO",1,0))</f>
        <v>0</v>
      </c>
      <c r="T36" s="9">
        <f t="shared" ref="T36:T67" si="41">IF($M36=1,1,IF(OR($B36="SPRAVATO",$B36="Seltorexant"),1,0))</f>
        <v>0</v>
      </c>
      <c r="U36" s="9">
        <f t="shared" ref="U36:U67" si="42">IF($M36=1,1,IF(OR($B36="SPRAVATO",$B36="FAAH in Anxious Distress"),1,0))</f>
        <v>0</v>
      </c>
      <c r="V36" s="9">
        <f t="shared" ref="V36:V67" si="43">IF($M36=1,1,IF(OR($B36="SPRAVATO",$B36="FAAH in Anxious Distress",$B36="Seltorexant"),1,0))</f>
        <v>0</v>
      </c>
      <c r="W36" s="9">
        <v>0</v>
      </c>
      <c r="X36" s="9">
        <f t="shared" ca="1" si="11"/>
        <v>1</v>
      </c>
      <c r="Y36" s="9">
        <f t="shared" ca="1" si="11"/>
        <v>0</v>
      </c>
      <c r="Z36" s="9">
        <f t="shared" ca="1" si="11"/>
        <v>0</v>
      </c>
      <c r="AA36" s="9">
        <f t="shared" ref="AA36:AB68" ca="1" si="44">IF($M36=1,1,ROUND(RANDBETWEEN(0,1),0))</f>
        <v>1</v>
      </c>
      <c r="AB36" s="9">
        <f t="shared" ca="1" si="12"/>
        <v>0</v>
      </c>
      <c r="AC36" s="9">
        <v>2022</v>
      </c>
      <c r="AD36" s="141">
        <f t="shared" si="26"/>
        <v>2023</v>
      </c>
      <c r="AE36" s="141">
        <f t="shared" si="27"/>
        <v>2024</v>
      </c>
      <c r="AF36" s="141">
        <f t="shared" si="28"/>
        <v>2024</v>
      </c>
      <c r="AG36" s="141">
        <f t="shared" si="29"/>
        <v>2024</v>
      </c>
      <c r="AH36" s="141">
        <f t="shared" ref="AH36:AH50" si="45">AC36+1</f>
        <v>2023</v>
      </c>
      <c r="AI36" s="141">
        <f t="shared" si="31"/>
        <v>2023</v>
      </c>
      <c r="AJ36" s="9">
        <v>6</v>
      </c>
      <c r="AK36" s="9">
        <v>9</v>
      </c>
      <c r="AL36" s="141">
        <f t="shared" si="32"/>
        <v>9</v>
      </c>
      <c r="AM36" s="141">
        <f t="shared" si="32"/>
        <v>9.9999999999990905</v>
      </c>
      <c r="AN36" s="141">
        <f t="shared" si="32"/>
        <v>9.9999999999990905</v>
      </c>
      <c r="AO36" s="141">
        <f t="shared" si="34"/>
        <v>6</v>
      </c>
      <c r="AP36" s="141">
        <f t="shared" si="33"/>
        <v>9</v>
      </c>
      <c r="AQ36" s="9"/>
      <c r="AR36" s="9"/>
      <c r="AS36" s="9"/>
      <c r="AT36" s="9"/>
      <c r="AU36" s="9"/>
      <c r="AV36" s="9"/>
      <c r="AW36" s="9"/>
      <c r="AX36" s="9">
        <v>2036</v>
      </c>
      <c r="AY36" s="9">
        <v>2036</v>
      </c>
      <c r="AZ36" s="9">
        <v>2036</v>
      </c>
      <c r="BA36" s="9">
        <v>2036</v>
      </c>
      <c r="BB36" s="9">
        <v>2036</v>
      </c>
      <c r="BC36" s="9">
        <f t="shared" si="35"/>
        <v>2031</v>
      </c>
      <c r="BD36" s="9">
        <v>2036</v>
      </c>
      <c r="BE36" s="9">
        <v>9</v>
      </c>
      <c r="BF36" s="9">
        <v>9</v>
      </c>
      <c r="BG36" s="9">
        <v>9</v>
      </c>
      <c r="BH36" s="9">
        <v>9</v>
      </c>
      <c r="BI36" s="9">
        <v>9</v>
      </c>
      <c r="BJ36" s="9">
        <f t="shared" si="36"/>
        <v>6</v>
      </c>
      <c r="BK36" s="9">
        <v>9</v>
      </c>
      <c r="BL36" s="139">
        <v>1.2267192541321688</v>
      </c>
      <c r="BM36" s="139">
        <v>2.2612105538192599</v>
      </c>
      <c r="BN36" s="139">
        <v>2.1252009430760062</v>
      </c>
      <c r="BO36" s="139">
        <v>1.2944496352201866</v>
      </c>
      <c r="BP36" s="139">
        <v>0.32314284341629806</v>
      </c>
      <c r="BQ36" s="139">
        <v>0.14000000000000001</v>
      </c>
      <c r="BR36" s="139">
        <v>1.4542000570988298</v>
      </c>
      <c r="BS36" s="139">
        <v>11.984388276878477</v>
      </c>
      <c r="BT36" s="139">
        <v>-1.7475682675103321</v>
      </c>
      <c r="BU36" s="139">
        <v>-1.7169645793441486</v>
      </c>
      <c r="BV36" s="139">
        <v>-1.4425350046709582</v>
      </c>
      <c r="BW36" s="139">
        <v>0.61768216477991222</v>
      </c>
      <c r="BX36" s="139">
        <v>0.15</v>
      </c>
      <c r="BY36" s="139">
        <v>-0.4950056673809119</v>
      </c>
      <c r="BZ36" s="138">
        <v>0.15</v>
      </c>
      <c r="CA36" s="138">
        <v>0.2</v>
      </c>
      <c r="CB36" s="138">
        <v>0.12</v>
      </c>
      <c r="CC36" s="138">
        <v>0.08</v>
      </c>
      <c r="CD36" s="138">
        <v>0.18</v>
      </c>
      <c r="CE36" s="138">
        <v>0.16</v>
      </c>
      <c r="CF36" s="138">
        <v>0.05</v>
      </c>
      <c r="CG36" s="138">
        <v>0.35</v>
      </c>
      <c r="CH36" s="138">
        <v>0.3</v>
      </c>
      <c r="CI36" s="138">
        <v>0.38</v>
      </c>
      <c r="CJ36" s="138">
        <v>0.42</v>
      </c>
      <c r="CK36" s="138">
        <v>0.32</v>
      </c>
      <c r="CL36" s="138">
        <v>0.34</v>
      </c>
      <c r="CM36" s="138">
        <v>0.45</v>
      </c>
      <c r="CN36" s="138">
        <v>0.15</v>
      </c>
      <c r="CO36" s="138">
        <v>0.2</v>
      </c>
      <c r="CP36" s="138">
        <v>0.12</v>
      </c>
      <c r="CQ36" s="138">
        <v>0.08</v>
      </c>
      <c r="CR36" s="138">
        <v>0.18</v>
      </c>
      <c r="CS36" s="138">
        <v>0.16</v>
      </c>
      <c r="CT36" s="138">
        <v>0.05</v>
      </c>
      <c r="CU36" s="138">
        <v>0.35</v>
      </c>
      <c r="CV36" s="138">
        <v>0.3</v>
      </c>
      <c r="CW36" s="138">
        <v>0.38</v>
      </c>
      <c r="CX36" s="138">
        <v>0.42</v>
      </c>
      <c r="CY36" s="138">
        <v>0.32</v>
      </c>
      <c r="CZ36" s="138">
        <v>0.34</v>
      </c>
      <c r="DA36" s="138">
        <v>0.45</v>
      </c>
    </row>
    <row r="37" spans="1:105" x14ac:dyDescent="0.25">
      <c r="A37" s="9">
        <v>27</v>
      </c>
      <c r="B37" s="9" t="s">
        <v>13</v>
      </c>
      <c r="C37" s="9" t="s">
        <v>13</v>
      </c>
      <c r="D37" s="9" t="s">
        <v>1</v>
      </c>
      <c r="E37" s="9" t="s">
        <v>2</v>
      </c>
      <c r="F37" s="9"/>
      <c r="H37" s="9" t="s">
        <v>1</v>
      </c>
      <c r="I37" s="9"/>
      <c r="J37" s="56">
        <v>0</v>
      </c>
      <c r="K37" s="56">
        <f t="shared" si="0"/>
        <v>0</v>
      </c>
      <c r="L37" s="9"/>
      <c r="M37" s="56">
        <v>1</v>
      </c>
      <c r="N37" s="56">
        <v>1</v>
      </c>
      <c r="O37" s="56">
        <f t="shared" si="37"/>
        <v>1</v>
      </c>
      <c r="P37" s="17">
        <f t="shared" si="38"/>
        <v>1</v>
      </c>
      <c r="Q37" s="17">
        <f t="shared" si="39"/>
        <v>1</v>
      </c>
      <c r="R37" s="17">
        <f t="shared" si="39"/>
        <v>1</v>
      </c>
      <c r="S37" s="9">
        <f t="shared" si="40"/>
        <v>1</v>
      </c>
      <c r="T37" s="9">
        <f t="shared" si="41"/>
        <v>1</v>
      </c>
      <c r="U37" s="9">
        <f t="shared" si="42"/>
        <v>1</v>
      </c>
      <c r="V37" s="9">
        <f t="shared" si="43"/>
        <v>1</v>
      </c>
      <c r="W37" s="9">
        <v>1</v>
      </c>
      <c r="X37" s="9">
        <f t="shared" ca="1" si="11"/>
        <v>1</v>
      </c>
      <c r="Y37" s="9">
        <f t="shared" ca="1" si="11"/>
        <v>1</v>
      </c>
      <c r="Z37" s="9">
        <f t="shared" ca="1" si="11"/>
        <v>1</v>
      </c>
      <c r="AA37" s="9">
        <f t="shared" ca="1" si="44"/>
        <v>1</v>
      </c>
      <c r="AB37" s="9">
        <f t="shared" ca="1" si="12"/>
        <v>1</v>
      </c>
      <c r="AC37" s="9">
        <v>2029</v>
      </c>
      <c r="AD37" s="141">
        <f t="shared" si="26"/>
        <v>2030</v>
      </c>
      <c r="AE37" s="141">
        <f t="shared" si="27"/>
        <v>2031</v>
      </c>
      <c r="AF37" s="141">
        <f t="shared" si="28"/>
        <v>2031</v>
      </c>
      <c r="AG37" s="141">
        <f t="shared" si="29"/>
        <v>2031</v>
      </c>
      <c r="AH37" s="141">
        <f t="shared" si="45"/>
        <v>2030</v>
      </c>
      <c r="AI37" s="141">
        <f t="shared" si="31"/>
        <v>2030</v>
      </c>
      <c r="AJ37" s="9">
        <v>6</v>
      </c>
      <c r="AK37" s="9">
        <v>6</v>
      </c>
      <c r="AL37" s="141">
        <f t="shared" si="32"/>
        <v>6</v>
      </c>
      <c r="AM37" s="141">
        <f t="shared" si="32"/>
        <v>6.9999999999990905</v>
      </c>
      <c r="AN37" s="141">
        <f t="shared" si="32"/>
        <v>6.9999999999990905</v>
      </c>
      <c r="AO37" s="141">
        <f t="shared" si="34"/>
        <v>6</v>
      </c>
      <c r="AP37" s="141">
        <f t="shared" si="33"/>
        <v>6</v>
      </c>
      <c r="AQ37" s="9">
        <v>12</v>
      </c>
      <c r="AR37" s="9">
        <v>11</v>
      </c>
      <c r="AS37" s="9"/>
      <c r="AT37" s="9"/>
      <c r="AU37" s="9"/>
      <c r="AV37" s="9"/>
      <c r="AW37" s="9"/>
      <c r="AX37" s="141">
        <f t="shared" ref="AX37:AX42" si="46">AD37+AQ37</f>
        <v>2042</v>
      </c>
      <c r="AY37" s="141">
        <f t="shared" ref="AY37:AY42" si="47">AE37+AR37</f>
        <v>2042</v>
      </c>
      <c r="AZ37" s="9">
        <f t="shared" ref="AZ37:BB42" si="48">AY37</f>
        <v>2042</v>
      </c>
      <c r="BA37" s="9">
        <f t="shared" si="48"/>
        <v>2042</v>
      </c>
      <c r="BB37" s="9">
        <f t="shared" si="48"/>
        <v>2042</v>
      </c>
      <c r="BC37" s="9">
        <f t="shared" si="35"/>
        <v>2038</v>
      </c>
      <c r="BD37" s="9">
        <f t="shared" ref="BD37:BD42" si="49">BB37</f>
        <v>2042</v>
      </c>
      <c r="BE37" s="9">
        <v>6</v>
      </c>
      <c r="BF37" s="9">
        <v>6</v>
      </c>
      <c r="BG37" s="9">
        <v>6</v>
      </c>
      <c r="BH37" s="9">
        <v>6</v>
      </c>
      <c r="BI37" s="9">
        <v>6</v>
      </c>
      <c r="BJ37" s="9">
        <f t="shared" si="36"/>
        <v>6</v>
      </c>
      <c r="BK37" s="9">
        <v>6</v>
      </c>
      <c r="BL37" s="139">
        <v>1.2267192541321688</v>
      </c>
      <c r="BM37" s="139">
        <v>2.2612105538192599</v>
      </c>
      <c r="BN37" s="139">
        <v>2.1252009430760062</v>
      </c>
      <c r="BO37" s="139">
        <v>1.2944496352201866</v>
      </c>
      <c r="BP37" s="139">
        <v>0.32314284341629806</v>
      </c>
      <c r="BQ37" s="139">
        <v>0.14000000000000001</v>
      </c>
      <c r="BR37" s="139">
        <v>1.4542000570988298</v>
      </c>
      <c r="BS37" s="139">
        <v>11.984388276878477</v>
      </c>
      <c r="BT37" s="139">
        <v>-1.7475682675103321</v>
      </c>
      <c r="BU37" s="139">
        <v>-1.7169645793441486</v>
      </c>
      <c r="BV37" s="139">
        <v>-1.4425350046709582</v>
      </c>
      <c r="BW37" s="139">
        <v>0.61768216477991222</v>
      </c>
      <c r="BX37" s="139">
        <v>0.15</v>
      </c>
      <c r="BY37" s="139">
        <v>-0.4950056673809119</v>
      </c>
      <c r="BZ37" s="138">
        <v>0.15</v>
      </c>
      <c r="CA37" s="138">
        <v>0.2</v>
      </c>
      <c r="CB37" s="138">
        <v>0.12</v>
      </c>
      <c r="CC37" s="138">
        <v>0.08</v>
      </c>
      <c r="CD37" s="138">
        <v>0.18</v>
      </c>
      <c r="CE37" s="138">
        <v>0.16</v>
      </c>
      <c r="CF37" s="138">
        <v>0.05</v>
      </c>
      <c r="CG37" s="138">
        <v>0.35</v>
      </c>
      <c r="CH37" s="138">
        <v>0.3</v>
      </c>
      <c r="CI37" s="138">
        <v>0.38</v>
      </c>
      <c r="CJ37" s="138">
        <v>0.42</v>
      </c>
      <c r="CK37" s="138">
        <v>0.32</v>
      </c>
      <c r="CL37" s="138">
        <v>0.34</v>
      </c>
      <c r="CM37" s="138">
        <v>0.45</v>
      </c>
      <c r="CN37" s="138">
        <v>0.15</v>
      </c>
      <c r="CO37" s="138">
        <v>0.2</v>
      </c>
      <c r="CP37" s="138">
        <v>0.12</v>
      </c>
      <c r="CQ37" s="138">
        <v>0.08</v>
      </c>
      <c r="CR37" s="138">
        <v>0.18</v>
      </c>
      <c r="CS37" s="138">
        <v>0.16</v>
      </c>
      <c r="CT37" s="138">
        <v>0.05</v>
      </c>
      <c r="CU37" s="138">
        <v>0.35</v>
      </c>
      <c r="CV37" s="138">
        <v>0.3</v>
      </c>
      <c r="CW37" s="138">
        <v>0.38</v>
      </c>
      <c r="CX37" s="138">
        <v>0.42</v>
      </c>
      <c r="CY37" s="138">
        <v>0.32</v>
      </c>
      <c r="CZ37" s="138">
        <v>0.34</v>
      </c>
      <c r="DA37" s="138">
        <v>0.45</v>
      </c>
    </row>
    <row r="38" spans="1:105" x14ac:dyDescent="0.25">
      <c r="A38" s="9">
        <v>28</v>
      </c>
      <c r="B38" s="9" t="s">
        <v>10</v>
      </c>
      <c r="C38" s="9" t="s">
        <v>10</v>
      </c>
      <c r="D38" s="9" t="s">
        <v>1</v>
      </c>
      <c r="E38" s="9" t="s">
        <v>2</v>
      </c>
      <c r="F38" s="9"/>
      <c r="H38" s="9" t="s">
        <v>1</v>
      </c>
      <c r="I38" s="9"/>
      <c r="J38" s="56">
        <v>0</v>
      </c>
      <c r="K38" s="56">
        <f t="shared" si="0"/>
        <v>0</v>
      </c>
      <c r="L38" s="9"/>
      <c r="M38" s="56">
        <v>1</v>
      </c>
      <c r="N38" s="56">
        <v>1</v>
      </c>
      <c r="O38" s="56">
        <f t="shared" si="37"/>
        <v>1</v>
      </c>
      <c r="P38" s="17">
        <f t="shared" si="38"/>
        <v>1</v>
      </c>
      <c r="Q38" s="17">
        <f t="shared" si="39"/>
        <v>1</v>
      </c>
      <c r="R38" s="17">
        <f t="shared" si="39"/>
        <v>1</v>
      </c>
      <c r="S38" s="9">
        <f t="shared" si="40"/>
        <v>1</v>
      </c>
      <c r="T38" s="9">
        <f t="shared" si="41"/>
        <v>1</v>
      </c>
      <c r="U38" s="9">
        <f t="shared" si="42"/>
        <v>1</v>
      </c>
      <c r="V38" s="9">
        <f t="shared" si="43"/>
        <v>1</v>
      </c>
      <c r="W38" s="9">
        <v>1</v>
      </c>
      <c r="X38" s="9">
        <f t="shared" ca="1" si="11"/>
        <v>1</v>
      </c>
      <c r="Y38" s="9">
        <f t="shared" ca="1" si="11"/>
        <v>1</v>
      </c>
      <c r="Z38" s="9">
        <f t="shared" ca="1" si="11"/>
        <v>1</v>
      </c>
      <c r="AA38" s="9">
        <f t="shared" ca="1" si="44"/>
        <v>1</v>
      </c>
      <c r="AB38" s="9">
        <f t="shared" ca="1" si="12"/>
        <v>1</v>
      </c>
      <c r="AC38" s="9">
        <v>2033</v>
      </c>
      <c r="AD38" s="141">
        <f t="shared" si="26"/>
        <v>2034</v>
      </c>
      <c r="AE38" s="141">
        <f t="shared" si="27"/>
        <v>2035</v>
      </c>
      <c r="AF38" s="141">
        <f t="shared" si="28"/>
        <v>2035</v>
      </c>
      <c r="AG38" s="141">
        <f t="shared" si="29"/>
        <v>2035</v>
      </c>
      <c r="AH38" s="141">
        <f t="shared" si="45"/>
        <v>2034</v>
      </c>
      <c r="AI38" s="141">
        <f t="shared" si="31"/>
        <v>2034</v>
      </c>
      <c r="AJ38" s="9">
        <v>6</v>
      </c>
      <c r="AK38" s="9">
        <v>6</v>
      </c>
      <c r="AL38" s="141">
        <f t="shared" si="32"/>
        <v>6</v>
      </c>
      <c r="AM38" s="141">
        <f t="shared" si="32"/>
        <v>6.9999999999990905</v>
      </c>
      <c r="AN38" s="141">
        <f t="shared" si="32"/>
        <v>6.9999999999990905</v>
      </c>
      <c r="AO38" s="141">
        <f t="shared" si="34"/>
        <v>6</v>
      </c>
      <c r="AP38" s="141">
        <f t="shared" si="33"/>
        <v>6</v>
      </c>
      <c r="AQ38" s="9">
        <v>12</v>
      </c>
      <c r="AR38" s="9">
        <v>11</v>
      </c>
      <c r="AS38" s="9"/>
      <c r="AT38" s="9"/>
      <c r="AU38" s="9"/>
      <c r="AV38" s="9"/>
      <c r="AW38" s="9"/>
      <c r="AX38" s="141">
        <f t="shared" si="46"/>
        <v>2046</v>
      </c>
      <c r="AY38" s="141">
        <f t="shared" si="47"/>
        <v>2046</v>
      </c>
      <c r="AZ38" s="9">
        <f t="shared" si="48"/>
        <v>2046</v>
      </c>
      <c r="BA38" s="9">
        <f t="shared" si="48"/>
        <v>2046</v>
      </c>
      <c r="BB38" s="9">
        <f t="shared" si="48"/>
        <v>2046</v>
      </c>
      <c r="BC38" s="9">
        <f t="shared" si="35"/>
        <v>2042</v>
      </c>
      <c r="BD38" s="9">
        <f t="shared" si="49"/>
        <v>2046</v>
      </c>
      <c r="BE38" s="9">
        <v>6</v>
      </c>
      <c r="BF38" s="9">
        <v>6</v>
      </c>
      <c r="BG38" s="9">
        <v>6</v>
      </c>
      <c r="BH38" s="9">
        <v>6</v>
      </c>
      <c r="BI38" s="9">
        <v>6</v>
      </c>
      <c r="BJ38" s="9">
        <f t="shared" si="36"/>
        <v>6</v>
      </c>
      <c r="BK38" s="9">
        <v>6</v>
      </c>
      <c r="BL38" s="139">
        <v>1.2267192541321688</v>
      </c>
      <c r="BM38" s="139">
        <v>2.2612105538192599</v>
      </c>
      <c r="BN38" s="139">
        <v>2.1252009430760062</v>
      </c>
      <c r="BO38" s="139">
        <v>1.2944496352201866</v>
      </c>
      <c r="BP38" s="139">
        <v>0.32314284341629806</v>
      </c>
      <c r="BQ38" s="139">
        <v>0.14000000000000001</v>
      </c>
      <c r="BR38" s="139">
        <v>1.4542000570988298</v>
      </c>
      <c r="BS38" s="139">
        <v>11.984388276878477</v>
      </c>
      <c r="BT38" s="139">
        <v>-1.7475682675103321</v>
      </c>
      <c r="BU38" s="139">
        <v>-1.7169645793441486</v>
      </c>
      <c r="BV38" s="139">
        <v>-1.4425350046709582</v>
      </c>
      <c r="BW38" s="139">
        <v>0.61768216477991222</v>
      </c>
      <c r="BX38" s="139">
        <v>0.15</v>
      </c>
      <c r="BY38" s="139">
        <v>-0.4950056673809119</v>
      </c>
      <c r="BZ38" s="138">
        <v>0.15</v>
      </c>
      <c r="CA38" s="138">
        <v>0.2</v>
      </c>
      <c r="CB38" s="138">
        <v>0.12</v>
      </c>
      <c r="CC38" s="138">
        <v>0.08</v>
      </c>
      <c r="CD38" s="138">
        <v>0.18</v>
      </c>
      <c r="CE38" s="138">
        <v>0.16</v>
      </c>
      <c r="CF38" s="138">
        <v>0.05</v>
      </c>
      <c r="CG38" s="138">
        <v>0.35</v>
      </c>
      <c r="CH38" s="138">
        <v>0.3</v>
      </c>
      <c r="CI38" s="138">
        <v>0.38</v>
      </c>
      <c r="CJ38" s="138">
        <v>0.42</v>
      </c>
      <c r="CK38" s="138">
        <v>0.32</v>
      </c>
      <c r="CL38" s="138">
        <v>0.34</v>
      </c>
      <c r="CM38" s="138">
        <v>0.45</v>
      </c>
      <c r="CN38" s="138">
        <v>0.15</v>
      </c>
      <c r="CO38" s="138">
        <v>0.2</v>
      </c>
      <c r="CP38" s="138">
        <v>0.12</v>
      </c>
      <c r="CQ38" s="138">
        <v>0.08</v>
      </c>
      <c r="CR38" s="138">
        <v>0.18</v>
      </c>
      <c r="CS38" s="138">
        <v>0.16</v>
      </c>
      <c r="CT38" s="138">
        <v>0.05</v>
      </c>
      <c r="CU38" s="138">
        <v>0.35</v>
      </c>
      <c r="CV38" s="138">
        <v>0.3</v>
      </c>
      <c r="CW38" s="138">
        <v>0.38</v>
      </c>
      <c r="CX38" s="138">
        <v>0.42</v>
      </c>
      <c r="CY38" s="138">
        <v>0.32</v>
      </c>
      <c r="CZ38" s="138">
        <v>0.34</v>
      </c>
      <c r="DA38" s="138">
        <v>0.45</v>
      </c>
    </row>
    <row r="39" spans="1:105" x14ac:dyDescent="0.25">
      <c r="A39" s="9">
        <v>29</v>
      </c>
      <c r="B39" s="9" t="s">
        <v>7</v>
      </c>
      <c r="C39" s="9" t="s">
        <v>7</v>
      </c>
      <c r="D39" s="9" t="s">
        <v>1</v>
      </c>
      <c r="E39" s="9" t="s">
        <v>2</v>
      </c>
      <c r="F39" s="9"/>
      <c r="H39" s="9" t="s">
        <v>1</v>
      </c>
      <c r="I39" s="9"/>
      <c r="J39" s="56">
        <v>0</v>
      </c>
      <c r="K39" s="56">
        <f t="shared" si="0"/>
        <v>0</v>
      </c>
      <c r="L39" s="9"/>
      <c r="M39" s="56">
        <v>1</v>
      </c>
      <c r="N39" s="56">
        <v>1</v>
      </c>
      <c r="O39" s="56">
        <f t="shared" si="37"/>
        <v>1</v>
      </c>
      <c r="P39" s="17">
        <f t="shared" si="38"/>
        <v>1</v>
      </c>
      <c r="Q39" s="17">
        <f t="shared" si="39"/>
        <v>1</v>
      </c>
      <c r="R39" s="17">
        <f t="shared" si="39"/>
        <v>1</v>
      </c>
      <c r="S39" s="9">
        <f t="shared" si="40"/>
        <v>1</v>
      </c>
      <c r="T39" s="9">
        <f t="shared" si="41"/>
        <v>1</v>
      </c>
      <c r="U39" s="9">
        <f t="shared" si="42"/>
        <v>1</v>
      </c>
      <c r="V39" s="9">
        <f t="shared" si="43"/>
        <v>1</v>
      </c>
      <c r="W39" s="9">
        <v>1</v>
      </c>
      <c r="X39" s="9">
        <f t="shared" ca="1" si="11"/>
        <v>1</v>
      </c>
      <c r="Y39" s="9">
        <f t="shared" ca="1" si="11"/>
        <v>1</v>
      </c>
      <c r="Z39" s="9">
        <f t="shared" ca="1" si="11"/>
        <v>1</v>
      </c>
      <c r="AA39" s="9">
        <f t="shared" ca="1" si="44"/>
        <v>1</v>
      </c>
      <c r="AB39" s="9">
        <f t="shared" ca="1" si="12"/>
        <v>1</v>
      </c>
      <c r="AC39" s="9">
        <v>2037</v>
      </c>
      <c r="AD39" s="141">
        <f t="shared" si="26"/>
        <v>2038</v>
      </c>
      <c r="AE39" s="141">
        <f t="shared" si="27"/>
        <v>2039</v>
      </c>
      <c r="AF39" s="141">
        <f t="shared" si="28"/>
        <v>2039</v>
      </c>
      <c r="AG39" s="141">
        <f t="shared" si="29"/>
        <v>2039</v>
      </c>
      <c r="AH39" s="141">
        <f t="shared" si="45"/>
        <v>2038</v>
      </c>
      <c r="AI39" s="141">
        <f t="shared" si="31"/>
        <v>2038</v>
      </c>
      <c r="AJ39" s="9">
        <v>6</v>
      </c>
      <c r="AK39" s="9">
        <v>6</v>
      </c>
      <c r="AL39" s="141">
        <f t="shared" si="32"/>
        <v>6</v>
      </c>
      <c r="AM39" s="141">
        <f t="shared" si="32"/>
        <v>6.9999999999990905</v>
      </c>
      <c r="AN39" s="141">
        <f t="shared" si="32"/>
        <v>6.9999999999990905</v>
      </c>
      <c r="AO39" s="141">
        <f t="shared" si="34"/>
        <v>6</v>
      </c>
      <c r="AP39" s="141">
        <f t="shared" si="33"/>
        <v>6</v>
      </c>
      <c r="AQ39" s="9">
        <v>12</v>
      </c>
      <c r="AR39" s="9">
        <v>11</v>
      </c>
      <c r="AS39" s="9"/>
      <c r="AT39" s="9"/>
      <c r="AU39" s="9"/>
      <c r="AV39" s="9"/>
      <c r="AW39" s="9"/>
      <c r="AX39" s="141">
        <f t="shared" si="46"/>
        <v>2050</v>
      </c>
      <c r="AY39" s="141">
        <f t="shared" si="47"/>
        <v>2050</v>
      </c>
      <c r="AZ39" s="9">
        <f t="shared" si="48"/>
        <v>2050</v>
      </c>
      <c r="BA39" s="9">
        <f t="shared" si="48"/>
        <v>2050</v>
      </c>
      <c r="BB39" s="9">
        <f t="shared" si="48"/>
        <v>2050</v>
      </c>
      <c r="BC39" s="9">
        <f t="shared" si="35"/>
        <v>2046</v>
      </c>
      <c r="BD39" s="9">
        <f t="shared" si="49"/>
        <v>2050</v>
      </c>
      <c r="BE39" s="9">
        <v>6</v>
      </c>
      <c r="BF39" s="9">
        <v>6</v>
      </c>
      <c r="BG39" s="9">
        <v>6</v>
      </c>
      <c r="BH39" s="9">
        <v>6</v>
      </c>
      <c r="BI39" s="9">
        <v>6</v>
      </c>
      <c r="BJ39" s="9">
        <f t="shared" si="36"/>
        <v>6</v>
      </c>
      <c r="BK39" s="9">
        <v>6</v>
      </c>
      <c r="BL39" s="139">
        <v>1.2267192541321688</v>
      </c>
      <c r="BM39" s="139">
        <v>2.2612105538192599</v>
      </c>
      <c r="BN39" s="139">
        <v>2.1252009430760062</v>
      </c>
      <c r="BO39" s="139">
        <v>1.2944496352201866</v>
      </c>
      <c r="BP39" s="139">
        <v>0.32314284341629806</v>
      </c>
      <c r="BQ39" s="139">
        <v>0.14000000000000001</v>
      </c>
      <c r="BR39" s="139">
        <v>1.4542000570988298</v>
      </c>
      <c r="BS39" s="139">
        <v>11.984388276878477</v>
      </c>
      <c r="BT39" s="139">
        <v>-1.7475682675103321</v>
      </c>
      <c r="BU39" s="139">
        <v>-1.7169645793441486</v>
      </c>
      <c r="BV39" s="139">
        <v>-1.4425350046709582</v>
      </c>
      <c r="BW39" s="139">
        <v>0.61768216477991222</v>
      </c>
      <c r="BX39" s="139">
        <v>0.15</v>
      </c>
      <c r="BY39" s="139">
        <v>-0.4950056673809119</v>
      </c>
      <c r="BZ39" s="138">
        <v>0.15</v>
      </c>
      <c r="CA39" s="138">
        <v>0.2</v>
      </c>
      <c r="CB39" s="138">
        <v>0.12</v>
      </c>
      <c r="CC39" s="138">
        <v>0.08</v>
      </c>
      <c r="CD39" s="138">
        <v>0.18</v>
      </c>
      <c r="CE39" s="138">
        <v>0.16</v>
      </c>
      <c r="CF39" s="138">
        <v>0.05</v>
      </c>
      <c r="CG39" s="138">
        <v>0.35</v>
      </c>
      <c r="CH39" s="138">
        <v>0.3</v>
      </c>
      <c r="CI39" s="138">
        <v>0.38</v>
      </c>
      <c r="CJ39" s="138">
        <v>0.42</v>
      </c>
      <c r="CK39" s="138">
        <v>0.32</v>
      </c>
      <c r="CL39" s="138">
        <v>0.34</v>
      </c>
      <c r="CM39" s="138">
        <v>0.45</v>
      </c>
      <c r="CN39" s="138">
        <v>0.15</v>
      </c>
      <c r="CO39" s="138">
        <v>0.2</v>
      </c>
      <c r="CP39" s="138">
        <v>0.12</v>
      </c>
      <c r="CQ39" s="138">
        <v>0.08</v>
      </c>
      <c r="CR39" s="138">
        <v>0.18</v>
      </c>
      <c r="CS39" s="138">
        <v>0.16</v>
      </c>
      <c r="CT39" s="138">
        <v>0.05</v>
      </c>
      <c r="CU39" s="138">
        <v>0.35</v>
      </c>
      <c r="CV39" s="138">
        <v>0.3</v>
      </c>
      <c r="CW39" s="138">
        <v>0.38</v>
      </c>
      <c r="CX39" s="138">
        <v>0.42</v>
      </c>
      <c r="CY39" s="138">
        <v>0.32</v>
      </c>
      <c r="CZ39" s="138">
        <v>0.34</v>
      </c>
      <c r="DA39" s="138">
        <v>0.45</v>
      </c>
    </row>
    <row r="40" spans="1:105" x14ac:dyDescent="0.25">
      <c r="A40" s="9">
        <v>30</v>
      </c>
      <c r="B40" s="9" t="s">
        <v>15</v>
      </c>
      <c r="C40" s="9" t="s">
        <v>13</v>
      </c>
      <c r="D40" s="9" t="s">
        <v>1</v>
      </c>
      <c r="E40" s="9" t="s">
        <v>14</v>
      </c>
      <c r="F40" s="9"/>
      <c r="H40" s="9" t="s">
        <v>1</v>
      </c>
      <c r="I40" s="9"/>
      <c r="J40" s="56">
        <v>0</v>
      </c>
      <c r="K40" s="56">
        <f t="shared" si="0"/>
        <v>0</v>
      </c>
      <c r="L40" s="9"/>
      <c r="M40" s="56">
        <v>1</v>
      </c>
      <c r="N40" s="56">
        <v>1</v>
      </c>
      <c r="O40" s="56">
        <f t="shared" si="37"/>
        <v>1</v>
      </c>
      <c r="P40" s="17">
        <f t="shared" si="38"/>
        <v>1</v>
      </c>
      <c r="Q40" s="17">
        <f t="shared" si="39"/>
        <v>1</v>
      </c>
      <c r="R40" s="17">
        <f t="shared" si="39"/>
        <v>1</v>
      </c>
      <c r="S40" s="9">
        <f t="shared" si="40"/>
        <v>1</v>
      </c>
      <c r="T40" s="9">
        <f t="shared" si="41"/>
        <v>1</v>
      </c>
      <c r="U40" s="9">
        <f t="shared" si="42"/>
        <v>1</v>
      </c>
      <c r="V40" s="9">
        <f t="shared" si="43"/>
        <v>1</v>
      </c>
      <c r="W40" s="9">
        <v>1</v>
      </c>
      <c r="X40" s="9">
        <f t="shared" ca="1" si="11"/>
        <v>1</v>
      </c>
      <c r="Y40" s="9">
        <f t="shared" ca="1" si="11"/>
        <v>1</v>
      </c>
      <c r="Z40" s="9">
        <f t="shared" ca="1" si="11"/>
        <v>1</v>
      </c>
      <c r="AA40" s="9">
        <f t="shared" ca="1" si="44"/>
        <v>1</v>
      </c>
      <c r="AB40" s="9">
        <f t="shared" ca="1" si="12"/>
        <v>1</v>
      </c>
      <c r="AC40" s="9">
        <v>2031</v>
      </c>
      <c r="AD40" s="141">
        <f t="shared" si="26"/>
        <v>2032</v>
      </c>
      <c r="AE40" s="141">
        <f t="shared" si="27"/>
        <v>2033</v>
      </c>
      <c r="AF40" s="141">
        <f t="shared" si="28"/>
        <v>2033</v>
      </c>
      <c r="AG40" s="141">
        <f t="shared" si="29"/>
        <v>2033</v>
      </c>
      <c r="AH40" s="141">
        <f t="shared" si="45"/>
        <v>2032</v>
      </c>
      <c r="AI40" s="141">
        <f t="shared" si="31"/>
        <v>2032</v>
      </c>
      <c r="AJ40" s="9">
        <v>6</v>
      </c>
      <c r="AK40" s="9">
        <v>6</v>
      </c>
      <c r="AL40" s="141">
        <f t="shared" si="32"/>
        <v>6</v>
      </c>
      <c r="AM40" s="141">
        <f t="shared" si="32"/>
        <v>6.9999999999990905</v>
      </c>
      <c r="AN40" s="141">
        <f t="shared" si="32"/>
        <v>6.9999999999990905</v>
      </c>
      <c r="AO40" s="141">
        <f t="shared" si="34"/>
        <v>6</v>
      </c>
      <c r="AP40" s="141">
        <f t="shared" si="33"/>
        <v>6</v>
      </c>
      <c r="AQ40" s="9">
        <v>12</v>
      </c>
      <c r="AR40" s="9">
        <v>11</v>
      </c>
      <c r="AS40" s="9"/>
      <c r="AT40" s="9"/>
      <c r="AU40" s="9"/>
      <c r="AV40" s="9"/>
      <c r="AW40" s="9"/>
      <c r="AX40" s="141">
        <f t="shared" si="46"/>
        <v>2044</v>
      </c>
      <c r="AY40" s="141">
        <f t="shared" si="47"/>
        <v>2044</v>
      </c>
      <c r="AZ40" s="9">
        <f t="shared" si="48"/>
        <v>2044</v>
      </c>
      <c r="BA40" s="9">
        <f t="shared" si="48"/>
        <v>2044</v>
      </c>
      <c r="BB40" s="9">
        <f t="shared" si="48"/>
        <v>2044</v>
      </c>
      <c r="BC40" s="9">
        <f t="shared" si="35"/>
        <v>2040</v>
      </c>
      <c r="BD40" s="9">
        <f t="shared" si="49"/>
        <v>2044</v>
      </c>
      <c r="BE40" s="9">
        <v>6</v>
      </c>
      <c r="BF40" s="9">
        <v>6</v>
      </c>
      <c r="BG40" s="9">
        <v>6</v>
      </c>
      <c r="BH40" s="9">
        <v>6</v>
      </c>
      <c r="BI40" s="9">
        <v>6</v>
      </c>
      <c r="BJ40" s="9">
        <f t="shared" si="36"/>
        <v>6</v>
      </c>
      <c r="BK40" s="9">
        <v>6</v>
      </c>
      <c r="BL40" s="139">
        <v>1.2267192541321688</v>
      </c>
      <c r="BM40" s="139">
        <v>2.2612105538192599</v>
      </c>
      <c r="BN40" s="139">
        <v>2.1252009430760062</v>
      </c>
      <c r="BO40" s="139">
        <v>1.2944496352201866</v>
      </c>
      <c r="BP40" s="139">
        <v>0.32314284341629806</v>
      </c>
      <c r="BQ40" s="139">
        <v>0.14000000000000001</v>
      </c>
      <c r="BR40" s="139">
        <v>1.4542000570988298</v>
      </c>
      <c r="BS40" s="139">
        <v>11.984388276878477</v>
      </c>
      <c r="BT40" s="139">
        <v>-1.7475682675103321</v>
      </c>
      <c r="BU40" s="139">
        <v>-1.7169645793441486</v>
      </c>
      <c r="BV40" s="139">
        <v>-1.4425350046709582</v>
      </c>
      <c r="BW40" s="139">
        <v>0.61768216477991222</v>
      </c>
      <c r="BX40" s="139">
        <v>0.15</v>
      </c>
      <c r="BY40" s="139">
        <v>-0.4950056673809119</v>
      </c>
      <c r="BZ40" s="138">
        <v>0.15</v>
      </c>
      <c r="CA40" s="138">
        <v>0.2</v>
      </c>
      <c r="CB40" s="138">
        <v>0.12</v>
      </c>
      <c r="CC40" s="138">
        <v>0.08</v>
      </c>
      <c r="CD40" s="138">
        <v>0.18</v>
      </c>
      <c r="CE40" s="138">
        <v>0.16</v>
      </c>
      <c r="CF40" s="138">
        <v>0.05</v>
      </c>
      <c r="CG40" s="138">
        <v>0.35</v>
      </c>
      <c r="CH40" s="138">
        <v>0.3</v>
      </c>
      <c r="CI40" s="138">
        <v>0.38</v>
      </c>
      <c r="CJ40" s="138">
        <v>0.42</v>
      </c>
      <c r="CK40" s="138">
        <v>0.32</v>
      </c>
      <c r="CL40" s="138">
        <v>0.34</v>
      </c>
      <c r="CM40" s="138">
        <v>0.45</v>
      </c>
      <c r="CN40" s="138">
        <v>0.15</v>
      </c>
      <c r="CO40" s="138">
        <v>0.2</v>
      </c>
      <c r="CP40" s="138">
        <v>0.12</v>
      </c>
      <c r="CQ40" s="138">
        <v>0.08</v>
      </c>
      <c r="CR40" s="138">
        <v>0.18</v>
      </c>
      <c r="CS40" s="138">
        <v>0.16</v>
      </c>
      <c r="CT40" s="138">
        <v>0.05</v>
      </c>
      <c r="CU40" s="138">
        <v>0.35</v>
      </c>
      <c r="CV40" s="138">
        <v>0.3</v>
      </c>
      <c r="CW40" s="138">
        <v>0.38</v>
      </c>
      <c r="CX40" s="138">
        <v>0.42</v>
      </c>
      <c r="CY40" s="138">
        <v>0.32</v>
      </c>
      <c r="CZ40" s="138">
        <v>0.34</v>
      </c>
      <c r="DA40" s="138">
        <v>0.45</v>
      </c>
    </row>
    <row r="41" spans="1:105" x14ac:dyDescent="0.25">
      <c r="A41" s="9">
        <v>31</v>
      </c>
      <c r="B41" s="9" t="s">
        <v>12</v>
      </c>
      <c r="C41" s="9" t="s">
        <v>10</v>
      </c>
      <c r="D41" s="9" t="s">
        <v>1</v>
      </c>
      <c r="E41" s="9" t="s">
        <v>11</v>
      </c>
      <c r="F41" s="9"/>
      <c r="H41" s="9" t="s">
        <v>1</v>
      </c>
      <c r="I41" s="9"/>
      <c r="J41" s="56">
        <v>0</v>
      </c>
      <c r="K41" s="56">
        <f t="shared" si="0"/>
        <v>0</v>
      </c>
      <c r="L41" s="9"/>
      <c r="M41" s="56">
        <v>1</v>
      </c>
      <c r="N41" s="56">
        <v>1</v>
      </c>
      <c r="O41" s="56">
        <f t="shared" si="37"/>
        <v>1</v>
      </c>
      <c r="P41" s="17">
        <f t="shared" si="38"/>
        <v>1</v>
      </c>
      <c r="Q41" s="17">
        <f t="shared" si="39"/>
        <v>1</v>
      </c>
      <c r="R41" s="17">
        <f t="shared" si="39"/>
        <v>1</v>
      </c>
      <c r="S41" s="9">
        <f t="shared" si="40"/>
        <v>1</v>
      </c>
      <c r="T41" s="9">
        <f t="shared" si="41"/>
        <v>1</v>
      </c>
      <c r="U41" s="9">
        <f t="shared" si="42"/>
        <v>1</v>
      </c>
      <c r="V41" s="9">
        <f t="shared" si="43"/>
        <v>1</v>
      </c>
      <c r="W41" s="9">
        <v>1</v>
      </c>
      <c r="X41" s="9">
        <f t="shared" ca="1" si="11"/>
        <v>1</v>
      </c>
      <c r="Y41" s="9">
        <f t="shared" ca="1" si="11"/>
        <v>1</v>
      </c>
      <c r="Z41" s="9">
        <f t="shared" ca="1" si="11"/>
        <v>1</v>
      </c>
      <c r="AA41" s="9">
        <f t="shared" ca="1" si="44"/>
        <v>1</v>
      </c>
      <c r="AB41" s="9">
        <f t="shared" ca="1" si="12"/>
        <v>1</v>
      </c>
      <c r="AC41" s="9">
        <v>2035</v>
      </c>
      <c r="AD41" s="141">
        <f t="shared" si="26"/>
        <v>2036</v>
      </c>
      <c r="AE41" s="141">
        <f t="shared" si="27"/>
        <v>2037</v>
      </c>
      <c r="AF41" s="141">
        <f t="shared" si="28"/>
        <v>2037</v>
      </c>
      <c r="AG41" s="141">
        <f t="shared" si="29"/>
        <v>2037</v>
      </c>
      <c r="AH41" s="141">
        <f t="shared" si="45"/>
        <v>2036</v>
      </c>
      <c r="AI41" s="141">
        <f t="shared" si="31"/>
        <v>2036</v>
      </c>
      <c r="AJ41" s="9">
        <v>6</v>
      </c>
      <c r="AK41" s="9">
        <v>6</v>
      </c>
      <c r="AL41" s="141">
        <f t="shared" si="32"/>
        <v>6</v>
      </c>
      <c r="AM41" s="141">
        <f t="shared" si="32"/>
        <v>6.9999999999990905</v>
      </c>
      <c r="AN41" s="141">
        <f t="shared" si="32"/>
        <v>6.9999999999990905</v>
      </c>
      <c r="AO41" s="141">
        <f t="shared" si="34"/>
        <v>6</v>
      </c>
      <c r="AP41" s="141">
        <f t="shared" si="33"/>
        <v>6</v>
      </c>
      <c r="AQ41" s="9">
        <v>12</v>
      </c>
      <c r="AR41" s="9">
        <v>11</v>
      </c>
      <c r="AS41" s="9"/>
      <c r="AT41" s="9"/>
      <c r="AU41" s="9"/>
      <c r="AV41" s="9"/>
      <c r="AW41" s="9"/>
      <c r="AX41" s="141">
        <f t="shared" si="46"/>
        <v>2048</v>
      </c>
      <c r="AY41" s="141">
        <f t="shared" si="47"/>
        <v>2048</v>
      </c>
      <c r="AZ41" s="9">
        <f t="shared" si="48"/>
        <v>2048</v>
      </c>
      <c r="BA41" s="9">
        <f t="shared" si="48"/>
        <v>2048</v>
      </c>
      <c r="BB41" s="9">
        <f t="shared" si="48"/>
        <v>2048</v>
      </c>
      <c r="BC41" s="9">
        <f t="shared" si="35"/>
        <v>2044</v>
      </c>
      <c r="BD41" s="9">
        <f t="shared" si="49"/>
        <v>2048</v>
      </c>
      <c r="BE41" s="9">
        <v>6</v>
      </c>
      <c r="BF41" s="9">
        <v>6</v>
      </c>
      <c r="BG41" s="9">
        <v>6</v>
      </c>
      <c r="BH41" s="9">
        <v>6</v>
      </c>
      <c r="BI41" s="9">
        <v>6</v>
      </c>
      <c r="BJ41" s="9">
        <f t="shared" si="36"/>
        <v>6</v>
      </c>
      <c r="BK41" s="9">
        <v>6</v>
      </c>
      <c r="BL41" s="139">
        <v>1.2267192541321688</v>
      </c>
      <c r="BM41" s="139">
        <v>2.2612105538192599</v>
      </c>
      <c r="BN41" s="139">
        <v>2.1252009430760062</v>
      </c>
      <c r="BO41" s="139">
        <v>1.2944496352201866</v>
      </c>
      <c r="BP41" s="139">
        <v>0.32314284341629806</v>
      </c>
      <c r="BQ41" s="139">
        <v>0.14000000000000001</v>
      </c>
      <c r="BR41" s="139">
        <v>1.4542000570988298</v>
      </c>
      <c r="BS41" s="139">
        <v>11.984388276878477</v>
      </c>
      <c r="BT41" s="139">
        <v>-1.7475682675103321</v>
      </c>
      <c r="BU41" s="139">
        <v>-1.7169645793441486</v>
      </c>
      <c r="BV41" s="139">
        <v>-1.4425350046709582</v>
      </c>
      <c r="BW41" s="139">
        <v>0.61768216477991222</v>
      </c>
      <c r="BX41" s="139">
        <v>0.15</v>
      </c>
      <c r="BY41" s="139">
        <v>-0.4950056673809119</v>
      </c>
      <c r="BZ41" s="138">
        <v>0.15</v>
      </c>
      <c r="CA41" s="138">
        <v>0.2</v>
      </c>
      <c r="CB41" s="138">
        <v>0.12</v>
      </c>
      <c r="CC41" s="138">
        <v>0.08</v>
      </c>
      <c r="CD41" s="138">
        <v>0.18</v>
      </c>
      <c r="CE41" s="138">
        <v>0.16</v>
      </c>
      <c r="CF41" s="138">
        <v>0.05</v>
      </c>
      <c r="CG41" s="138">
        <v>0.35</v>
      </c>
      <c r="CH41" s="138">
        <v>0.3</v>
      </c>
      <c r="CI41" s="138">
        <v>0.38</v>
      </c>
      <c r="CJ41" s="138">
        <v>0.42</v>
      </c>
      <c r="CK41" s="138">
        <v>0.32</v>
      </c>
      <c r="CL41" s="138">
        <v>0.34</v>
      </c>
      <c r="CM41" s="138">
        <v>0.45</v>
      </c>
      <c r="CN41" s="138">
        <v>0.15</v>
      </c>
      <c r="CO41" s="138">
        <v>0.2</v>
      </c>
      <c r="CP41" s="138">
        <v>0.12</v>
      </c>
      <c r="CQ41" s="138">
        <v>0.08</v>
      </c>
      <c r="CR41" s="138">
        <v>0.18</v>
      </c>
      <c r="CS41" s="138">
        <v>0.16</v>
      </c>
      <c r="CT41" s="138">
        <v>0.05</v>
      </c>
      <c r="CU41" s="138">
        <v>0.35</v>
      </c>
      <c r="CV41" s="138">
        <v>0.3</v>
      </c>
      <c r="CW41" s="138">
        <v>0.38</v>
      </c>
      <c r="CX41" s="138">
        <v>0.42</v>
      </c>
      <c r="CY41" s="138">
        <v>0.32</v>
      </c>
      <c r="CZ41" s="138">
        <v>0.34</v>
      </c>
      <c r="DA41" s="138">
        <v>0.45</v>
      </c>
    </row>
    <row r="42" spans="1:105" x14ac:dyDescent="0.25">
      <c r="A42" s="9">
        <v>32</v>
      </c>
      <c r="B42" s="9" t="s">
        <v>9</v>
      </c>
      <c r="C42" s="9" t="s">
        <v>7</v>
      </c>
      <c r="D42" s="9" t="s">
        <v>1</v>
      </c>
      <c r="E42" s="9" t="s">
        <v>8</v>
      </c>
      <c r="F42" s="9"/>
      <c r="H42" s="9" t="s">
        <v>1</v>
      </c>
      <c r="I42" s="9"/>
      <c r="J42" s="56">
        <v>0</v>
      </c>
      <c r="K42" s="56">
        <f t="shared" si="0"/>
        <v>0</v>
      </c>
      <c r="L42" s="9"/>
      <c r="M42" s="56">
        <v>1</v>
      </c>
      <c r="N42" s="56">
        <v>1</v>
      </c>
      <c r="O42" s="56">
        <f t="shared" si="37"/>
        <v>1</v>
      </c>
      <c r="P42" s="17">
        <f t="shared" si="38"/>
        <v>1</v>
      </c>
      <c r="Q42" s="17">
        <f t="shared" si="39"/>
        <v>1</v>
      </c>
      <c r="R42" s="17">
        <f t="shared" si="39"/>
        <v>1</v>
      </c>
      <c r="S42" s="9">
        <f t="shared" si="40"/>
        <v>1</v>
      </c>
      <c r="T42" s="9">
        <f t="shared" si="41"/>
        <v>1</v>
      </c>
      <c r="U42" s="9">
        <f t="shared" si="42"/>
        <v>1</v>
      </c>
      <c r="V42" s="9">
        <f t="shared" si="43"/>
        <v>1</v>
      </c>
      <c r="W42" s="9">
        <v>1</v>
      </c>
      <c r="X42" s="9">
        <f t="shared" ca="1" si="11"/>
        <v>1</v>
      </c>
      <c r="Y42" s="9">
        <f t="shared" ca="1" si="11"/>
        <v>1</v>
      </c>
      <c r="Z42" s="9">
        <f t="shared" ca="1" si="11"/>
        <v>1</v>
      </c>
      <c r="AA42" s="9">
        <f t="shared" ca="1" si="44"/>
        <v>1</v>
      </c>
      <c r="AB42" s="9">
        <f t="shared" ca="1" si="12"/>
        <v>1</v>
      </c>
      <c r="AC42" s="9">
        <f>AC39+3</f>
        <v>2040</v>
      </c>
      <c r="AD42" s="141">
        <f t="shared" si="26"/>
        <v>2041</v>
      </c>
      <c r="AE42" s="141">
        <f t="shared" si="27"/>
        <v>2042</v>
      </c>
      <c r="AF42" s="141">
        <f t="shared" si="28"/>
        <v>2042</v>
      </c>
      <c r="AG42" s="141">
        <f t="shared" si="29"/>
        <v>2042</v>
      </c>
      <c r="AH42" s="141">
        <f t="shared" si="45"/>
        <v>2041</v>
      </c>
      <c r="AI42" s="141">
        <f t="shared" si="31"/>
        <v>2041</v>
      </c>
      <c r="AJ42" s="9">
        <v>6</v>
      </c>
      <c r="AK42" s="9">
        <v>6</v>
      </c>
      <c r="AL42" s="141">
        <f t="shared" si="32"/>
        <v>6</v>
      </c>
      <c r="AM42" s="141">
        <f t="shared" si="32"/>
        <v>6.9999999999990905</v>
      </c>
      <c r="AN42" s="141">
        <f t="shared" si="32"/>
        <v>6.9999999999990905</v>
      </c>
      <c r="AO42" s="141">
        <f t="shared" si="34"/>
        <v>6</v>
      </c>
      <c r="AP42" s="141">
        <f t="shared" si="33"/>
        <v>6</v>
      </c>
      <c r="AQ42" s="9">
        <v>12</v>
      </c>
      <c r="AR42" s="9">
        <v>11</v>
      </c>
      <c r="AS42" s="9"/>
      <c r="AT42" s="9"/>
      <c r="AU42" s="9"/>
      <c r="AV42" s="9"/>
      <c r="AW42" s="9"/>
      <c r="AX42" s="141">
        <f t="shared" si="46"/>
        <v>2053</v>
      </c>
      <c r="AY42" s="141">
        <f t="shared" si="47"/>
        <v>2053</v>
      </c>
      <c r="AZ42" s="9">
        <f t="shared" si="48"/>
        <v>2053</v>
      </c>
      <c r="BA42" s="9">
        <f t="shared" si="48"/>
        <v>2053</v>
      </c>
      <c r="BB42" s="9">
        <f t="shared" si="48"/>
        <v>2053</v>
      </c>
      <c r="BC42" s="9">
        <f t="shared" si="35"/>
        <v>2049</v>
      </c>
      <c r="BD42" s="9">
        <f t="shared" si="49"/>
        <v>2053</v>
      </c>
      <c r="BE42" s="9">
        <v>6</v>
      </c>
      <c r="BF42" s="9">
        <v>6</v>
      </c>
      <c r="BG42" s="9">
        <v>6</v>
      </c>
      <c r="BH42" s="9">
        <v>6</v>
      </c>
      <c r="BI42" s="9">
        <v>6</v>
      </c>
      <c r="BJ42" s="9">
        <f t="shared" si="36"/>
        <v>6</v>
      </c>
      <c r="BK42" s="9">
        <v>6</v>
      </c>
      <c r="BL42" s="139">
        <v>1.2267192541321688</v>
      </c>
      <c r="BM42" s="139">
        <v>2.2612105538192599</v>
      </c>
      <c r="BN42" s="139">
        <v>2.1252009430760062</v>
      </c>
      <c r="BO42" s="139">
        <v>1.2944496352201866</v>
      </c>
      <c r="BP42" s="139">
        <v>0.32314284341629806</v>
      </c>
      <c r="BQ42" s="139">
        <v>0.14000000000000001</v>
      </c>
      <c r="BR42" s="139">
        <v>1.4542000570988298</v>
      </c>
      <c r="BS42" s="139">
        <v>11.984388276878477</v>
      </c>
      <c r="BT42" s="139">
        <v>-1.7475682675103321</v>
      </c>
      <c r="BU42" s="139">
        <v>-1.7169645793441486</v>
      </c>
      <c r="BV42" s="139">
        <v>-1.4425350046709582</v>
      </c>
      <c r="BW42" s="139">
        <v>0.61768216477991222</v>
      </c>
      <c r="BX42" s="139">
        <v>0.15</v>
      </c>
      <c r="BY42" s="139">
        <v>-0.4950056673809119</v>
      </c>
      <c r="BZ42" s="138">
        <v>0.15</v>
      </c>
      <c r="CA42" s="138">
        <v>0.2</v>
      </c>
      <c r="CB42" s="138">
        <v>0.12</v>
      </c>
      <c r="CC42" s="138">
        <v>0.08</v>
      </c>
      <c r="CD42" s="138">
        <v>0.18</v>
      </c>
      <c r="CE42" s="138">
        <v>0.16</v>
      </c>
      <c r="CF42" s="138">
        <v>0.05</v>
      </c>
      <c r="CG42" s="138">
        <v>0.35</v>
      </c>
      <c r="CH42" s="138">
        <v>0.3</v>
      </c>
      <c r="CI42" s="138">
        <v>0.38</v>
      </c>
      <c r="CJ42" s="138">
        <v>0.42</v>
      </c>
      <c r="CK42" s="138">
        <v>0.32</v>
      </c>
      <c r="CL42" s="138">
        <v>0.34</v>
      </c>
      <c r="CM42" s="138">
        <v>0.45</v>
      </c>
      <c r="CN42" s="138">
        <v>0.15</v>
      </c>
      <c r="CO42" s="138">
        <v>0.2</v>
      </c>
      <c r="CP42" s="138">
        <v>0.12</v>
      </c>
      <c r="CQ42" s="138">
        <v>0.08</v>
      </c>
      <c r="CR42" s="138">
        <v>0.18</v>
      </c>
      <c r="CS42" s="138">
        <v>0.16</v>
      </c>
      <c r="CT42" s="138">
        <v>0.05</v>
      </c>
      <c r="CU42" s="138">
        <v>0.35</v>
      </c>
      <c r="CV42" s="138">
        <v>0.3</v>
      </c>
      <c r="CW42" s="138">
        <v>0.38</v>
      </c>
      <c r="CX42" s="138">
        <v>0.42</v>
      </c>
      <c r="CY42" s="138">
        <v>0.32</v>
      </c>
      <c r="CZ42" s="138">
        <v>0.34</v>
      </c>
      <c r="DA42" s="138">
        <v>0.45</v>
      </c>
    </row>
    <row r="43" spans="1:105" x14ac:dyDescent="0.25">
      <c r="A43" s="9">
        <v>33</v>
      </c>
      <c r="B43" s="9" t="s">
        <v>269</v>
      </c>
      <c r="C43" s="9" t="s">
        <v>59</v>
      </c>
      <c r="D43" s="9" t="s">
        <v>1</v>
      </c>
      <c r="E43" s="9" t="s">
        <v>2</v>
      </c>
      <c r="F43" s="9"/>
      <c r="H43" s="9" t="s">
        <v>1</v>
      </c>
      <c r="I43" s="9"/>
      <c r="J43" s="56">
        <v>0</v>
      </c>
      <c r="K43" s="56">
        <f t="shared" si="0"/>
        <v>0</v>
      </c>
      <c r="L43" s="9"/>
      <c r="M43" s="56">
        <v>0.1</v>
      </c>
      <c r="N43" s="56">
        <v>0.1</v>
      </c>
      <c r="O43" s="56">
        <f t="shared" si="37"/>
        <v>0.1</v>
      </c>
      <c r="P43" s="17">
        <f t="shared" si="38"/>
        <v>0.1</v>
      </c>
      <c r="Q43" s="17">
        <f t="shared" si="39"/>
        <v>0.1</v>
      </c>
      <c r="R43" s="9">
        <v>0</v>
      </c>
      <c r="S43" s="9">
        <f t="shared" si="40"/>
        <v>0</v>
      </c>
      <c r="T43" s="9">
        <f t="shared" si="41"/>
        <v>0</v>
      </c>
      <c r="U43" s="9">
        <f t="shared" si="42"/>
        <v>0</v>
      </c>
      <c r="V43" s="9">
        <f t="shared" si="43"/>
        <v>0</v>
      </c>
      <c r="W43" s="9">
        <v>0</v>
      </c>
      <c r="X43" s="9">
        <f t="shared" ca="1" si="11"/>
        <v>1</v>
      </c>
      <c r="Y43" s="9">
        <f t="shared" ca="1" si="11"/>
        <v>0</v>
      </c>
      <c r="Z43" s="9">
        <f t="shared" ca="1" si="11"/>
        <v>1</v>
      </c>
      <c r="AA43" s="9">
        <f t="shared" ca="1" si="44"/>
        <v>1</v>
      </c>
      <c r="AB43" s="9">
        <f t="shared" ca="1" si="12"/>
        <v>1</v>
      </c>
      <c r="AC43" s="9">
        <v>2026</v>
      </c>
      <c r="AD43" s="141">
        <f t="shared" si="26"/>
        <v>2027</v>
      </c>
      <c r="AE43" s="141">
        <f t="shared" si="27"/>
        <v>2028</v>
      </c>
      <c r="AF43" s="141">
        <f t="shared" si="28"/>
        <v>2028</v>
      </c>
      <c r="AG43" s="141">
        <f t="shared" si="29"/>
        <v>2028</v>
      </c>
      <c r="AH43" s="141">
        <f t="shared" si="45"/>
        <v>2027</v>
      </c>
      <c r="AI43" s="141">
        <f t="shared" si="31"/>
        <v>2027</v>
      </c>
      <c r="AJ43" s="9">
        <v>9</v>
      </c>
      <c r="AK43" s="9">
        <v>6</v>
      </c>
      <c r="AL43" s="141">
        <f t="shared" si="32"/>
        <v>6</v>
      </c>
      <c r="AM43" s="141">
        <f t="shared" si="32"/>
        <v>6.9999999999990905</v>
      </c>
      <c r="AN43" s="141">
        <f t="shared" si="32"/>
        <v>6.9999999999990905</v>
      </c>
      <c r="AO43" s="141">
        <f t="shared" si="34"/>
        <v>9</v>
      </c>
      <c r="AP43" s="141">
        <f t="shared" si="33"/>
        <v>6</v>
      </c>
      <c r="AQ43" s="9"/>
      <c r="AR43" s="9"/>
      <c r="AS43" s="9"/>
      <c r="AT43" s="9"/>
      <c r="AU43" s="9"/>
      <c r="AV43" s="9"/>
      <c r="AW43" s="9"/>
      <c r="AX43" s="9">
        <v>2036</v>
      </c>
      <c r="AY43" s="9">
        <v>2037</v>
      </c>
      <c r="AZ43" s="9">
        <v>2037</v>
      </c>
      <c r="BA43" s="9">
        <v>2037</v>
      </c>
      <c r="BB43" s="9">
        <v>2037</v>
      </c>
      <c r="BC43" s="9">
        <v>2037</v>
      </c>
      <c r="BD43" s="9">
        <v>2037</v>
      </c>
      <c r="BE43" s="9">
        <v>6</v>
      </c>
      <c r="BF43" s="9">
        <v>6</v>
      </c>
      <c r="BG43" s="9">
        <v>6</v>
      </c>
      <c r="BH43" s="9">
        <v>6</v>
      </c>
      <c r="BI43" s="9">
        <v>6</v>
      </c>
      <c r="BJ43" s="9">
        <f t="shared" si="36"/>
        <v>9</v>
      </c>
      <c r="BK43" s="9">
        <v>6</v>
      </c>
      <c r="BL43" s="139">
        <v>1.2267192541321688</v>
      </c>
      <c r="BM43" s="139">
        <v>2.2612105538192599</v>
      </c>
      <c r="BN43" s="139">
        <v>2.1252009430760062</v>
      </c>
      <c r="BO43" s="139">
        <v>1.2944496352201866</v>
      </c>
      <c r="BP43" s="139">
        <v>0.32314284341629806</v>
      </c>
      <c r="BQ43" s="139">
        <v>0.14000000000000001</v>
      </c>
      <c r="BR43" s="139">
        <v>1.4542000570988298</v>
      </c>
      <c r="BS43" s="139">
        <v>11.984388276878477</v>
      </c>
      <c r="BT43" s="139">
        <v>-1.7475682675103321</v>
      </c>
      <c r="BU43" s="139">
        <v>-1.7169645793441486</v>
      </c>
      <c r="BV43" s="139">
        <v>-1.4425350046709582</v>
      </c>
      <c r="BW43" s="139">
        <v>0.61768216477991222</v>
      </c>
      <c r="BX43" s="139">
        <v>0.15</v>
      </c>
      <c r="BY43" s="139">
        <v>-0.4950056673809119</v>
      </c>
      <c r="BZ43" s="138">
        <v>0.15</v>
      </c>
      <c r="CA43" s="138">
        <v>0.2</v>
      </c>
      <c r="CB43" s="138">
        <v>0.12</v>
      </c>
      <c r="CC43" s="138">
        <v>0.08</v>
      </c>
      <c r="CD43" s="138">
        <v>0.18</v>
      </c>
      <c r="CE43" s="138">
        <v>0.16</v>
      </c>
      <c r="CF43" s="138">
        <v>0.05</v>
      </c>
      <c r="CG43" s="138">
        <v>0.35</v>
      </c>
      <c r="CH43" s="138">
        <v>0.3</v>
      </c>
      <c r="CI43" s="138">
        <v>0.38</v>
      </c>
      <c r="CJ43" s="138">
        <v>0.42</v>
      </c>
      <c r="CK43" s="138">
        <v>0.32</v>
      </c>
      <c r="CL43" s="138">
        <v>0.34</v>
      </c>
      <c r="CM43" s="138">
        <v>0.45</v>
      </c>
      <c r="CN43" s="138">
        <v>0.15</v>
      </c>
      <c r="CO43" s="138">
        <v>0.2</v>
      </c>
      <c r="CP43" s="138">
        <v>0.12</v>
      </c>
      <c r="CQ43" s="138">
        <v>0.08</v>
      </c>
      <c r="CR43" s="138">
        <v>0.18</v>
      </c>
      <c r="CS43" s="138">
        <v>0.16</v>
      </c>
      <c r="CT43" s="138">
        <v>0.05</v>
      </c>
      <c r="CU43" s="138">
        <v>0.35</v>
      </c>
      <c r="CV43" s="138">
        <v>0.3</v>
      </c>
      <c r="CW43" s="138">
        <v>0.38</v>
      </c>
      <c r="CX43" s="138">
        <v>0.42</v>
      </c>
      <c r="CY43" s="138">
        <v>0.32</v>
      </c>
      <c r="CZ43" s="138">
        <v>0.34</v>
      </c>
      <c r="DA43" s="138">
        <v>0.45</v>
      </c>
    </row>
    <row r="44" spans="1:105" x14ac:dyDescent="0.25">
      <c r="A44" s="9">
        <v>44</v>
      </c>
      <c r="B44" s="9" t="s">
        <v>6</v>
      </c>
      <c r="C44" s="9" t="s">
        <v>0</v>
      </c>
      <c r="D44" s="9" t="s">
        <v>1</v>
      </c>
      <c r="E44" s="9"/>
      <c r="F44" s="9"/>
      <c r="H44" s="9" t="s">
        <v>1</v>
      </c>
      <c r="I44" s="9"/>
      <c r="J44" s="56">
        <v>0</v>
      </c>
      <c r="K44" s="56">
        <f t="shared" si="0"/>
        <v>0</v>
      </c>
      <c r="L44" s="9"/>
      <c r="M44" s="56">
        <v>0</v>
      </c>
      <c r="N44" s="56">
        <v>0</v>
      </c>
      <c r="O44" s="56">
        <f t="shared" si="37"/>
        <v>0</v>
      </c>
      <c r="P44" s="17">
        <f t="shared" si="38"/>
        <v>0</v>
      </c>
      <c r="Q44" s="17">
        <f t="shared" si="39"/>
        <v>0</v>
      </c>
      <c r="R44" s="9">
        <v>0</v>
      </c>
      <c r="S44" s="9">
        <f t="shared" si="40"/>
        <v>0</v>
      </c>
      <c r="T44" s="9">
        <f t="shared" si="41"/>
        <v>0</v>
      </c>
      <c r="U44" s="9">
        <f t="shared" si="42"/>
        <v>0</v>
      </c>
      <c r="V44" s="9">
        <f t="shared" si="43"/>
        <v>0</v>
      </c>
      <c r="W44" s="9">
        <v>0</v>
      </c>
      <c r="X44" s="9">
        <f t="shared" ca="1" si="11"/>
        <v>0</v>
      </c>
      <c r="Y44" s="9">
        <f t="shared" ca="1" si="11"/>
        <v>0</v>
      </c>
      <c r="Z44" s="9">
        <f t="shared" ca="1" si="11"/>
        <v>0</v>
      </c>
      <c r="AA44" s="9">
        <f t="shared" ca="1" si="44"/>
        <v>1</v>
      </c>
      <c r="AB44" s="9">
        <f t="shared" ca="1" si="12"/>
        <v>1</v>
      </c>
      <c r="AC44" s="9">
        <v>2050</v>
      </c>
      <c r="AD44" s="141">
        <f t="shared" si="26"/>
        <v>2051</v>
      </c>
      <c r="AE44" s="141">
        <f t="shared" si="27"/>
        <v>2052</v>
      </c>
      <c r="AF44" s="141">
        <f t="shared" si="28"/>
        <v>2052</v>
      </c>
      <c r="AG44" s="141">
        <f t="shared" si="29"/>
        <v>2052</v>
      </c>
      <c r="AH44" s="141">
        <f t="shared" si="45"/>
        <v>2051</v>
      </c>
      <c r="AI44" s="141">
        <f t="shared" si="31"/>
        <v>2051</v>
      </c>
      <c r="AJ44" s="9">
        <v>9</v>
      </c>
      <c r="AK44" s="9">
        <v>6</v>
      </c>
      <c r="AL44" s="141">
        <f t="shared" si="32"/>
        <v>6</v>
      </c>
      <c r="AM44" s="141">
        <f t="shared" si="32"/>
        <v>7.000000000001819</v>
      </c>
      <c r="AN44" s="141">
        <f t="shared" si="32"/>
        <v>7.000000000001819</v>
      </c>
      <c r="AO44" s="141">
        <f t="shared" si="34"/>
        <v>9</v>
      </c>
      <c r="AP44" s="141">
        <f t="shared" si="33"/>
        <v>6</v>
      </c>
      <c r="AQ44" s="9"/>
      <c r="AR44" s="9"/>
      <c r="AS44" s="9"/>
      <c r="AT44" s="9"/>
      <c r="AU44" s="9"/>
      <c r="AV44" s="9"/>
      <c r="AW44" s="9"/>
      <c r="AX44" s="9">
        <v>2060</v>
      </c>
      <c r="AY44" s="9">
        <v>2060</v>
      </c>
      <c r="AZ44" s="9">
        <v>2060</v>
      </c>
      <c r="BA44" s="9">
        <v>2060</v>
      </c>
      <c r="BB44" s="9">
        <v>2060</v>
      </c>
      <c r="BC44" s="9">
        <f t="shared" si="35"/>
        <v>2059</v>
      </c>
      <c r="BD44" s="9">
        <v>2060</v>
      </c>
      <c r="BE44" s="9">
        <v>6</v>
      </c>
      <c r="BF44" s="9">
        <v>6</v>
      </c>
      <c r="BG44" s="9">
        <v>6</v>
      </c>
      <c r="BH44" s="9">
        <v>6</v>
      </c>
      <c r="BI44" s="9">
        <v>6</v>
      </c>
      <c r="BJ44" s="9">
        <f t="shared" si="36"/>
        <v>9</v>
      </c>
      <c r="BK44" s="9">
        <v>6</v>
      </c>
      <c r="BL44" s="139">
        <v>1.2267192541321688</v>
      </c>
      <c r="BM44" s="139">
        <v>2.2612105538192599</v>
      </c>
      <c r="BN44" s="139">
        <v>2.1252009430760062</v>
      </c>
      <c r="BO44" s="139">
        <v>1.2944496352201866</v>
      </c>
      <c r="BP44" s="139">
        <v>0.32314284341629806</v>
      </c>
      <c r="BQ44" s="139">
        <v>0.14000000000000001</v>
      </c>
      <c r="BR44" s="139">
        <v>1.4542000570988298</v>
      </c>
      <c r="BS44" s="139">
        <v>11.984388276878477</v>
      </c>
      <c r="BT44" s="139">
        <v>-1.7475682675103321</v>
      </c>
      <c r="BU44" s="139">
        <v>-1.7169645793441486</v>
      </c>
      <c r="BV44" s="139">
        <v>-1.4425350046709582</v>
      </c>
      <c r="BW44" s="139">
        <v>0.61768216477991222</v>
      </c>
      <c r="BX44" s="139">
        <v>0.15</v>
      </c>
      <c r="BY44" s="139">
        <v>-0.4950056673809119</v>
      </c>
      <c r="BZ44" s="138">
        <v>0.15</v>
      </c>
      <c r="CA44" s="138">
        <v>0.2</v>
      </c>
      <c r="CB44" s="138">
        <v>0.12</v>
      </c>
      <c r="CC44" s="138">
        <v>0.08</v>
      </c>
      <c r="CD44" s="138">
        <v>0.18</v>
      </c>
      <c r="CE44" s="138">
        <v>0.16</v>
      </c>
      <c r="CF44" s="138">
        <v>0.05</v>
      </c>
      <c r="CG44" s="138">
        <v>0.35</v>
      </c>
      <c r="CH44" s="138">
        <v>0.3</v>
      </c>
      <c r="CI44" s="138">
        <v>0.38</v>
      </c>
      <c r="CJ44" s="138">
        <v>0.42</v>
      </c>
      <c r="CK44" s="138">
        <v>0.32</v>
      </c>
      <c r="CL44" s="138">
        <v>0.34</v>
      </c>
      <c r="CM44" s="138">
        <v>0.45</v>
      </c>
      <c r="CN44" s="138">
        <v>0.15</v>
      </c>
      <c r="CO44" s="138">
        <v>0.2</v>
      </c>
      <c r="CP44" s="138">
        <v>0.12</v>
      </c>
      <c r="CQ44" s="138">
        <v>0.08</v>
      </c>
      <c r="CR44" s="138">
        <v>0.18</v>
      </c>
      <c r="CS44" s="138">
        <v>0.16</v>
      </c>
      <c r="CT44" s="138">
        <v>0.05</v>
      </c>
      <c r="CU44" s="138">
        <v>0.35</v>
      </c>
      <c r="CV44" s="138">
        <v>0.3</v>
      </c>
      <c r="CW44" s="138">
        <v>0.38</v>
      </c>
      <c r="CX44" s="138">
        <v>0.42</v>
      </c>
      <c r="CY44" s="138">
        <v>0.32</v>
      </c>
      <c r="CZ44" s="138">
        <v>0.34</v>
      </c>
      <c r="DA44" s="138">
        <v>0.45</v>
      </c>
    </row>
    <row r="45" spans="1:105" x14ac:dyDescent="0.25">
      <c r="A45" s="9">
        <v>45</v>
      </c>
      <c r="B45" s="9" t="s">
        <v>177</v>
      </c>
      <c r="C45" s="9" t="s">
        <v>0</v>
      </c>
      <c r="D45" s="9" t="s">
        <v>1</v>
      </c>
      <c r="E45" s="9"/>
      <c r="F45" s="9"/>
      <c r="H45" s="9" t="s">
        <v>1</v>
      </c>
      <c r="I45" s="9"/>
      <c r="J45" s="56">
        <v>0</v>
      </c>
      <c r="K45" s="56">
        <f t="shared" si="0"/>
        <v>0</v>
      </c>
      <c r="L45" s="9"/>
      <c r="M45" s="56">
        <v>0</v>
      </c>
      <c r="N45" s="56">
        <v>0</v>
      </c>
      <c r="O45" s="56">
        <f t="shared" si="37"/>
        <v>0</v>
      </c>
      <c r="P45" s="17">
        <f t="shared" si="38"/>
        <v>0</v>
      </c>
      <c r="Q45" s="17">
        <f t="shared" si="39"/>
        <v>0</v>
      </c>
      <c r="R45" s="9">
        <v>0</v>
      </c>
      <c r="S45" s="9">
        <f t="shared" si="40"/>
        <v>0</v>
      </c>
      <c r="T45" s="9">
        <f t="shared" si="41"/>
        <v>0</v>
      </c>
      <c r="U45" s="9">
        <f t="shared" si="42"/>
        <v>0</v>
      </c>
      <c r="V45" s="9">
        <f t="shared" si="43"/>
        <v>0</v>
      </c>
      <c r="W45" s="9">
        <v>0</v>
      </c>
      <c r="X45" s="9">
        <f t="shared" ca="1" si="11"/>
        <v>0</v>
      </c>
      <c r="Y45" s="9">
        <f t="shared" ca="1" si="11"/>
        <v>1</v>
      </c>
      <c r="Z45" s="9">
        <f t="shared" ca="1" si="11"/>
        <v>1</v>
      </c>
      <c r="AA45" s="9">
        <f t="shared" ca="1" si="44"/>
        <v>0</v>
      </c>
      <c r="AB45" s="9">
        <f t="shared" ca="1" si="12"/>
        <v>1</v>
      </c>
      <c r="AC45" s="9">
        <v>2050</v>
      </c>
      <c r="AD45" s="141">
        <f t="shared" si="26"/>
        <v>2051</v>
      </c>
      <c r="AE45" s="141">
        <f t="shared" si="27"/>
        <v>2052</v>
      </c>
      <c r="AF45" s="141">
        <f t="shared" si="28"/>
        <v>2052</v>
      </c>
      <c r="AG45" s="141">
        <f t="shared" si="29"/>
        <v>2052</v>
      </c>
      <c r="AH45" s="141">
        <f t="shared" si="45"/>
        <v>2051</v>
      </c>
      <c r="AI45" s="141">
        <f t="shared" si="31"/>
        <v>2051</v>
      </c>
      <c r="AJ45" s="9">
        <v>6</v>
      </c>
      <c r="AK45" s="9">
        <v>6</v>
      </c>
      <c r="AL45" s="141">
        <f t="shared" si="32"/>
        <v>6</v>
      </c>
      <c r="AM45" s="141">
        <f t="shared" si="32"/>
        <v>7.000000000001819</v>
      </c>
      <c r="AN45" s="141">
        <f t="shared" si="32"/>
        <v>7.000000000001819</v>
      </c>
      <c r="AO45" s="141">
        <f t="shared" si="34"/>
        <v>6</v>
      </c>
      <c r="AP45" s="141">
        <f t="shared" si="33"/>
        <v>6</v>
      </c>
      <c r="AQ45" s="9"/>
      <c r="AR45" s="9"/>
      <c r="AS45" s="9"/>
      <c r="AT45" s="9"/>
      <c r="AU45" s="9"/>
      <c r="AV45" s="9"/>
      <c r="AW45" s="9"/>
      <c r="AX45" s="9">
        <v>2060</v>
      </c>
      <c r="AY45" s="9">
        <v>2060</v>
      </c>
      <c r="AZ45" s="9">
        <v>2060</v>
      </c>
      <c r="BA45" s="9">
        <v>2060</v>
      </c>
      <c r="BB45" s="9">
        <v>2060</v>
      </c>
      <c r="BC45" s="9">
        <f t="shared" si="35"/>
        <v>2059</v>
      </c>
      <c r="BD45" s="9">
        <v>2060</v>
      </c>
      <c r="BE45" s="9">
        <v>6</v>
      </c>
      <c r="BF45" s="9">
        <v>6</v>
      </c>
      <c r="BG45" s="9">
        <v>6</v>
      </c>
      <c r="BH45" s="9">
        <v>6</v>
      </c>
      <c r="BI45" s="9">
        <v>6</v>
      </c>
      <c r="BJ45" s="9">
        <f t="shared" si="36"/>
        <v>6</v>
      </c>
      <c r="BK45" s="9">
        <v>6</v>
      </c>
      <c r="BL45" s="139">
        <v>1.2267192541321688</v>
      </c>
      <c r="BM45" s="139">
        <v>2.2612105538192599</v>
      </c>
      <c r="BN45" s="139">
        <v>2.1252009430760062</v>
      </c>
      <c r="BO45" s="139">
        <v>1.2944496352201866</v>
      </c>
      <c r="BP45" s="139">
        <v>0.32314284341629806</v>
      </c>
      <c r="BQ45" s="139">
        <v>0.14000000000000001</v>
      </c>
      <c r="BR45" s="139">
        <v>1.4542000570988298</v>
      </c>
      <c r="BS45" s="139">
        <v>11.984388276878477</v>
      </c>
      <c r="BT45" s="139">
        <v>-1.7475682675103321</v>
      </c>
      <c r="BU45" s="139">
        <v>-1.7169645793441486</v>
      </c>
      <c r="BV45" s="139">
        <v>-1.4425350046709582</v>
      </c>
      <c r="BW45" s="139">
        <v>0.61768216477991222</v>
      </c>
      <c r="BX45" s="139">
        <v>0.15</v>
      </c>
      <c r="BY45" s="139">
        <v>-0.4950056673809119</v>
      </c>
      <c r="BZ45" s="138">
        <v>0.15</v>
      </c>
      <c r="CA45" s="138">
        <v>0.2</v>
      </c>
      <c r="CB45" s="138">
        <v>0.12</v>
      </c>
      <c r="CC45" s="138">
        <v>0.08</v>
      </c>
      <c r="CD45" s="138">
        <v>0.18</v>
      </c>
      <c r="CE45" s="138">
        <v>0.16</v>
      </c>
      <c r="CF45" s="138">
        <v>0.05</v>
      </c>
      <c r="CG45" s="138">
        <v>0.35</v>
      </c>
      <c r="CH45" s="138">
        <v>0.3</v>
      </c>
      <c r="CI45" s="138">
        <v>0.38</v>
      </c>
      <c r="CJ45" s="138">
        <v>0.42</v>
      </c>
      <c r="CK45" s="138">
        <v>0.32</v>
      </c>
      <c r="CL45" s="138">
        <v>0.34</v>
      </c>
      <c r="CM45" s="138">
        <v>0.45</v>
      </c>
      <c r="CN45" s="138">
        <v>0.15</v>
      </c>
      <c r="CO45" s="138">
        <v>0.2</v>
      </c>
      <c r="CP45" s="138">
        <v>0.12</v>
      </c>
      <c r="CQ45" s="138">
        <v>0.08</v>
      </c>
      <c r="CR45" s="138">
        <v>0.18</v>
      </c>
      <c r="CS45" s="138">
        <v>0.16</v>
      </c>
      <c r="CT45" s="138">
        <v>0.05</v>
      </c>
      <c r="CU45" s="138">
        <v>0.35</v>
      </c>
      <c r="CV45" s="138">
        <v>0.3</v>
      </c>
      <c r="CW45" s="138">
        <v>0.38</v>
      </c>
      <c r="CX45" s="138">
        <v>0.42</v>
      </c>
      <c r="CY45" s="138">
        <v>0.32</v>
      </c>
      <c r="CZ45" s="138">
        <v>0.34</v>
      </c>
      <c r="DA45" s="138">
        <v>0.45</v>
      </c>
    </row>
    <row r="46" spans="1:105" x14ac:dyDescent="0.25">
      <c r="A46" s="9">
        <v>46</v>
      </c>
      <c r="B46" s="9" t="s">
        <v>4</v>
      </c>
      <c r="C46" s="9" t="s">
        <v>0</v>
      </c>
      <c r="D46" s="9" t="s">
        <v>1</v>
      </c>
      <c r="E46" s="9"/>
      <c r="F46" s="9"/>
      <c r="H46" s="9" t="s">
        <v>1</v>
      </c>
      <c r="I46" s="9"/>
      <c r="J46" s="56">
        <v>0</v>
      </c>
      <c r="K46" s="56">
        <f t="shared" si="0"/>
        <v>0</v>
      </c>
      <c r="L46" s="9"/>
      <c r="M46" s="56">
        <v>0</v>
      </c>
      <c r="N46" s="56">
        <v>0</v>
      </c>
      <c r="O46" s="56">
        <f t="shared" si="37"/>
        <v>0</v>
      </c>
      <c r="P46" s="17">
        <f t="shared" si="38"/>
        <v>0</v>
      </c>
      <c r="Q46" s="17">
        <f t="shared" si="39"/>
        <v>0</v>
      </c>
      <c r="R46" s="9">
        <v>0</v>
      </c>
      <c r="S46" s="9">
        <f t="shared" si="40"/>
        <v>0</v>
      </c>
      <c r="T46" s="9">
        <f t="shared" si="41"/>
        <v>0</v>
      </c>
      <c r="U46" s="9">
        <f t="shared" si="42"/>
        <v>0</v>
      </c>
      <c r="V46" s="9">
        <f t="shared" si="43"/>
        <v>0</v>
      </c>
      <c r="W46" s="9">
        <v>0</v>
      </c>
      <c r="X46" s="9">
        <f t="shared" ca="1" si="11"/>
        <v>0</v>
      </c>
      <c r="Y46" s="9">
        <f t="shared" ca="1" si="11"/>
        <v>0</v>
      </c>
      <c r="Z46" s="9">
        <f t="shared" ca="1" si="11"/>
        <v>0</v>
      </c>
      <c r="AA46" s="9">
        <f t="shared" ca="1" si="44"/>
        <v>0</v>
      </c>
      <c r="AB46" s="9">
        <f t="shared" ca="1" si="12"/>
        <v>0</v>
      </c>
      <c r="AC46" s="9">
        <v>2050</v>
      </c>
      <c r="AD46" s="141">
        <f t="shared" si="26"/>
        <v>2051</v>
      </c>
      <c r="AE46" s="141">
        <f t="shared" si="27"/>
        <v>2052</v>
      </c>
      <c r="AF46" s="141">
        <f t="shared" si="28"/>
        <v>2052</v>
      </c>
      <c r="AG46" s="141">
        <f t="shared" si="29"/>
        <v>2052</v>
      </c>
      <c r="AH46" s="141">
        <f t="shared" si="45"/>
        <v>2051</v>
      </c>
      <c r="AI46" s="141">
        <f t="shared" si="31"/>
        <v>2051</v>
      </c>
      <c r="AJ46" s="9">
        <v>9</v>
      </c>
      <c r="AK46" s="9">
        <v>6</v>
      </c>
      <c r="AL46" s="141">
        <f t="shared" si="32"/>
        <v>6</v>
      </c>
      <c r="AM46" s="141">
        <f t="shared" si="32"/>
        <v>7.000000000001819</v>
      </c>
      <c r="AN46" s="141">
        <f t="shared" si="32"/>
        <v>7.000000000001819</v>
      </c>
      <c r="AO46" s="141">
        <f t="shared" si="34"/>
        <v>9</v>
      </c>
      <c r="AP46" s="141">
        <f t="shared" si="33"/>
        <v>6</v>
      </c>
      <c r="AQ46" s="9"/>
      <c r="AR46" s="9"/>
      <c r="AS46" s="9"/>
      <c r="AT46" s="9"/>
      <c r="AU46" s="9"/>
      <c r="AV46" s="9"/>
      <c r="AW46" s="9"/>
      <c r="AX46" s="9">
        <v>2060</v>
      </c>
      <c r="AY46" s="9">
        <v>2060</v>
      </c>
      <c r="AZ46" s="9">
        <v>2060</v>
      </c>
      <c r="BA46" s="9">
        <v>2060</v>
      </c>
      <c r="BB46" s="9">
        <v>2060</v>
      </c>
      <c r="BC46" s="9">
        <f t="shared" si="35"/>
        <v>2059</v>
      </c>
      <c r="BD46" s="9">
        <v>2060</v>
      </c>
      <c r="BE46" s="9">
        <v>6</v>
      </c>
      <c r="BF46" s="9">
        <v>6</v>
      </c>
      <c r="BG46" s="9">
        <v>6</v>
      </c>
      <c r="BH46" s="9">
        <v>6</v>
      </c>
      <c r="BI46" s="9">
        <v>6</v>
      </c>
      <c r="BJ46" s="9">
        <f t="shared" si="36"/>
        <v>9</v>
      </c>
      <c r="BK46" s="9">
        <v>6</v>
      </c>
      <c r="BL46" s="139">
        <v>1.2267192541321688</v>
      </c>
      <c r="BM46" s="139">
        <v>2.2612105538192599</v>
      </c>
      <c r="BN46" s="139">
        <v>2.1252009430760062</v>
      </c>
      <c r="BO46" s="139">
        <v>1.2944496352201866</v>
      </c>
      <c r="BP46" s="139">
        <v>0.32314284341629806</v>
      </c>
      <c r="BQ46" s="139">
        <v>0.14000000000000001</v>
      </c>
      <c r="BR46" s="139">
        <v>1.4542000570988298</v>
      </c>
      <c r="BS46" s="139">
        <v>11.984388276878477</v>
      </c>
      <c r="BT46" s="139">
        <v>-1.7475682675103321</v>
      </c>
      <c r="BU46" s="139">
        <v>-1.7169645793441486</v>
      </c>
      <c r="BV46" s="139">
        <v>-1.4425350046709582</v>
      </c>
      <c r="BW46" s="139">
        <v>0.61768216477991222</v>
      </c>
      <c r="BX46" s="139">
        <v>0.15</v>
      </c>
      <c r="BY46" s="139">
        <v>-0.4950056673809119</v>
      </c>
      <c r="BZ46" s="138">
        <v>0.15</v>
      </c>
      <c r="CA46" s="138">
        <v>0.2</v>
      </c>
      <c r="CB46" s="138">
        <v>0.12</v>
      </c>
      <c r="CC46" s="138">
        <v>0.08</v>
      </c>
      <c r="CD46" s="138">
        <v>0.18</v>
      </c>
      <c r="CE46" s="138">
        <v>0.16</v>
      </c>
      <c r="CF46" s="138">
        <v>0.05</v>
      </c>
      <c r="CG46" s="138">
        <v>0.35</v>
      </c>
      <c r="CH46" s="138">
        <v>0.3</v>
      </c>
      <c r="CI46" s="138">
        <v>0.38</v>
      </c>
      <c r="CJ46" s="138">
        <v>0.42</v>
      </c>
      <c r="CK46" s="138">
        <v>0.32</v>
      </c>
      <c r="CL46" s="138">
        <v>0.34</v>
      </c>
      <c r="CM46" s="138">
        <v>0.45</v>
      </c>
      <c r="CN46" s="138">
        <v>0.15</v>
      </c>
      <c r="CO46" s="138">
        <v>0.2</v>
      </c>
      <c r="CP46" s="138">
        <v>0.12</v>
      </c>
      <c r="CQ46" s="138">
        <v>0.08</v>
      </c>
      <c r="CR46" s="138">
        <v>0.18</v>
      </c>
      <c r="CS46" s="138">
        <v>0.16</v>
      </c>
      <c r="CT46" s="138">
        <v>0.05</v>
      </c>
      <c r="CU46" s="138">
        <v>0.35</v>
      </c>
      <c r="CV46" s="138">
        <v>0.3</v>
      </c>
      <c r="CW46" s="138">
        <v>0.38</v>
      </c>
      <c r="CX46" s="138">
        <v>0.42</v>
      </c>
      <c r="CY46" s="138">
        <v>0.32</v>
      </c>
      <c r="CZ46" s="138">
        <v>0.34</v>
      </c>
      <c r="DA46" s="138">
        <v>0.45</v>
      </c>
    </row>
    <row r="47" spans="1:105" x14ac:dyDescent="0.25">
      <c r="A47" s="9">
        <v>71</v>
      </c>
      <c r="B47" s="9" t="s">
        <v>735</v>
      </c>
      <c r="C47" s="9" t="s">
        <v>708</v>
      </c>
      <c r="D47" s="9" t="s">
        <v>45</v>
      </c>
      <c r="E47" s="9" t="s">
        <v>84</v>
      </c>
      <c r="F47" s="9"/>
      <c r="H47" s="9" t="s">
        <v>45</v>
      </c>
      <c r="I47" s="9"/>
      <c r="J47" s="56">
        <v>1</v>
      </c>
      <c r="K47" s="56">
        <v>1</v>
      </c>
      <c r="L47" s="9"/>
      <c r="M47" s="56">
        <v>1</v>
      </c>
      <c r="N47" s="56">
        <v>1</v>
      </c>
      <c r="O47" s="56">
        <v>1</v>
      </c>
      <c r="P47" s="17">
        <v>1</v>
      </c>
      <c r="Q47" s="17">
        <v>1</v>
      </c>
      <c r="R47" s="9">
        <v>1</v>
      </c>
      <c r="S47" s="9">
        <f t="shared" si="40"/>
        <v>1</v>
      </c>
      <c r="T47" s="9">
        <f t="shared" si="41"/>
        <v>1</v>
      </c>
      <c r="U47" s="9">
        <f t="shared" si="42"/>
        <v>1</v>
      </c>
      <c r="V47" s="9">
        <f t="shared" si="43"/>
        <v>1</v>
      </c>
      <c r="W47" s="9">
        <v>1</v>
      </c>
      <c r="X47" s="9">
        <f t="shared" ca="1" si="11"/>
        <v>1</v>
      </c>
      <c r="Y47" s="9">
        <f t="shared" ca="1" si="11"/>
        <v>1</v>
      </c>
      <c r="Z47" s="9">
        <f t="shared" ca="1" si="11"/>
        <v>1</v>
      </c>
      <c r="AA47" s="9">
        <f t="shared" ca="1" si="44"/>
        <v>1</v>
      </c>
      <c r="AB47" s="9">
        <f t="shared" ca="1" si="12"/>
        <v>1</v>
      </c>
      <c r="AC47" s="9"/>
      <c r="AD47" s="141">
        <v>1998</v>
      </c>
      <c r="AE47" s="141">
        <f t="shared" si="27"/>
        <v>1999</v>
      </c>
      <c r="AF47" s="141">
        <f t="shared" si="28"/>
        <v>1999</v>
      </c>
      <c r="AG47" s="141">
        <f t="shared" si="29"/>
        <v>1999</v>
      </c>
      <c r="AH47" s="141"/>
      <c r="AI47" s="141">
        <f t="shared" si="31"/>
        <v>1998</v>
      </c>
      <c r="AJ47" s="9">
        <v>2</v>
      </c>
      <c r="AK47" s="9">
        <v>2</v>
      </c>
      <c r="AL47" s="141">
        <v>2</v>
      </c>
      <c r="AM47" s="141">
        <v>2</v>
      </c>
      <c r="AN47" s="141">
        <v>2</v>
      </c>
      <c r="AO47" s="141">
        <v>2</v>
      </c>
      <c r="AP47" s="141">
        <v>2</v>
      </c>
      <c r="AQ47" s="9"/>
      <c r="AR47" s="9"/>
      <c r="AS47" s="9"/>
      <c r="AT47" s="9"/>
      <c r="AU47" s="9"/>
      <c r="AV47" s="9"/>
      <c r="AW47" s="9"/>
      <c r="AX47" s="9"/>
      <c r="AY47" s="9">
        <f>AD47+10</f>
        <v>2008</v>
      </c>
      <c r="AZ47" s="9">
        <f t="shared" ref="AZ47:BD47" si="50">AE47+10</f>
        <v>2009</v>
      </c>
      <c r="BA47" s="9">
        <f t="shared" si="50"/>
        <v>2009</v>
      </c>
      <c r="BB47" s="9">
        <f t="shared" si="50"/>
        <v>2009</v>
      </c>
      <c r="BC47" s="9"/>
      <c r="BD47" s="9">
        <f t="shared" si="50"/>
        <v>2008</v>
      </c>
      <c r="BE47" s="9">
        <v>6</v>
      </c>
      <c r="BF47" s="9">
        <f>AK47</f>
        <v>2</v>
      </c>
      <c r="BG47" s="9">
        <f t="shared" ref="BG47:BI47" si="51">AL47</f>
        <v>2</v>
      </c>
      <c r="BH47" s="9">
        <f t="shared" si="51"/>
        <v>2</v>
      </c>
      <c r="BI47" s="9">
        <f t="shared" si="51"/>
        <v>2</v>
      </c>
      <c r="BJ47" s="9">
        <f t="shared" si="36"/>
        <v>2</v>
      </c>
      <c r="BK47" s="9">
        <f t="shared" ref="BK47" si="52">AP47</f>
        <v>2</v>
      </c>
      <c r="BL47" s="139">
        <v>1.2267192541321688</v>
      </c>
      <c r="BM47" s="139">
        <v>2.2612105538192599</v>
      </c>
      <c r="BN47" s="139">
        <v>2.1252009430760062</v>
      </c>
      <c r="BO47" s="139">
        <v>1.2944496352201866</v>
      </c>
      <c r="BP47" s="139">
        <v>0.32314284341629806</v>
      </c>
      <c r="BQ47" s="139">
        <v>0.14000000000000001</v>
      </c>
      <c r="BR47" s="139">
        <v>1.4542000570988298</v>
      </c>
      <c r="BS47" s="139">
        <v>11.984388276878477</v>
      </c>
      <c r="BT47" s="139">
        <v>-1.7475682675103321</v>
      </c>
      <c r="BU47" s="139">
        <v>-1.7169645793441486</v>
      </c>
      <c r="BV47" s="139">
        <v>-1.4425350046709582</v>
      </c>
      <c r="BW47" s="139">
        <v>0.61768216477991222</v>
      </c>
      <c r="BX47" s="139">
        <v>0.15</v>
      </c>
      <c r="BY47" s="139">
        <v>-0.4950056673809119</v>
      </c>
      <c r="BZ47" s="138">
        <v>0.15</v>
      </c>
      <c r="CA47" s="138">
        <v>0.2</v>
      </c>
      <c r="CB47" s="138">
        <v>0.12</v>
      </c>
      <c r="CC47" s="138">
        <v>0.08</v>
      </c>
      <c r="CD47" s="138">
        <v>0.18</v>
      </c>
      <c r="CE47" s="138">
        <v>0.16</v>
      </c>
      <c r="CF47" s="138">
        <v>0.05</v>
      </c>
      <c r="CG47" s="138">
        <v>0.35</v>
      </c>
      <c r="CH47" s="138">
        <v>0.3</v>
      </c>
      <c r="CI47" s="138">
        <v>0.38</v>
      </c>
      <c r="CJ47" s="138">
        <v>0.42</v>
      </c>
      <c r="CK47" s="138">
        <v>0.32</v>
      </c>
      <c r="CL47" s="138">
        <v>0.34</v>
      </c>
      <c r="CM47" s="138">
        <v>0.45</v>
      </c>
      <c r="CN47" s="138">
        <v>0.15</v>
      </c>
      <c r="CO47" s="138">
        <v>0.2</v>
      </c>
      <c r="CP47" s="138">
        <v>0.12</v>
      </c>
      <c r="CQ47" s="138">
        <v>0.08</v>
      </c>
      <c r="CR47" s="138">
        <v>0.18</v>
      </c>
      <c r="CS47" s="138">
        <v>0.16</v>
      </c>
      <c r="CT47" s="138">
        <v>0.05</v>
      </c>
      <c r="CU47" s="138">
        <v>0.35</v>
      </c>
      <c r="CV47" s="138">
        <v>0.3</v>
      </c>
      <c r="CW47" s="138">
        <v>0.38</v>
      </c>
      <c r="CX47" s="138">
        <v>0.42</v>
      </c>
      <c r="CY47" s="138">
        <v>0.32</v>
      </c>
      <c r="CZ47" s="138">
        <v>0.34</v>
      </c>
      <c r="DA47" s="138">
        <v>0.45</v>
      </c>
    </row>
    <row r="48" spans="1:105" x14ac:dyDescent="0.25">
      <c r="A48" s="9">
        <v>72</v>
      </c>
      <c r="B48" s="9" t="s">
        <v>666</v>
      </c>
      <c r="C48" s="9" t="s">
        <v>708</v>
      </c>
      <c r="D48" s="9" t="s">
        <v>45</v>
      </c>
      <c r="E48" s="9" t="s">
        <v>84</v>
      </c>
      <c r="F48" s="9"/>
      <c r="H48" s="9" t="s">
        <v>45</v>
      </c>
      <c r="I48" s="9"/>
      <c r="J48" s="56">
        <v>1</v>
      </c>
      <c r="K48" s="56">
        <v>1</v>
      </c>
      <c r="L48" s="9"/>
      <c r="M48" s="56">
        <v>1</v>
      </c>
      <c r="N48" s="56">
        <v>1</v>
      </c>
      <c r="O48" s="56">
        <v>1</v>
      </c>
      <c r="P48" s="17">
        <v>1</v>
      </c>
      <c r="Q48" s="17">
        <v>1</v>
      </c>
      <c r="R48" s="9">
        <v>1</v>
      </c>
      <c r="S48" s="9">
        <f t="shared" si="40"/>
        <v>1</v>
      </c>
      <c r="T48" s="9">
        <f t="shared" si="41"/>
        <v>1</v>
      </c>
      <c r="U48" s="9">
        <f t="shared" si="42"/>
        <v>1</v>
      </c>
      <c r="V48" s="9">
        <f t="shared" si="43"/>
        <v>1</v>
      </c>
      <c r="W48" s="9">
        <v>1</v>
      </c>
      <c r="X48" s="9">
        <f t="shared" ca="1" si="11"/>
        <v>1</v>
      </c>
      <c r="Y48" s="9">
        <f t="shared" ca="1" si="11"/>
        <v>1</v>
      </c>
      <c r="Z48" s="9">
        <f t="shared" ca="1" si="11"/>
        <v>1</v>
      </c>
      <c r="AA48" s="9">
        <f t="shared" ca="1" si="44"/>
        <v>1</v>
      </c>
      <c r="AB48" s="9">
        <f t="shared" ca="1" si="12"/>
        <v>1</v>
      </c>
      <c r="AC48" s="9"/>
      <c r="AD48" s="141">
        <v>1972</v>
      </c>
      <c r="AE48" s="141">
        <f t="shared" si="27"/>
        <v>1973</v>
      </c>
      <c r="AF48" s="141">
        <f t="shared" si="28"/>
        <v>1973</v>
      </c>
      <c r="AG48" s="141">
        <f t="shared" si="29"/>
        <v>1973</v>
      </c>
      <c r="AH48" s="141"/>
      <c r="AI48" s="141">
        <f t="shared" si="31"/>
        <v>1972</v>
      </c>
      <c r="AJ48" s="9">
        <v>6</v>
      </c>
      <c r="AK48" s="9">
        <v>6</v>
      </c>
      <c r="AL48" s="141">
        <f t="shared" si="32"/>
        <v>6</v>
      </c>
      <c r="AM48" s="141">
        <f t="shared" si="32"/>
        <v>6.9999999999990905</v>
      </c>
      <c r="AN48" s="141">
        <f t="shared" si="32"/>
        <v>6.9999999999990905</v>
      </c>
      <c r="AO48" s="141">
        <f t="shared" si="34"/>
        <v>6</v>
      </c>
      <c r="AP48" s="141">
        <f t="shared" si="33"/>
        <v>6</v>
      </c>
      <c r="AQ48" s="9"/>
      <c r="AR48" s="9"/>
      <c r="AS48" s="9"/>
      <c r="AT48" s="9"/>
      <c r="AU48" s="9"/>
      <c r="AV48" s="9"/>
      <c r="AW48" s="9"/>
      <c r="AX48" s="9"/>
      <c r="AY48" s="9">
        <f>AD48+10</f>
        <v>1982</v>
      </c>
      <c r="AZ48" s="9">
        <f t="shared" ref="AZ48:BD48" si="53">AE48+10</f>
        <v>1983</v>
      </c>
      <c r="BA48" s="9">
        <f t="shared" si="53"/>
        <v>1983</v>
      </c>
      <c r="BB48" s="9">
        <f t="shared" si="53"/>
        <v>1983</v>
      </c>
      <c r="BC48" s="9"/>
      <c r="BD48" s="9">
        <f t="shared" si="53"/>
        <v>1982</v>
      </c>
      <c r="BE48" s="9">
        <v>6</v>
      </c>
      <c r="BF48" s="9">
        <v>6</v>
      </c>
      <c r="BG48" s="9">
        <v>6</v>
      </c>
      <c r="BH48" s="9">
        <v>6</v>
      </c>
      <c r="BI48" s="9">
        <v>6</v>
      </c>
      <c r="BJ48" s="9">
        <f t="shared" si="36"/>
        <v>6</v>
      </c>
      <c r="BK48" s="9">
        <v>6</v>
      </c>
      <c r="BL48" s="139">
        <v>1.2267192541321688</v>
      </c>
      <c r="BM48" s="139">
        <v>2.2612105538192599</v>
      </c>
      <c r="BN48" s="139">
        <v>2.1252009430760062</v>
      </c>
      <c r="BO48" s="139">
        <v>1.2944496352201866</v>
      </c>
      <c r="BP48" s="139">
        <v>0.32314284341629806</v>
      </c>
      <c r="BQ48" s="139">
        <v>0.14000000000000001</v>
      </c>
      <c r="BR48" s="139">
        <v>1.4542000570988298</v>
      </c>
      <c r="BS48" s="139">
        <v>11.984388276878477</v>
      </c>
      <c r="BT48" s="139">
        <v>-1.7475682675103321</v>
      </c>
      <c r="BU48" s="139">
        <v>-1.7169645793441486</v>
      </c>
      <c r="BV48" s="139">
        <v>-1.4425350046709582</v>
      </c>
      <c r="BW48" s="139">
        <v>0.61768216477991222</v>
      </c>
      <c r="BX48" s="139">
        <v>0.15</v>
      </c>
      <c r="BY48" s="139">
        <v>-0.4950056673809119</v>
      </c>
      <c r="BZ48" s="138">
        <v>0.15</v>
      </c>
      <c r="CA48" s="138">
        <v>0.2</v>
      </c>
      <c r="CB48" s="138">
        <v>0.12</v>
      </c>
      <c r="CC48" s="138">
        <v>0.08</v>
      </c>
      <c r="CD48" s="138">
        <v>0.18</v>
      </c>
      <c r="CE48" s="138">
        <v>0.16</v>
      </c>
      <c r="CF48" s="138">
        <v>0.05</v>
      </c>
      <c r="CG48" s="138">
        <v>0.35</v>
      </c>
      <c r="CH48" s="138">
        <v>0.3</v>
      </c>
      <c r="CI48" s="138">
        <v>0.38</v>
      </c>
      <c r="CJ48" s="138">
        <v>0.42</v>
      </c>
      <c r="CK48" s="138">
        <v>0.32</v>
      </c>
      <c r="CL48" s="138">
        <v>0.34</v>
      </c>
      <c r="CM48" s="138">
        <v>0.45</v>
      </c>
      <c r="CN48" s="138">
        <v>0.15</v>
      </c>
      <c r="CO48" s="138">
        <v>0.2</v>
      </c>
      <c r="CP48" s="138">
        <v>0.12</v>
      </c>
      <c r="CQ48" s="138">
        <v>0.08</v>
      </c>
      <c r="CR48" s="138">
        <v>0.18</v>
      </c>
      <c r="CS48" s="138">
        <v>0.16</v>
      </c>
      <c r="CT48" s="138">
        <v>0.05</v>
      </c>
      <c r="CU48" s="138">
        <v>0.35</v>
      </c>
      <c r="CV48" s="138">
        <v>0.3</v>
      </c>
      <c r="CW48" s="138">
        <v>0.38</v>
      </c>
      <c r="CX48" s="138">
        <v>0.42</v>
      </c>
      <c r="CY48" s="138">
        <v>0.32</v>
      </c>
      <c r="CZ48" s="138">
        <v>0.34</v>
      </c>
      <c r="DA48" s="138">
        <v>0.45</v>
      </c>
    </row>
    <row r="49" spans="1:105" x14ac:dyDescent="0.25">
      <c r="A49" s="9">
        <v>73</v>
      </c>
      <c r="B49" s="9" t="s">
        <v>734</v>
      </c>
      <c r="C49" s="9" t="s">
        <v>325</v>
      </c>
      <c r="D49" s="9" t="s">
        <v>45</v>
      </c>
      <c r="E49" s="9" t="s">
        <v>84</v>
      </c>
      <c r="F49" s="9"/>
      <c r="H49" s="9" t="s">
        <v>45</v>
      </c>
      <c r="I49" s="9"/>
      <c r="J49" s="56">
        <v>1</v>
      </c>
      <c r="K49" s="56">
        <v>1</v>
      </c>
      <c r="L49" s="9"/>
      <c r="M49" s="56">
        <v>1</v>
      </c>
      <c r="N49" s="56">
        <v>1</v>
      </c>
      <c r="O49" s="56">
        <v>1</v>
      </c>
      <c r="P49" s="17">
        <v>1</v>
      </c>
      <c r="Q49" s="17">
        <v>1</v>
      </c>
      <c r="R49" s="9">
        <v>1</v>
      </c>
      <c r="S49" s="9">
        <f t="shared" si="40"/>
        <v>1</v>
      </c>
      <c r="T49" s="9">
        <f t="shared" si="41"/>
        <v>1</v>
      </c>
      <c r="U49" s="9">
        <f t="shared" si="42"/>
        <v>1</v>
      </c>
      <c r="V49" s="9">
        <f t="shared" si="43"/>
        <v>1</v>
      </c>
      <c r="W49" s="9">
        <v>1</v>
      </c>
      <c r="X49" s="9">
        <f t="shared" ca="1" si="11"/>
        <v>1</v>
      </c>
      <c r="Y49" s="9">
        <f t="shared" ca="1" si="11"/>
        <v>1</v>
      </c>
      <c r="Z49" s="9">
        <f t="shared" ca="1" si="11"/>
        <v>1</v>
      </c>
      <c r="AA49" s="9">
        <f t="shared" ca="1" si="44"/>
        <v>1</v>
      </c>
      <c r="AB49" s="9">
        <f t="shared" ca="1" si="12"/>
        <v>1</v>
      </c>
      <c r="AC49" s="9"/>
      <c r="AD49" s="141">
        <v>1978</v>
      </c>
      <c r="AE49" s="141">
        <f t="shared" si="27"/>
        <v>1979</v>
      </c>
      <c r="AF49" s="141">
        <f t="shared" si="28"/>
        <v>1979</v>
      </c>
      <c r="AG49" s="141">
        <f t="shared" si="29"/>
        <v>1979</v>
      </c>
      <c r="AH49" s="141"/>
      <c r="AI49" s="141">
        <f t="shared" si="31"/>
        <v>1978</v>
      </c>
      <c r="AJ49" s="9"/>
      <c r="AK49" s="9">
        <v>5</v>
      </c>
      <c r="AL49" s="141">
        <v>5</v>
      </c>
      <c r="AM49" s="141">
        <v>5</v>
      </c>
      <c r="AN49" s="141">
        <v>5</v>
      </c>
      <c r="AO49" s="141"/>
      <c r="AP49" s="141">
        <f t="shared" si="33"/>
        <v>5.0000000000009095</v>
      </c>
      <c r="AQ49" s="9"/>
      <c r="AR49" s="9"/>
      <c r="AS49" s="9"/>
      <c r="AT49" s="9"/>
      <c r="AU49" s="9"/>
      <c r="AV49" s="9"/>
      <c r="AW49" s="9"/>
      <c r="AX49" s="9"/>
      <c r="AY49" s="9">
        <f>AD49+10</f>
        <v>1988</v>
      </c>
      <c r="AZ49" s="9">
        <f t="shared" ref="AZ49:BD49" si="54">AE49+10</f>
        <v>1989</v>
      </c>
      <c r="BA49" s="9">
        <f t="shared" si="54"/>
        <v>1989</v>
      </c>
      <c r="BB49" s="9">
        <f t="shared" si="54"/>
        <v>1989</v>
      </c>
      <c r="BC49" s="9"/>
      <c r="BD49" s="9">
        <f t="shared" si="54"/>
        <v>1988</v>
      </c>
      <c r="BE49" s="9">
        <v>6</v>
      </c>
      <c r="BF49" s="9">
        <v>6</v>
      </c>
      <c r="BG49" s="9">
        <v>6</v>
      </c>
      <c r="BH49" s="9">
        <v>6</v>
      </c>
      <c r="BI49" s="9">
        <v>6</v>
      </c>
      <c r="BJ49" s="9">
        <f t="shared" si="36"/>
        <v>0</v>
      </c>
      <c r="BK49" s="9">
        <v>6</v>
      </c>
      <c r="BL49" s="139">
        <v>1.2267192541321688</v>
      </c>
      <c r="BM49" s="139">
        <v>2.2612105538192599</v>
      </c>
      <c r="BN49" s="139">
        <v>2.1252009430760062</v>
      </c>
      <c r="BO49" s="139">
        <v>1.2944496352201866</v>
      </c>
      <c r="BP49" s="139">
        <v>0.32314284341629806</v>
      </c>
      <c r="BQ49" s="139">
        <v>0.14000000000000001</v>
      </c>
      <c r="BR49" s="139">
        <v>1.4542000570988298</v>
      </c>
      <c r="BS49" s="139">
        <v>11.984388276878477</v>
      </c>
      <c r="BT49" s="139">
        <v>-1.7475682675103321</v>
      </c>
      <c r="BU49" s="139">
        <v>-1.7169645793441486</v>
      </c>
      <c r="BV49" s="139">
        <v>-1.4425350046709582</v>
      </c>
      <c r="BW49" s="139">
        <v>0.61768216477991222</v>
      </c>
      <c r="BX49" s="139">
        <v>0.15</v>
      </c>
      <c r="BY49" s="139">
        <v>-0.4950056673809119</v>
      </c>
      <c r="BZ49" s="138">
        <v>0.15</v>
      </c>
      <c r="CA49" s="138">
        <v>0.2</v>
      </c>
      <c r="CB49" s="138">
        <v>0.12</v>
      </c>
      <c r="CC49" s="138">
        <v>0.08</v>
      </c>
      <c r="CD49" s="138">
        <v>0.18</v>
      </c>
      <c r="CE49" s="138">
        <v>0.16</v>
      </c>
      <c r="CF49" s="138">
        <v>0.05</v>
      </c>
      <c r="CG49" s="138">
        <v>0.35</v>
      </c>
      <c r="CH49" s="138">
        <v>0.3</v>
      </c>
      <c r="CI49" s="138">
        <v>0.38</v>
      </c>
      <c r="CJ49" s="138">
        <v>0.42</v>
      </c>
      <c r="CK49" s="138">
        <v>0.32</v>
      </c>
      <c r="CL49" s="138">
        <v>0.34</v>
      </c>
      <c r="CM49" s="138">
        <v>0.45</v>
      </c>
      <c r="CN49" s="138">
        <v>0.15</v>
      </c>
      <c r="CO49" s="138">
        <v>0.2</v>
      </c>
      <c r="CP49" s="138">
        <v>0.12</v>
      </c>
      <c r="CQ49" s="138">
        <v>0.08</v>
      </c>
      <c r="CR49" s="138">
        <v>0.18</v>
      </c>
      <c r="CS49" s="138">
        <v>0.16</v>
      </c>
      <c r="CT49" s="138">
        <v>0.05</v>
      </c>
      <c r="CU49" s="138">
        <v>0.35</v>
      </c>
      <c r="CV49" s="138">
        <v>0.3</v>
      </c>
      <c r="CW49" s="138">
        <v>0.38</v>
      </c>
      <c r="CX49" s="138">
        <v>0.42</v>
      </c>
      <c r="CY49" s="138">
        <v>0.32</v>
      </c>
      <c r="CZ49" s="138">
        <v>0.34</v>
      </c>
      <c r="DA49" s="138">
        <v>0.45</v>
      </c>
    </row>
    <row r="50" spans="1:105" x14ac:dyDescent="0.25">
      <c r="A50" s="9">
        <v>34</v>
      </c>
      <c r="B50" s="9" t="s">
        <v>63</v>
      </c>
      <c r="C50" s="9" t="s">
        <v>59</v>
      </c>
      <c r="D50" s="9" t="s">
        <v>1</v>
      </c>
      <c r="E50" s="9" t="s">
        <v>2</v>
      </c>
      <c r="F50" s="9"/>
      <c r="H50" s="9" t="s">
        <v>1</v>
      </c>
      <c r="I50" s="9"/>
      <c r="J50" s="56">
        <v>0</v>
      </c>
      <c r="K50" s="56">
        <f t="shared" si="0"/>
        <v>0</v>
      </c>
      <c r="L50" s="9"/>
      <c r="M50" s="56">
        <v>0</v>
      </c>
      <c r="N50" s="56">
        <v>0</v>
      </c>
      <c r="O50" s="56">
        <f t="shared" si="37"/>
        <v>0</v>
      </c>
      <c r="P50" s="17">
        <f t="shared" si="38"/>
        <v>0</v>
      </c>
      <c r="Q50" s="17">
        <f t="shared" si="39"/>
        <v>0</v>
      </c>
      <c r="R50" s="9">
        <v>0</v>
      </c>
      <c r="S50" s="9">
        <f t="shared" si="40"/>
        <v>0</v>
      </c>
      <c r="T50" s="9">
        <f t="shared" si="41"/>
        <v>0</v>
      </c>
      <c r="U50" s="9">
        <f t="shared" si="42"/>
        <v>0</v>
      </c>
      <c r="V50" s="9">
        <f t="shared" si="43"/>
        <v>0</v>
      </c>
      <c r="W50" s="9">
        <v>0</v>
      </c>
      <c r="X50" s="9">
        <f t="shared" ca="1" si="11"/>
        <v>0</v>
      </c>
      <c r="Y50" s="9">
        <f t="shared" ca="1" si="11"/>
        <v>0</v>
      </c>
      <c r="Z50" s="9">
        <f t="shared" ca="1" si="11"/>
        <v>0</v>
      </c>
      <c r="AA50" s="9">
        <f t="shared" ca="1" si="44"/>
        <v>1</v>
      </c>
      <c r="AB50" s="9">
        <f t="shared" ca="1" si="12"/>
        <v>1</v>
      </c>
      <c r="AC50" s="9">
        <v>2028</v>
      </c>
      <c r="AD50" s="141">
        <f t="shared" si="26"/>
        <v>2029</v>
      </c>
      <c r="AE50" s="141">
        <f t="shared" si="27"/>
        <v>2030</v>
      </c>
      <c r="AF50" s="141">
        <f t="shared" si="28"/>
        <v>2030</v>
      </c>
      <c r="AG50" s="141">
        <f t="shared" si="29"/>
        <v>2030</v>
      </c>
      <c r="AH50" s="141">
        <f t="shared" si="45"/>
        <v>2029</v>
      </c>
      <c r="AI50" s="141">
        <f t="shared" si="31"/>
        <v>2029</v>
      </c>
      <c r="AJ50" s="9">
        <v>3</v>
      </c>
      <c r="AK50" s="9">
        <v>3</v>
      </c>
      <c r="AL50" s="141">
        <f t="shared" si="32"/>
        <v>3</v>
      </c>
      <c r="AM50" s="141">
        <f t="shared" si="32"/>
        <v>3.9999999999990905</v>
      </c>
      <c r="AN50" s="141">
        <f t="shared" si="32"/>
        <v>3.9999999999990905</v>
      </c>
      <c r="AO50" s="141">
        <f t="shared" si="34"/>
        <v>3</v>
      </c>
      <c r="AP50" s="141">
        <f t="shared" si="33"/>
        <v>3</v>
      </c>
      <c r="AQ50" s="9"/>
      <c r="AR50" s="9"/>
      <c r="AS50" s="9"/>
      <c r="AT50" s="9"/>
      <c r="AU50" s="9"/>
      <c r="AV50" s="9"/>
      <c r="AW50" s="9"/>
      <c r="AX50" s="9">
        <v>2038</v>
      </c>
      <c r="AY50" s="9">
        <v>2038</v>
      </c>
      <c r="AZ50" s="9">
        <v>2038</v>
      </c>
      <c r="BA50" s="9">
        <v>2038</v>
      </c>
      <c r="BB50" s="9">
        <v>2038</v>
      </c>
      <c r="BC50" s="9">
        <f t="shared" si="35"/>
        <v>2037</v>
      </c>
      <c r="BD50" s="9">
        <v>2038</v>
      </c>
      <c r="BE50" s="9">
        <v>3</v>
      </c>
      <c r="BF50" s="9">
        <v>3</v>
      </c>
      <c r="BG50" s="9">
        <v>3</v>
      </c>
      <c r="BH50" s="9">
        <v>3</v>
      </c>
      <c r="BI50" s="9">
        <v>3</v>
      </c>
      <c r="BJ50" s="9">
        <f t="shared" si="36"/>
        <v>3</v>
      </c>
      <c r="BK50" s="9">
        <v>3</v>
      </c>
      <c r="BL50" s="139">
        <v>1.2267192541321688</v>
      </c>
      <c r="BM50" s="139">
        <v>2.2612105538192599</v>
      </c>
      <c r="BN50" s="139">
        <v>2.1252009430760062</v>
      </c>
      <c r="BO50" s="139">
        <v>1.2944496352201866</v>
      </c>
      <c r="BP50" s="139">
        <v>0.32314284341629806</v>
      </c>
      <c r="BQ50" s="139">
        <v>0.14000000000000001</v>
      </c>
      <c r="BR50" s="139">
        <v>1.4542000570988298</v>
      </c>
      <c r="BS50" s="139">
        <v>11.984388276878477</v>
      </c>
      <c r="BT50" s="139">
        <v>-1.7475682675103321</v>
      </c>
      <c r="BU50" s="139">
        <v>-1.7169645793441486</v>
      </c>
      <c r="BV50" s="139">
        <v>-1.4425350046709582</v>
      </c>
      <c r="BW50" s="139">
        <v>0.61768216477991222</v>
      </c>
      <c r="BX50" s="139">
        <v>0.15</v>
      </c>
      <c r="BY50" s="139">
        <v>-0.4950056673809119</v>
      </c>
      <c r="BZ50" s="138">
        <v>0.22</v>
      </c>
      <c r="CA50" s="138">
        <v>0.27</v>
      </c>
      <c r="CB50" s="138">
        <v>0.17</v>
      </c>
      <c r="CC50" s="138">
        <v>0.14000000000000001</v>
      </c>
      <c r="CD50" s="138">
        <v>0.23</v>
      </c>
      <c r="CE50" s="138">
        <v>0.16</v>
      </c>
      <c r="CF50" s="138">
        <v>0.06</v>
      </c>
      <c r="CG50" s="138">
        <v>0.28000000000000003</v>
      </c>
      <c r="CH50" s="138">
        <v>0.23</v>
      </c>
      <c r="CI50" s="138">
        <v>0.33</v>
      </c>
      <c r="CJ50" s="138">
        <v>0.36</v>
      </c>
      <c r="CK50" s="138">
        <v>0.27</v>
      </c>
      <c r="CL50" s="138">
        <v>0.34</v>
      </c>
      <c r="CM50" s="138">
        <v>0.45</v>
      </c>
      <c r="CN50" s="138">
        <v>0.22</v>
      </c>
      <c r="CO50" s="138">
        <v>0.27</v>
      </c>
      <c r="CP50" s="138">
        <v>0.17</v>
      </c>
      <c r="CQ50" s="138">
        <v>0.14000000000000001</v>
      </c>
      <c r="CR50" s="138">
        <v>0.23</v>
      </c>
      <c r="CS50" s="138">
        <v>0.16</v>
      </c>
      <c r="CT50" s="138">
        <v>0.06</v>
      </c>
      <c r="CU50" s="138">
        <v>0.28000000000000003</v>
      </c>
      <c r="CV50" s="138">
        <v>0.23</v>
      </c>
      <c r="CW50" s="138">
        <v>0.33</v>
      </c>
      <c r="CX50" s="138">
        <v>0.36</v>
      </c>
      <c r="CY50" s="138">
        <v>0.27</v>
      </c>
      <c r="CZ50" s="138">
        <v>0.34</v>
      </c>
      <c r="DA50" s="138">
        <v>0.45</v>
      </c>
    </row>
    <row r="51" spans="1:105" x14ac:dyDescent="0.25">
      <c r="A51" s="9">
        <v>74</v>
      </c>
      <c r="B51" s="9" t="s">
        <v>92</v>
      </c>
      <c r="C51" s="9" t="s">
        <v>52</v>
      </c>
      <c r="D51" s="9" t="s">
        <v>45</v>
      </c>
      <c r="E51" s="9" t="s">
        <v>84</v>
      </c>
      <c r="F51" s="9"/>
      <c r="H51" s="9" t="s">
        <v>45</v>
      </c>
      <c r="I51" s="9"/>
      <c r="J51" s="56">
        <v>1</v>
      </c>
      <c r="K51" s="56">
        <f t="shared" si="0"/>
        <v>1</v>
      </c>
      <c r="L51" s="9"/>
      <c r="M51" s="56">
        <v>1</v>
      </c>
      <c r="N51" s="56">
        <v>1</v>
      </c>
      <c r="O51" s="56">
        <f t="shared" si="37"/>
        <v>1</v>
      </c>
      <c r="P51" s="17">
        <f t="shared" si="38"/>
        <v>1</v>
      </c>
      <c r="Q51" s="17">
        <f t="shared" si="39"/>
        <v>1</v>
      </c>
      <c r="R51" s="17">
        <v>1</v>
      </c>
      <c r="S51" s="9">
        <f t="shared" si="40"/>
        <v>1</v>
      </c>
      <c r="T51" s="9">
        <f t="shared" si="41"/>
        <v>1</v>
      </c>
      <c r="U51" s="9">
        <f t="shared" si="42"/>
        <v>1</v>
      </c>
      <c r="V51" s="9">
        <f t="shared" si="43"/>
        <v>1</v>
      </c>
      <c r="W51" s="9">
        <v>1</v>
      </c>
      <c r="X51" s="9">
        <f t="shared" ca="1" si="11"/>
        <v>1</v>
      </c>
      <c r="Y51" s="9">
        <f t="shared" ca="1" si="11"/>
        <v>1</v>
      </c>
      <c r="Z51" s="9">
        <f t="shared" ca="1" si="11"/>
        <v>1</v>
      </c>
      <c r="AA51" s="9">
        <f t="shared" ca="1" si="44"/>
        <v>1</v>
      </c>
      <c r="AB51" s="9">
        <f t="shared" ca="1" si="12"/>
        <v>1</v>
      </c>
      <c r="AC51" s="140">
        <v>1997</v>
      </c>
      <c r="AD51" s="9">
        <v>2000</v>
      </c>
      <c r="AE51" s="9">
        <v>2011</v>
      </c>
      <c r="AF51" s="9">
        <v>2000</v>
      </c>
      <c r="AG51" s="9">
        <v>2000</v>
      </c>
      <c r="AH51" s="141"/>
      <c r="AI51" s="9">
        <v>1997</v>
      </c>
      <c r="AJ51" s="140">
        <v>10</v>
      </c>
      <c r="AK51" s="9">
        <v>3</v>
      </c>
      <c r="AL51" s="9">
        <v>11</v>
      </c>
      <c r="AM51" s="9">
        <v>9</v>
      </c>
      <c r="AN51" s="9">
        <v>5</v>
      </c>
      <c r="AO51" s="9"/>
      <c r="AP51" s="9">
        <v>9</v>
      </c>
      <c r="AQ51" s="140"/>
      <c r="AR51" s="9"/>
      <c r="AS51" s="9"/>
      <c r="AT51" s="9"/>
      <c r="AU51" s="9"/>
      <c r="AV51" s="9"/>
      <c r="AW51" s="9"/>
      <c r="AX51" s="140">
        <v>2012</v>
      </c>
      <c r="AY51" s="9">
        <v>2007</v>
      </c>
      <c r="AZ51" s="9">
        <v>2007</v>
      </c>
      <c r="BA51" s="9">
        <v>2007</v>
      </c>
      <c r="BB51" s="9">
        <v>2007</v>
      </c>
      <c r="BC51" s="9"/>
      <c r="BD51" s="9">
        <v>2007</v>
      </c>
      <c r="BE51" s="140">
        <v>3</v>
      </c>
      <c r="BF51" s="9">
        <v>3</v>
      </c>
      <c r="BG51" s="9">
        <v>3</v>
      </c>
      <c r="BH51" s="9">
        <v>3</v>
      </c>
      <c r="BI51" s="9">
        <v>3</v>
      </c>
      <c r="BJ51" s="9"/>
      <c r="BK51" s="9">
        <v>3</v>
      </c>
      <c r="BL51" s="139">
        <v>1.2267192541321688</v>
      </c>
      <c r="BM51" s="139">
        <v>2.2612105538192599</v>
      </c>
      <c r="BN51" s="139">
        <v>2.1252009430760062</v>
      </c>
      <c r="BO51" s="139">
        <v>1.2944496352201866</v>
      </c>
      <c r="BP51" s="139">
        <v>0.32314284341629806</v>
      </c>
      <c r="BQ51" s="139">
        <v>0.14000000000000001</v>
      </c>
      <c r="BR51" s="139">
        <v>1.4542000570988298</v>
      </c>
      <c r="BS51" s="139">
        <v>11.984388276878477</v>
      </c>
      <c r="BT51" s="139">
        <v>-1.7475682675103321</v>
      </c>
      <c r="BU51" s="139">
        <v>-1.7169645793441486</v>
      </c>
      <c r="BV51" s="139">
        <v>-1.4425350046709582</v>
      </c>
      <c r="BW51" s="139">
        <v>0.61768216477991222</v>
      </c>
      <c r="BX51" s="139">
        <v>0.15</v>
      </c>
      <c r="BY51" s="139">
        <v>-0.4950056673809119</v>
      </c>
      <c r="BZ51" s="138">
        <v>0.15</v>
      </c>
      <c r="CA51" s="138">
        <v>0.2</v>
      </c>
      <c r="CB51" s="138">
        <v>0.12</v>
      </c>
      <c r="CC51" s="138">
        <v>0.08</v>
      </c>
      <c r="CD51" s="138">
        <v>0.18</v>
      </c>
      <c r="CE51" s="138">
        <v>0.16</v>
      </c>
      <c r="CF51" s="138">
        <v>0.05</v>
      </c>
      <c r="CG51" s="138">
        <v>0.35</v>
      </c>
      <c r="CH51" s="138">
        <v>0.3</v>
      </c>
      <c r="CI51" s="138">
        <v>0.38</v>
      </c>
      <c r="CJ51" s="138">
        <v>0.42</v>
      </c>
      <c r="CK51" s="138">
        <v>0.32</v>
      </c>
      <c r="CL51" s="138">
        <v>0.34</v>
      </c>
      <c r="CM51" s="138">
        <v>0.45</v>
      </c>
      <c r="CN51" s="138">
        <v>0.15</v>
      </c>
      <c r="CO51" s="138">
        <v>0.2</v>
      </c>
      <c r="CP51" s="138">
        <v>0.12</v>
      </c>
      <c r="CQ51" s="138">
        <v>0.08</v>
      </c>
      <c r="CR51" s="138">
        <v>0.18</v>
      </c>
      <c r="CS51" s="138">
        <v>0.16</v>
      </c>
      <c r="CT51" s="138">
        <v>0.05</v>
      </c>
      <c r="CU51" s="138">
        <v>0.35</v>
      </c>
      <c r="CV51" s="138">
        <v>0.3</v>
      </c>
      <c r="CW51" s="138">
        <v>0.38</v>
      </c>
      <c r="CX51" s="138">
        <v>0.42</v>
      </c>
      <c r="CY51" s="138">
        <v>0.32</v>
      </c>
      <c r="CZ51" s="138">
        <v>0.34</v>
      </c>
      <c r="DA51" s="138">
        <v>0.45</v>
      </c>
    </row>
    <row r="52" spans="1:105" x14ac:dyDescent="0.25">
      <c r="A52" s="9">
        <v>35</v>
      </c>
      <c r="B52" s="9" t="s">
        <v>79</v>
      </c>
      <c r="C52" s="9" t="s">
        <v>59</v>
      </c>
      <c r="D52" s="9" t="s">
        <v>60</v>
      </c>
      <c r="E52" s="9" t="s">
        <v>61</v>
      </c>
      <c r="F52" s="9"/>
      <c r="H52" s="9" t="s">
        <v>60</v>
      </c>
      <c r="I52" s="9"/>
      <c r="J52" s="56">
        <v>0</v>
      </c>
      <c r="K52" s="56">
        <f t="shared" si="0"/>
        <v>0</v>
      </c>
      <c r="L52" s="9"/>
      <c r="M52" s="56">
        <v>0</v>
      </c>
      <c r="N52" s="56">
        <v>0.58500000000000008</v>
      </c>
      <c r="O52" s="56">
        <f t="shared" si="37"/>
        <v>0.58500000000000008</v>
      </c>
      <c r="P52" s="17">
        <f t="shared" si="38"/>
        <v>0.58500000000000008</v>
      </c>
      <c r="Q52" s="17">
        <f t="shared" si="39"/>
        <v>0.58500000000000008</v>
      </c>
      <c r="R52" s="9">
        <v>0</v>
      </c>
      <c r="S52" s="9">
        <f t="shared" si="40"/>
        <v>0</v>
      </c>
      <c r="T52" s="9">
        <f t="shared" si="41"/>
        <v>0</v>
      </c>
      <c r="U52" s="9">
        <f t="shared" si="42"/>
        <v>0</v>
      </c>
      <c r="V52" s="9">
        <f t="shared" si="43"/>
        <v>0</v>
      </c>
      <c r="W52" s="9">
        <v>0</v>
      </c>
      <c r="X52" s="9">
        <f t="shared" ca="1" si="11"/>
        <v>0</v>
      </c>
      <c r="Y52" s="9">
        <f t="shared" ca="1" si="11"/>
        <v>0</v>
      </c>
      <c r="Z52" s="9">
        <f t="shared" ca="1" si="11"/>
        <v>1</v>
      </c>
      <c r="AA52" s="9">
        <f t="shared" ca="1" si="44"/>
        <v>0</v>
      </c>
      <c r="AB52" s="9">
        <f t="shared" ca="1" si="12"/>
        <v>0</v>
      </c>
      <c r="AC52" s="140">
        <v>2021</v>
      </c>
      <c r="AD52" s="141">
        <f>AC52+2</f>
        <v>2023</v>
      </c>
      <c r="AE52" s="141">
        <f>TRUNC($AD52+$AK52/12+AL$2/12)</f>
        <v>2024</v>
      </c>
      <c r="AF52" s="141">
        <f>TRUNC($AD52+$AK52/12+AM$2/12)</f>
        <v>2024</v>
      </c>
      <c r="AG52" s="141">
        <f>TRUNC($AD52+$AK52/12+AN$2/12)</f>
        <v>2024</v>
      </c>
      <c r="AH52" s="141">
        <f>AC52+1</f>
        <v>2022</v>
      </c>
      <c r="AI52" s="141">
        <f>TRUNC($AD52+$AK52/12+AP$2/12)</f>
        <v>2023</v>
      </c>
      <c r="AJ52" s="140">
        <v>2</v>
      </c>
      <c r="AK52" s="9">
        <v>2</v>
      </c>
      <c r="AL52" s="141">
        <f>IF((($AD52+$AK52/12+AL$2/12)-TRUNC($AD52+$AK52/12+AL$2/12))*12=0,1,(($AD52+$AK52/12+AL$2/12)-TRUNC($AD52+$AK52/12+AL$2/12))*12)</f>
        <v>2.0000000000009095</v>
      </c>
      <c r="AM52" s="141">
        <f>IF((($AD52+$AK52/12+AM$2/12)-TRUNC($AD52+$AK52/12+AM$2/12))*12=0,1,(($AD52+$AK52/12+AM$2/12)-TRUNC($AD52+$AK52/12+AM$2/12))*12)</f>
        <v>3</v>
      </c>
      <c r="AN52" s="141">
        <f>IF((($AD52+$AK52/12+AN$2/12)-TRUNC($AD52+$AK52/12+AN$2/12))*12=0,1,(($AD52+$AK52/12+AN$2/12)-TRUNC($AD52+$AK52/12+AN$2/12))*12)</f>
        <v>3</v>
      </c>
      <c r="AO52" s="141">
        <f>AJ52</f>
        <v>2</v>
      </c>
      <c r="AP52" s="141">
        <f>IF((($AD52+$AK52/12+AP$2/12)-TRUNC($AD52+$AK52/12+AP$2/12))*12=0,1,(($AD52+$AK52/12+AP$2/12)-TRUNC($AD52+$AK52/12+AP$2/12))*12)</f>
        <v>2.0000000000009095</v>
      </c>
      <c r="AQ52" s="9"/>
      <c r="AR52" s="9"/>
      <c r="AS52" s="9"/>
      <c r="AT52" s="9"/>
      <c r="AU52" s="9"/>
      <c r="AV52" s="9"/>
      <c r="AW52" s="9"/>
      <c r="AX52" s="9">
        <v>2031</v>
      </c>
      <c r="AY52" s="9">
        <v>2031</v>
      </c>
      <c r="AZ52" s="9">
        <v>2031</v>
      </c>
      <c r="BA52" s="9">
        <v>2031</v>
      </c>
      <c r="BB52" s="9">
        <v>2031</v>
      </c>
      <c r="BC52" s="9">
        <f>AH52+8</f>
        <v>2030</v>
      </c>
      <c r="BD52" s="9">
        <v>2031</v>
      </c>
      <c r="BE52" s="9">
        <v>7</v>
      </c>
      <c r="BF52" s="9">
        <v>7</v>
      </c>
      <c r="BG52" s="9">
        <v>7</v>
      </c>
      <c r="BH52" s="9">
        <v>7</v>
      </c>
      <c r="BI52" s="9">
        <v>7</v>
      </c>
      <c r="BJ52" s="9">
        <f>AO52</f>
        <v>2</v>
      </c>
      <c r="BK52" s="9">
        <v>7</v>
      </c>
      <c r="BL52" s="139">
        <v>1.2267192541321688</v>
      </c>
      <c r="BM52" s="139">
        <v>2.2612105538192599</v>
      </c>
      <c r="BN52" s="139">
        <v>2.1252009430760062</v>
      </c>
      <c r="BO52" s="139">
        <v>1.2944496352201866</v>
      </c>
      <c r="BP52" s="139">
        <v>0.32314284341629806</v>
      </c>
      <c r="BQ52" s="139">
        <v>0.14000000000000001</v>
      </c>
      <c r="BR52" s="139">
        <v>1.4542000570988298</v>
      </c>
      <c r="BS52" s="139">
        <v>11.984388276878477</v>
      </c>
      <c r="BT52" s="139">
        <v>-1.7475682675103321</v>
      </c>
      <c r="BU52" s="139">
        <v>-1.7169645793441486</v>
      </c>
      <c r="BV52" s="139">
        <v>-1.4425350046709582</v>
      </c>
      <c r="BW52" s="139">
        <v>0.61768216477991222</v>
      </c>
      <c r="BX52" s="139">
        <v>0.15</v>
      </c>
      <c r="BY52" s="139">
        <v>-0.4950056673809119</v>
      </c>
      <c r="BZ52" s="138">
        <v>0.22</v>
      </c>
      <c r="CA52" s="138">
        <v>0.27</v>
      </c>
      <c r="CB52" s="138">
        <v>0.17</v>
      </c>
      <c r="CC52" s="138">
        <v>0.14000000000000001</v>
      </c>
      <c r="CD52" s="138">
        <v>0.23</v>
      </c>
      <c r="CE52" s="138">
        <v>0.23</v>
      </c>
      <c r="CF52" s="138">
        <v>0.06</v>
      </c>
      <c r="CG52" s="138">
        <v>0.28000000000000003</v>
      </c>
      <c r="CH52" s="138">
        <v>0.23</v>
      </c>
      <c r="CI52" s="138">
        <v>0.33</v>
      </c>
      <c r="CJ52" s="138">
        <v>0.36</v>
      </c>
      <c r="CK52" s="138">
        <v>0.27</v>
      </c>
      <c r="CL52" s="138">
        <v>0.27</v>
      </c>
      <c r="CM52" s="138">
        <v>0.45</v>
      </c>
      <c r="CN52" s="138">
        <v>0.22</v>
      </c>
      <c r="CO52" s="138">
        <v>0.27</v>
      </c>
      <c r="CP52" s="138">
        <v>0.17</v>
      </c>
      <c r="CQ52" s="138">
        <v>0.14000000000000001</v>
      </c>
      <c r="CR52" s="138">
        <v>0.23</v>
      </c>
      <c r="CS52" s="138">
        <v>0.23</v>
      </c>
      <c r="CT52" s="138">
        <v>0.06</v>
      </c>
      <c r="CU52" s="138">
        <v>0.28000000000000003</v>
      </c>
      <c r="CV52" s="138">
        <v>0.23</v>
      </c>
      <c r="CW52" s="138">
        <v>0.33</v>
      </c>
      <c r="CX52" s="138">
        <v>0.36</v>
      </c>
      <c r="CY52" s="138">
        <v>0.27</v>
      </c>
      <c r="CZ52" s="138">
        <v>0.27</v>
      </c>
      <c r="DA52" s="138">
        <v>0.45</v>
      </c>
    </row>
    <row r="53" spans="1:105" x14ac:dyDescent="0.25">
      <c r="A53" s="9">
        <v>36</v>
      </c>
      <c r="B53" s="9" t="s">
        <v>73</v>
      </c>
      <c r="C53" s="9" t="s">
        <v>59</v>
      </c>
      <c r="D53" s="9" t="s">
        <v>49</v>
      </c>
      <c r="E53" s="9" t="s">
        <v>72</v>
      </c>
      <c r="F53" s="9"/>
      <c r="H53" s="9" t="s">
        <v>49</v>
      </c>
      <c r="I53" s="9"/>
      <c r="J53" s="56">
        <v>0</v>
      </c>
      <c r="K53" s="56">
        <f t="shared" si="0"/>
        <v>0</v>
      </c>
      <c r="L53" s="9"/>
      <c r="M53" s="56">
        <v>0.1638</v>
      </c>
      <c r="N53" s="56">
        <v>0.1638</v>
      </c>
      <c r="O53" s="56">
        <f t="shared" si="37"/>
        <v>0.1638</v>
      </c>
      <c r="P53" s="17">
        <f t="shared" si="38"/>
        <v>0.1638</v>
      </c>
      <c r="Q53" s="17">
        <f t="shared" si="39"/>
        <v>0.1638</v>
      </c>
      <c r="R53" s="17">
        <v>1</v>
      </c>
      <c r="S53" s="9">
        <f t="shared" si="40"/>
        <v>0</v>
      </c>
      <c r="T53" s="9">
        <f t="shared" si="41"/>
        <v>0</v>
      </c>
      <c r="U53" s="9">
        <f t="shared" si="42"/>
        <v>0</v>
      </c>
      <c r="V53" s="9">
        <f t="shared" si="43"/>
        <v>0</v>
      </c>
      <c r="W53" s="9">
        <v>0</v>
      </c>
      <c r="X53" s="9">
        <f t="shared" ca="1" si="11"/>
        <v>0</v>
      </c>
      <c r="Y53" s="9">
        <f t="shared" ca="1" si="11"/>
        <v>1</v>
      </c>
      <c r="Z53" s="9">
        <f t="shared" ca="1" si="11"/>
        <v>1</v>
      </c>
      <c r="AA53" s="9">
        <f t="shared" ca="1" si="44"/>
        <v>0</v>
      </c>
      <c r="AB53" s="9">
        <f t="shared" ca="1" si="12"/>
        <v>1</v>
      </c>
      <c r="AC53" s="140">
        <v>2023</v>
      </c>
      <c r="AD53" s="141">
        <f>AC53+1</f>
        <v>2024</v>
      </c>
      <c r="AE53" s="141">
        <f t="shared" ref="AE53:AG58" si="55">TRUNC($AD53+$AK53/12+AL$2/12)</f>
        <v>2025</v>
      </c>
      <c r="AF53" s="141">
        <f t="shared" si="55"/>
        <v>2025</v>
      </c>
      <c r="AG53" s="141">
        <f t="shared" si="55"/>
        <v>2025</v>
      </c>
      <c r="AH53" s="141">
        <f t="shared" ref="AH53:AH58" si="56">AC53+1</f>
        <v>2024</v>
      </c>
      <c r="AI53" s="141">
        <f t="shared" ref="AI53:AI58" si="57">TRUNC($AD53+$AK53/12+AP$2/12)</f>
        <v>2024</v>
      </c>
      <c r="AJ53" s="9">
        <v>10</v>
      </c>
      <c r="AK53" s="9">
        <v>7</v>
      </c>
      <c r="AL53" s="141">
        <f t="shared" ref="AL53:AN58" si="58">IF((($AD53+$AK53/12+AL$2/12)-TRUNC($AD53+$AK53/12+AL$2/12))*12=0,1,(($AD53+$AK53/12+AL$2/12)-TRUNC($AD53+$AK53/12+AL$2/12))*12)</f>
        <v>6.9999999999990905</v>
      </c>
      <c r="AM53" s="141">
        <f t="shared" si="58"/>
        <v>7.999999999998181</v>
      </c>
      <c r="AN53" s="141">
        <f t="shared" si="58"/>
        <v>7.999999999998181</v>
      </c>
      <c r="AO53" s="141">
        <f t="shared" ref="AO53:AO58" si="59">AJ53</f>
        <v>10</v>
      </c>
      <c r="AP53" s="141">
        <f t="shared" ref="AP53:AP58" si="60">IF((($AD53+$AK53/12+AP$2/12)-TRUNC($AD53+$AK53/12+AP$2/12))*12=0,1,(($AD53+$AK53/12+AP$2/12)-TRUNC($AD53+$AK53/12+AP$2/12))*12)</f>
        <v>6.9999999999990905</v>
      </c>
      <c r="AQ53" s="9"/>
      <c r="AR53" s="9"/>
      <c r="AS53" s="9"/>
      <c r="AT53" s="9"/>
      <c r="AU53" s="9"/>
      <c r="AV53" s="9"/>
      <c r="AW53" s="9"/>
      <c r="AX53" s="9">
        <v>2033</v>
      </c>
      <c r="AY53" s="9">
        <v>2034</v>
      </c>
      <c r="AZ53" s="9">
        <v>2034</v>
      </c>
      <c r="BA53" s="9">
        <v>2034</v>
      </c>
      <c r="BB53" s="9">
        <v>2034</v>
      </c>
      <c r="BC53" s="9">
        <f t="shared" ref="BC53:BC58" si="61">AH53+8</f>
        <v>2032</v>
      </c>
      <c r="BD53" s="9">
        <v>2034</v>
      </c>
      <c r="BE53" s="9">
        <v>7</v>
      </c>
      <c r="BF53" s="9">
        <v>7</v>
      </c>
      <c r="BG53" s="9">
        <v>7</v>
      </c>
      <c r="BH53" s="9">
        <v>7</v>
      </c>
      <c r="BI53" s="9">
        <v>7</v>
      </c>
      <c r="BJ53" s="9">
        <f t="shared" ref="BJ53:BJ58" si="62">AO53</f>
        <v>10</v>
      </c>
      <c r="BK53" s="9">
        <v>7</v>
      </c>
      <c r="BL53" s="139">
        <v>1.2267192541321688</v>
      </c>
      <c r="BM53" s="139">
        <v>2.2612105538192599</v>
      </c>
      <c r="BN53" s="139">
        <v>2.1252009430760062</v>
      </c>
      <c r="BO53" s="139">
        <v>1.2944496352201866</v>
      </c>
      <c r="BP53" s="139">
        <v>0.32314284341629806</v>
      </c>
      <c r="BQ53" s="139">
        <v>0.14000000000000001</v>
      </c>
      <c r="BR53" s="139">
        <v>1.4542000570988298</v>
      </c>
      <c r="BS53" s="139">
        <v>11.984388276878477</v>
      </c>
      <c r="BT53" s="139">
        <v>-1.7475682675103321</v>
      </c>
      <c r="BU53" s="139">
        <v>-1.7169645793441486</v>
      </c>
      <c r="BV53" s="139">
        <v>-1.4425350046709582</v>
      </c>
      <c r="BW53" s="139">
        <v>0.61768216477991222</v>
      </c>
      <c r="BX53" s="139">
        <v>0.15</v>
      </c>
      <c r="BY53" s="139">
        <v>-0.4950056673809119</v>
      </c>
      <c r="BZ53" s="138">
        <v>0.22</v>
      </c>
      <c r="CA53" s="138">
        <v>0.27</v>
      </c>
      <c r="CB53" s="138">
        <v>0.17</v>
      </c>
      <c r="CC53" s="138">
        <v>0.14000000000000001</v>
      </c>
      <c r="CD53" s="138">
        <v>0.23</v>
      </c>
      <c r="CE53" s="138">
        <v>0.23</v>
      </c>
      <c r="CF53" s="138">
        <v>0.06</v>
      </c>
      <c r="CG53" s="138">
        <v>0.28000000000000003</v>
      </c>
      <c r="CH53" s="138">
        <v>0.23</v>
      </c>
      <c r="CI53" s="138">
        <v>0.33</v>
      </c>
      <c r="CJ53" s="138">
        <v>0.36</v>
      </c>
      <c r="CK53" s="138">
        <v>0.27</v>
      </c>
      <c r="CL53" s="138">
        <v>0.27</v>
      </c>
      <c r="CM53" s="138">
        <v>0.45</v>
      </c>
      <c r="CN53" s="138">
        <v>0.22</v>
      </c>
      <c r="CO53" s="138">
        <v>0.27</v>
      </c>
      <c r="CP53" s="138">
        <v>0.17</v>
      </c>
      <c r="CQ53" s="138">
        <v>0.14000000000000001</v>
      </c>
      <c r="CR53" s="138">
        <v>0.23</v>
      </c>
      <c r="CS53" s="138">
        <v>0.23</v>
      </c>
      <c r="CT53" s="138">
        <v>0.06</v>
      </c>
      <c r="CU53" s="138">
        <v>0.28000000000000003</v>
      </c>
      <c r="CV53" s="138">
        <v>0.23</v>
      </c>
      <c r="CW53" s="138">
        <v>0.33</v>
      </c>
      <c r="CX53" s="138">
        <v>0.36</v>
      </c>
      <c r="CY53" s="138">
        <v>0.27</v>
      </c>
      <c r="CZ53" s="138">
        <v>0.27</v>
      </c>
      <c r="DA53" s="138">
        <v>0.45</v>
      </c>
    </row>
    <row r="54" spans="1:105" x14ac:dyDescent="0.25">
      <c r="A54" s="9">
        <v>37</v>
      </c>
      <c r="B54" s="9" t="s">
        <v>71</v>
      </c>
      <c r="C54" s="9" t="s">
        <v>25</v>
      </c>
      <c r="D54" s="9" t="s">
        <v>49</v>
      </c>
      <c r="E54" s="9" t="s">
        <v>70</v>
      </c>
      <c r="F54" s="9"/>
      <c r="H54" s="9" t="s">
        <v>49</v>
      </c>
      <c r="I54" s="9"/>
      <c r="J54" s="56">
        <v>0</v>
      </c>
      <c r="K54" s="56">
        <f t="shared" si="0"/>
        <v>0</v>
      </c>
      <c r="L54" s="9"/>
      <c r="M54" s="56">
        <v>0.1638</v>
      </c>
      <c r="N54" s="56">
        <v>0.1638</v>
      </c>
      <c r="O54" s="56">
        <f t="shared" si="37"/>
        <v>0.1638</v>
      </c>
      <c r="P54" s="17">
        <f t="shared" si="38"/>
        <v>0.1638</v>
      </c>
      <c r="Q54" s="17">
        <f t="shared" si="39"/>
        <v>0.1638</v>
      </c>
      <c r="R54" s="17">
        <v>1</v>
      </c>
      <c r="S54" s="9">
        <f t="shared" si="40"/>
        <v>0</v>
      </c>
      <c r="T54" s="9">
        <f t="shared" si="41"/>
        <v>0</v>
      </c>
      <c r="U54" s="9">
        <f t="shared" si="42"/>
        <v>0</v>
      </c>
      <c r="V54" s="9">
        <f t="shared" si="43"/>
        <v>0</v>
      </c>
      <c r="W54" s="9">
        <v>0</v>
      </c>
      <c r="X54" s="9">
        <f t="shared" ca="1" si="11"/>
        <v>0</v>
      </c>
      <c r="Y54" s="9">
        <f t="shared" ca="1" si="11"/>
        <v>0</v>
      </c>
      <c r="Z54" s="9">
        <f t="shared" ca="1" si="11"/>
        <v>1</v>
      </c>
      <c r="AA54" s="9">
        <f t="shared" ca="1" si="44"/>
        <v>1</v>
      </c>
      <c r="AB54" s="9">
        <f t="shared" ca="1" si="12"/>
        <v>1</v>
      </c>
      <c r="AC54" s="140">
        <v>2023</v>
      </c>
      <c r="AD54" s="141">
        <f>AC54+1</f>
        <v>2024</v>
      </c>
      <c r="AE54" s="141">
        <f t="shared" si="55"/>
        <v>2025</v>
      </c>
      <c r="AF54" s="141">
        <f t="shared" si="55"/>
        <v>2025</v>
      </c>
      <c r="AG54" s="141">
        <f t="shared" si="55"/>
        <v>2025</v>
      </c>
      <c r="AH54" s="141">
        <f t="shared" si="56"/>
        <v>2024</v>
      </c>
      <c r="AI54" s="141">
        <f t="shared" si="57"/>
        <v>2024</v>
      </c>
      <c r="AJ54" s="9">
        <v>9</v>
      </c>
      <c r="AK54" s="9">
        <v>6</v>
      </c>
      <c r="AL54" s="141">
        <f t="shared" si="58"/>
        <v>6</v>
      </c>
      <c r="AM54" s="141">
        <f t="shared" si="58"/>
        <v>6.9999999999990905</v>
      </c>
      <c r="AN54" s="141">
        <f t="shared" si="58"/>
        <v>6.9999999999990905</v>
      </c>
      <c r="AO54" s="141">
        <f t="shared" si="59"/>
        <v>9</v>
      </c>
      <c r="AP54" s="141">
        <f t="shared" si="60"/>
        <v>6</v>
      </c>
      <c r="AQ54" s="9"/>
      <c r="AR54" s="9"/>
      <c r="AS54" s="9"/>
      <c r="AT54" s="9"/>
      <c r="AU54" s="9"/>
      <c r="AV54" s="9"/>
      <c r="AW54" s="9"/>
      <c r="AX54" s="9">
        <v>2033</v>
      </c>
      <c r="AY54" s="9">
        <v>2034</v>
      </c>
      <c r="AZ54" s="9">
        <v>2034</v>
      </c>
      <c r="BA54" s="9">
        <v>2034</v>
      </c>
      <c r="BB54" s="9">
        <v>2034</v>
      </c>
      <c r="BC54" s="9">
        <f t="shared" si="61"/>
        <v>2032</v>
      </c>
      <c r="BD54" s="9">
        <v>2034</v>
      </c>
      <c r="BE54" s="9">
        <v>9</v>
      </c>
      <c r="BF54" s="9">
        <v>6</v>
      </c>
      <c r="BG54" s="9">
        <v>6</v>
      </c>
      <c r="BH54" s="9">
        <v>6</v>
      </c>
      <c r="BI54" s="9">
        <v>6</v>
      </c>
      <c r="BJ54" s="9">
        <f t="shared" si="62"/>
        <v>9</v>
      </c>
      <c r="BK54" s="9">
        <v>6</v>
      </c>
      <c r="BL54" s="139">
        <v>1.2267192541321688</v>
      </c>
      <c r="BM54" s="139">
        <v>2.2612105538192599</v>
      </c>
      <c r="BN54" s="139">
        <v>2.1252009430760062</v>
      </c>
      <c r="BO54" s="139">
        <v>1.2944496352201866</v>
      </c>
      <c r="BP54" s="139">
        <v>0.32314284341629806</v>
      </c>
      <c r="BQ54" s="139">
        <v>0.14000000000000001</v>
      </c>
      <c r="BR54" s="139">
        <v>1.4542000570988298</v>
      </c>
      <c r="BS54" s="139">
        <v>11.984388276878477</v>
      </c>
      <c r="BT54" s="139">
        <v>-1.7475682675103321</v>
      </c>
      <c r="BU54" s="139">
        <v>-1.7169645793441486</v>
      </c>
      <c r="BV54" s="139">
        <v>-1.4425350046709582</v>
      </c>
      <c r="BW54" s="139">
        <v>0.61768216477991222</v>
      </c>
      <c r="BX54" s="139">
        <v>0.15</v>
      </c>
      <c r="BY54" s="139">
        <v>-0.4950056673809119</v>
      </c>
      <c r="BZ54" s="138">
        <v>0.15</v>
      </c>
      <c r="CA54" s="138">
        <v>0.2</v>
      </c>
      <c r="CB54" s="138">
        <v>0.12</v>
      </c>
      <c r="CC54" s="138">
        <v>0.08</v>
      </c>
      <c r="CD54" s="138">
        <v>0.18</v>
      </c>
      <c r="CE54" s="138">
        <v>0.16</v>
      </c>
      <c r="CF54" s="138">
        <v>0.05</v>
      </c>
      <c r="CG54" s="138">
        <v>0.35</v>
      </c>
      <c r="CH54" s="138">
        <v>0.3</v>
      </c>
      <c r="CI54" s="138">
        <v>0.38</v>
      </c>
      <c r="CJ54" s="138">
        <v>0.42</v>
      </c>
      <c r="CK54" s="138">
        <v>0.32</v>
      </c>
      <c r="CL54" s="138">
        <v>0.34</v>
      </c>
      <c r="CM54" s="138">
        <v>0.45</v>
      </c>
      <c r="CN54" s="138">
        <v>0.15</v>
      </c>
      <c r="CO54" s="138">
        <v>0.2</v>
      </c>
      <c r="CP54" s="138">
        <v>0.12</v>
      </c>
      <c r="CQ54" s="138">
        <v>0.08</v>
      </c>
      <c r="CR54" s="138">
        <v>0.18</v>
      </c>
      <c r="CS54" s="138">
        <v>0.16</v>
      </c>
      <c r="CT54" s="138">
        <v>0.05</v>
      </c>
      <c r="CU54" s="138">
        <v>0.35</v>
      </c>
      <c r="CV54" s="138">
        <v>0.3</v>
      </c>
      <c r="CW54" s="138">
        <v>0.38</v>
      </c>
      <c r="CX54" s="138">
        <v>0.42</v>
      </c>
      <c r="CY54" s="138">
        <v>0.32</v>
      </c>
      <c r="CZ54" s="138">
        <v>0.34</v>
      </c>
      <c r="DA54" s="138">
        <v>0.45</v>
      </c>
    </row>
    <row r="55" spans="1:105" x14ac:dyDescent="0.25">
      <c r="A55" s="9">
        <v>38</v>
      </c>
      <c r="B55" s="9" t="s">
        <v>43</v>
      </c>
      <c r="C55" s="9" t="s">
        <v>40</v>
      </c>
      <c r="D55" s="9" t="s">
        <v>41</v>
      </c>
      <c r="E55" s="9" t="s">
        <v>42</v>
      </c>
      <c r="F55" s="9"/>
      <c r="H55" s="9" t="s">
        <v>41</v>
      </c>
      <c r="I55" s="9"/>
      <c r="J55" s="56">
        <v>0</v>
      </c>
      <c r="K55" s="56">
        <f t="shared" si="0"/>
        <v>0</v>
      </c>
      <c r="L55" s="56">
        <v>0.59</v>
      </c>
      <c r="M55" s="56">
        <v>0.59</v>
      </c>
      <c r="N55" s="56">
        <v>0.59</v>
      </c>
      <c r="O55" s="56">
        <f t="shared" si="37"/>
        <v>0.59</v>
      </c>
      <c r="P55" s="17">
        <f t="shared" si="38"/>
        <v>0.59</v>
      </c>
      <c r="Q55" s="17">
        <f t="shared" si="39"/>
        <v>0.59</v>
      </c>
      <c r="R55" s="17">
        <v>1</v>
      </c>
      <c r="S55" s="9">
        <f t="shared" si="40"/>
        <v>0</v>
      </c>
      <c r="T55" s="9">
        <f t="shared" si="41"/>
        <v>0</v>
      </c>
      <c r="U55" s="9">
        <f t="shared" si="42"/>
        <v>0</v>
      </c>
      <c r="V55" s="9">
        <f t="shared" si="43"/>
        <v>0</v>
      </c>
      <c r="W55" s="9">
        <v>1</v>
      </c>
      <c r="X55" s="9">
        <f t="shared" ca="1" si="11"/>
        <v>1</v>
      </c>
      <c r="Y55" s="9">
        <f t="shared" ca="1" si="11"/>
        <v>1</v>
      </c>
      <c r="Z55" s="9">
        <f t="shared" ca="1" si="11"/>
        <v>0</v>
      </c>
      <c r="AA55" s="9">
        <f t="shared" ca="1" si="44"/>
        <v>0</v>
      </c>
      <c r="AB55" s="9">
        <f t="shared" ca="1" si="12"/>
        <v>1</v>
      </c>
      <c r="AC55" s="140">
        <v>2021</v>
      </c>
      <c r="AD55" s="141">
        <f>AC55+3</f>
        <v>2024</v>
      </c>
      <c r="AE55" s="141">
        <f t="shared" si="55"/>
        <v>2025</v>
      </c>
      <c r="AF55" s="141">
        <f t="shared" si="55"/>
        <v>2025</v>
      </c>
      <c r="AG55" s="141">
        <f t="shared" si="55"/>
        <v>2025</v>
      </c>
      <c r="AH55" s="141">
        <f t="shared" si="56"/>
        <v>2022</v>
      </c>
      <c r="AI55" s="141">
        <f t="shared" si="57"/>
        <v>2024</v>
      </c>
      <c r="AJ55" s="140">
        <v>6</v>
      </c>
      <c r="AK55" s="9">
        <v>1</v>
      </c>
      <c r="AL55" s="141">
        <f t="shared" si="58"/>
        <v>0.99999999999909051</v>
      </c>
      <c r="AM55" s="141">
        <f t="shared" si="58"/>
        <v>1.999999999998181</v>
      </c>
      <c r="AN55" s="141">
        <f t="shared" si="58"/>
        <v>1.999999999998181</v>
      </c>
      <c r="AO55" s="141">
        <f t="shared" si="59"/>
        <v>6</v>
      </c>
      <c r="AP55" s="141">
        <f t="shared" si="60"/>
        <v>0.99999999999909051</v>
      </c>
      <c r="AQ55" s="9"/>
      <c r="AR55" s="9"/>
      <c r="AS55" s="9"/>
      <c r="AT55" s="9"/>
      <c r="AU55" s="9"/>
      <c r="AV55" s="9"/>
      <c r="AW55" s="9"/>
      <c r="AX55" s="9">
        <v>2034</v>
      </c>
      <c r="AY55" s="9">
        <v>2035</v>
      </c>
      <c r="AZ55" s="9">
        <v>2035</v>
      </c>
      <c r="BA55" s="9">
        <v>2035</v>
      </c>
      <c r="BB55" s="9">
        <v>2035</v>
      </c>
      <c r="BC55" s="9">
        <f t="shared" si="61"/>
        <v>2030</v>
      </c>
      <c r="BD55" s="9">
        <v>2035</v>
      </c>
      <c r="BE55" s="9">
        <v>9</v>
      </c>
      <c r="BF55" s="9">
        <v>1</v>
      </c>
      <c r="BG55" s="9">
        <v>1</v>
      </c>
      <c r="BH55" s="9">
        <v>1</v>
      </c>
      <c r="BI55" s="9">
        <v>1</v>
      </c>
      <c r="BJ55" s="9">
        <f t="shared" si="62"/>
        <v>6</v>
      </c>
      <c r="BK55" s="9">
        <v>1</v>
      </c>
      <c r="BL55" s="139">
        <v>1.2267192541321688</v>
      </c>
      <c r="BM55" s="139">
        <v>2.2612105538192599</v>
      </c>
      <c r="BN55" s="139">
        <v>2.1252009430760062</v>
      </c>
      <c r="BO55" s="139">
        <v>1.2944496352201866</v>
      </c>
      <c r="BP55" s="139">
        <v>0.32314284341629806</v>
      </c>
      <c r="BQ55" s="139">
        <v>0.14000000000000001</v>
      </c>
      <c r="BR55" s="139">
        <v>1.4542000570988298</v>
      </c>
      <c r="BS55" s="139">
        <v>11.984388276878477</v>
      </c>
      <c r="BT55" s="139">
        <v>-1.7475682675103321</v>
      </c>
      <c r="BU55" s="139">
        <v>-1.7169645793441486</v>
      </c>
      <c r="BV55" s="139">
        <v>-1.4425350046709582</v>
      </c>
      <c r="BW55" s="139">
        <v>0.61768216477991222</v>
      </c>
      <c r="BX55" s="139">
        <v>0.15</v>
      </c>
      <c r="BY55" s="139">
        <v>-0.4950056673809119</v>
      </c>
      <c r="BZ55" s="138">
        <v>0.15</v>
      </c>
      <c r="CA55" s="138">
        <v>0.2</v>
      </c>
      <c r="CB55" s="138">
        <v>0.12</v>
      </c>
      <c r="CC55" s="138">
        <v>0.08</v>
      </c>
      <c r="CD55" s="138">
        <v>0.18</v>
      </c>
      <c r="CE55" s="138">
        <v>0.16</v>
      </c>
      <c r="CF55" s="138">
        <v>0.05</v>
      </c>
      <c r="CG55" s="138">
        <v>0.35</v>
      </c>
      <c r="CH55" s="138">
        <v>0.3</v>
      </c>
      <c r="CI55" s="138">
        <v>0.38</v>
      </c>
      <c r="CJ55" s="138">
        <v>0.42</v>
      </c>
      <c r="CK55" s="138">
        <v>0.32</v>
      </c>
      <c r="CL55" s="138">
        <v>0.34</v>
      </c>
      <c r="CM55" s="138">
        <v>0.45</v>
      </c>
      <c r="CN55" s="138">
        <v>0.15</v>
      </c>
      <c r="CO55" s="138">
        <v>0.2</v>
      </c>
      <c r="CP55" s="138">
        <v>0.12</v>
      </c>
      <c r="CQ55" s="138">
        <v>0.08</v>
      </c>
      <c r="CR55" s="138">
        <v>0.18</v>
      </c>
      <c r="CS55" s="138">
        <v>0.16</v>
      </c>
      <c r="CT55" s="138">
        <v>0.05</v>
      </c>
      <c r="CU55" s="138">
        <v>0.35</v>
      </c>
      <c r="CV55" s="138">
        <v>0.3</v>
      </c>
      <c r="CW55" s="138">
        <v>0.38</v>
      </c>
      <c r="CX55" s="138">
        <v>0.42</v>
      </c>
      <c r="CY55" s="138">
        <v>0.32</v>
      </c>
      <c r="CZ55" s="138">
        <v>0.34</v>
      </c>
      <c r="DA55" s="138">
        <v>0.45</v>
      </c>
    </row>
    <row r="56" spans="1:105" x14ac:dyDescent="0.25">
      <c r="A56" s="9">
        <v>39</v>
      </c>
      <c r="B56" s="9" t="s">
        <v>37</v>
      </c>
      <c r="C56" s="9" t="s">
        <v>36</v>
      </c>
      <c r="D56" s="9" t="s">
        <v>60</v>
      </c>
      <c r="E56" s="9" t="s">
        <v>2</v>
      </c>
      <c r="F56" s="9"/>
      <c r="H56" s="9" t="s">
        <v>41</v>
      </c>
      <c r="I56" s="9"/>
      <c r="J56" s="56">
        <v>0</v>
      </c>
      <c r="K56" s="56">
        <v>1</v>
      </c>
      <c r="L56" s="17">
        <v>0.4</v>
      </c>
      <c r="M56" s="17">
        <v>0.4</v>
      </c>
      <c r="N56" s="56">
        <v>0</v>
      </c>
      <c r="O56" s="56">
        <v>1</v>
      </c>
      <c r="P56" s="17">
        <f t="shared" si="38"/>
        <v>0</v>
      </c>
      <c r="Q56" s="17">
        <v>1</v>
      </c>
      <c r="R56" s="17">
        <v>0</v>
      </c>
      <c r="S56" s="9">
        <f t="shared" si="40"/>
        <v>0</v>
      </c>
      <c r="T56" s="9">
        <f t="shared" si="41"/>
        <v>1</v>
      </c>
      <c r="U56" s="9">
        <f t="shared" si="42"/>
        <v>0</v>
      </c>
      <c r="V56" s="9">
        <f t="shared" si="43"/>
        <v>1</v>
      </c>
      <c r="W56" s="9">
        <v>0</v>
      </c>
      <c r="X56" s="9">
        <f t="shared" ca="1" si="11"/>
        <v>1</v>
      </c>
      <c r="Y56" s="9">
        <f t="shared" ca="1" si="11"/>
        <v>0</v>
      </c>
      <c r="Z56" s="9">
        <f t="shared" ca="1" si="11"/>
        <v>0</v>
      </c>
      <c r="AA56" s="9">
        <f t="shared" ca="1" si="44"/>
        <v>1</v>
      </c>
      <c r="AB56" s="9">
        <f t="shared" ca="1" si="12"/>
        <v>0</v>
      </c>
      <c r="AC56" s="140">
        <v>2024</v>
      </c>
      <c r="AD56" s="140">
        <v>2024</v>
      </c>
      <c r="AE56" s="141">
        <f t="shared" si="55"/>
        <v>2025</v>
      </c>
      <c r="AF56" s="141">
        <f t="shared" si="55"/>
        <v>2026</v>
      </c>
      <c r="AG56" s="141">
        <f t="shared" si="55"/>
        <v>2026</v>
      </c>
      <c r="AH56" s="141">
        <f t="shared" si="56"/>
        <v>2025</v>
      </c>
      <c r="AI56" s="141">
        <f t="shared" si="57"/>
        <v>2024</v>
      </c>
      <c r="AJ56" s="140">
        <v>2</v>
      </c>
      <c r="AK56" s="9">
        <v>11</v>
      </c>
      <c r="AL56" s="141">
        <f t="shared" si="58"/>
        <v>11.000000000000909</v>
      </c>
      <c r="AM56" s="141">
        <f t="shared" si="58"/>
        <v>1</v>
      </c>
      <c r="AN56" s="141">
        <f t="shared" si="58"/>
        <v>1</v>
      </c>
      <c r="AO56" s="141">
        <v>5</v>
      </c>
      <c r="AP56" s="141">
        <f t="shared" si="60"/>
        <v>11.000000000000909</v>
      </c>
      <c r="AQ56" s="9"/>
      <c r="AR56" s="9"/>
      <c r="AS56" s="9"/>
      <c r="AT56" s="9"/>
      <c r="AU56" s="9"/>
      <c r="AV56" s="9"/>
      <c r="AW56" s="9"/>
      <c r="AX56" s="9">
        <v>2035</v>
      </c>
      <c r="AY56" s="9">
        <v>2034</v>
      </c>
      <c r="AZ56" s="9">
        <v>2034</v>
      </c>
      <c r="BA56" s="9">
        <v>2034</v>
      </c>
      <c r="BB56" s="9">
        <v>2034</v>
      </c>
      <c r="BC56" s="9">
        <f t="shared" si="61"/>
        <v>2033</v>
      </c>
      <c r="BD56" s="9">
        <v>2034</v>
      </c>
      <c r="BE56" s="9">
        <v>10</v>
      </c>
      <c r="BF56" s="9">
        <v>10</v>
      </c>
      <c r="BG56" s="9">
        <v>10</v>
      </c>
      <c r="BH56" s="9">
        <v>10</v>
      </c>
      <c r="BI56" s="9">
        <v>10</v>
      </c>
      <c r="BJ56" s="9">
        <f t="shared" si="62"/>
        <v>5</v>
      </c>
      <c r="BK56" s="9">
        <v>10</v>
      </c>
      <c r="BL56" s="139">
        <v>1.2267192541321688</v>
      </c>
      <c r="BM56" s="139">
        <v>2.2612105538192599</v>
      </c>
      <c r="BN56" s="139">
        <v>2.1252009430760062</v>
      </c>
      <c r="BO56" s="139">
        <v>1.2944496352201866</v>
      </c>
      <c r="BP56" s="139">
        <v>0.32314284341629806</v>
      </c>
      <c r="BQ56" s="139">
        <v>0.14000000000000001</v>
      </c>
      <c r="BR56" s="139">
        <v>1.4542000570988298</v>
      </c>
      <c r="BS56" s="139">
        <v>11.984388276878477</v>
      </c>
      <c r="BT56" s="139">
        <v>-1.7475682675103321</v>
      </c>
      <c r="BU56" s="139">
        <v>-1.7169645793441486</v>
      </c>
      <c r="BV56" s="139">
        <v>-1.4425350046709582</v>
      </c>
      <c r="BW56" s="139">
        <v>0.61768216477991222</v>
      </c>
      <c r="BX56" s="139">
        <v>0.15</v>
      </c>
      <c r="BY56" s="139">
        <v>-0.4950056673809119</v>
      </c>
      <c r="BZ56" s="138">
        <v>0.15</v>
      </c>
      <c r="CA56" s="138">
        <v>0.2</v>
      </c>
      <c r="CB56" s="138">
        <v>0.12</v>
      </c>
      <c r="CC56" s="138">
        <v>0.08</v>
      </c>
      <c r="CD56" s="138">
        <v>0.18</v>
      </c>
      <c r="CE56" s="138">
        <v>0.16</v>
      </c>
      <c r="CF56" s="138">
        <v>0.05</v>
      </c>
      <c r="CG56" s="138">
        <v>0.35</v>
      </c>
      <c r="CH56" s="138">
        <v>0.3</v>
      </c>
      <c r="CI56" s="138">
        <v>0.38</v>
      </c>
      <c r="CJ56" s="138">
        <v>0.42</v>
      </c>
      <c r="CK56" s="138">
        <v>0.32</v>
      </c>
      <c r="CL56" s="138">
        <v>0.34</v>
      </c>
      <c r="CM56" s="138">
        <v>0.45</v>
      </c>
      <c r="CN56" s="138">
        <v>0.15</v>
      </c>
      <c r="CO56" s="138">
        <v>0.2</v>
      </c>
      <c r="CP56" s="138">
        <v>0.12</v>
      </c>
      <c r="CQ56" s="138">
        <v>0.08</v>
      </c>
      <c r="CR56" s="138">
        <v>0.18</v>
      </c>
      <c r="CS56" s="138">
        <v>0.16</v>
      </c>
      <c r="CT56" s="138">
        <v>0.05</v>
      </c>
      <c r="CU56" s="138">
        <v>0.35</v>
      </c>
      <c r="CV56" s="138">
        <v>0.3</v>
      </c>
      <c r="CW56" s="138">
        <v>0.38</v>
      </c>
      <c r="CX56" s="138">
        <v>0.42</v>
      </c>
      <c r="CY56" s="138">
        <v>0.32</v>
      </c>
      <c r="CZ56" s="138">
        <v>0.34</v>
      </c>
      <c r="DA56" s="138">
        <v>0.45</v>
      </c>
    </row>
    <row r="57" spans="1:105" x14ac:dyDescent="0.25">
      <c r="A57" s="9">
        <v>40</v>
      </c>
      <c r="B57" s="9" t="s">
        <v>68</v>
      </c>
      <c r="C57" s="9" t="s">
        <v>67</v>
      </c>
      <c r="D57" s="9" t="s">
        <v>49</v>
      </c>
      <c r="E57" s="9" t="s">
        <v>2</v>
      </c>
      <c r="F57" s="9"/>
      <c r="H57" s="9" t="s">
        <v>49</v>
      </c>
      <c r="I57" s="9"/>
      <c r="J57" s="56">
        <v>0</v>
      </c>
      <c r="K57" s="56">
        <f t="shared" si="0"/>
        <v>0</v>
      </c>
      <c r="L57" s="9"/>
      <c r="M57" s="56">
        <v>0</v>
      </c>
      <c r="N57" s="56">
        <v>0.1638</v>
      </c>
      <c r="O57" s="56">
        <f t="shared" si="37"/>
        <v>0.1638</v>
      </c>
      <c r="P57" s="17">
        <f t="shared" si="38"/>
        <v>0.1638</v>
      </c>
      <c r="Q57" s="17">
        <f t="shared" si="39"/>
        <v>0.1638</v>
      </c>
      <c r="R57" s="9">
        <v>0</v>
      </c>
      <c r="S57" s="9">
        <f t="shared" si="40"/>
        <v>0</v>
      </c>
      <c r="T57" s="9">
        <f t="shared" si="41"/>
        <v>0</v>
      </c>
      <c r="U57" s="9">
        <f t="shared" si="42"/>
        <v>0</v>
      </c>
      <c r="V57" s="9">
        <f t="shared" si="43"/>
        <v>0</v>
      </c>
      <c r="W57" s="9">
        <v>0</v>
      </c>
      <c r="X57" s="9">
        <f t="shared" ca="1" si="11"/>
        <v>1</v>
      </c>
      <c r="Y57" s="9">
        <f t="shared" ca="1" si="11"/>
        <v>0</v>
      </c>
      <c r="Z57" s="9">
        <f t="shared" ca="1" si="11"/>
        <v>1</v>
      </c>
      <c r="AA57" s="9">
        <f t="shared" ca="1" si="44"/>
        <v>1</v>
      </c>
      <c r="AB57" s="9">
        <f t="shared" ca="1" si="12"/>
        <v>1</v>
      </c>
      <c r="AC57" s="140">
        <v>2025</v>
      </c>
      <c r="AD57" s="141">
        <f>AC57+1</f>
        <v>2026</v>
      </c>
      <c r="AE57" s="141">
        <f t="shared" si="55"/>
        <v>2027</v>
      </c>
      <c r="AF57" s="141">
        <f t="shared" si="55"/>
        <v>2027</v>
      </c>
      <c r="AG57" s="141">
        <f t="shared" si="55"/>
        <v>2027</v>
      </c>
      <c r="AH57" s="141">
        <f t="shared" si="56"/>
        <v>2026</v>
      </c>
      <c r="AI57" s="141">
        <f t="shared" si="57"/>
        <v>2026</v>
      </c>
      <c r="AJ57" s="9">
        <v>6</v>
      </c>
      <c r="AK57" s="9">
        <v>8</v>
      </c>
      <c r="AL57" s="141">
        <f t="shared" si="58"/>
        <v>8.0000000000009095</v>
      </c>
      <c r="AM57" s="141">
        <f t="shared" si="58"/>
        <v>9</v>
      </c>
      <c r="AN57" s="141">
        <f t="shared" si="58"/>
        <v>9</v>
      </c>
      <c r="AO57" s="141">
        <v>3</v>
      </c>
      <c r="AP57" s="141">
        <f t="shared" si="60"/>
        <v>8.0000000000009095</v>
      </c>
      <c r="AQ57" s="9"/>
      <c r="AR57" s="9"/>
      <c r="AS57" s="9"/>
      <c r="AT57" s="9"/>
      <c r="AU57" s="9"/>
      <c r="AV57" s="9"/>
      <c r="AW57" s="9"/>
      <c r="AX57" s="9">
        <v>2037</v>
      </c>
      <c r="AY57" s="9">
        <v>2035</v>
      </c>
      <c r="AZ57" s="9">
        <v>2035</v>
      </c>
      <c r="BA57" s="9">
        <v>2035</v>
      </c>
      <c r="BB57" s="9">
        <v>2035</v>
      </c>
      <c r="BC57" s="9">
        <v>2033</v>
      </c>
      <c r="BD57" s="9">
        <v>2035</v>
      </c>
      <c r="BE57" s="9">
        <v>5</v>
      </c>
      <c r="BF57" s="9">
        <v>7</v>
      </c>
      <c r="BG57" s="9">
        <v>7</v>
      </c>
      <c r="BH57" s="9">
        <v>7</v>
      </c>
      <c r="BI57" s="9">
        <v>7</v>
      </c>
      <c r="BJ57" s="9">
        <v>12</v>
      </c>
      <c r="BK57" s="9">
        <v>7</v>
      </c>
      <c r="BL57" s="139">
        <v>1.2267192541321688</v>
      </c>
      <c r="BM57" s="139">
        <v>2.2612105538192599</v>
      </c>
      <c r="BN57" s="139">
        <v>2.1252009430760062</v>
      </c>
      <c r="BO57" s="139">
        <v>1.2944496352201866</v>
      </c>
      <c r="BP57" s="139">
        <v>0.32314284341629806</v>
      </c>
      <c r="BQ57" s="139">
        <v>0.14000000000000001</v>
      </c>
      <c r="BR57" s="139">
        <v>1.4542000570988298</v>
      </c>
      <c r="BS57" s="139">
        <v>11.984388276878477</v>
      </c>
      <c r="BT57" s="139">
        <v>-1.7475682675103321</v>
      </c>
      <c r="BU57" s="139">
        <v>-1.7169645793441486</v>
      </c>
      <c r="BV57" s="139">
        <v>-1.4425350046709582</v>
      </c>
      <c r="BW57" s="139">
        <v>0.61768216477991222</v>
      </c>
      <c r="BX57" s="139">
        <v>0.15</v>
      </c>
      <c r="BY57" s="139">
        <v>-0.4950056673809119</v>
      </c>
      <c r="BZ57" s="138">
        <v>0.22</v>
      </c>
      <c r="CA57" s="138">
        <v>0.27</v>
      </c>
      <c r="CB57" s="138">
        <v>0.17</v>
      </c>
      <c r="CC57" s="138">
        <v>0.14000000000000001</v>
      </c>
      <c r="CD57" s="138">
        <v>0.23</v>
      </c>
      <c r="CE57" s="138">
        <v>0.23</v>
      </c>
      <c r="CF57" s="138">
        <v>0.06</v>
      </c>
      <c r="CG57" s="138">
        <v>0.28000000000000003</v>
      </c>
      <c r="CH57" s="138">
        <v>0.23</v>
      </c>
      <c r="CI57" s="138">
        <v>0.33</v>
      </c>
      <c r="CJ57" s="138">
        <v>0.36</v>
      </c>
      <c r="CK57" s="138">
        <v>0.27</v>
      </c>
      <c r="CL57" s="138">
        <v>0.27</v>
      </c>
      <c r="CM57" s="138">
        <v>0.45</v>
      </c>
      <c r="CN57" s="138">
        <v>0.22</v>
      </c>
      <c r="CO57" s="138">
        <v>0.27</v>
      </c>
      <c r="CP57" s="138">
        <v>0.17</v>
      </c>
      <c r="CQ57" s="138">
        <v>0.14000000000000001</v>
      </c>
      <c r="CR57" s="138">
        <v>0.23</v>
      </c>
      <c r="CS57" s="138">
        <v>0.23</v>
      </c>
      <c r="CT57" s="138">
        <v>0.06</v>
      </c>
      <c r="CU57" s="138">
        <v>0.28000000000000003</v>
      </c>
      <c r="CV57" s="138">
        <v>0.23</v>
      </c>
      <c r="CW57" s="138">
        <v>0.33</v>
      </c>
      <c r="CX57" s="138">
        <v>0.36</v>
      </c>
      <c r="CY57" s="138">
        <v>0.27</v>
      </c>
      <c r="CZ57" s="138">
        <v>0.27</v>
      </c>
      <c r="DA57" s="138">
        <v>0.45</v>
      </c>
    </row>
    <row r="58" spans="1:105" x14ac:dyDescent="0.25">
      <c r="A58" s="9">
        <v>41</v>
      </c>
      <c r="B58" s="9" t="s">
        <v>69</v>
      </c>
      <c r="C58" s="9" t="s">
        <v>25</v>
      </c>
      <c r="D58" s="9" t="s">
        <v>55</v>
      </c>
      <c r="E58" s="9" t="s">
        <v>838</v>
      </c>
      <c r="F58" s="9"/>
      <c r="H58" s="9" t="s">
        <v>55</v>
      </c>
      <c r="I58" s="9"/>
      <c r="J58" s="56">
        <v>0</v>
      </c>
      <c r="K58" s="56">
        <f t="shared" si="0"/>
        <v>0</v>
      </c>
      <c r="L58" s="9"/>
      <c r="M58" s="56">
        <v>0.13923000000000002</v>
      </c>
      <c r="N58" s="56">
        <v>0.13923000000000002</v>
      </c>
      <c r="O58" s="56">
        <f t="shared" si="37"/>
        <v>0.13923000000000002</v>
      </c>
      <c r="P58" s="17">
        <f t="shared" si="38"/>
        <v>0.13923000000000002</v>
      </c>
      <c r="Q58" s="17">
        <f t="shared" si="39"/>
        <v>0.13923000000000002</v>
      </c>
      <c r="R58" s="9">
        <v>0</v>
      </c>
      <c r="S58" s="9">
        <f t="shared" si="40"/>
        <v>0</v>
      </c>
      <c r="T58" s="9">
        <f t="shared" si="41"/>
        <v>0</v>
      </c>
      <c r="U58" s="9">
        <f t="shared" si="42"/>
        <v>0</v>
      </c>
      <c r="V58" s="9">
        <f t="shared" si="43"/>
        <v>0</v>
      </c>
      <c r="W58" s="9">
        <v>0</v>
      </c>
      <c r="X58" s="9">
        <f t="shared" ca="1" si="11"/>
        <v>0</v>
      </c>
      <c r="Y58" s="9">
        <f t="shared" ca="1" si="11"/>
        <v>0</v>
      </c>
      <c r="Z58" s="9">
        <f t="shared" ca="1" si="11"/>
        <v>1</v>
      </c>
      <c r="AA58" s="9">
        <f t="shared" ca="1" si="44"/>
        <v>0</v>
      </c>
      <c r="AB58" s="9">
        <f t="shared" ca="1" si="12"/>
        <v>1</v>
      </c>
      <c r="AC58" s="140">
        <v>2025</v>
      </c>
      <c r="AD58" s="141">
        <f>AC58+1</f>
        <v>2026</v>
      </c>
      <c r="AE58" s="141">
        <f t="shared" si="55"/>
        <v>2027</v>
      </c>
      <c r="AF58" s="141">
        <f t="shared" si="55"/>
        <v>2027</v>
      </c>
      <c r="AG58" s="141">
        <f t="shared" si="55"/>
        <v>2027</v>
      </c>
      <c r="AH58" s="141">
        <f t="shared" si="56"/>
        <v>2026</v>
      </c>
      <c r="AI58" s="141">
        <f t="shared" si="57"/>
        <v>2026</v>
      </c>
      <c r="AJ58" s="9">
        <v>7</v>
      </c>
      <c r="AK58" s="9">
        <v>3</v>
      </c>
      <c r="AL58" s="141">
        <f t="shared" si="58"/>
        <v>3</v>
      </c>
      <c r="AM58" s="141">
        <f t="shared" si="58"/>
        <v>3.9999999999990905</v>
      </c>
      <c r="AN58" s="141">
        <f t="shared" si="58"/>
        <v>3.9999999999990905</v>
      </c>
      <c r="AO58" s="141">
        <f t="shared" si="59"/>
        <v>7</v>
      </c>
      <c r="AP58" s="141">
        <f t="shared" si="60"/>
        <v>3</v>
      </c>
      <c r="AQ58" s="9"/>
      <c r="AR58" s="9"/>
      <c r="AS58" s="9"/>
      <c r="AT58" s="9"/>
      <c r="AU58" s="9"/>
      <c r="AV58" s="9"/>
      <c r="AW58" s="9"/>
      <c r="AX58" s="9">
        <v>2034</v>
      </c>
      <c r="AY58" s="9">
        <v>2036</v>
      </c>
      <c r="AZ58" s="9">
        <v>2036</v>
      </c>
      <c r="BA58" s="9">
        <v>2036</v>
      </c>
      <c r="BB58" s="9">
        <v>2036</v>
      </c>
      <c r="BC58" s="9">
        <f t="shared" si="61"/>
        <v>2034</v>
      </c>
      <c r="BD58" s="9">
        <v>2036</v>
      </c>
      <c r="BE58" s="9">
        <v>7</v>
      </c>
      <c r="BF58" s="9">
        <v>3</v>
      </c>
      <c r="BG58" s="9">
        <v>3</v>
      </c>
      <c r="BH58" s="9">
        <v>3</v>
      </c>
      <c r="BI58" s="9">
        <v>3</v>
      </c>
      <c r="BJ58" s="9">
        <f t="shared" si="62"/>
        <v>7</v>
      </c>
      <c r="BK58" s="9">
        <v>3</v>
      </c>
      <c r="BL58" s="139">
        <v>1.2267192541321688</v>
      </c>
      <c r="BM58" s="139">
        <v>2.2612105538192599</v>
      </c>
      <c r="BN58" s="139">
        <v>2.1252009430760062</v>
      </c>
      <c r="BO58" s="139">
        <v>1.2944496352201866</v>
      </c>
      <c r="BP58" s="139">
        <v>0.32314284341629806</v>
      </c>
      <c r="BQ58" s="139">
        <v>0.14000000000000001</v>
      </c>
      <c r="BR58" s="139">
        <v>1.4542000570988298</v>
      </c>
      <c r="BS58" s="139">
        <v>11.984388276878477</v>
      </c>
      <c r="BT58" s="139">
        <v>-1.7475682675103321</v>
      </c>
      <c r="BU58" s="139">
        <v>-1.7169645793441486</v>
      </c>
      <c r="BV58" s="139">
        <v>-1.4425350046709582</v>
      </c>
      <c r="BW58" s="139">
        <v>0.61768216477991222</v>
      </c>
      <c r="BX58" s="139">
        <v>0.15</v>
      </c>
      <c r="BY58" s="139">
        <v>-0.4950056673809119</v>
      </c>
      <c r="BZ58" s="138">
        <v>0.15</v>
      </c>
      <c r="CA58" s="138">
        <v>0.2</v>
      </c>
      <c r="CB58" s="138">
        <v>0.12</v>
      </c>
      <c r="CC58" s="138">
        <v>0.08</v>
      </c>
      <c r="CD58" s="138">
        <v>0.18</v>
      </c>
      <c r="CE58" s="138">
        <v>0.16</v>
      </c>
      <c r="CF58" s="138">
        <v>0.05</v>
      </c>
      <c r="CG58" s="138">
        <v>0.35</v>
      </c>
      <c r="CH58" s="138">
        <v>0.3</v>
      </c>
      <c r="CI58" s="138">
        <v>0.38</v>
      </c>
      <c r="CJ58" s="138">
        <v>0.42</v>
      </c>
      <c r="CK58" s="138">
        <v>0.32</v>
      </c>
      <c r="CL58" s="138">
        <v>0.34</v>
      </c>
      <c r="CM58" s="138">
        <v>0.45</v>
      </c>
      <c r="CN58" s="138">
        <v>0.15</v>
      </c>
      <c r="CO58" s="138">
        <v>0.2</v>
      </c>
      <c r="CP58" s="138">
        <v>0.12</v>
      </c>
      <c r="CQ58" s="138">
        <v>0.08</v>
      </c>
      <c r="CR58" s="138">
        <v>0.18</v>
      </c>
      <c r="CS58" s="138">
        <v>0.16</v>
      </c>
      <c r="CT58" s="138">
        <v>0.05</v>
      </c>
      <c r="CU58" s="138">
        <v>0.35</v>
      </c>
      <c r="CV58" s="138">
        <v>0.3</v>
      </c>
      <c r="CW58" s="138">
        <v>0.38</v>
      </c>
      <c r="CX58" s="138">
        <v>0.42</v>
      </c>
      <c r="CY58" s="138">
        <v>0.32</v>
      </c>
      <c r="CZ58" s="138">
        <v>0.34</v>
      </c>
      <c r="DA58" s="138">
        <v>0.45</v>
      </c>
    </row>
    <row r="59" spans="1:105" x14ac:dyDescent="0.25">
      <c r="A59" s="9">
        <v>75</v>
      </c>
      <c r="B59" s="9" t="s">
        <v>85</v>
      </c>
      <c r="C59" s="9" t="s">
        <v>76</v>
      </c>
      <c r="D59" s="9" t="s">
        <v>45</v>
      </c>
      <c r="E59" s="9" t="s">
        <v>84</v>
      </c>
      <c r="F59" s="9"/>
      <c r="H59" s="9" t="s">
        <v>45</v>
      </c>
      <c r="I59" s="9"/>
      <c r="J59" s="56">
        <v>1</v>
      </c>
      <c r="K59" s="56">
        <f t="shared" si="0"/>
        <v>1</v>
      </c>
      <c r="L59" s="9"/>
      <c r="M59" s="56">
        <v>1</v>
      </c>
      <c r="N59" s="56">
        <v>1</v>
      </c>
      <c r="O59" s="56">
        <f t="shared" si="37"/>
        <v>1</v>
      </c>
      <c r="P59" s="17">
        <f t="shared" si="38"/>
        <v>1</v>
      </c>
      <c r="Q59" s="17">
        <f t="shared" si="39"/>
        <v>1</v>
      </c>
      <c r="R59" s="17">
        <v>1</v>
      </c>
      <c r="S59" s="9">
        <f t="shared" si="40"/>
        <v>1</v>
      </c>
      <c r="T59" s="9">
        <f t="shared" si="41"/>
        <v>1</v>
      </c>
      <c r="U59" s="9">
        <f t="shared" si="42"/>
        <v>1</v>
      </c>
      <c r="V59" s="9">
        <f t="shared" si="43"/>
        <v>1</v>
      </c>
      <c r="W59" s="9">
        <v>1</v>
      </c>
      <c r="X59" s="9">
        <f t="shared" ca="1" si="11"/>
        <v>1</v>
      </c>
      <c r="Y59" s="9">
        <f t="shared" ca="1" si="11"/>
        <v>1</v>
      </c>
      <c r="Z59" s="9">
        <f t="shared" ca="1" si="11"/>
        <v>1</v>
      </c>
      <c r="AA59" s="9">
        <f t="shared" ca="1" si="44"/>
        <v>1</v>
      </c>
      <c r="AB59" s="9">
        <f t="shared" ca="1" si="12"/>
        <v>1</v>
      </c>
      <c r="AC59" s="9">
        <v>1981</v>
      </c>
      <c r="AD59" s="9"/>
      <c r="AE59" s="9"/>
      <c r="AF59" s="9">
        <v>1972</v>
      </c>
      <c r="AG59" s="9">
        <v>1972</v>
      </c>
      <c r="AH59" s="9"/>
      <c r="AI59" s="9">
        <v>1972</v>
      </c>
      <c r="AJ59" s="9">
        <v>1</v>
      </c>
      <c r="AK59" s="9">
        <v>1</v>
      </c>
      <c r="AL59" s="9">
        <v>1</v>
      </c>
      <c r="AM59" s="9">
        <v>1</v>
      </c>
      <c r="AN59" s="9">
        <v>1</v>
      </c>
      <c r="AO59" s="9">
        <v>1</v>
      </c>
      <c r="AP59" s="9">
        <v>1</v>
      </c>
      <c r="AQ59" s="140"/>
      <c r="AR59" s="9"/>
      <c r="AS59" s="9"/>
      <c r="AT59" s="9"/>
      <c r="AU59" s="9"/>
      <c r="AV59" s="9"/>
      <c r="AW59" s="9"/>
      <c r="AX59" s="140">
        <v>2020</v>
      </c>
      <c r="AY59" s="9"/>
      <c r="AZ59" s="9"/>
      <c r="BA59" s="9">
        <v>1982</v>
      </c>
      <c r="BB59" s="9">
        <f>BA59</f>
        <v>1982</v>
      </c>
      <c r="BC59" s="9"/>
      <c r="BD59" s="9">
        <v>1982</v>
      </c>
      <c r="BE59" s="140">
        <v>6</v>
      </c>
      <c r="BF59" s="9">
        <v>1</v>
      </c>
      <c r="BG59" s="9">
        <v>1</v>
      </c>
      <c r="BH59" s="9">
        <v>1</v>
      </c>
      <c r="BI59" s="9">
        <v>1</v>
      </c>
      <c r="BJ59" s="9">
        <v>1</v>
      </c>
      <c r="BK59" s="9">
        <v>1</v>
      </c>
      <c r="BL59" s="139">
        <v>1.2267192541321688</v>
      </c>
      <c r="BM59" s="139">
        <v>2.2612105538192599</v>
      </c>
      <c r="BN59" s="139">
        <v>2.1252009430760062</v>
      </c>
      <c r="BO59" s="139">
        <v>1.2944496352201866</v>
      </c>
      <c r="BP59" s="139">
        <v>0.32314284341629806</v>
      </c>
      <c r="BQ59" s="139">
        <v>0.14000000000000001</v>
      </c>
      <c r="BR59" s="139">
        <v>1.4542000570988298</v>
      </c>
      <c r="BS59" s="139">
        <v>11.984388276878477</v>
      </c>
      <c r="BT59" s="139">
        <v>-1.7475682675103321</v>
      </c>
      <c r="BU59" s="139">
        <v>-1.7169645793441486</v>
      </c>
      <c r="BV59" s="139">
        <v>-1.4425350046709582</v>
      </c>
      <c r="BW59" s="139">
        <v>0.61768216477991222</v>
      </c>
      <c r="BX59" s="139">
        <v>0.15</v>
      </c>
      <c r="BY59" s="139">
        <v>-0.4950056673809119</v>
      </c>
      <c r="BZ59" s="138">
        <v>0.15</v>
      </c>
      <c r="CA59" s="138">
        <v>0.2</v>
      </c>
      <c r="CB59" s="138">
        <v>0.12</v>
      </c>
      <c r="CC59" s="138">
        <v>0.08</v>
      </c>
      <c r="CD59" s="138">
        <v>0.18</v>
      </c>
      <c r="CE59" s="138">
        <v>0.16</v>
      </c>
      <c r="CF59" s="138">
        <v>0.05</v>
      </c>
      <c r="CG59" s="138">
        <v>0.35</v>
      </c>
      <c r="CH59" s="138">
        <v>0.3</v>
      </c>
      <c r="CI59" s="138">
        <v>0.38</v>
      </c>
      <c r="CJ59" s="138">
        <v>0.42</v>
      </c>
      <c r="CK59" s="138">
        <v>0.32</v>
      </c>
      <c r="CL59" s="138">
        <v>0.34</v>
      </c>
      <c r="CM59" s="138">
        <v>0.45</v>
      </c>
      <c r="CN59" s="138">
        <v>0.15</v>
      </c>
      <c r="CO59" s="138">
        <v>0.2</v>
      </c>
      <c r="CP59" s="138">
        <v>0.12</v>
      </c>
      <c r="CQ59" s="138">
        <v>0.08</v>
      </c>
      <c r="CR59" s="138">
        <v>0.18</v>
      </c>
      <c r="CS59" s="138">
        <v>0.16</v>
      </c>
      <c r="CT59" s="138">
        <v>0.05</v>
      </c>
      <c r="CU59" s="138">
        <v>0.35</v>
      </c>
      <c r="CV59" s="138">
        <v>0.3</v>
      </c>
      <c r="CW59" s="138">
        <v>0.38</v>
      </c>
      <c r="CX59" s="138">
        <v>0.42</v>
      </c>
      <c r="CY59" s="138">
        <v>0.32</v>
      </c>
      <c r="CZ59" s="138">
        <v>0.34</v>
      </c>
      <c r="DA59" s="138">
        <v>0.45</v>
      </c>
    </row>
    <row r="60" spans="1:105" x14ac:dyDescent="0.25">
      <c r="A60" s="9">
        <v>76</v>
      </c>
      <c r="B60" s="9" t="s">
        <v>308</v>
      </c>
      <c r="C60" s="9" t="s">
        <v>324</v>
      </c>
      <c r="D60" s="9" t="s">
        <v>45</v>
      </c>
      <c r="E60" s="9" t="s">
        <v>84</v>
      </c>
      <c r="F60" s="9"/>
      <c r="H60" s="9" t="s">
        <v>45</v>
      </c>
      <c r="I60" s="56">
        <v>1</v>
      </c>
      <c r="J60" s="56">
        <v>1</v>
      </c>
      <c r="K60" s="56">
        <v>1</v>
      </c>
      <c r="L60" s="56">
        <v>1</v>
      </c>
      <c r="M60" s="56">
        <v>1</v>
      </c>
      <c r="N60" s="56">
        <v>1</v>
      </c>
      <c r="O60" s="56">
        <v>1</v>
      </c>
      <c r="P60" s="56">
        <v>1</v>
      </c>
      <c r="Q60" s="56">
        <v>1</v>
      </c>
      <c r="R60" s="56">
        <v>1</v>
      </c>
      <c r="S60" s="9">
        <f t="shared" si="40"/>
        <v>1</v>
      </c>
      <c r="T60" s="9">
        <f t="shared" si="41"/>
        <v>1</v>
      </c>
      <c r="U60" s="9">
        <f t="shared" si="42"/>
        <v>1</v>
      </c>
      <c r="V60" s="9">
        <f t="shared" si="43"/>
        <v>1</v>
      </c>
      <c r="W60" s="9">
        <v>1</v>
      </c>
      <c r="X60" s="9">
        <f t="shared" ref="X60:AB75" ca="1" si="63">IF($M60=1,1,ROUND(RANDBETWEEN(0,1),0))</f>
        <v>1</v>
      </c>
      <c r="Y60" s="9">
        <f t="shared" ca="1" si="63"/>
        <v>1</v>
      </c>
      <c r="Z60" s="9">
        <f t="shared" ca="1" si="63"/>
        <v>1</v>
      </c>
      <c r="AA60" s="9">
        <f t="shared" ca="1" si="44"/>
        <v>1</v>
      </c>
      <c r="AB60" s="9">
        <f t="shared" ca="1" si="12"/>
        <v>1</v>
      </c>
      <c r="AC60" s="178"/>
      <c r="AD60" s="9">
        <v>2009</v>
      </c>
      <c r="AE60" s="9">
        <v>2009</v>
      </c>
      <c r="AF60" s="9">
        <v>2010</v>
      </c>
      <c r="AG60" s="9">
        <v>2009</v>
      </c>
      <c r="AH60" s="9"/>
      <c r="AI60" s="9">
        <v>2010</v>
      </c>
      <c r="AJ60" s="9"/>
      <c r="AK60" s="9">
        <v>4</v>
      </c>
      <c r="AL60" s="9">
        <v>5</v>
      </c>
      <c r="AM60" s="9">
        <v>10</v>
      </c>
      <c r="AN60" s="9">
        <v>9</v>
      </c>
      <c r="AO60" s="9"/>
      <c r="AP60" s="9">
        <v>6</v>
      </c>
      <c r="AX60" s="9"/>
      <c r="AY60" s="9">
        <f>AD60+10</f>
        <v>2019</v>
      </c>
      <c r="AZ60" s="9">
        <f t="shared" ref="AZ60:AZ75" si="64">AE60+10</f>
        <v>2019</v>
      </c>
      <c r="BA60" s="9">
        <f t="shared" ref="BA60:BA75" si="65">AF60+10</f>
        <v>2020</v>
      </c>
      <c r="BB60" s="9">
        <f t="shared" ref="BB60:BB75" si="66">AG60+10</f>
        <v>2019</v>
      </c>
      <c r="BC60" s="9"/>
      <c r="BD60" s="9">
        <f t="shared" ref="BD60:BD75" si="67">AI60+10</f>
        <v>2020</v>
      </c>
      <c r="BE60" s="9"/>
      <c r="BF60" s="9">
        <f>AK60</f>
        <v>4</v>
      </c>
      <c r="BG60" s="9">
        <f t="shared" ref="BG60:BG75" si="68">AL60</f>
        <v>5</v>
      </c>
      <c r="BH60" s="9">
        <f t="shared" ref="BH60:BH75" si="69">AM60</f>
        <v>10</v>
      </c>
      <c r="BI60" s="9">
        <f t="shared" ref="BI60:BK75" si="70">AN60</f>
        <v>9</v>
      </c>
      <c r="BJ60" s="9"/>
      <c r="BK60" s="9">
        <f t="shared" si="70"/>
        <v>6</v>
      </c>
      <c r="BL60" s="139">
        <v>1.2267192541321688</v>
      </c>
      <c r="BM60" s="139">
        <v>2.2612105538192599</v>
      </c>
      <c r="BN60" s="139">
        <v>2.1252009430760062</v>
      </c>
      <c r="BO60" s="139">
        <v>1.2944496352201866</v>
      </c>
      <c r="BP60" s="139">
        <v>0.32314284341629806</v>
      </c>
      <c r="BQ60" s="139">
        <v>0.14000000000000001</v>
      </c>
      <c r="BR60" s="139">
        <v>1.4542000570988298</v>
      </c>
      <c r="BS60" s="139">
        <v>11.984388276878477</v>
      </c>
      <c r="BT60" s="139">
        <v>-1.7475682675103321</v>
      </c>
      <c r="BU60" s="139">
        <v>-1.7169645793441486</v>
      </c>
      <c r="BV60" s="139">
        <v>-1.4425350046709582</v>
      </c>
      <c r="BW60" s="139">
        <v>0.61768216477991222</v>
      </c>
      <c r="BX60" s="139">
        <v>0.15</v>
      </c>
      <c r="BY60" s="139">
        <v>-0.4950056673809119</v>
      </c>
      <c r="BZ60" s="138">
        <v>0.15</v>
      </c>
      <c r="CA60" s="138">
        <v>0.2</v>
      </c>
      <c r="CB60" s="138">
        <v>0.12</v>
      </c>
      <c r="CC60" s="138">
        <v>0.08</v>
      </c>
      <c r="CD60" s="138">
        <v>0.18</v>
      </c>
      <c r="CE60" s="138">
        <v>0.16</v>
      </c>
      <c r="CF60" s="138">
        <v>0.05</v>
      </c>
      <c r="CG60" s="138">
        <v>0.35</v>
      </c>
      <c r="CH60" s="138">
        <v>0.3</v>
      </c>
      <c r="CI60" s="138">
        <v>0.38</v>
      </c>
      <c r="CJ60" s="138">
        <v>0.42</v>
      </c>
      <c r="CK60" s="138">
        <v>0.32</v>
      </c>
      <c r="CL60" s="138">
        <v>0.34</v>
      </c>
      <c r="CM60" s="138">
        <v>0.45</v>
      </c>
      <c r="CN60" s="138">
        <v>0.15</v>
      </c>
      <c r="CO60" s="138">
        <v>0.2</v>
      </c>
      <c r="CP60" s="138">
        <v>0.12</v>
      </c>
      <c r="CQ60" s="138">
        <v>0.08</v>
      </c>
      <c r="CR60" s="138">
        <v>0.18</v>
      </c>
      <c r="CS60" s="138">
        <v>0.16</v>
      </c>
      <c r="CT60" s="138">
        <v>0.05</v>
      </c>
      <c r="CU60" s="138">
        <v>0.35</v>
      </c>
      <c r="CV60" s="138">
        <v>0.3</v>
      </c>
      <c r="CW60" s="138">
        <v>0.38</v>
      </c>
      <c r="CX60" s="138">
        <v>0.42</v>
      </c>
      <c r="CY60" s="138">
        <v>0.32</v>
      </c>
      <c r="CZ60" s="138">
        <v>0.34</v>
      </c>
      <c r="DA60" s="138">
        <v>0.45</v>
      </c>
    </row>
    <row r="61" spans="1:105" x14ac:dyDescent="0.25">
      <c r="A61" s="9">
        <v>77</v>
      </c>
      <c r="B61" s="9" t="s">
        <v>317</v>
      </c>
      <c r="C61" s="9" t="s">
        <v>325</v>
      </c>
      <c r="D61" s="9" t="s">
        <v>45</v>
      </c>
      <c r="E61" s="9" t="s">
        <v>84</v>
      </c>
      <c r="F61" s="9"/>
      <c r="H61" s="9" t="s">
        <v>45</v>
      </c>
      <c r="I61" s="56">
        <v>1</v>
      </c>
      <c r="J61" s="56">
        <v>1</v>
      </c>
      <c r="K61" s="56">
        <v>1</v>
      </c>
      <c r="L61" s="56">
        <v>1</v>
      </c>
      <c r="M61" s="56">
        <v>1</v>
      </c>
      <c r="N61" s="56">
        <v>1</v>
      </c>
      <c r="O61" s="56">
        <v>1</v>
      </c>
      <c r="P61" s="56">
        <v>1</v>
      </c>
      <c r="Q61" s="56">
        <v>1</v>
      </c>
      <c r="R61" s="56">
        <v>1</v>
      </c>
      <c r="S61" s="9">
        <f t="shared" si="40"/>
        <v>1</v>
      </c>
      <c r="T61" s="9">
        <f t="shared" si="41"/>
        <v>1</v>
      </c>
      <c r="U61" s="9">
        <f t="shared" si="42"/>
        <v>1</v>
      </c>
      <c r="V61" s="9">
        <f t="shared" si="43"/>
        <v>1</v>
      </c>
      <c r="W61" s="9">
        <v>1</v>
      </c>
      <c r="X61" s="9">
        <f t="shared" ca="1" si="63"/>
        <v>1</v>
      </c>
      <c r="Y61" s="9">
        <f t="shared" ca="1" si="63"/>
        <v>1</v>
      </c>
      <c r="Z61" s="9">
        <f t="shared" ca="1" si="63"/>
        <v>1</v>
      </c>
      <c r="AA61" s="9">
        <f t="shared" ca="1" si="44"/>
        <v>1</v>
      </c>
      <c r="AB61" s="9">
        <f t="shared" ca="1" si="12"/>
        <v>1</v>
      </c>
      <c r="AD61" s="9">
        <v>1980</v>
      </c>
      <c r="AE61" s="9">
        <v>1977</v>
      </c>
      <c r="AF61" s="9">
        <v>1972</v>
      </c>
      <c r="AG61" s="9">
        <v>1980</v>
      </c>
      <c r="AH61" s="9"/>
      <c r="AI61" s="9">
        <v>1972</v>
      </c>
      <c r="AJ61" s="9"/>
      <c r="AK61" s="9">
        <v>10</v>
      </c>
      <c r="AL61" s="9">
        <v>3</v>
      </c>
      <c r="AM61" s="9">
        <v>2</v>
      </c>
      <c r="AN61" s="9">
        <v>9</v>
      </c>
      <c r="AO61" s="9"/>
      <c r="AP61" s="9">
        <v>1</v>
      </c>
      <c r="AX61" s="9"/>
      <c r="AY61" s="9">
        <f t="shared" ref="AY61:AY75" si="71">AD61+10</f>
        <v>1990</v>
      </c>
      <c r="AZ61" s="9">
        <f t="shared" si="64"/>
        <v>1987</v>
      </c>
      <c r="BA61" s="9">
        <f t="shared" si="65"/>
        <v>1982</v>
      </c>
      <c r="BB61" s="9">
        <f t="shared" si="66"/>
        <v>1990</v>
      </c>
      <c r="BC61" s="9"/>
      <c r="BD61" s="9">
        <f t="shared" si="67"/>
        <v>1982</v>
      </c>
      <c r="BE61" s="9"/>
      <c r="BF61" s="9">
        <f t="shared" ref="BF61:BF75" si="72">AK61</f>
        <v>10</v>
      </c>
      <c r="BG61" s="9">
        <f t="shared" si="68"/>
        <v>3</v>
      </c>
      <c r="BH61" s="9">
        <f t="shared" si="69"/>
        <v>2</v>
      </c>
      <c r="BI61" s="9">
        <f t="shared" si="70"/>
        <v>9</v>
      </c>
      <c r="BJ61" s="9"/>
      <c r="BK61" s="9">
        <f t="shared" si="70"/>
        <v>1</v>
      </c>
      <c r="BL61" s="139">
        <v>1.2267192541321688</v>
      </c>
      <c r="BM61" s="139">
        <v>2.2612105538192599</v>
      </c>
      <c r="BN61" s="139">
        <v>2.1252009430760062</v>
      </c>
      <c r="BO61" s="139">
        <v>1.2944496352201866</v>
      </c>
      <c r="BP61" s="139">
        <v>0.32314284341629806</v>
      </c>
      <c r="BQ61" s="139">
        <v>0.14000000000000001</v>
      </c>
      <c r="BR61" s="139">
        <v>1.4542000570988298</v>
      </c>
      <c r="BS61" s="139">
        <v>11.984388276878477</v>
      </c>
      <c r="BT61" s="139">
        <v>-1.7475682675103321</v>
      </c>
      <c r="BU61" s="139">
        <v>-1.7169645793441486</v>
      </c>
      <c r="BV61" s="139">
        <v>-1.4425350046709582</v>
      </c>
      <c r="BW61" s="139">
        <v>0.61768216477991222</v>
      </c>
      <c r="BX61" s="139">
        <v>0.15</v>
      </c>
      <c r="BY61" s="139">
        <v>-0.4950056673809119</v>
      </c>
      <c r="BZ61" s="138">
        <v>0.15</v>
      </c>
      <c r="CA61" s="138">
        <v>0.2</v>
      </c>
      <c r="CB61" s="138">
        <v>0.12</v>
      </c>
      <c r="CC61" s="138">
        <v>0.08</v>
      </c>
      <c r="CD61" s="138">
        <v>0.18</v>
      </c>
      <c r="CE61" s="138">
        <v>0.16</v>
      </c>
      <c r="CF61" s="138">
        <v>0.05</v>
      </c>
      <c r="CG61" s="138">
        <v>0.35</v>
      </c>
      <c r="CH61" s="138">
        <v>0.3</v>
      </c>
      <c r="CI61" s="138">
        <v>0.38</v>
      </c>
      <c r="CJ61" s="138">
        <v>0.42</v>
      </c>
      <c r="CK61" s="138">
        <v>0.32</v>
      </c>
      <c r="CL61" s="138">
        <v>0.34</v>
      </c>
      <c r="CM61" s="138">
        <v>0.45</v>
      </c>
      <c r="CN61" s="138">
        <v>0.15</v>
      </c>
      <c r="CO61" s="138">
        <v>0.2</v>
      </c>
      <c r="CP61" s="138">
        <v>0.12</v>
      </c>
      <c r="CQ61" s="138">
        <v>0.08</v>
      </c>
      <c r="CR61" s="138">
        <v>0.18</v>
      </c>
      <c r="CS61" s="138">
        <v>0.16</v>
      </c>
      <c r="CT61" s="138">
        <v>0.05</v>
      </c>
      <c r="CU61" s="138">
        <v>0.35</v>
      </c>
      <c r="CV61" s="138">
        <v>0.3</v>
      </c>
      <c r="CW61" s="138">
        <v>0.38</v>
      </c>
      <c r="CX61" s="138">
        <v>0.42</v>
      </c>
      <c r="CY61" s="138">
        <v>0.32</v>
      </c>
      <c r="CZ61" s="138">
        <v>0.34</v>
      </c>
      <c r="DA61" s="138">
        <v>0.45</v>
      </c>
    </row>
    <row r="62" spans="1:105" x14ac:dyDescent="0.25">
      <c r="A62" s="9">
        <v>78</v>
      </c>
      <c r="B62" s="9" t="s">
        <v>309</v>
      </c>
      <c r="C62" s="9" t="s">
        <v>324</v>
      </c>
      <c r="D62" s="9" t="s">
        <v>45</v>
      </c>
      <c r="E62" s="9" t="s">
        <v>84</v>
      </c>
      <c r="F62" s="9"/>
      <c r="H62" s="9" t="s">
        <v>45</v>
      </c>
      <c r="I62" s="56">
        <v>1</v>
      </c>
      <c r="J62" s="56">
        <v>1</v>
      </c>
      <c r="K62" s="56">
        <v>1</v>
      </c>
      <c r="L62" s="56">
        <v>1</v>
      </c>
      <c r="M62" s="56">
        <v>1</v>
      </c>
      <c r="N62" s="56">
        <v>1</v>
      </c>
      <c r="O62" s="56">
        <v>1</v>
      </c>
      <c r="P62" s="56">
        <v>1</v>
      </c>
      <c r="Q62" s="56">
        <v>1</v>
      </c>
      <c r="R62" s="56">
        <v>1</v>
      </c>
      <c r="S62" s="9">
        <f t="shared" si="40"/>
        <v>1</v>
      </c>
      <c r="T62" s="9">
        <f t="shared" si="41"/>
        <v>1</v>
      </c>
      <c r="U62" s="9">
        <f t="shared" si="42"/>
        <v>1</v>
      </c>
      <c r="V62" s="9">
        <f t="shared" si="43"/>
        <v>1</v>
      </c>
      <c r="W62" s="9">
        <v>1</v>
      </c>
      <c r="X62" s="9">
        <f t="shared" ca="1" si="63"/>
        <v>1</v>
      </c>
      <c r="Y62" s="9">
        <f t="shared" ca="1" si="63"/>
        <v>1</v>
      </c>
      <c r="Z62" s="9">
        <f t="shared" ca="1" si="63"/>
        <v>1</v>
      </c>
      <c r="AA62" s="9">
        <f t="shared" ca="1" si="44"/>
        <v>1</v>
      </c>
      <c r="AB62" s="9">
        <f t="shared" ca="1" si="12"/>
        <v>1</v>
      </c>
      <c r="AD62" s="9">
        <v>2003</v>
      </c>
      <c r="AE62" s="9">
        <v>1996</v>
      </c>
      <c r="AF62" s="9">
        <v>1997</v>
      </c>
      <c r="AG62" s="9">
        <v>2003</v>
      </c>
      <c r="AH62" s="9"/>
      <c r="AI62" s="9">
        <v>1997</v>
      </c>
      <c r="AJ62" s="9"/>
      <c r="AK62" s="9">
        <v>1</v>
      </c>
      <c r="AL62" s="9">
        <v>6</v>
      </c>
      <c r="AM62" s="9">
        <v>12</v>
      </c>
      <c r="AN62" s="9">
        <v>1</v>
      </c>
      <c r="AO62" s="9"/>
      <c r="AP62" s="9">
        <v>5</v>
      </c>
      <c r="AX62" s="9"/>
      <c r="AY62" s="9">
        <f t="shared" si="71"/>
        <v>2013</v>
      </c>
      <c r="AZ62" s="9">
        <f t="shared" si="64"/>
        <v>2006</v>
      </c>
      <c r="BA62" s="9">
        <f t="shared" si="65"/>
        <v>2007</v>
      </c>
      <c r="BB62" s="9">
        <f t="shared" si="66"/>
        <v>2013</v>
      </c>
      <c r="BC62" s="9"/>
      <c r="BD62" s="9">
        <f t="shared" si="67"/>
        <v>2007</v>
      </c>
      <c r="BE62" s="9"/>
      <c r="BF62" s="9">
        <f t="shared" si="72"/>
        <v>1</v>
      </c>
      <c r="BG62" s="9">
        <f t="shared" si="68"/>
        <v>6</v>
      </c>
      <c r="BH62" s="9">
        <f t="shared" si="69"/>
        <v>12</v>
      </c>
      <c r="BI62" s="9">
        <f t="shared" si="70"/>
        <v>1</v>
      </c>
      <c r="BJ62" s="9"/>
      <c r="BK62" s="9">
        <f t="shared" si="70"/>
        <v>5</v>
      </c>
      <c r="BL62" s="139">
        <v>1.2267192541321688</v>
      </c>
      <c r="BM62" s="139">
        <v>2.2612105538192599</v>
      </c>
      <c r="BN62" s="139">
        <v>2.1252009430760062</v>
      </c>
      <c r="BO62" s="139">
        <v>1.2944496352201866</v>
      </c>
      <c r="BP62" s="139">
        <v>0.32314284341629806</v>
      </c>
      <c r="BQ62" s="139">
        <v>0.14000000000000001</v>
      </c>
      <c r="BR62" s="139">
        <v>1.4542000570988298</v>
      </c>
      <c r="BS62" s="139">
        <v>11.984388276878477</v>
      </c>
      <c r="BT62" s="139">
        <v>-1.7475682675103321</v>
      </c>
      <c r="BU62" s="139">
        <v>-1.7169645793441486</v>
      </c>
      <c r="BV62" s="139">
        <v>-1.4425350046709582</v>
      </c>
      <c r="BW62" s="139">
        <v>0.61768216477991222</v>
      </c>
      <c r="BX62" s="139">
        <v>0.15</v>
      </c>
      <c r="BY62" s="139">
        <v>-0.4950056673809119</v>
      </c>
      <c r="BZ62" s="138">
        <v>0.15</v>
      </c>
      <c r="CA62" s="138">
        <v>0.2</v>
      </c>
      <c r="CB62" s="138">
        <v>0.12</v>
      </c>
      <c r="CC62" s="138">
        <v>0.08</v>
      </c>
      <c r="CD62" s="138">
        <v>0.18</v>
      </c>
      <c r="CE62" s="138">
        <v>0.16</v>
      </c>
      <c r="CF62" s="138">
        <v>0.05</v>
      </c>
      <c r="CG62" s="138">
        <v>0.35</v>
      </c>
      <c r="CH62" s="138">
        <v>0.3</v>
      </c>
      <c r="CI62" s="138">
        <v>0.38</v>
      </c>
      <c r="CJ62" s="138">
        <v>0.42</v>
      </c>
      <c r="CK62" s="138">
        <v>0.32</v>
      </c>
      <c r="CL62" s="138">
        <v>0.34</v>
      </c>
      <c r="CM62" s="138">
        <v>0.45</v>
      </c>
      <c r="CN62" s="138">
        <v>0.15</v>
      </c>
      <c r="CO62" s="138">
        <v>0.2</v>
      </c>
      <c r="CP62" s="138">
        <v>0.12</v>
      </c>
      <c r="CQ62" s="138">
        <v>0.08</v>
      </c>
      <c r="CR62" s="138">
        <v>0.18</v>
      </c>
      <c r="CS62" s="138">
        <v>0.16</v>
      </c>
      <c r="CT62" s="138">
        <v>0.05</v>
      </c>
      <c r="CU62" s="138">
        <v>0.35</v>
      </c>
      <c r="CV62" s="138">
        <v>0.3</v>
      </c>
      <c r="CW62" s="138">
        <v>0.38</v>
      </c>
      <c r="CX62" s="138">
        <v>0.42</v>
      </c>
      <c r="CY62" s="138">
        <v>0.32</v>
      </c>
      <c r="CZ62" s="138">
        <v>0.34</v>
      </c>
      <c r="DA62" s="138">
        <v>0.45</v>
      </c>
    </row>
    <row r="63" spans="1:105" x14ac:dyDescent="0.25">
      <c r="A63" s="9">
        <v>79</v>
      </c>
      <c r="B63" s="9" t="s">
        <v>318</v>
      </c>
      <c r="C63" s="9" t="s">
        <v>325</v>
      </c>
      <c r="D63" s="9" t="s">
        <v>45</v>
      </c>
      <c r="E63" s="9" t="s">
        <v>84</v>
      </c>
      <c r="F63" s="9"/>
      <c r="H63" s="9" t="s">
        <v>45</v>
      </c>
      <c r="I63" s="56">
        <v>1</v>
      </c>
      <c r="J63" s="56">
        <v>1</v>
      </c>
      <c r="K63" s="56">
        <v>1</v>
      </c>
      <c r="L63" s="56">
        <v>1</v>
      </c>
      <c r="M63" s="56">
        <v>1</v>
      </c>
      <c r="N63" s="56">
        <v>1</v>
      </c>
      <c r="O63" s="56">
        <v>1</v>
      </c>
      <c r="P63" s="56">
        <v>1</v>
      </c>
      <c r="Q63" s="56">
        <v>1</v>
      </c>
      <c r="R63" s="56">
        <v>1</v>
      </c>
      <c r="S63" s="9">
        <f t="shared" si="40"/>
        <v>1</v>
      </c>
      <c r="T63" s="9">
        <f t="shared" si="41"/>
        <v>1</v>
      </c>
      <c r="U63" s="9">
        <f t="shared" si="42"/>
        <v>1</v>
      </c>
      <c r="V63" s="9">
        <f t="shared" si="43"/>
        <v>1</v>
      </c>
      <c r="W63" s="9">
        <v>1</v>
      </c>
      <c r="X63" s="9">
        <f t="shared" ca="1" si="63"/>
        <v>1</v>
      </c>
      <c r="Y63" s="9">
        <f t="shared" ca="1" si="63"/>
        <v>1</v>
      </c>
      <c r="Z63" s="9">
        <f t="shared" ca="1" si="63"/>
        <v>1</v>
      </c>
      <c r="AA63" s="9">
        <f t="shared" ca="1" si="44"/>
        <v>1</v>
      </c>
      <c r="AB63" s="9">
        <f t="shared" ca="1" si="12"/>
        <v>1</v>
      </c>
      <c r="AD63" s="9">
        <v>1983</v>
      </c>
      <c r="AE63" s="9">
        <v>1996</v>
      </c>
      <c r="AF63" s="9">
        <v>1976</v>
      </c>
      <c r="AG63" s="9">
        <v>1975</v>
      </c>
      <c r="AH63" s="9"/>
      <c r="AI63" s="9">
        <v>1982</v>
      </c>
      <c r="AJ63" s="9"/>
      <c r="AK63" s="9">
        <v>7</v>
      </c>
      <c r="AL63" s="9">
        <v>7</v>
      </c>
      <c r="AM63" s="9">
        <v>7</v>
      </c>
      <c r="AN63" s="9">
        <v>7</v>
      </c>
      <c r="AO63" s="9"/>
      <c r="AP63" s="9">
        <v>7</v>
      </c>
      <c r="AX63" s="9"/>
      <c r="AY63" s="9">
        <f t="shared" si="71"/>
        <v>1993</v>
      </c>
      <c r="AZ63" s="9">
        <f t="shared" si="64"/>
        <v>2006</v>
      </c>
      <c r="BA63" s="9">
        <f t="shared" si="65"/>
        <v>1986</v>
      </c>
      <c r="BB63" s="9">
        <f t="shared" si="66"/>
        <v>1985</v>
      </c>
      <c r="BC63" s="9"/>
      <c r="BD63" s="9">
        <f t="shared" si="67"/>
        <v>1992</v>
      </c>
      <c r="BE63" s="9"/>
      <c r="BF63" s="9">
        <f t="shared" si="72"/>
        <v>7</v>
      </c>
      <c r="BG63" s="9">
        <f t="shared" si="68"/>
        <v>7</v>
      </c>
      <c r="BH63" s="9">
        <f t="shared" si="69"/>
        <v>7</v>
      </c>
      <c r="BI63" s="9">
        <f t="shared" si="70"/>
        <v>7</v>
      </c>
      <c r="BJ63" s="9"/>
      <c r="BK63" s="9">
        <f t="shared" si="70"/>
        <v>7</v>
      </c>
      <c r="BL63" s="139">
        <v>1.2267192541321688</v>
      </c>
      <c r="BM63" s="139">
        <v>2.2612105538192599</v>
      </c>
      <c r="BN63" s="139">
        <v>2.1252009430760062</v>
      </c>
      <c r="BO63" s="139">
        <v>1.2944496352201866</v>
      </c>
      <c r="BP63" s="139">
        <v>0.32314284341629806</v>
      </c>
      <c r="BQ63" s="139">
        <v>0.14000000000000001</v>
      </c>
      <c r="BR63" s="139">
        <v>1.4542000570988298</v>
      </c>
      <c r="BS63" s="139">
        <v>11.984388276878477</v>
      </c>
      <c r="BT63" s="139">
        <v>-1.7475682675103321</v>
      </c>
      <c r="BU63" s="139">
        <v>-1.7169645793441486</v>
      </c>
      <c r="BV63" s="139">
        <v>-1.4425350046709582</v>
      </c>
      <c r="BW63" s="139">
        <v>0.61768216477991222</v>
      </c>
      <c r="BX63" s="139">
        <v>0.15</v>
      </c>
      <c r="BY63" s="139">
        <v>-0.4950056673809119</v>
      </c>
      <c r="BZ63" s="138">
        <v>0.15</v>
      </c>
      <c r="CA63" s="138">
        <v>0.2</v>
      </c>
      <c r="CB63" s="138">
        <v>0.12</v>
      </c>
      <c r="CC63" s="138">
        <v>0.08</v>
      </c>
      <c r="CD63" s="138">
        <v>0.18</v>
      </c>
      <c r="CE63" s="138">
        <v>0.16</v>
      </c>
      <c r="CF63" s="138">
        <v>0.05</v>
      </c>
      <c r="CG63" s="138">
        <v>0.35</v>
      </c>
      <c r="CH63" s="138">
        <v>0.3</v>
      </c>
      <c r="CI63" s="138">
        <v>0.38</v>
      </c>
      <c r="CJ63" s="138">
        <v>0.42</v>
      </c>
      <c r="CK63" s="138">
        <v>0.32</v>
      </c>
      <c r="CL63" s="138">
        <v>0.34</v>
      </c>
      <c r="CM63" s="138">
        <v>0.45</v>
      </c>
      <c r="CN63" s="138">
        <v>0.15</v>
      </c>
      <c r="CO63" s="138">
        <v>0.2</v>
      </c>
      <c r="CP63" s="138">
        <v>0.12</v>
      </c>
      <c r="CQ63" s="138">
        <v>0.08</v>
      </c>
      <c r="CR63" s="138">
        <v>0.18</v>
      </c>
      <c r="CS63" s="138">
        <v>0.16</v>
      </c>
      <c r="CT63" s="138">
        <v>0.05</v>
      </c>
      <c r="CU63" s="138">
        <v>0.35</v>
      </c>
      <c r="CV63" s="138">
        <v>0.3</v>
      </c>
      <c r="CW63" s="138">
        <v>0.38</v>
      </c>
      <c r="CX63" s="138">
        <v>0.42</v>
      </c>
      <c r="CY63" s="138">
        <v>0.32</v>
      </c>
      <c r="CZ63" s="138">
        <v>0.34</v>
      </c>
      <c r="DA63" s="138">
        <v>0.45</v>
      </c>
    </row>
    <row r="64" spans="1:105" x14ac:dyDescent="0.25">
      <c r="A64" s="9">
        <v>80</v>
      </c>
      <c r="B64" s="9" t="s">
        <v>310</v>
      </c>
      <c r="C64" s="9" t="s">
        <v>324</v>
      </c>
      <c r="D64" s="9" t="s">
        <v>45</v>
      </c>
      <c r="E64" s="9" t="s">
        <v>84</v>
      </c>
      <c r="F64" s="9"/>
      <c r="H64" s="9" t="s">
        <v>45</v>
      </c>
      <c r="I64" s="56">
        <v>1</v>
      </c>
      <c r="J64" s="56">
        <v>1</v>
      </c>
      <c r="K64" s="56">
        <v>1</v>
      </c>
      <c r="L64" s="56">
        <v>1</v>
      </c>
      <c r="M64" s="56">
        <v>1</v>
      </c>
      <c r="N64" s="56">
        <v>1</v>
      </c>
      <c r="O64" s="56">
        <v>1</v>
      </c>
      <c r="P64" s="56">
        <v>1</v>
      </c>
      <c r="Q64" s="56">
        <v>1</v>
      </c>
      <c r="R64" s="56">
        <v>1</v>
      </c>
      <c r="S64" s="9">
        <f t="shared" si="40"/>
        <v>1</v>
      </c>
      <c r="T64" s="9">
        <f t="shared" si="41"/>
        <v>1</v>
      </c>
      <c r="U64" s="9">
        <f t="shared" si="42"/>
        <v>1</v>
      </c>
      <c r="V64" s="9">
        <f t="shared" si="43"/>
        <v>1</v>
      </c>
      <c r="W64" s="9">
        <v>1</v>
      </c>
      <c r="X64" s="9">
        <f t="shared" ca="1" si="63"/>
        <v>1</v>
      </c>
      <c r="Y64" s="9">
        <f t="shared" ca="1" si="63"/>
        <v>1</v>
      </c>
      <c r="Z64" s="9">
        <f t="shared" ca="1" si="63"/>
        <v>1</v>
      </c>
      <c r="AA64" s="9">
        <f t="shared" ca="1" si="44"/>
        <v>1</v>
      </c>
      <c r="AB64" s="9">
        <f t="shared" ca="1" si="12"/>
        <v>1</v>
      </c>
      <c r="AD64" s="9">
        <v>2002</v>
      </c>
      <c r="AE64" s="9">
        <v>1970</v>
      </c>
      <c r="AF64" s="9">
        <v>1970</v>
      </c>
      <c r="AG64" s="9">
        <v>2002</v>
      </c>
      <c r="AH64" s="9"/>
      <c r="AI64" s="9">
        <v>1970</v>
      </c>
      <c r="AJ64" s="9"/>
      <c r="AK64" s="9">
        <v>2</v>
      </c>
      <c r="AL64" s="9">
        <v>10</v>
      </c>
      <c r="AM64" s="9">
        <v>10</v>
      </c>
      <c r="AN64" s="9">
        <v>1</v>
      </c>
      <c r="AO64" s="9"/>
      <c r="AP64" s="9">
        <v>11</v>
      </c>
      <c r="AX64" s="9"/>
      <c r="AY64" s="9">
        <f t="shared" si="71"/>
        <v>2012</v>
      </c>
      <c r="AZ64" s="9">
        <f t="shared" si="64"/>
        <v>1980</v>
      </c>
      <c r="BA64" s="9">
        <f t="shared" si="65"/>
        <v>1980</v>
      </c>
      <c r="BB64" s="9">
        <f t="shared" si="66"/>
        <v>2012</v>
      </c>
      <c r="BC64" s="9"/>
      <c r="BD64" s="9">
        <f t="shared" si="67"/>
        <v>1980</v>
      </c>
      <c r="BE64" s="9"/>
      <c r="BF64" s="9">
        <f t="shared" si="72"/>
        <v>2</v>
      </c>
      <c r="BG64" s="9">
        <f t="shared" si="68"/>
        <v>10</v>
      </c>
      <c r="BH64" s="9">
        <f t="shared" si="69"/>
        <v>10</v>
      </c>
      <c r="BI64" s="9">
        <f t="shared" si="70"/>
        <v>1</v>
      </c>
      <c r="BJ64" s="9"/>
      <c r="BK64" s="9">
        <f t="shared" si="70"/>
        <v>11</v>
      </c>
      <c r="BL64" s="139">
        <v>1.2267192541321688</v>
      </c>
      <c r="BM64" s="139">
        <v>2.2612105538192599</v>
      </c>
      <c r="BN64" s="139">
        <v>2.1252009430760062</v>
      </c>
      <c r="BO64" s="139">
        <v>1.2944496352201866</v>
      </c>
      <c r="BP64" s="139">
        <v>0.32314284341629806</v>
      </c>
      <c r="BQ64" s="139">
        <v>0.14000000000000001</v>
      </c>
      <c r="BR64" s="139">
        <v>1.4542000570988298</v>
      </c>
      <c r="BS64" s="139">
        <v>11.984388276878477</v>
      </c>
      <c r="BT64" s="139">
        <v>-1.7475682675103321</v>
      </c>
      <c r="BU64" s="139">
        <v>-1.7169645793441486</v>
      </c>
      <c r="BV64" s="139">
        <v>-1.4425350046709582</v>
      </c>
      <c r="BW64" s="139">
        <v>0.61768216477991222</v>
      </c>
      <c r="BX64" s="139">
        <v>0.15</v>
      </c>
      <c r="BY64" s="139">
        <v>-0.4950056673809119</v>
      </c>
      <c r="BZ64" s="138">
        <v>0.15</v>
      </c>
      <c r="CA64" s="138">
        <v>0.2</v>
      </c>
      <c r="CB64" s="138">
        <v>0.12</v>
      </c>
      <c r="CC64" s="138">
        <v>0.08</v>
      </c>
      <c r="CD64" s="138">
        <v>0.18</v>
      </c>
      <c r="CE64" s="138">
        <v>0.16</v>
      </c>
      <c r="CF64" s="138">
        <v>0.05</v>
      </c>
      <c r="CG64" s="138">
        <v>0.35</v>
      </c>
      <c r="CH64" s="138">
        <v>0.3</v>
      </c>
      <c r="CI64" s="138">
        <v>0.38</v>
      </c>
      <c r="CJ64" s="138">
        <v>0.42</v>
      </c>
      <c r="CK64" s="138">
        <v>0.32</v>
      </c>
      <c r="CL64" s="138">
        <v>0.34</v>
      </c>
      <c r="CM64" s="138">
        <v>0.45</v>
      </c>
      <c r="CN64" s="138">
        <v>0.15</v>
      </c>
      <c r="CO64" s="138">
        <v>0.2</v>
      </c>
      <c r="CP64" s="138">
        <v>0.12</v>
      </c>
      <c r="CQ64" s="138">
        <v>0.08</v>
      </c>
      <c r="CR64" s="138">
        <v>0.18</v>
      </c>
      <c r="CS64" s="138">
        <v>0.16</v>
      </c>
      <c r="CT64" s="138">
        <v>0.05</v>
      </c>
      <c r="CU64" s="138">
        <v>0.35</v>
      </c>
      <c r="CV64" s="138">
        <v>0.3</v>
      </c>
      <c r="CW64" s="138">
        <v>0.38</v>
      </c>
      <c r="CX64" s="138">
        <v>0.42</v>
      </c>
      <c r="CY64" s="138">
        <v>0.32</v>
      </c>
      <c r="CZ64" s="138">
        <v>0.34</v>
      </c>
      <c r="DA64" s="138">
        <v>0.45</v>
      </c>
    </row>
    <row r="65" spans="1:105" x14ac:dyDescent="0.25">
      <c r="A65" s="9">
        <v>81</v>
      </c>
      <c r="B65" s="9" t="s">
        <v>319</v>
      </c>
      <c r="C65" s="9" t="s">
        <v>325</v>
      </c>
      <c r="D65" s="9" t="s">
        <v>45</v>
      </c>
      <c r="E65" s="9" t="s">
        <v>84</v>
      </c>
      <c r="F65" s="9"/>
      <c r="H65" s="9" t="s">
        <v>45</v>
      </c>
      <c r="I65" s="56">
        <v>1</v>
      </c>
      <c r="J65" s="56">
        <v>1</v>
      </c>
      <c r="K65" s="56">
        <v>1</v>
      </c>
      <c r="L65" s="56">
        <v>1</v>
      </c>
      <c r="M65" s="56">
        <v>1</v>
      </c>
      <c r="N65" s="56">
        <v>1</v>
      </c>
      <c r="O65" s="56">
        <v>1</v>
      </c>
      <c r="P65" s="56">
        <v>1</v>
      </c>
      <c r="Q65" s="56">
        <v>1</v>
      </c>
      <c r="R65" s="56">
        <v>1</v>
      </c>
      <c r="S65" s="9">
        <f t="shared" si="40"/>
        <v>1</v>
      </c>
      <c r="T65" s="9">
        <f t="shared" si="41"/>
        <v>1</v>
      </c>
      <c r="U65" s="9">
        <f t="shared" si="42"/>
        <v>1</v>
      </c>
      <c r="V65" s="9">
        <f t="shared" si="43"/>
        <v>1</v>
      </c>
      <c r="W65" s="9">
        <v>1</v>
      </c>
      <c r="X65" s="9">
        <f t="shared" ca="1" si="63"/>
        <v>1</v>
      </c>
      <c r="Y65" s="9">
        <f t="shared" ca="1" si="63"/>
        <v>1</v>
      </c>
      <c r="Z65" s="9">
        <f t="shared" ca="1" si="63"/>
        <v>1</v>
      </c>
      <c r="AA65" s="9">
        <f t="shared" ca="1" si="44"/>
        <v>1</v>
      </c>
      <c r="AB65" s="9">
        <f t="shared" ca="1" si="12"/>
        <v>1</v>
      </c>
      <c r="AD65" s="9">
        <v>1963</v>
      </c>
      <c r="AE65" s="9">
        <v>1964</v>
      </c>
      <c r="AF65" s="9">
        <v>1964</v>
      </c>
      <c r="AG65" s="9">
        <v>1962</v>
      </c>
      <c r="AH65" s="9"/>
      <c r="AI65" s="9">
        <v>1963</v>
      </c>
      <c r="AJ65" s="9"/>
      <c r="AK65" s="9">
        <v>7</v>
      </c>
      <c r="AL65" s="9">
        <v>7</v>
      </c>
      <c r="AM65" s="9">
        <v>7</v>
      </c>
      <c r="AN65" s="9">
        <v>7</v>
      </c>
      <c r="AO65" s="9"/>
      <c r="AP65" s="9">
        <v>7</v>
      </c>
      <c r="AX65" s="9"/>
      <c r="AY65" s="9">
        <f t="shared" si="71"/>
        <v>1973</v>
      </c>
      <c r="AZ65" s="9">
        <f t="shared" si="64"/>
        <v>1974</v>
      </c>
      <c r="BA65" s="9">
        <f t="shared" si="65"/>
        <v>1974</v>
      </c>
      <c r="BB65" s="9">
        <f t="shared" si="66"/>
        <v>1972</v>
      </c>
      <c r="BC65" s="9"/>
      <c r="BD65" s="9">
        <f t="shared" si="67"/>
        <v>1973</v>
      </c>
      <c r="BE65" s="9"/>
      <c r="BF65" s="9">
        <f t="shared" si="72"/>
        <v>7</v>
      </c>
      <c r="BG65" s="9">
        <f t="shared" si="68"/>
        <v>7</v>
      </c>
      <c r="BH65" s="9">
        <f t="shared" si="69"/>
        <v>7</v>
      </c>
      <c r="BI65" s="9">
        <f t="shared" si="70"/>
        <v>7</v>
      </c>
      <c r="BJ65" s="9"/>
      <c r="BK65" s="9">
        <f t="shared" si="70"/>
        <v>7</v>
      </c>
      <c r="BL65" s="139">
        <v>1.2267192541321688</v>
      </c>
      <c r="BM65" s="139">
        <v>2.2612105538192599</v>
      </c>
      <c r="BN65" s="139">
        <v>2.1252009430760062</v>
      </c>
      <c r="BO65" s="139">
        <v>1.2944496352201866</v>
      </c>
      <c r="BP65" s="139">
        <v>0.32314284341629806</v>
      </c>
      <c r="BQ65" s="139">
        <v>0.14000000000000001</v>
      </c>
      <c r="BR65" s="139">
        <v>1.4542000570988298</v>
      </c>
      <c r="BS65" s="139">
        <v>11.984388276878477</v>
      </c>
      <c r="BT65" s="139">
        <v>-1.7475682675103321</v>
      </c>
      <c r="BU65" s="139">
        <v>-1.7169645793441486</v>
      </c>
      <c r="BV65" s="139">
        <v>-1.4425350046709582</v>
      </c>
      <c r="BW65" s="139">
        <v>0.61768216477991222</v>
      </c>
      <c r="BX65" s="139">
        <v>0.15</v>
      </c>
      <c r="BY65" s="139">
        <v>-0.4950056673809119</v>
      </c>
      <c r="BZ65" s="138">
        <v>0.15</v>
      </c>
      <c r="CA65" s="138">
        <v>0.2</v>
      </c>
      <c r="CB65" s="138">
        <v>0.12</v>
      </c>
      <c r="CC65" s="138">
        <v>0.08</v>
      </c>
      <c r="CD65" s="138">
        <v>0.18</v>
      </c>
      <c r="CE65" s="138">
        <v>0.16</v>
      </c>
      <c r="CF65" s="138">
        <v>0.05</v>
      </c>
      <c r="CG65" s="138">
        <v>0.35</v>
      </c>
      <c r="CH65" s="138">
        <v>0.3</v>
      </c>
      <c r="CI65" s="138">
        <v>0.38</v>
      </c>
      <c r="CJ65" s="138">
        <v>0.42</v>
      </c>
      <c r="CK65" s="138">
        <v>0.32</v>
      </c>
      <c r="CL65" s="138">
        <v>0.34</v>
      </c>
      <c r="CM65" s="138">
        <v>0.45</v>
      </c>
      <c r="CN65" s="138">
        <v>0.15</v>
      </c>
      <c r="CO65" s="138">
        <v>0.2</v>
      </c>
      <c r="CP65" s="138">
        <v>0.12</v>
      </c>
      <c r="CQ65" s="138">
        <v>0.08</v>
      </c>
      <c r="CR65" s="138">
        <v>0.18</v>
      </c>
      <c r="CS65" s="138">
        <v>0.16</v>
      </c>
      <c r="CT65" s="138">
        <v>0.05</v>
      </c>
      <c r="CU65" s="138">
        <v>0.35</v>
      </c>
      <c r="CV65" s="138">
        <v>0.3</v>
      </c>
      <c r="CW65" s="138">
        <v>0.38</v>
      </c>
      <c r="CX65" s="138">
        <v>0.42</v>
      </c>
      <c r="CY65" s="138">
        <v>0.32</v>
      </c>
      <c r="CZ65" s="138">
        <v>0.34</v>
      </c>
      <c r="DA65" s="138">
        <v>0.45</v>
      </c>
    </row>
    <row r="66" spans="1:105" x14ac:dyDescent="0.25">
      <c r="A66" s="9">
        <v>82</v>
      </c>
      <c r="B66" s="9" t="s">
        <v>311</v>
      </c>
      <c r="C66" s="9" t="s">
        <v>324</v>
      </c>
      <c r="D66" s="9" t="s">
        <v>45</v>
      </c>
      <c r="E66" s="9" t="s">
        <v>84</v>
      </c>
      <c r="F66" s="9"/>
      <c r="H66" s="9" t="s">
        <v>45</v>
      </c>
      <c r="I66" s="56">
        <v>1</v>
      </c>
      <c r="J66" s="56">
        <v>1</v>
      </c>
      <c r="K66" s="56">
        <v>1</v>
      </c>
      <c r="L66" s="56">
        <v>1</v>
      </c>
      <c r="M66" s="56">
        <v>1</v>
      </c>
      <c r="N66" s="56">
        <v>1</v>
      </c>
      <c r="O66" s="56">
        <v>1</v>
      </c>
      <c r="P66" s="56">
        <v>1</v>
      </c>
      <c r="Q66" s="56">
        <v>1</v>
      </c>
      <c r="R66" s="56">
        <v>1</v>
      </c>
      <c r="S66" s="9">
        <f t="shared" si="40"/>
        <v>1</v>
      </c>
      <c r="T66" s="9">
        <f t="shared" si="41"/>
        <v>1</v>
      </c>
      <c r="U66" s="9">
        <f t="shared" si="42"/>
        <v>1</v>
      </c>
      <c r="V66" s="9">
        <f t="shared" si="43"/>
        <v>1</v>
      </c>
      <c r="W66" s="9">
        <v>1</v>
      </c>
      <c r="X66" s="9">
        <f t="shared" ca="1" si="63"/>
        <v>1</v>
      </c>
      <c r="Y66" s="9">
        <f t="shared" ca="1" si="63"/>
        <v>1</v>
      </c>
      <c r="Z66" s="9">
        <f t="shared" ca="1" si="63"/>
        <v>1</v>
      </c>
      <c r="AA66" s="9">
        <f t="shared" ca="1" si="44"/>
        <v>1</v>
      </c>
      <c r="AB66" s="9">
        <f t="shared" ca="1" si="12"/>
        <v>1</v>
      </c>
      <c r="AD66" s="9">
        <v>1970</v>
      </c>
      <c r="AE66" s="9">
        <v>1968</v>
      </c>
      <c r="AF66" s="9">
        <v>1970</v>
      </c>
      <c r="AG66" s="9">
        <v>1970</v>
      </c>
      <c r="AH66" s="9"/>
      <c r="AI66" s="9">
        <v>1970</v>
      </c>
      <c r="AJ66" s="9"/>
      <c r="AK66" s="9">
        <v>3</v>
      </c>
      <c r="AL66" s="9">
        <v>1</v>
      </c>
      <c r="AM66" s="9">
        <v>5</v>
      </c>
      <c r="AN66" s="9">
        <v>7</v>
      </c>
      <c r="AO66" s="9"/>
      <c r="AP66" s="9">
        <v>5</v>
      </c>
      <c r="AX66" s="9"/>
      <c r="AY66" s="9">
        <f t="shared" si="71"/>
        <v>1980</v>
      </c>
      <c r="AZ66" s="9">
        <f t="shared" si="64"/>
        <v>1978</v>
      </c>
      <c r="BA66" s="9">
        <f t="shared" si="65"/>
        <v>1980</v>
      </c>
      <c r="BB66" s="9">
        <f t="shared" si="66"/>
        <v>1980</v>
      </c>
      <c r="BC66" s="9"/>
      <c r="BD66" s="9">
        <f t="shared" si="67"/>
        <v>1980</v>
      </c>
      <c r="BE66" s="9"/>
      <c r="BF66" s="9">
        <f t="shared" si="72"/>
        <v>3</v>
      </c>
      <c r="BG66" s="9">
        <f t="shared" si="68"/>
        <v>1</v>
      </c>
      <c r="BH66" s="9">
        <f t="shared" si="69"/>
        <v>5</v>
      </c>
      <c r="BI66" s="9">
        <f t="shared" si="70"/>
        <v>7</v>
      </c>
      <c r="BJ66" s="9"/>
      <c r="BK66" s="9">
        <f t="shared" si="70"/>
        <v>5</v>
      </c>
      <c r="BL66" s="139">
        <v>1.2267192541321688</v>
      </c>
      <c r="BM66" s="139">
        <v>2.2612105538192599</v>
      </c>
      <c r="BN66" s="139">
        <v>2.1252009430760062</v>
      </c>
      <c r="BO66" s="139">
        <v>1.2944496352201866</v>
      </c>
      <c r="BP66" s="139">
        <v>0.32314284341629806</v>
      </c>
      <c r="BQ66" s="139">
        <v>0.14000000000000001</v>
      </c>
      <c r="BR66" s="139">
        <v>1.4542000570988298</v>
      </c>
      <c r="BS66" s="139">
        <v>11.984388276878477</v>
      </c>
      <c r="BT66" s="139">
        <v>-1.7475682675103321</v>
      </c>
      <c r="BU66" s="139">
        <v>-1.7169645793441486</v>
      </c>
      <c r="BV66" s="139">
        <v>-1.4425350046709582</v>
      </c>
      <c r="BW66" s="139">
        <v>0.61768216477991222</v>
      </c>
      <c r="BX66" s="139">
        <v>0.15</v>
      </c>
      <c r="BY66" s="139">
        <v>-0.4950056673809119</v>
      </c>
      <c r="BZ66" s="138">
        <v>0.15</v>
      </c>
      <c r="CA66" s="138">
        <v>0.2</v>
      </c>
      <c r="CB66" s="138">
        <v>0.12</v>
      </c>
      <c r="CC66" s="138">
        <v>0.08</v>
      </c>
      <c r="CD66" s="138">
        <v>0.18</v>
      </c>
      <c r="CE66" s="138">
        <v>0.16</v>
      </c>
      <c r="CF66" s="138">
        <v>0.05</v>
      </c>
      <c r="CG66" s="138">
        <v>0.35</v>
      </c>
      <c r="CH66" s="138">
        <v>0.3</v>
      </c>
      <c r="CI66" s="138">
        <v>0.38</v>
      </c>
      <c r="CJ66" s="138">
        <v>0.42</v>
      </c>
      <c r="CK66" s="138">
        <v>0.32</v>
      </c>
      <c r="CL66" s="138">
        <v>0.34</v>
      </c>
      <c r="CM66" s="138">
        <v>0.45</v>
      </c>
      <c r="CN66" s="138">
        <v>0.15</v>
      </c>
      <c r="CO66" s="138">
        <v>0.2</v>
      </c>
      <c r="CP66" s="138">
        <v>0.12</v>
      </c>
      <c r="CQ66" s="138">
        <v>0.08</v>
      </c>
      <c r="CR66" s="138">
        <v>0.18</v>
      </c>
      <c r="CS66" s="138">
        <v>0.16</v>
      </c>
      <c r="CT66" s="138">
        <v>0.05</v>
      </c>
      <c r="CU66" s="138">
        <v>0.35</v>
      </c>
      <c r="CV66" s="138">
        <v>0.3</v>
      </c>
      <c r="CW66" s="138">
        <v>0.38</v>
      </c>
      <c r="CX66" s="138">
        <v>0.42</v>
      </c>
      <c r="CY66" s="138">
        <v>0.32</v>
      </c>
      <c r="CZ66" s="138">
        <v>0.34</v>
      </c>
      <c r="DA66" s="138">
        <v>0.45</v>
      </c>
    </row>
    <row r="67" spans="1:105" x14ac:dyDescent="0.25">
      <c r="A67" s="9">
        <v>83</v>
      </c>
      <c r="B67" s="9" t="s">
        <v>312</v>
      </c>
      <c r="C67" s="178" t="s">
        <v>326</v>
      </c>
      <c r="D67" s="9" t="s">
        <v>45</v>
      </c>
      <c r="E67" s="9" t="s">
        <v>84</v>
      </c>
      <c r="F67" s="9"/>
      <c r="H67" s="9" t="s">
        <v>45</v>
      </c>
      <c r="I67" s="56">
        <v>1</v>
      </c>
      <c r="J67" s="56">
        <v>1</v>
      </c>
      <c r="K67" s="56">
        <v>1</v>
      </c>
      <c r="L67" s="56">
        <v>1</v>
      </c>
      <c r="M67" s="56">
        <v>1</v>
      </c>
      <c r="N67" s="56">
        <v>1</v>
      </c>
      <c r="O67" s="56">
        <v>1</v>
      </c>
      <c r="P67" s="56">
        <v>1</v>
      </c>
      <c r="Q67" s="56">
        <v>1</v>
      </c>
      <c r="R67" s="56">
        <v>1</v>
      </c>
      <c r="S67" s="9">
        <f t="shared" si="40"/>
        <v>1</v>
      </c>
      <c r="T67" s="9">
        <f t="shared" si="41"/>
        <v>1</v>
      </c>
      <c r="U67" s="9">
        <f t="shared" si="42"/>
        <v>1</v>
      </c>
      <c r="V67" s="9">
        <f t="shared" si="43"/>
        <v>1</v>
      </c>
      <c r="W67" s="9">
        <v>1</v>
      </c>
      <c r="X67" s="9">
        <f t="shared" ca="1" si="63"/>
        <v>1</v>
      </c>
      <c r="Y67" s="9">
        <f t="shared" ca="1" si="63"/>
        <v>1</v>
      </c>
      <c r="Z67" s="9">
        <f t="shared" ca="1" si="63"/>
        <v>1</v>
      </c>
      <c r="AA67" s="9">
        <f t="shared" ca="1" si="44"/>
        <v>1</v>
      </c>
      <c r="AB67" s="9">
        <f t="shared" ca="1" si="12"/>
        <v>1</v>
      </c>
      <c r="AD67" s="9">
        <v>1997</v>
      </c>
      <c r="AE67" s="9">
        <v>2000</v>
      </c>
      <c r="AF67" s="9">
        <v>2000</v>
      </c>
      <c r="AG67" s="9">
        <v>1997</v>
      </c>
      <c r="AH67" s="9"/>
      <c r="AI67" s="9">
        <v>2000</v>
      </c>
      <c r="AJ67" s="9"/>
      <c r="AK67" s="9">
        <v>4</v>
      </c>
      <c r="AL67" s="9">
        <v>10</v>
      </c>
      <c r="AM67" s="9">
        <v>5</v>
      </c>
      <c r="AN67" s="9">
        <v>1</v>
      </c>
      <c r="AO67" s="9"/>
      <c r="AP67" s="9">
        <v>1</v>
      </c>
      <c r="AX67" s="9"/>
      <c r="AY67" s="9">
        <f t="shared" si="71"/>
        <v>2007</v>
      </c>
      <c r="AZ67" s="9">
        <f t="shared" si="64"/>
        <v>2010</v>
      </c>
      <c r="BA67" s="9">
        <f t="shared" si="65"/>
        <v>2010</v>
      </c>
      <c r="BB67" s="9">
        <f t="shared" si="66"/>
        <v>2007</v>
      </c>
      <c r="BC67" s="9"/>
      <c r="BD67" s="9">
        <f t="shared" si="67"/>
        <v>2010</v>
      </c>
      <c r="BE67" s="9"/>
      <c r="BF67" s="9">
        <f t="shared" si="72"/>
        <v>4</v>
      </c>
      <c r="BG67" s="9">
        <f t="shared" si="68"/>
        <v>10</v>
      </c>
      <c r="BH67" s="9">
        <f t="shared" si="69"/>
        <v>5</v>
      </c>
      <c r="BI67" s="9">
        <f t="shared" si="70"/>
        <v>1</v>
      </c>
      <c r="BJ67" s="9"/>
      <c r="BK67" s="9">
        <f t="shared" si="70"/>
        <v>1</v>
      </c>
      <c r="BL67" s="139">
        <v>1.2267192541321688</v>
      </c>
      <c r="BM67" s="139">
        <v>2.2612105538192599</v>
      </c>
      <c r="BN67" s="139">
        <v>2.1252009430760062</v>
      </c>
      <c r="BO67" s="139">
        <v>1.2944496352201866</v>
      </c>
      <c r="BP67" s="139">
        <v>0.32314284341629806</v>
      </c>
      <c r="BQ67" s="139">
        <v>0.14000000000000001</v>
      </c>
      <c r="BR67" s="139">
        <v>1.4542000570988298</v>
      </c>
      <c r="BS67" s="139">
        <v>11.984388276878477</v>
      </c>
      <c r="BT67" s="139">
        <v>-1.7475682675103321</v>
      </c>
      <c r="BU67" s="139">
        <v>-1.7169645793441486</v>
      </c>
      <c r="BV67" s="139">
        <v>-1.4425350046709582</v>
      </c>
      <c r="BW67" s="139">
        <v>0.61768216477991222</v>
      </c>
      <c r="BX67" s="139">
        <v>0.15</v>
      </c>
      <c r="BY67" s="139">
        <v>-0.4950056673809119</v>
      </c>
      <c r="BZ67" s="138">
        <v>0.15</v>
      </c>
      <c r="CA67" s="138">
        <v>0.2</v>
      </c>
      <c r="CB67" s="138">
        <v>0.12</v>
      </c>
      <c r="CC67" s="138">
        <v>0.08</v>
      </c>
      <c r="CD67" s="138">
        <v>0.18</v>
      </c>
      <c r="CE67" s="138">
        <v>0.16</v>
      </c>
      <c r="CF67" s="138">
        <v>0.05</v>
      </c>
      <c r="CG67" s="138">
        <v>0.35</v>
      </c>
      <c r="CH67" s="138">
        <v>0.3</v>
      </c>
      <c r="CI67" s="138">
        <v>0.38</v>
      </c>
      <c r="CJ67" s="138">
        <v>0.42</v>
      </c>
      <c r="CK67" s="138">
        <v>0.32</v>
      </c>
      <c r="CL67" s="138">
        <v>0.34</v>
      </c>
      <c r="CM67" s="138">
        <v>0.45</v>
      </c>
      <c r="CN67" s="138">
        <v>0.15</v>
      </c>
      <c r="CO67" s="138">
        <v>0.2</v>
      </c>
      <c r="CP67" s="138">
        <v>0.12</v>
      </c>
      <c r="CQ67" s="138">
        <v>0.08</v>
      </c>
      <c r="CR67" s="138">
        <v>0.18</v>
      </c>
      <c r="CS67" s="138">
        <v>0.16</v>
      </c>
      <c r="CT67" s="138">
        <v>0.05</v>
      </c>
      <c r="CU67" s="138">
        <v>0.35</v>
      </c>
      <c r="CV67" s="138">
        <v>0.3</v>
      </c>
      <c r="CW67" s="138">
        <v>0.38</v>
      </c>
      <c r="CX67" s="138">
        <v>0.42</v>
      </c>
      <c r="CY67" s="138">
        <v>0.32</v>
      </c>
      <c r="CZ67" s="138">
        <v>0.34</v>
      </c>
      <c r="DA67" s="138">
        <v>0.45</v>
      </c>
    </row>
    <row r="68" spans="1:105" x14ac:dyDescent="0.25">
      <c r="A68" s="9">
        <v>84</v>
      </c>
      <c r="B68" s="9" t="s">
        <v>320</v>
      </c>
      <c r="C68" s="9" t="s">
        <v>325</v>
      </c>
      <c r="D68" s="9" t="s">
        <v>45</v>
      </c>
      <c r="E68" s="9" t="s">
        <v>84</v>
      </c>
      <c r="F68" s="9"/>
      <c r="H68" s="9" t="s">
        <v>45</v>
      </c>
      <c r="I68" s="56">
        <v>1</v>
      </c>
      <c r="J68" s="56">
        <v>1</v>
      </c>
      <c r="K68" s="56">
        <v>1</v>
      </c>
      <c r="L68" s="56">
        <v>1</v>
      </c>
      <c r="M68" s="56">
        <v>1</v>
      </c>
      <c r="N68" s="56">
        <v>1</v>
      </c>
      <c r="O68" s="56">
        <v>1</v>
      </c>
      <c r="P68" s="56">
        <v>1</v>
      </c>
      <c r="Q68" s="56">
        <v>1</v>
      </c>
      <c r="R68" s="56">
        <v>1</v>
      </c>
      <c r="S68" s="9">
        <f t="shared" ref="S68:S75" si="73">IF($M68=1,1,IF($B68="SPRAVATO",1,0))</f>
        <v>1</v>
      </c>
      <c r="T68" s="9">
        <f t="shared" ref="T68:T75" si="74">IF($M68=1,1,IF(OR($B68="SPRAVATO",$B68="Seltorexant"),1,0))</f>
        <v>1</v>
      </c>
      <c r="U68" s="9">
        <f t="shared" ref="U68:U75" si="75">IF($M68=1,1,IF(OR($B68="SPRAVATO",$B68="FAAH in Anxious Distress"),1,0))</f>
        <v>1</v>
      </c>
      <c r="V68" s="9">
        <f t="shared" ref="V68:V75" si="76">IF($M68=1,1,IF(OR($B68="SPRAVATO",$B68="FAAH in Anxious Distress",$B68="Seltorexant"),1,0))</f>
        <v>1</v>
      </c>
      <c r="W68" s="9">
        <v>1</v>
      </c>
      <c r="X68" s="9">
        <f t="shared" ca="1" si="63"/>
        <v>1</v>
      </c>
      <c r="Y68" s="9">
        <f t="shared" ca="1" si="63"/>
        <v>1</v>
      </c>
      <c r="Z68" s="9">
        <f t="shared" ca="1" si="63"/>
        <v>1</v>
      </c>
      <c r="AA68" s="9">
        <f t="shared" ca="1" si="44"/>
        <v>1</v>
      </c>
      <c r="AB68" s="9">
        <f t="shared" ca="1" si="44"/>
        <v>1</v>
      </c>
      <c r="AD68" s="9">
        <v>1969</v>
      </c>
      <c r="AE68" s="9">
        <v>1963</v>
      </c>
      <c r="AF68" s="9">
        <v>1970</v>
      </c>
      <c r="AG68" s="9">
        <v>1965</v>
      </c>
      <c r="AH68" s="9"/>
      <c r="AI68" s="9">
        <v>1965</v>
      </c>
      <c r="AJ68" s="9"/>
      <c r="AK68" s="9">
        <v>7</v>
      </c>
      <c r="AL68" s="9">
        <v>7</v>
      </c>
      <c r="AM68" s="9">
        <v>7</v>
      </c>
      <c r="AN68" s="9">
        <v>7</v>
      </c>
      <c r="AO68" s="9"/>
      <c r="AP68" s="9">
        <v>7</v>
      </c>
      <c r="AX68" s="9"/>
      <c r="AY68" s="9">
        <f t="shared" si="71"/>
        <v>1979</v>
      </c>
      <c r="AZ68" s="9">
        <f t="shared" si="64"/>
        <v>1973</v>
      </c>
      <c r="BA68" s="9">
        <f t="shared" si="65"/>
        <v>1980</v>
      </c>
      <c r="BB68" s="9">
        <f t="shared" si="66"/>
        <v>1975</v>
      </c>
      <c r="BC68" s="9"/>
      <c r="BD68" s="9">
        <f t="shared" si="67"/>
        <v>1975</v>
      </c>
      <c r="BE68" s="9"/>
      <c r="BF68" s="9">
        <f t="shared" si="72"/>
        <v>7</v>
      </c>
      <c r="BG68" s="9">
        <f t="shared" si="68"/>
        <v>7</v>
      </c>
      <c r="BH68" s="9">
        <f t="shared" si="69"/>
        <v>7</v>
      </c>
      <c r="BI68" s="9">
        <f t="shared" si="70"/>
        <v>7</v>
      </c>
      <c r="BJ68" s="9"/>
      <c r="BK68" s="9">
        <f t="shared" si="70"/>
        <v>7</v>
      </c>
      <c r="BL68" s="139">
        <v>1.2267192541321688</v>
      </c>
      <c r="BM68" s="139">
        <v>2.2612105538192599</v>
      </c>
      <c r="BN68" s="139">
        <v>2.1252009430760062</v>
      </c>
      <c r="BO68" s="139">
        <v>1.2944496352201866</v>
      </c>
      <c r="BP68" s="139">
        <v>0.32314284341629806</v>
      </c>
      <c r="BQ68" s="139">
        <v>0.14000000000000001</v>
      </c>
      <c r="BR68" s="139">
        <v>1.4542000570988298</v>
      </c>
      <c r="BS68" s="139">
        <v>11.984388276878477</v>
      </c>
      <c r="BT68" s="139">
        <v>-1.7475682675103321</v>
      </c>
      <c r="BU68" s="139">
        <v>-1.7169645793441486</v>
      </c>
      <c r="BV68" s="139">
        <v>-1.4425350046709582</v>
      </c>
      <c r="BW68" s="139">
        <v>0.61768216477991222</v>
      </c>
      <c r="BX68" s="139">
        <v>0.15</v>
      </c>
      <c r="BY68" s="139">
        <v>-0.4950056673809119</v>
      </c>
      <c r="BZ68" s="138">
        <v>0.15</v>
      </c>
      <c r="CA68" s="138">
        <v>0.2</v>
      </c>
      <c r="CB68" s="138">
        <v>0.12</v>
      </c>
      <c r="CC68" s="138">
        <v>0.08</v>
      </c>
      <c r="CD68" s="138">
        <v>0.18</v>
      </c>
      <c r="CE68" s="138">
        <v>0.16</v>
      </c>
      <c r="CF68" s="138">
        <v>0.05</v>
      </c>
      <c r="CG68" s="138">
        <v>0.35</v>
      </c>
      <c r="CH68" s="138">
        <v>0.3</v>
      </c>
      <c r="CI68" s="138">
        <v>0.38</v>
      </c>
      <c r="CJ68" s="138">
        <v>0.42</v>
      </c>
      <c r="CK68" s="138">
        <v>0.32</v>
      </c>
      <c r="CL68" s="138">
        <v>0.34</v>
      </c>
      <c r="CM68" s="138">
        <v>0.45</v>
      </c>
      <c r="CN68" s="138">
        <v>0.15</v>
      </c>
      <c r="CO68" s="138">
        <v>0.2</v>
      </c>
      <c r="CP68" s="138">
        <v>0.12</v>
      </c>
      <c r="CQ68" s="138">
        <v>0.08</v>
      </c>
      <c r="CR68" s="138">
        <v>0.18</v>
      </c>
      <c r="CS68" s="138">
        <v>0.16</v>
      </c>
      <c r="CT68" s="138">
        <v>0.05</v>
      </c>
      <c r="CU68" s="138">
        <v>0.35</v>
      </c>
      <c r="CV68" s="138">
        <v>0.3</v>
      </c>
      <c r="CW68" s="138">
        <v>0.38</v>
      </c>
      <c r="CX68" s="138">
        <v>0.42</v>
      </c>
      <c r="CY68" s="138">
        <v>0.32</v>
      </c>
      <c r="CZ68" s="138">
        <v>0.34</v>
      </c>
      <c r="DA68" s="138">
        <v>0.45</v>
      </c>
    </row>
    <row r="69" spans="1:105" x14ac:dyDescent="0.25">
      <c r="A69" s="9">
        <v>85</v>
      </c>
      <c r="B69" s="9" t="s">
        <v>321</v>
      </c>
      <c r="C69" s="9" t="s">
        <v>324</v>
      </c>
      <c r="D69" s="9" t="s">
        <v>45</v>
      </c>
      <c r="E69" s="9" t="s">
        <v>84</v>
      </c>
      <c r="F69" s="9"/>
      <c r="H69" s="9" t="s">
        <v>45</v>
      </c>
      <c r="I69" s="56">
        <v>1</v>
      </c>
      <c r="J69" s="56">
        <v>1</v>
      </c>
      <c r="K69" s="56">
        <v>1</v>
      </c>
      <c r="L69" s="56">
        <v>1</v>
      </c>
      <c r="M69" s="56">
        <v>1</v>
      </c>
      <c r="N69" s="56">
        <v>1</v>
      </c>
      <c r="O69" s="56">
        <v>1</v>
      </c>
      <c r="P69" s="56">
        <v>1</v>
      </c>
      <c r="Q69" s="56">
        <v>1</v>
      </c>
      <c r="R69" s="56">
        <v>1</v>
      </c>
      <c r="S69" s="9">
        <f t="shared" si="73"/>
        <v>1</v>
      </c>
      <c r="T69" s="9">
        <f t="shared" si="74"/>
        <v>1</v>
      </c>
      <c r="U69" s="9">
        <f t="shared" si="75"/>
        <v>1</v>
      </c>
      <c r="V69" s="9">
        <f t="shared" si="76"/>
        <v>1</v>
      </c>
      <c r="W69" s="9">
        <v>1</v>
      </c>
      <c r="X69" s="9">
        <f t="shared" ca="1" si="63"/>
        <v>1</v>
      </c>
      <c r="Y69" s="9">
        <f t="shared" ca="1" si="63"/>
        <v>1</v>
      </c>
      <c r="Z69" s="9">
        <f t="shared" ca="1" si="63"/>
        <v>1</v>
      </c>
      <c r="AA69" s="9">
        <f t="shared" ca="1" si="63"/>
        <v>1</v>
      </c>
      <c r="AB69" s="9">
        <f t="shared" ca="1" si="63"/>
        <v>1</v>
      </c>
      <c r="AD69" s="9">
        <v>1983</v>
      </c>
      <c r="AE69" s="9">
        <v>1984</v>
      </c>
      <c r="AF69" s="9">
        <v>1985</v>
      </c>
      <c r="AG69" s="9">
        <v>1983</v>
      </c>
      <c r="AH69" s="9"/>
      <c r="AI69" s="9">
        <v>1985</v>
      </c>
      <c r="AJ69" s="9"/>
      <c r="AK69" s="9">
        <v>8</v>
      </c>
      <c r="AL69" s="9">
        <v>4</v>
      </c>
      <c r="AM69" s="9">
        <v>4</v>
      </c>
      <c r="AN69" s="9">
        <v>2</v>
      </c>
      <c r="AO69" s="9"/>
      <c r="AP69" s="9">
        <v>1</v>
      </c>
      <c r="AX69" s="9"/>
      <c r="AY69" s="9">
        <f t="shared" si="71"/>
        <v>1993</v>
      </c>
      <c r="AZ69" s="9">
        <f t="shared" si="64"/>
        <v>1994</v>
      </c>
      <c r="BA69" s="9">
        <f t="shared" si="65"/>
        <v>1995</v>
      </c>
      <c r="BB69" s="9">
        <f t="shared" si="66"/>
        <v>1993</v>
      </c>
      <c r="BC69" s="9"/>
      <c r="BD69" s="9">
        <f t="shared" si="67"/>
        <v>1995</v>
      </c>
      <c r="BE69" s="9"/>
      <c r="BF69" s="9">
        <f t="shared" si="72"/>
        <v>8</v>
      </c>
      <c r="BG69" s="9">
        <f t="shared" si="68"/>
        <v>4</v>
      </c>
      <c r="BH69" s="9">
        <f t="shared" si="69"/>
        <v>4</v>
      </c>
      <c r="BI69" s="9">
        <f t="shared" si="70"/>
        <v>2</v>
      </c>
      <c r="BJ69" s="9"/>
      <c r="BK69" s="9">
        <f t="shared" si="70"/>
        <v>1</v>
      </c>
      <c r="BL69" s="139">
        <v>1.2267192541321688</v>
      </c>
      <c r="BM69" s="139">
        <v>2.2612105538192599</v>
      </c>
      <c r="BN69" s="139">
        <v>2.1252009430760062</v>
      </c>
      <c r="BO69" s="139">
        <v>1.2944496352201866</v>
      </c>
      <c r="BP69" s="139">
        <v>0.32314284341629806</v>
      </c>
      <c r="BQ69" s="139">
        <v>0.14000000000000001</v>
      </c>
      <c r="BR69" s="139">
        <v>1.4542000570988298</v>
      </c>
      <c r="BS69" s="139">
        <v>11.984388276878477</v>
      </c>
      <c r="BT69" s="139">
        <v>-1.7475682675103321</v>
      </c>
      <c r="BU69" s="139">
        <v>-1.7169645793441486</v>
      </c>
      <c r="BV69" s="139">
        <v>-1.4425350046709582</v>
      </c>
      <c r="BW69" s="139">
        <v>0.61768216477991222</v>
      </c>
      <c r="BX69" s="139">
        <v>0.15</v>
      </c>
      <c r="BY69" s="139">
        <v>-0.4950056673809119</v>
      </c>
      <c r="BZ69" s="138">
        <v>0.15</v>
      </c>
      <c r="CA69" s="138">
        <v>0.2</v>
      </c>
      <c r="CB69" s="138">
        <v>0.12</v>
      </c>
      <c r="CC69" s="138">
        <v>0.08</v>
      </c>
      <c r="CD69" s="138">
        <v>0.18</v>
      </c>
      <c r="CE69" s="138">
        <v>0.16</v>
      </c>
      <c r="CF69" s="138">
        <v>0.05</v>
      </c>
      <c r="CG69" s="138">
        <v>0.35</v>
      </c>
      <c r="CH69" s="138">
        <v>0.3</v>
      </c>
      <c r="CI69" s="138">
        <v>0.38</v>
      </c>
      <c r="CJ69" s="138">
        <v>0.42</v>
      </c>
      <c r="CK69" s="138">
        <v>0.32</v>
      </c>
      <c r="CL69" s="138">
        <v>0.34</v>
      </c>
      <c r="CM69" s="138">
        <v>0.45</v>
      </c>
      <c r="CN69" s="138">
        <v>0.15</v>
      </c>
      <c r="CO69" s="138">
        <v>0.2</v>
      </c>
      <c r="CP69" s="138">
        <v>0.12</v>
      </c>
      <c r="CQ69" s="138">
        <v>0.08</v>
      </c>
      <c r="CR69" s="138">
        <v>0.18</v>
      </c>
      <c r="CS69" s="138">
        <v>0.16</v>
      </c>
      <c r="CT69" s="138">
        <v>0.05</v>
      </c>
      <c r="CU69" s="138">
        <v>0.35</v>
      </c>
      <c r="CV69" s="138">
        <v>0.3</v>
      </c>
      <c r="CW69" s="138">
        <v>0.38</v>
      </c>
      <c r="CX69" s="138">
        <v>0.42</v>
      </c>
      <c r="CY69" s="138">
        <v>0.32</v>
      </c>
      <c r="CZ69" s="138">
        <v>0.34</v>
      </c>
      <c r="DA69" s="138">
        <v>0.45</v>
      </c>
    </row>
    <row r="70" spans="1:105" x14ac:dyDescent="0.25">
      <c r="A70" s="9">
        <v>86</v>
      </c>
      <c r="B70" s="9" t="s">
        <v>313</v>
      </c>
      <c r="C70" s="9" t="s">
        <v>324</v>
      </c>
      <c r="D70" s="9" t="s">
        <v>45</v>
      </c>
      <c r="E70" s="9" t="s">
        <v>84</v>
      </c>
      <c r="F70" s="9"/>
      <c r="H70" s="9" t="s">
        <v>45</v>
      </c>
      <c r="I70" s="56">
        <v>1</v>
      </c>
      <c r="J70" s="56">
        <v>1</v>
      </c>
      <c r="K70" s="56">
        <v>1</v>
      </c>
      <c r="L70" s="56">
        <v>1</v>
      </c>
      <c r="M70" s="56">
        <v>1</v>
      </c>
      <c r="N70" s="56">
        <v>1</v>
      </c>
      <c r="O70" s="56">
        <v>1</v>
      </c>
      <c r="P70" s="56">
        <v>1</v>
      </c>
      <c r="Q70" s="56">
        <v>1</v>
      </c>
      <c r="R70" s="56">
        <v>1</v>
      </c>
      <c r="S70" s="9">
        <f t="shared" si="73"/>
        <v>1</v>
      </c>
      <c r="T70" s="9">
        <f t="shared" si="74"/>
        <v>1</v>
      </c>
      <c r="U70" s="9">
        <f t="shared" si="75"/>
        <v>1</v>
      </c>
      <c r="V70" s="9">
        <f t="shared" si="76"/>
        <v>1</v>
      </c>
      <c r="W70" s="9">
        <v>1</v>
      </c>
      <c r="X70" s="9">
        <f t="shared" ca="1" si="63"/>
        <v>1</v>
      </c>
      <c r="Y70" s="9">
        <f t="shared" ca="1" si="63"/>
        <v>1</v>
      </c>
      <c r="Z70" s="9">
        <f t="shared" ca="1" si="63"/>
        <v>1</v>
      </c>
      <c r="AA70" s="9">
        <f t="shared" ca="1" si="63"/>
        <v>1</v>
      </c>
      <c r="AB70" s="9">
        <f t="shared" ca="1" si="63"/>
        <v>1</v>
      </c>
      <c r="AD70" s="9">
        <v>1996</v>
      </c>
      <c r="AE70" s="9">
        <v>1996</v>
      </c>
      <c r="AF70" s="9">
        <v>1998</v>
      </c>
      <c r="AG70" s="9">
        <v>1996</v>
      </c>
      <c r="AH70" s="9"/>
      <c r="AI70" s="9">
        <v>1998</v>
      </c>
      <c r="AJ70" s="9"/>
      <c r="AK70" s="9">
        <v>4</v>
      </c>
      <c r="AL70" s="9">
        <v>8</v>
      </c>
      <c r="AM70" s="9">
        <v>4</v>
      </c>
      <c r="AN70" s="9">
        <v>2</v>
      </c>
      <c r="AO70" s="9"/>
      <c r="AP70" s="9">
        <v>9</v>
      </c>
      <c r="AX70" s="9"/>
      <c r="AY70" s="9">
        <f t="shared" si="71"/>
        <v>2006</v>
      </c>
      <c r="AZ70" s="9">
        <f t="shared" si="64"/>
        <v>2006</v>
      </c>
      <c r="BA70" s="9">
        <f t="shared" si="65"/>
        <v>2008</v>
      </c>
      <c r="BB70" s="9">
        <f t="shared" si="66"/>
        <v>2006</v>
      </c>
      <c r="BC70" s="9"/>
      <c r="BD70" s="9">
        <f t="shared" si="67"/>
        <v>2008</v>
      </c>
      <c r="BE70" s="9"/>
      <c r="BF70" s="9">
        <f t="shared" si="72"/>
        <v>4</v>
      </c>
      <c r="BG70" s="9">
        <f t="shared" si="68"/>
        <v>8</v>
      </c>
      <c r="BH70" s="9">
        <f t="shared" si="69"/>
        <v>4</v>
      </c>
      <c r="BI70" s="9">
        <f t="shared" si="70"/>
        <v>2</v>
      </c>
      <c r="BJ70" s="9"/>
      <c r="BK70" s="9">
        <f t="shared" si="70"/>
        <v>9</v>
      </c>
      <c r="BL70" s="139">
        <v>1.2267192541321688</v>
      </c>
      <c r="BM70" s="139">
        <v>2.2612105538192599</v>
      </c>
      <c r="BN70" s="139">
        <v>2.1252009430760062</v>
      </c>
      <c r="BO70" s="139">
        <v>1.2944496352201866</v>
      </c>
      <c r="BP70" s="139">
        <v>0.32314284341629806</v>
      </c>
      <c r="BQ70" s="139">
        <v>0.14000000000000001</v>
      </c>
      <c r="BR70" s="139">
        <v>1.4542000570988298</v>
      </c>
      <c r="BS70" s="139">
        <v>11.984388276878477</v>
      </c>
      <c r="BT70" s="139">
        <v>-1.7475682675103321</v>
      </c>
      <c r="BU70" s="139">
        <v>-1.7169645793441486</v>
      </c>
      <c r="BV70" s="139">
        <v>-1.4425350046709582</v>
      </c>
      <c r="BW70" s="139">
        <v>0.61768216477991222</v>
      </c>
      <c r="BX70" s="139">
        <v>0.15</v>
      </c>
      <c r="BY70" s="139">
        <v>-0.4950056673809119</v>
      </c>
      <c r="BZ70" s="138">
        <v>0.15</v>
      </c>
      <c r="CA70" s="138">
        <v>0.2</v>
      </c>
      <c r="CB70" s="138">
        <v>0.12</v>
      </c>
      <c r="CC70" s="138">
        <v>0.08</v>
      </c>
      <c r="CD70" s="138">
        <v>0.18</v>
      </c>
      <c r="CE70" s="138">
        <v>0.16</v>
      </c>
      <c r="CF70" s="138">
        <v>0.05</v>
      </c>
      <c r="CG70" s="138">
        <v>0.35</v>
      </c>
      <c r="CH70" s="138">
        <v>0.3</v>
      </c>
      <c r="CI70" s="138">
        <v>0.38</v>
      </c>
      <c r="CJ70" s="138">
        <v>0.42</v>
      </c>
      <c r="CK70" s="138">
        <v>0.32</v>
      </c>
      <c r="CL70" s="138">
        <v>0.34</v>
      </c>
      <c r="CM70" s="138">
        <v>0.45</v>
      </c>
      <c r="CN70" s="138">
        <v>0.15</v>
      </c>
      <c r="CO70" s="138">
        <v>0.2</v>
      </c>
      <c r="CP70" s="138">
        <v>0.12</v>
      </c>
      <c r="CQ70" s="138">
        <v>0.08</v>
      </c>
      <c r="CR70" s="138">
        <v>0.18</v>
      </c>
      <c r="CS70" s="138">
        <v>0.16</v>
      </c>
      <c r="CT70" s="138">
        <v>0.05</v>
      </c>
      <c r="CU70" s="138">
        <v>0.35</v>
      </c>
      <c r="CV70" s="138">
        <v>0.3</v>
      </c>
      <c r="CW70" s="138">
        <v>0.38</v>
      </c>
      <c r="CX70" s="138">
        <v>0.42</v>
      </c>
      <c r="CY70" s="138">
        <v>0.32</v>
      </c>
      <c r="CZ70" s="138">
        <v>0.34</v>
      </c>
      <c r="DA70" s="138">
        <v>0.45</v>
      </c>
    </row>
    <row r="71" spans="1:105" x14ac:dyDescent="0.25">
      <c r="A71" s="9">
        <v>87</v>
      </c>
      <c r="B71" s="9" t="s">
        <v>314</v>
      </c>
      <c r="C71" s="9" t="s">
        <v>325</v>
      </c>
      <c r="D71" s="9" t="s">
        <v>45</v>
      </c>
      <c r="E71" s="9" t="s">
        <v>84</v>
      </c>
      <c r="F71" s="9"/>
      <c r="H71" s="9" t="s">
        <v>45</v>
      </c>
      <c r="I71" s="56">
        <v>1</v>
      </c>
      <c r="J71" s="56">
        <v>1</v>
      </c>
      <c r="K71" s="56">
        <v>1</v>
      </c>
      <c r="L71" s="56">
        <v>1</v>
      </c>
      <c r="M71" s="56">
        <v>1</v>
      </c>
      <c r="N71" s="56">
        <v>1</v>
      </c>
      <c r="O71" s="56">
        <v>1</v>
      </c>
      <c r="P71" s="56">
        <v>1</v>
      </c>
      <c r="Q71" s="56">
        <v>1</v>
      </c>
      <c r="R71" s="56">
        <v>1</v>
      </c>
      <c r="S71" s="9">
        <f t="shared" si="73"/>
        <v>1</v>
      </c>
      <c r="T71" s="9">
        <f t="shared" si="74"/>
        <v>1</v>
      </c>
      <c r="U71" s="9">
        <f t="shared" si="75"/>
        <v>1</v>
      </c>
      <c r="V71" s="9">
        <f t="shared" si="76"/>
        <v>1</v>
      </c>
      <c r="W71" s="9">
        <v>1</v>
      </c>
      <c r="X71" s="9">
        <f t="shared" ca="1" si="63"/>
        <v>1</v>
      </c>
      <c r="Y71" s="9">
        <f t="shared" ca="1" si="63"/>
        <v>1</v>
      </c>
      <c r="Z71" s="9">
        <f t="shared" ca="1" si="63"/>
        <v>1</v>
      </c>
      <c r="AA71" s="9">
        <f t="shared" ca="1" si="63"/>
        <v>1</v>
      </c>
      <c r="AB71" s="9">
        <f t="shared" ca="1" si="63"/>
        <v>1</v>
      </c>
      <c r="AD71" s="9">
        <v>1983</v>
      </c>
      <c r="AE71" s="9">
        <v>1984</v>
      </c>
      <c r="AF71" s="9">
        <v>1985</v>
      </c>
      <c r="AG71" s="9">
        <v>1983</v>
      </c>
      <c r="AH71" s="9"/>
      <c r="AI71" s="9">
        <v>1985</v>
      </c>
      <c r="AJ71" s="9"/>
      <c r="AK71" s="9">
        <v>1</v>
      </c>
      <c r="AL71" s="9">
        <v>1</v>
      </c>
      <c r="AM71" s="9">
        <v>1</v>
      </c>
      <c r="AN71" s="9">
        <v>1</v>
      </c>
      <c r="AO71" s="9"/>
      <c r="AP71" s="9">
        <v>1</v>
      </c>
      <c r="AX71" s="9"/>
      <c r="AY71" s="9">
        <f t="shared" si="71"/>
        <v>1993</v>
      </c>
      <c r="AZ71" s="9">
        <f t="shared" si="64"/>
        <v>1994</v>
      </c>
      <c r="BA71" s="9">
        <f t="shared" si="65"/>
        <v>1995</v>
      </c>
      <c r="BB71" s="9">
        <f t="shared" si="66"/>
        <v>1993</v>
      </c>
      <c r="BC71" s="9"/>
      <c r="BD71" s="9">
        <f t="shared" si="67"/>
        <v>1995</v>
      </c>
      <c r="BE71" s="9"/>
      <c r="BF71" s="9">
        <f t="shared" si="72"/>
        <v>1</v>
      </c>
      <c r="BG71" s="9">
        <f t="shared" si="68"/>
        <v>1</v>
      </c>
      <c r="BH71" s="9">
        <f t="shared" si="69"/>
        <v>1</v>
      </c>
      <c r="BI71" s="9">
        <f t="shared" si="70"/>
        <v>1</v>
      </c>
      <c r="BJ71" s="9"/>
      <c r="BK71" s="9">
        <f t="shared" si="70"/>
        <v>1</v>
      </c>
      <c r="BL71" s="139">
        <v>1.2267192541321688</v>
      </c>
      <c r="BM71" s="139">
        <v>2.2612105538192599</v>
      </c>
      <c r="BN71" s="139">
        <v>2.1252009430760062</v>
      </c>
      <c r="BO71" s="139">
        <v>1.2944496352201866</v>
      </c>
      <c r="BP71" s="139">
        <v>0.32314284341629806</v>
      </c>
      <c r="BQ71" s="139">
        <v>0.14000000000000001</v>
      </c>
      <c r="BR71" s="139">
        <v>1.4542000570988298</v>
      </c>
      <c r="BS71" s="139">
        <v>11.984388276878477</v>
      </c>
      <c r="BT71" s="139">
        <v>-1.7475682675103321</v>
      </c>
      <c r="BU71" s="139">
        <v>-1.7169645793441486</v>
      </c>
      <c r="BV71" s="139">
        <v>-1.4425350046709582</v>
      </c>
      <c r="BW71" s="139">
        <v>0.61768216477991222</v>
      </c>
      <c r="BX71" s="139">
        <v>0.15</v>
      </c>
      <c r="BY71" s="139">
        <v>-0.4950056673809119</v>
      </c>
      <c r="BZ71" s="138">
        <v>0.15</v>
      </c>
      <c r="CA71" s="138">
        <v>0.2</v>
      </c>
      <c r="CB71" s="138">
        <v>0.12</v>
      </c>
      <c r="CC71" s="138">
        <v>0.08</v>
      </c>
      <c r="CD71" s="138">
        <v>0.18</v>
      </c>
      <c r="CE71" s="138">
        <v>0.16</v>
      </c>
      <c r="CF71" s="138">
        <v>0.05</v>
      </c>
      <c r="CG71" s="138">
        <v>0.35</v>
      </c>
      <c r="CH71" s="138">
        <v>0.3</v>
      </c>
      <c r="CI71" s="138">
        <v>0.38</v>
      </c>
      <c r="CJ71" s="138">
        <v>0.42</v>
      </c>
      <c r="CK71" s="138">
        <v>0.32</v>
      </c>
      <c r="CL71" s="138">
        <v>0.34</v>
      </c>
      <c r="CM71" s="138">
        <v>0.45</v>
      </c>
      <c r="CN71" s="138">
        <v>0.15</v>
      </c>
      <c r="CO71" s="138">
        <v>0.2</v>
      </c>
      <c r="CP71" s="138">
        <v>0.12</v>
      </c>
      <c r="CQ71" s="138">
        <v>0.08</v>
      </c>
      <c r="CR71" s="138">
        <v>0.18</v>
      </c>
      <c r="CS71" s="138">
        <v>0.16</v>
      </c>
      <c r="CT71" s="138">
        <v>0.05</v>
      </c>
      <c r="CU71" s="138">
        <v>0.35</v>
      </c>
      <c r="CV71" s="138">
        <v>0.3</v>
      </c>
      <c r="CW71" s="138">
        <v>0.38</v>
      </c>
      <c r="CX71" s="138">
        <v>0.42</v>
      </c>
      <c r="CY71" s="138">
        <v>0.32</v>
      </c>
      <c r="CZ71" s="138">
        <v>0.34</v>
      </c>
      <c r="DA71" s="138">
        <v>0.45</v>
      </c>
    </row>
    <row r="72" spans="1:105" x14ac:dyDescent="0.25">
      <c r="A72" s="9">
        <v>88</v>
      </c>
      <c r="B72" s="9" t="s">
        <v>322</v>
      </c>
      <c r="C72" s="9" t="s">
        <v>325</v>
      </c>
      <c r="D72" s="9" t="s">
        <v>45</v>
      </c>
      <c r="E72" s="9" t="s">
        <v>84</v>
      </c>
      <c r="F72" s="9"/>
      <c r="H72" s="9" t="s">
        <v>45</v>
      </c>
      <c r="I72" s="56">
        <v>1</v>
      </c>
      <c r="J72" s="56">
        <v>1</v>
      </c>
      <c r="K72" s="56">
        <v>1</v>
      </c>
      <c r="L72" s="56">
        <v>1</v>
      </c>
      <c r="M72" s="56">
        <v>1</v>
      </c>
      <c r="N72" s="56">
        <v>1</v>
      </c>
      <c r="O72" s="56">
        <v>1</v>
      </c>
      <c r="P72" s="56">
        <v>1</v>
      </c>
      <c r="Q72" s="56">
        <v>1</v>
      </c>
      <c r="R72" s="56">
        <v>1</v>
      </c>
      <c r="S72" s="9">
        <f t="shared" si="73"/>
        <v>1</v>
      </c>
      <c r="T72" s="9">
        <f t="shared" si="74"/>
        <v>1</v>
      </c>
      <c r="U72" s="9">
        <f t="shared" si="75"/>
        <v>1</v>
      </c>
      <c r="V72" s="9">
        <f t="shared" si="76"/>
        <v>1</v>
      </c>
      <c r="W72" s="9">
        <v>1</v>
      </c>
      <c r="X72" s="9">
        <f t="shared" ca="1" si="63"/>
        <v>1</v>
      </c>
      <c r="Y72" s="9">
        <f t="shared" ca="1" si="63"/>
        <v>1</v>
      </c>
      <c r="Z72" s="9">
        <f t="shared" ca="1" si="63"/>
        <v>1</v>
      </c>
      <c r="AA72" s="9">
        <f t="shared" ca="1" si="63"/>
        <v>1</v>
      </c>
      <c r="AB72" s="9">
        <f t="shared" ca="1" si="63"/>
        <v>1</v>
      </c>
      <c r="AD72" s="9">
        <v>1965</v>
      </c>
      <c r="AE72" s="9">
        <v>1966</v>
      </c>
      <c r="AF72" s="9">
        <v>1966</v>
      </c>
      <c r="AG72" s="9">
        <v>1967</v>
      </c>
      <c r="AH72" s="9"/>
      <c r="AI72" s="9">
        <v>1966</v>
      </c>
      <c r="AJ72" s="9"/>
      <c r="AK72" s="9">
        <v>7</v>
      </c>
      <c r="AL72" s="9">
        <v>7</v>
      </c>
      <c r="AM72" s="9">
        <v>7</v>
      </c>
      <c r="AN72" s="9">
        <v>7</v>
      </c>
      <c r="AO72" s="9"/>
      <c r="AP72" s="9">
        <v>7</v>
      </c>
      <c r="AX72" s="9"/>
      <c r="AY72" s="9">
        <f t="shared" si="71"/>
        <v>1975</v>
      </c>
      <c r="AZ72" s="9">
        <f t="shared" si="64"/>
        <v>1976</v>
      </c>
      <c r="BA72" s="9">
        <f t="shared" si="65"/>
        <v>1976</v>
      </c>
      <c r="BB72" s="9">
        <f t="shared" si="66"/>
        <v>1977</v>
      </c>
      <c r="BC72" s="9"/>
      <c r="BD72" s="9">
        <f t="shared" si="67"/>
        <v>1976</v>
      </c>
      <c r="BE72" s="9"/>
      <c r="BF72" s="9">
        <f t="shared" si="72"/>
        <v>7</v>
      </c>
      <c r="BG72" s="9">
        <f t="shared" si="68"/>
        <v>7</v>
      </c>
      <c r="BH72" s="9">
        <f t="shared" si="69"/>
        <v>7</v>
      </c>
      <c r="BI72" s="9">
        <f t="shared" si="70"/>
        <v>7</v>
      </c>
      <c r="BJ72" s="9"/>
      <c r="BK72" s="9">
        <f t="shared" si="70"/>
        <v>7</v>
      </c>
      <c r="BL72" s="139">
        <v>1.2267192541321688</v>
      </c>
      <c r="BM72" s="139">
        <v>2.2612105538192599</v>
      </c>
      <c r="BN72" s="139">
        <v>2.1252009430760062</v>
      </c>
      <c r="BO72" s="139">
        <v>1.2944496352201866</v>
      </c>
      <c r="BP72" s="139">
        <v>0.32314284341629806</v>
      </c>
      <c r="BQ72" s="139">
        <v>0.14000000000000001</v>
      </c>
      <c r="BR72" s="139">
        <v>1.4542000570988298</v>
      </c>
      <c r="BS72" s="139">
        <v>11.984388276878477</v>
      </c>
      <c r="BT72" s="139">
        <v>-1.7475682675103321</v>
      </c>
      <c r="BU72" s="139">
        <v>-1.7169645793441486</v>
      </c>
      <c r="BV72" s="139">
        <v>-1.4425350046709582</v>
      </c>
      <c r="BW72" s="139">
        <v>0.61768216477991222</v>
      </c>
      <c r="BX72" s="139">
        <v>0.15</v>
      </c>
      <c r="BY72" s="139">
        <v>-0.4950056673809119</v>
      </c>
      <c r="BZ72" s="138">
        <v>0.15</v>
      </c>
      <c r="CA72" s="138">
        <v>0.2</v>
      </c>
      <c r="CB72" s="138">
        <v>0.12</v>
      </c>
      <c r="CC72" s="138">
        <v>0.08</v>
      </c>
      <c r="CD72" s="138">
        <v>0.18</v>
      </c>
      <c r="CE72" s="138">
        <v>0.16</v>
      </c>
      <c r="CF72" s="138">
        <v>0.05</v>
      </c>
      <c r="CG72" s="138">
        <v>0.35</v>
      </c>
      <c r="CH72" s="138">
        <v>0.3</v>
      </c>
      <c r="CI72" s="138">
        <v>0.38</v>
      </c>
      <c r="CJ72" s="138">
        <v>0.42</v>
      </c>
      <c r="CK72" s="138">
        <v>0.32</v>
      </c>
      <c r="CL72" s="138">
        <v>0.34</v>
      </c>
      <c r="CM72" s="138">
        <v>0.45</v>
      </c>
      <c r="CN72" s="138">
        <v>0.15</v>
      </c>
      <c r="CO72" s="138">
        <v>0.2</v>
      </c>
      <c r="CP72" s="138">
        <v>0.12</v>
      </c>
      <c r="CQ72" s="138">
        <v>0.08</v>
      </c>
      <c r="CR72" s="138">
        <v>0.18</v>
      </c>
      <c r="CS72" s="138">
        <v>0.16</v>
      </c>
      <c r="CT72" s="138">
        <v>0.05</v>
      </c>
      <c r="CU72" s="138">
        <v>0.35</v>
      </c>
      <c r="CV72" s="138">
        <v>0.3</v>
      </c>
      <c r="CW72" s="138">
        <v>0.38</v>
      </c>
      <c r="CX72" s="138">
        <v>0.42</v>
      </c>
      <c r="CY72" s="138">
        <v>0.32</v>
      </c>
      <c r="CZ72" s="138">
        <v>0.34</v>
      </c>
      <c r="DA72" s="138">
        <v>0.45</v>
      </c>
    </row>
    <row r="73" spans="1:105" x14ac:dyDescent="0.25">
      <c r="A73" s="9">
        <v>89</v>
      </c>
      <c r="B73" s="9" t="s">
        <v>323</v>
      </c>
      <c r="C73" s="9" t="s">
        <v>325</v>
      </c>
      <c r="D73" s="9" t="s">
        <v>45</v>
      </c>
      <c r="E73" s="9" t="s">
        <v>84</v>
      </c>
      <c r="F73" s="9"/>
      <c r="H73" s="9" t="s">
        <v>45</v>
      </c>
      <c r="I73" s="56">
        <v>1</v>
      </c>
      <c r="J73" s="56">
        <v>1</v>
      </c>
      <c r="K73" s="56">
        <v>1</v>
      </c>
      <c r="L73" s="56">
        <v>1</v>
      </c>
      <c r="M73" s="56">
        <v>1</v>
      </c>
      <c r="N73" s="56">
        <v>1</v>
      </c>
      <c r="O73" s="56">
        <v>1</v>
      </c>
      <c r="P73" s="56">
        <v>1</v>
      </c>
      <c r="Q73" s="56">
        <v>1</v>
      </c>
      <c r="R73" s="56">
        <v>1</v>
      </c>
      <c r="S73" s="9">
        <f t="shared" si="73"/>
        <v>1</v>
      </c>
      <c r="T73" s="9">
        <f t="shared" si="74"/>
        <v>1</v>
      </c>
      <c r="U73" s="9">
        <f t="shared" si="75"/>
        <v>1</v>
      </c>
      <c r="V73" s="9">
        <f t="shared" si="76"/>
        <v>1</v>
      </c>
      <c r="W73" s="9">
        <v>1</v>
      </c>
      <c r="X73" s="9">
        <f t="shared" ca="1" si="63"/>
        <v>1</v>
      </c>
      <c r="Y73" s="9">
        <f t="shared" ca="1" si="63"/>
        <v>1</v>
      </c>
      <c r="Z73" s="9">
        <f t="shared" ca="1" si="63"/>
        <v>1</v>
      </c>
      <c r="AA73" s="9">
        <f t="shared" ca="1" si="63"/>
        <v>1</v>
      </c>
      <c r="AB73" s="9">
        <f t="shared" ca="1" si="63"/>
        <v>1</v>
      </c>
      <c r="AD73" s="9">
        <v>1973</v>
      </c>
      <c r="AE73" s="9">
        <v>1979</v>
      </c>
      <c r="AF73" s="9"/>
      <c r="AG73" s="9">
        <v>1980</v>
      </c>
      <c r="AH73" s="9"/>
      <c r="AI73" s="9"/>
      <c r="AJ73" s="9"/>
      <c r="AK73" s="9">
        <v>7</v>
      </c>
      <c r="AL73" s="9">
        <v>7</v>
      </c>
      <c r="AM73" s="9">
        <v>7</v>
      </c>
      <c r="AN73" s="9">
        <v>7</v>
      </c>
      <c r="AO73" s="9"/>
      <c r="AP73" s="9">
        <v>7</v>
      </c>
      <c r="AX73" s="9"/>
      <c r="AY73" s="9">
        <f t="shared" si="71"/>
        <v>1983</v>
      </c>
      <c r="AZ73" s="9">
        <f t="shared" si="64"/>
        <v>1989</v>
      </c>
      <c r="BA73" s="9">
        <f t="shared" si="65"/>
        <v>10</v>
      </c>
      <c r="BB73" s="9">
        <f t="shared" si="66"/>
        <v>1990</v>
      </c>
      <c r="BC73" s="9"/>
      <c r="BD73" s="9">
        <f t="shared" si="67"/>
        <v>10</v>
      </c>
      <c r="BE73" s="9"/>
      <c r="BF73" s="9">
        <f t="shared" si="72"/>
        <v>7</v>
      </c>
      <c r="BG73" s="9">
        <f t="shared" si="68"/>
        <v>7</v>
      </c>
      <c r="BH73" s="9">
        <f t="shared" si="69"/>
        <v>7</v>
      </c>
      <c r="BI73" s="9">
        <f t="shared" si="70"/>
        <v>7</v>
      </c>
      <c r="BJ73" s="9"/>
      <c r="BK73" s="9">
        <f t="shared" si="70"/>
        <v>7</v>
      </c>
      <c r="BL73" s="139">
        <v>1.2267192541321688</v>
      </c>
      <c r="BM73" s="139">
        <v>2.2612105538192599</v>
      </c>
      <c r="BN73" s="139">
        <v>2.1252009430760062</v>
      </c>
      <c r="BO73" s="139">
        <v>1.2944496352201866</v>
      </c>
      <c r="BP73" s="139">
        <v>0.32314284341629806</v>
      </c>
      <c r="BQ73" s="139">
        <v>0.14000000000000001</v>
      </c>
      <c r="BR73" s="139">
        <v>1.4542000570988298</v>
      </c>
      <c r="BS73" s="139">
        <v>11.984388276878477</v>
      </c>
      <c r="BT73" s="139">
        <v>-1.7475682675103321</v>
      </c>
      <c r="BU73" s="139">
        <v>-1.7169645793441486</v>
      </c>
      <c r="BV73" s="139">
        <v>-1.4425350046709582</v>
      </c>
      <c r="BW73" s="139">
        <v>0.61768216477991222</v>
      </c>
      <c r="BX73" s="139">
        <v>0.15</v>
      </c>
      <c r="BY73" s="139">
        <v>-0.4950056673809119</v>
      </c>
      <c r="BZ73" s="138">
        <v>0.15</v>
      </c>
      <c r="CA73" s="138">
        <v>0.2</v>
      </c>
      <c r="CB73" s="138">
        <v>0.12</v>
      </c>
      <c r="CC73" s="138">
        <v>0.08</v>
      </c>
      <c r="CD73" s="138">
        <v>0.18</v>
      </c>
      <c r="CE73" s="138">
        <v>0.16</v>
      </c>
      <c r="CF73" s="138">
        <v>0.05</v>
      </c>
      <c r="CG73" s="138">
        <v>0.35</v>
      </c>
      <c r="CH73" s="138">
        <v>0.3</v>
      </c>
      <c r="CI73" s="138">
        <v>0.38</v>
      </c>
      <c r="CJ73" s="138">
        <v>0.42</v>
      </c>
      <c r="CK73" s="138">
        <v>0.32</v>
      </c>
      <c r="CL73" s="138">
        <v>0.34</v>
      </c>
      <c r="CM73" s="138">
        <v>0.45</v>
      </c>
      <c r="CN73" s="138">
        <v>0.15</v>
      </c>
      <c r="CO73" s="138">
        <v>0.2</v>
      </c>
      <c r="CP73" s="138">
        <v>0.12</v>
      </c>
      <c r="CQ73" s="138">
        <v>0.08</v>
      </c>
      <c r="CR73" s="138">
        <v>0.18</v>
      </c>
      <c r="CS73" s="138">
        <v>0.16</v>
      </c>
      <c r="CT73" s="138">
        <v>0.05</v>
      </c>
      <c r="CU73" s="138">
        <v>0.35</v>
      </c>
      <c r="CV73" s="138">
        <v>0.3</v>
      </c>
      <c r="CW73" s="138">
        <v>0.38</v>
      </c>
      <c r="CX73" s="138">
        <v>0.42</v>
      </c>
      <c r="CY73" s="138">
        <v>0.32</v>
      </c>
      <c r="CZ73" s="138">
        <v>0.34</v>
      </c>
      <c r="DA73" s="138">
        <v>0.45</v>
      </c>
    </row>
    <row r="74" spans="1:105" x14ac:dyDescent="0.25">
      <c r="A74" s="9">
        <v>90</v>
      </c>
      <c r="B74" s="9" t="s">
        <v>315</v>
      </c>
      <c r="C74" s="9" t="s">
        <v>324</v>
      </c>
      <c r="D74" s="9" t="s">
        <v>45</v>
      </c>
      <c r="E74" s="9" t="s">
        <v>84</v>
      </c>
      <c r="F74" s="9"/>
      <c r="H74" s="9" t="s">
        <v>45</v>
      </c>
      <c r="I74" s="56">
        <v>1</v>
      </c>
      <c r="J74" s="56">
        <v>1</v>
      </c>
      <c r="K74" s="56">
        <v>1</v>
      </c>
      <c r="L74" s="56">
        <v>1</v>
      </c>
      <c r="M74" s="56">
        <v>1</v>
      </c>
      <c r="N74" s="56">
        <v>1</v>
      </c>
      <c r="O74" s="56">
        <v>1</v>
      </c>
      <c r="P74" s="56">
        <v>1</v>
      </c>
      <c r="Q74" s="56">
        <v>1</v>
      </c>
      <c r="R74" s="56">
        <v>1</v>
      </c>
      <c r="S74" s="9">
        <f t="shared" si="73"/>
        <v>1</v>
      </c>
      <c r="T74" s="9">
        <f t="shared" si="74"/>
        <v>1</v>
      </c>
      <c r="U74" s="9">
        <f t="shared" si="75"/>
        <v>1</v>
      </c>
      <c r="V74" s="9">
        <f t="shared" si="76"/>
        <v>1</v>
      </c>
      <c r="W74" s="9">
        <v>1</v>
      </c>
      <c r="X74" s="9">
        <f t="shared" ca="1" si="63"/>
        <v>1</v>
      </c>
      <c r="Y74" s="9">
        <f t="shared" ca="1" si="63"/>
        <v>1</v>
      </c>
      <c r="Z74" s="9">
        <f t="shared" ca="1" si="63"/>
        <v>1</v>
      </c>
      <c r="AA74" s="9">
        <f t="shared" ca="1" si="63"/>
        <v>1</v>
      </c>
      <c r="AB74" s="9">
        <f t="shared" ca="1" si="63"/>
        <v>1</v>
      </c>
      <c r="AD74" s="9">
        <v>1950</v>
      </c>
      <c r="AE74" s="9">
        <v>1949</v>
      </c>
      <c r="AF74" s="9">
        <v>1949</v>
      </c>
      <c r="AG74" s="9">
        <v>1956</v>
      </c>
      <c r="AH74" s="9"/>
      <c r="AI74" s="9">
        <v>1950</v>
      </c>
      <c r="AJ74" s="9"/>
      <c r="AK74" s="9">
        <v>7</v>
      </c>
      <c r="AL74" s="9">
        <v>7</v>
      </c>
      <c r="AM74" s="9">
        <v>7</v>
      </c>
      <c r="AN74" s="9">
        <v>7</v>
      </c>
      <c r="AO74" s="9"/>
      <c r="AP74" s="9">
        <v>7</v>
      </c>
      <c r="AX74" s="9"/>
      <c r="AY74" s="9">
        <f t="shared" si="71"/>
        <v>1960</v>
      </c>
      <c r="AZ74" s="9">
        <f t="shared" si="64"/>
        <v>1959</v>
      </c>
      <c r="BA74" s="9">
        <f t="shared" si="65"/>
        <v>1959</v>
      </c>
      <c r="BB74" s="9">
        <f t="shared" si="66"/>
        <v>1966</v>
      </c>
      <c r="BC74" s="9"/>
      <c r="BD74" s="9">
        <f t="shared" si="67"/>
        <v>1960</v>
      </c>
      <c r="BE74" s="9"/>
      <c r="BF74" s="9">
        <f t="shared" si="72"/>
        <v>7</v>
      </c>
      <c r="BG74" s="9">
        <f t="shared" si="68"/>
        <v>7</v>
      </c>
      <c r="BH74" s="9">
        <f t="shared" si="69"/>
        <v>7</v>
      </c>
      <c r="BI74" s="9">
        <f t="shared" si="70"/>
        <v>7</v>
      </c>
      <c r="BJ74" s="9"/>
      <c r="BK74" s="9">
        <f t="shared" si="70"/>
        <v>7</v>
      </c>
      <c r="BL74" s="139">
        <v>1.2267192541321688</v>
      </c>
      <c r="BM74" s="139">
        <v>2.2612105538192599</v>
      </c>
      <c r="BN74" s="139">
        <v>2.1252009430760062</v>
      </c>
      <c r="BO74" s="139">
        <v>1.2944496352201866</v>
      </c>
      <c r="BP74" s="139">
        <v>0.32314284341629806</v>
      </c>
      <c r="BQ74" s="139">
        <v>0.14000000000000001</v>
      </c>
      <c r="BR74" s="139">
        <v>1.4542000570988298</v>
      </c>
      <c r="BS74" s="139">
        <v>11.984388276878477</v>
      </c>
      <c r="BT74" s="139">
        <v>-1.7475682675103321</v>
      </c>
      <c r="BU74" s="139">
        <v>-1.7169645793441486</v>
      </c>
      <c r="BV74" s="139">
        <v>-1.4425350046709582</v>
      </c>
      <c r="BW74" s="139">
        <v>0.61768216477991222</v>
      </c>
      <c r="BX74" s="139">
        <v>0.15</v>
      </c>
      <c r="BY74" s="139">
        <v>-0.4950056673809119</v>
      </c>
      <c r="BZ74" s="138">
        <v>0.15</v>
      </c>
      <c r="CA74" s="138">
        <v>0.2</v>
      </c>
      <c r="CB74" s="138">
        <v>0.12</v>
      </c>
      <c r="CC74" s="138">
        <v>0.08</v>
      </c>
      <c r="CD74" s="138">
        <v>0.18</v>
      </c>
      <c r="CE74" s="138">
        <v>0.16</v>
      </c>
      <c r="CF74" s="138">
        <v>0.05</v>
      </c>
      <c r="CG74" s="138">
        <v>0.35</v>
      </c>
      <c r="CH74" s="138">
        <v>0.3</v>
      </c>
      <c r="CI74" s="138">
        <v>0.38</v>
      </c>
      <c r="CJ74" s="138">
        <v>0.42</v>
      </c>
      <c r="CK74" s="138">
        <v>0.32</v>
      </c>
      <c r="CL74" s="138">
        <v>0.34</v>
      </c>
      <c r="CM74" s="138">
        <v>0.45</v>
      </c>
      <c r="CN74" s="138">
        <v>0.15</v>
      </c>
      <c r="CO74" s="138">
        <v>0.2</v>
      </c>
      <c r="CP74" s="138">
        <v>0.12</v>
      </c>
      <c r="CQ74" s="138">
        <v>0.08</v>
      </c>
      <c r="CR74" s="138">
        <v>0.18</v>
      </c>
      <c r="CS74" s="138">
        <v>0.16</v>
      </c>
      <c r="CT74" s="138">
        <v>0.05</v>
      </c>
      <c r="CU74" s="138">
        <v>0.35</v>
      </c>
      <c r="CV74" s="138">
        <v>0.3</v>
      </c>
      <c r="CW74" s="138">
        <v>0.38</v>
      </c>
      <c r="CX74" s="138">
        <v>0.42</v>
      </c>
      <c r="CY74" s="138">
        <v>0.32</v>
      </c>
      <c r="CZ74" s="138">
        <v>0.34</v>
      </c>
      <c r="DA74" s="138">
        <v>0.45</v>
      </c>
    </row>
    <row r="75" spans="1:105" x14ac:dyDescent="0.25">
      <c r="A75" s="9">
        <v>91</v>
      </c>
      <c r="B75" s="9" t="s">
        <v>316</v>
      </c>
      <c r="C75" s="9" t="s">
        <v>324</v>
      </c>
      <c r="D75" s="9" t="s">
        <v>45</v>
      </c>
      <c r="E75" s="9" t="s">
        <v>84</v>
      </c>
      <c r="F75" s="9"/>
      <c r="H75" s="9" t="s">
        <v>45</v>
      </c>
      <c r="I75" s="56">
        <v>1</v>
      </c>
      <c r="J75" s="56">
        <v>1</v>
      </c>
      <c r="K75" s="56">
        <v>1</v>
      </c>
      <c r="L75" s="56">
        <v>1</v>
      </c>
      <c r="M75" s="56">
        <v>1</v>
      </c>
      <c r="N75" s="56">
        <v>1</v>
      </c>
      <c r="O75" s="56">
        <v>1</v>
      </c>
      <c r="P75" s="56">
        <v>1</v>
      </c>
      <c r="Q75" s="56">
        <v>1</v>
      </c>
      <c r="R75" s="56">
        <v>1</v>
      </c>
      <c r="S75" s="9">
        <f t="shared" si="73"/>
        <v>1</v>
      </c>
      <c r="T75" s="9">
        <f t="shared" si="74"/>
        <v>1</v>
      </c>
      <c r="U75" s="9">
        <f t="shared" si="75"/>
        <v>1</v>
      </c>
      <c r="V75" s="9">
        <f t="shared" si="76"/>
        <v>1</v>
      </c>
      <c r="W75" s="9">
        <v>1</v>
      </c>
      <c r="X75" s="9">
        <f t="shared" ca="1" si="63"/>
        <v>1</v>
      </c>
      <c r="Y75" s="9">
        <f t="shared" ca="1" si="63"/>
        <v>1</v>
      </c>
      <c r="Z75" s="9">
        <f t="shared" ca="1" si="63"/>
        <v>1</v>
      </c>
      <c r="AA75" s="9">
        <f t="shared" ca="1" si="63"/>
        <v>1</v>
      </c>
      <c r="AB75" s="9">
        <f t="shared" ca="1" si="63"/>
        <v>1</v>
      </c>
      <c r="AD75" s="9">
        <v>1996</v>
      </c>
      <c r="AE75" s="9">
        <v>1996</v>
      </c>
      <c r="AF75" s="9">
        <v>1998</v>
      </c>
      <c r="AG75" s="9">
        <v>1996</v>
      </c>
      <c r="AH75" s="9"/>
      <c r="AI75" s="9">
        <v>1998</v>
      </c>
      <c r="AJ75" s="9"/>
      <c r="AK75" s="9">
        <v>10</v>
      </c>
      <c r="AL75" s="9">
        <v>12</v>
      </c>
      <c r="AM75" s="9">
        <v>4</v>
      </c>
      <c r="AN75" s="9">
        <v>1</v>
      </c>
      <c r="AO75" s="9"/>
      <c r="AP75" s="9">
        <v>4</v>
      </c>
      <c r="AX75" s="9"/>
      <c r="AY75" s="9">
        <f t="shared" si="71"/>
        <v>2006</v>
      </c>
      <c r="AZ75" s="9">
        <f t="shared" si="64"/>
        <v>2006</v>
      </c>
      <c r="BA75" s="9">
        <f t="shared" si="65"/>
        <v>2008</v>
      </c>
      <c r="BB75" s="9">
        <f t="shared" si="66"/>
        <v>2006</v>
      </c>
      <c r="BC75" s="9"/>
      <c r="BD75" s="9">
        <f t="shared" si="67"/>
        <v>2008</v>
      </c>
      <c r="BE75" s="9"/>
      <c r="BF75" s="9">
        <f t="shared" si="72"/>
        <v>10</v>
      </c>
      <c r="BG75" s="9">
        <f t="shared" si="68"/>
        <v>12</v>
      </c>
      <c r="BH75" s="9">
        <f t="shared" si="69"/>
        <v>4</v>
      </c>
      <c r="BI75" s="9">
        <f t="shared" si="70"/>
        <v>1</v>
      </c>
      <c r="BJ75" s="9"/>
      <c r="BK75" s="9">
        <f t="shared" si="70"/>
        <v>4</v>
      </c>
      <c r="BL75" s="139">
        <v>1.2267192541321688</v>
      </c>
      <c r="BM75" s="139">
        <v>2.2612105538192599</v>
      </c>
      <c r="BN75" s="139">
        <v>2.1252009430760062</v>
      </c>
      <c r="BO75" s="139">
        <v>1.2944496352201866</v>
      </c>
      <c r="BP75" s="139">
        <v>0.32314284341629806</v>
      </c>
      <c r="BQ75" s="139">
        <v>0.14000000000000001</v>
      </c>
      <c r="BR75" s="139">
        <v>1.4542000570988298</v>
      </c>
      <c r="BS75" s="139">
        <v>11.984388276878477</v>
      </c>
      <c r="BT75" s="139">
        <v>-1.7475682675103321</v>
      </c>
      <c r="BU75" s="139">
        <v>-1.7169645793441486</v>
      </c>
      <c r="BV75" s="139">
        <v>-1.4425350046709582</v>
      </c>
      <c r="BW75" s="139">
        <v>0.61768216477991222</v>
      </c>
      <c r="BX75" s="139">
        <v>0.15</v>
      </c>
      <c r="BY75" s="139">
        <v>-0.4950056673809119</v>
      </c>
      <c r="BZ75" s="138">
        <v>0.15</v>
      </c>
      <c r="CA75" s="138">
        <v>0.2</v>
      </c>
      <c r="CB75" s="138">
        <v>0.12</v>
      </c>
      <c r="CC75" s="138">
        <v>0.08</v>
      </c>
      <c r="CD75" s="138">
        <v>0.18</v>
      </c>
      <c r="CE75" s="138">
        <v>0.16</v>
      </c>
      <c r="CF75" s="138">
        <v>0.05</v>
      </c>
      <c r="CG75" s="138">
        <v>0.35</v>
      </c>
      <c r="CH75" s="138">
        <v>0.3</v>
      </c>
      <c r="CI75" s="138">
        <v>0.38</v>
      </c>
      <c r="CJ75" s="138">
        <v>0.42</v>
      </c>
      <c r="CK75" s="138">
        <v>0.32</v>
      </c>
      <c r="CL75" s="138">
        <v>0.34</v>
      </c>
      <c r="CM75" s="138">
        <v>0.45</v>
      </c>
      <c r="CN75" s="138">
        <v>0.15</v>
      </c>
      <c r="CO75" s="138">
        <v>0.2</v>
      </c>
      <c r="CP75" s="138">
        <v>0.12</v>
      </c>
      <c r="CQ75" s="138">
        <v>0.08</v>
      </c>
      <c r="CR75" s="138">
        <v>0.18</v>
      </c>
      <c r="CS75" s="138">
        <v>0.16</v>
      </c>
      <c r="CT75" s="138">
        <v>0.05</v>
      </c>
      <c r="CU75" s="138">
        <v>0.35</v>
      </c>
      <c r="CV75" s="138">
        <v>0.3</v>
      </c>
      <c r="CW75" s="138">
        <v>0.38</v>
      </c>
      <c r="CX75" s="138">
        <v>0.42</v>
      </c>
      <c r="CY75" s="138">
        <v>0.32</v>
      </c>
      <c r="CZ75" s="138">
        <v>0.34</v>
      </c>
      <c r="DA75" s="138">
        <v>0.45</v>
      </c>
    </row>
  </sheetData>
  <mergeCells count="13">
    <mergeCell ref="BL1:BR1"/>
    <mergeCell ref="BZ1:CF1"/>
    <mergeCell ref="CG1:CM1"/>
    <mergeCell ref="CN1:CT1"/>
    <mergeCell ref="CU1:DA1"/>
    <mergeCell ref="BS1:BY1"/>
    <mergeCell ref="I2:R2"/>
    <mergeCell ref="AC1:AI1"/>
    <mergeCell ref="AJ1:AP1"/>
    <mergeCell ref="AX1:BD1"/>
    <mergeCell ref="BE1:BK1"/>
    <mergeCell ref="AQ1:AW1"/>
    <mergeCell ref="S2:AB2"/>
  </mergeCells>
  <dataValidations disablePrompts="1" count="1">
    <dataValidation type="list" allowBlank="1" showInputMessage="1" showErrorMessage="1" sqref="I2:S2" xr:uid="{00000000-0002-0000-2500-000000000000}">
      <formula1>$I$3:$R$3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K73"/>
  <sheetViews>
    <sheetView workbookViewId="0">
      <selection activeCell="H2" sqref="H2"/>
    </sheetView>
  </sheetViews>
  <sheetFormatPr defaultRowHeight="15" x14ac:dyDescent="0.25"/>
  <cols>
    <col min="1" max="1" width="14" bestFit="1" customWidth="1"/>
    <col min="2" max="2" width="14.7109375" bestFit="1" customWidth="1"/>
    <col min="4" max="4" width="7.7109375" bestFit="1" customWidth="1"/>
    <col min="5" max="5" width="24.28515625" bestFit="1" customWidth="1"/>
    <col min="8" max="8" width="59.7109375" bestFit="1" customWidth="1"/>
    <col min="10" max="10" width="11.42578125" customWidth="1"/>
  </cols>
  <sheetData>
    <row r="1" spans="1:11" x14ac:dyDescent="0.25">
      <c r="A1" s="143" t="s">
        <v>833</v>
      </c>
      <c r="B1" s="143" t="s">
        <v>834</v>
      </c>
      <c r="D1" s="143" t="s">
        <v>839</v>
      </c>
      <c r="E1" s="143" t="s">
        <v>840</v>
      </c>
      <c r="G1" s="143" t="s">
        <v>260</v>
      </c>
      <c r="H1" s="143" t="s">
        <v>841</v>
      </c>
      <c r="J1" s="354"/>
    </row>
    <row r="2" spans="1:11" x14ac:dyDescent="0.25">
      <c r="A2" s="354">
        <v>1</v>
      </c>
      <c r="B2" s="9" t="s">
        <v>835</v>
      </c>
      <c r="D2" s="354">
        <v>1</v>
      </c>
      <c r="E2" s="9" t="s">
        <v>93</v>
      </c>
      <c r="F2">
        <v>1</v>
      </c>
      <c r="G2" s="9" t="s">
        <v>52</v>
      </c>
      <c r="H2" s="194" t="s">
        <v>842</v>
      </c>
      <c r="I2" s="354"/>
      <c r="J2" s="354"/>
      <c r="K2" s="354"/>
    </row>
    <row r="3" spans="1:11" x14ac:dyDescent="0.25">
      <c r="A3" s="354">
        <v>2</v>
      </c>
      <c r="B3" s="9" t="s">
        <v>81</v>
      </c>
      <c r="D3" s="354">
        <f>D2+1</f>
        <v>2</v>
      </c>
      <c r="E3" s="9" t="s">
        <v>82</v>
      </c>
      <c r="F3">
        <f>F2+1</f>
        <v>2</v>
      </c>
      <c r="G3" s="9" t="s">
        <v>708</v>
      </c>
      <c r="H3" t="s">
        <v>844</v>
      </c>
      <c r="I3" s="354"/>
      <c r="J3" s="354"/>
      <c r="K3" s="354"/>
    </row>
    <row r="4" spans="1:11" x14ac:dyDescent="0.25">
      <c r="A4" s="354">
        <v>3</v>
      </c>
      <c r="B4" s="9" t="s">
        <v>61</v>
      </c>
      <c r="D4" s="354">
        <f t="shared" ref="D4:D67" si="0">D3+1</f>
        <v>3</v>
      </c>
      <c r="E4" s="9" t="s">
        <v>26</v>
      </c>
      <c r="F4" s="354">
        <f t="shared" ref="F4:F26" si="1">F3+1</f>
        <v>3</v>
      </c>
      <c r="G4" s="9" t="s">
        <v>25</v>
      </c>
      <c r="H4" t="s">
        <v>843</v>
      </c>
      <c r="I4" s="354"/>
      <c r="J4" s="354"/>
      <c r="K4" s="354"/>
    </row>
    <row r="5" spans="1:11" x14ac:dyDescent="0.25">
      <c r="A5" s="354">
        <v>4</v>
      </c>
      <c r="B5" s="9" t="s">
        <v>27</v>
      </c>
      <c r="D5" s="354">
        <f t="shared" si="0"/>
        <v>4</v>
      </c>
      <c r="E5" s="9" t="s">
        <v>66</v>
      </c>
      <c r="F5" s="354">
        <f t="shared" si="1"/>
        <v>4</v>
      </c>
      <c r="G5" s="9" t="s">
        <v>76</v>
      </c>
      <c r="H5" s="354" t="s">
        <v>845</v>
      </c>
      <c r="I5" s="354"/>
      <c r="J5" s="354"/>
      <c r="K5" s="354"/>
    </row>
    <row r="6" spans="1:11" x14ac:dyDescent="0.25">
      <c r="A6" s="354">
        <v>5</v>
      </c>
      <c r="B6" s="9" t="s">
        <v>77</v>
      </c>
      <c r="D6" s="354">
        <f t="shared" si="0"/>
        <v>5</v>
      </c>
      <c r="E6" s="9" t="s">
        <v>75</v>
      </c>
      <c r="F6" s="354">
        <f t="shared" si="1"/>
        <v>5</v>
      </c>
      <c r="G6" s="9" t="s">
        <v>180</v>
      </c>
      <c r="H6" s="354" t="s">
        <v>845</v>
      </c>
      <c r="I6" s="354"/>
      <c r="J6" s="354"/>
      <c r="K6" s="354"/>
    </row>
    <row r="7" spans="1:11" x14ac:dyDescent="0.25">
      <c r="A7" s="354">
        <v>6</v>
      </c>
      <c r="B7" s="9" t="s">
        <v>50</v>
      </c>
      <c r="D7" s="354">
        <f t="shared" si="0"/>
        <v>6</v>
      </c>
      <c r="E7" s="9" t="s">
        <v>78</v>
      </c>
      <c r="F7" s="354">
        <f t="shared" si="1"/>
        <v>6</v>
      </c>
      <c r="G7" s="9" t="s">
        <v>325</v>
      </c>
      <c r="H7" s="356" t="s">
        <v>846</v>
      </c>
      <c r="J7" s="354"/>
      <c r="K7" s="354"/>
    </row>
    <row r="8" spans="1:11" x14ac:dyDescent="0.25">
      <c r="A8" s="354">
        <v>7</v>
      </c>
      <c r="B8" s="9" t="s">
        <v>57</v>
      </c>
      <c r="D8" s="354">
        <f t="shared" si="0"/>
        <v>7</v>
      </c>
      <c r="E8" s="9" t="s">
        <v>88</v>
      </c>
      <c r="F8" s="354">
        <f t="shared" si="1"/>
        <v>7</v>
      </c>
      <c r="G8" s="9" t="s">
        <v>20</v>
      </c>
      <c r="J8" s="354"/>
      <c r="K8" s="354"/>
    </row>
    <row r="9" spans="1:11" x14ac:dyDescent="0.25">
      <c r="A9" s="354">
        <v>8</v>
      </c>
      <c r="B9" s="9" t="s">
        <v>836</v>
      </c>
      <c r="D9" s="354">
        <f t="shared" si="0"/>
        <v>8</v>
      </c>
      <c r="E9" s="9" t="s">
        <v>51</v>
      </c>
      <c r="F9" s="354">
        <f t="shared" si="1"/>
        <v>8</v>
      </c>
      <c r="G9" s="9" t="s">
        <v>40</v>
      </c>
      <c r="J9" s="354"/>
      <c r="K9" s="354"/>
    </row>
    <row r="10" spans="1:11" x14ac:dyDescent="0.25">
      <c r="A10" s="354">
        <v>9</v>
      </c>
      <c r="B10" s="9" t="s">
        <v>84</v>
      </c>
      <c r="D10" s="354">
        <f t="shared" si="0"/>
        <v>9</v>
      </c>
      <c r="E10" s="9" t="s">
        <v>90</v>
      </c>
      <c r="F10" s="354">
        <f t="shared" si="1"/>
        <v>9</v>
      </c>
      <c r="G10" s="9" t="s">
        <v>67</v>
      </c>
      <c r="J10" s="354"/>
      <c r="K10" s="354"/>
    </row>
    <row r="11" spans="1:11" x14ac:dyDescent="0.25">
      <c r="A11" s="354">
        <v>10</v>
      </c>
      <c r="B11" s="9" t="s">
        <v>89</v>
      </c>
      <c r="D11" s="354">
        <f t="shared" si="0"/>
        <v>10</v>
      </c>
      <c r="E11" s="9" t="s">
        <v>83</v>
      </c>
      <c r="F11" s="354">
        <f t="shared" si="1"/>
        <v>10</v>
      </c>
      <c r="G11" s="9" t="s">
        <v>16</v>
      </c>
      <c r="J11" s="354"/>
      <c r="K11" s="354"/>
    </row>
    <row r="12" spans="1:11" x14ac:dyDescent="0.25">
      <c r="A12" s="354">
        <v>11</v>
      </c>
      <c r="B12" s="9" t="s">
        <v>2</v>
      </c>
      <c r="D12" s="354">
        <f t="shared" si="0"/>
        <v>11</v>
      </c>
      <c r="E12" s="9" t="s">
        <v>270</v>
      </c>
      <c r="F12" s="354">
        <f t="shared" si="1"/>
        <v>11</v>
      </c>
      <c r="G12" s="9" t="s">
        <v>64</v>
      </c>
      <c r="J12" s="354"/>
      <c r="K12" s="354"/>
    </row>
    <row r="13" spans="1:11" x14ac:dyDescent="0.25">
      <c r="A13" s="354">
        <v>12</v>
      </c>
      <c r="B13" s="9" t="s">
        <v>18</v>
      </c>
      <c r="D13" s="354">
        <f t="shared" si="0"/>
        <v>12</v>
      </c>
      <c r="E13" s="9" t="s">
        <v>285</v>
      </c>
      <c r="F13" s="354">
        <f t="shared" si="1"/>
        <v>12</v>
      </c>
      <c r="G13" s="9" t="s">
        <v>23</v>
      </c>
      <c r="J13" s="354"/>
      <c r="K13" s="354"/>
    </row>
    <row r="14" spans="1:11" x14ac:dyDescent="0.25">
      <c r="A14" s="354">
        <v>13</v>
      </c>
      <c r="B14" s="9" t="s">
        <v>86</v>
      </c>
      <c r="D14" s="354">
        <f t="shared" si="0"/>
        <v>13</v>
      </c>
      <c r="E14" s="9" t="s">
        <v>21</v>
      </c>
      <c r="F14" s="354">
        <f t="shared" si="1"/>
        <v>13</v>
      </c>
      <c r="G14" s="9" t="s">
        <v>326</v>
      </c>
      <c r="J14" s="354"/>
      <c r="K14" s="354"/>
    </row>
    <row r="15" spans="1:11" x14ac:dyDescent="0.25">
      <c r="A15" s="354">
        <v>14</v>
      </c>
      <c r="B15" s="9" t="s">
        <v>837</v>
      </c>
      <c r="D15" s="354">
        <f t="shared" si="0"/>
        <v>14</v>
      </c>
      <c r="E15" s="9" t="s">
        <v>17</v>
      </c>
      <c r="F15" s="354">
        <f t="shared" si="1"/>
        <v>14</v>
      </c>
      <c r="G15" s="9" t="s">
        <v>59</v>
      </c>
      <c r="J15" s="354"/>
      <c r="K15" s="354"/>
    </row>
    <row r="16" spans="1:11" x14ac:dyDescent="0.25">
      <c r="A16" s="354">
        <v>15</v>
      </c>
      <c r="B16" s="9" t="s">
        <v>14</v>
      </c>
      <c r="D16" s="354">
        <f t="shared" si="0"/>
        <v>15</v>
      </c>
      <c r="E16" s="9" t="s">
        <v>64</v>
      </c>
      <c r="F16" s="354">
        <f t="shared" si="1"/>
        <v>15</v>
      </c>
      <c r="G16" s="9" t="s">
        <v>13</v>
      </c>
      <c r="J16" s="354"/>
      <c r="K16" s="354"/>
    </row>
    <row r="17" spans="1:11" x14ac:dyDescent="0.25">
      <c r="A17" s="354">
        <v>16</v>
      </c>
      <c r="B17" s="9" t="s">
        <v>11</v>
      </c>
      <c r="D17" s="354">
        <f t="shared" si="0"/>
        <v>16</v>
      </c>
      <c r="E17" s="9" t="s">
        <v>23</v>
      </c>
      <c r="F17" s="354">
        <f t="shared" si="1"/>
        <v>16</v>
      </c>
      <c r="G17" s="9" t="s">
        <v>10</v>
      </c>
      <c r="J17" s="354"/>
      <c r="K17" s="354"/>
    </row>
    <row r="18" spans="1:11" x14ac:dyDescent="0.25">
      <c r="A18" s="354">
        <v>17</v>
      </c>
      <c r="B18" s="9" t="s">
        <v>8</v>
      </c>
      <c r="D18" s="354">
        <f t="shared" si="0"/>
        <v>17</v>
      </c>
      <c r="E18" s="9" t="s">
        <v>181</v>
      </c>
      <c r="F18" s="354">
        <f t="shared" si="1"/>
        <v>17</v>
      </c>
      <c r="G18" s="9" t="s">
        <v>7</v>
      </c>
      <c r="J18" s="354"/>
      <c r="K18" s="354"/>
    </row>
    <row r="19" spans="1:11" x14ac:dyDescent="0.25">
      <c r="A19" s="354">
        <v>18</v>
      </c>
      <c r="B19" s="9" t="s">
        <v>56</v>
      </c>
      <c r="D19" s="354">
        <f t="shared" si="0"/>
        <v>18</v>
      </c>
      <c r="E19" s="9" t="s">
        <v>47</v>
      </c>
      <c r="F19" s="354">
        <f t="shared" si="1"/>
        <v>18</v>
      </c>
      <c r="G19" s="9" t="s">
        <v>65</v>
      </c>
      <c r="J19" s="354"/>
      <c r="K19" s="354"/>
    </row>
    <row r="20" spans="1:11" x14ac:dyDescent="0.25">
      <c r="A20" s="354">
        <v>19</v>
      </c>
      <c r="B20" s="9" t="s">
        <v>87</v>
      </c>
      <c r="D20" s="354">
        <f t="shared" si="0"/>
        <v>19</v>
      </c>
      <c r="E20" s="9" t="s">
        <v>182</v>
      </c>
      <c r="F20" s="354">
        <f t="shared" si="1"/>
        <v>19</v>
      </c>
      <c r="G20" s="9" t="s">
        <v>48</v>
      </c>
      <c r="J20" s="354"/>
      <c r="K20" s="354"/>
    </row>
    <row r="21" spans="1:11" x14ac:dyDescent="0.25">
      <c r="A21" s="354">
        <v>20</v>
      </c>
      <c r="B21" s="9" t="s">
        <v>34</v>
      </c>
      <c r="D21" s="354">
        <f t="shared" si="0"/>
        <v>20</v>
      </c>
      <c r="E21" s="9" t="s">
        <v>65</v>
      </c>
      <c r="F21" s="354">
        <f t="shared" si="1"/>
        <v>20</v>
      </c>
      <c r="G21" s="9" t="s">
        <v>32</v>
      </c>
      <c r="J21" s="354"/>
      <c r="K21" s="354"/>
    </row>
    <row r="22" spans="1:11" x14ac:dyDescent="0.25">
      <c r="A22" s="354">
        <v>21</v>
      </c>
      <c r="B22" s="9" t="s">
        <v>38</v>
      </c>
      <c r="D22" s="354">
        <f t="shared" si="0"/>
        <v>21</v>
      </c>
      <c r="E22" s="9" t="s">
        <v>54</v>
      </c>
      <c r="F22" s="354">
        <f t="shared" si="1"/>
        <v>21</v>
      </c>
      <c r="G22" s="9" t="s">
        <v>36</v>
      </c>
      <c r="J22" s="354"/>
      <c r="K22" s="354"/>
    </row>
    <row r="23" spans="1:11" x14ac:dyDescent="0.25">
      <c r="A23" s="354">
        <v>22</v>
      </c>
      <c r="B23" s="9" t="s">
        <v>30</v>
      </c>
      <c r="D23" s="354">
        <f t="shared" si="0"/>
        <v>22</v>
      </c>
      <c r="E23" s="9" t="s">
        <v>58</v>
      </c>
      <c r="F23" s="354">
        <f t="shared" si="1"/>
        <v>22</v>
      </c>
      <c r="G23" s="9" t="s">
        <v>29</v>
      </c>
      <c r="J23" s="354"/>
      <c r="K23" s="354"/>
    </row>
    <row r="24" spans="1:11" x14ac:dyDescent="0.25">
      <c r="A24" s="354">
        <v>23</v>
      </c>
      <c r="B24" s="9" t="s">
        <v>72</v>
      </c>
      <c r="D24" s="354">
        <f t="shared" si="0"/>
        <v>23</v>
      </c>
      <c r="E24" s="9" t="s">
        <v>91</v>
      </c>
      <c r="F24" s="354">
        <f t="shared" si="1"/>
        <v>23</v>
      </c>
      <c r="G24" s="9" t="s">
        <v>0</v>
      </c>
      <c r="J24" s="354"/>
      <c r="K24" s="354"/>
    </row>
    <row r="25" spans="1:11" x14ac:dyDescent="0.25">
      <c r="A25" s="354">
        <v>24</v>
      </c>
      <c r="B25" s="9" t="s">
        <v>42</v>
      </c>
      <c r="D25" s="354">
        <f t="shared" si="0"/>
        <v>24</v>
      </c>
      <c r="E25" s="9" t="s">
        <v>33</v>
      </c>
      <c r="F25" s="354">
        <f t="shared" si="1"/>
        <v>24</v>
      </c>
      <c r="G25" s="9" t="s">
        <v>324</v>
      </c>
      <c r="J25" s="354"/>
      <c r="K25" s="354"/>
    </row>
    <row r="26" spans="1:11" x14ac:dyDescent="0.25">
      <c r="A26" s="354">
        <v>25</v>
      </c>
      <c r="B26" s="9" t="s">
        <v>70</v>
      </c>
      <c r="D26" s="354">
        <f t="shared" si="0"/>
        <v>25</v>
      </c>
      <c r="E26" s="9" t="s">
        <v>28</v>
      </c>
      <c r="F26" s="354">
        <f t="shared" si="1"/>
        <v>25</v>
      </c>
      <c r="G26" s="9" t="s">
        <v>44</v>
      </c>
      <c r="J26" s="354"/>
      <c r="K26" s="354"/>
    </row>
    <row r="27" spans="1:11" x14ac:dyDescent="0.25">
      <c r="A27" s="354">
        <v>26</v>
      </c>
      <c r="B27" s="9" t="s">
        <v>838</v>
      </c>
      <c r="D27" s="354">
        <f t="shared" si="0"/>
        <v>26</v>
      </c>
      <c r="E27" s="9" t="s">
        <v>22</v>
      </c>
      <c r="J27" s="354"/>
      <c r="K27" s="354"/>
    </row>
    <row r="28" spans="1:11" x14ac:dyDescent="0.25">
      <c r="A28" s="354">
        <v>27</v>
      </c>
      <c r="B28" s="9" t="s">
        <v>74</v>
      </c>
      <c r="D28" s="354">
        <f t="shared" si="0"/>
        <v>27</v>
      </c>
      <c r="E28" s="9" t="s">
        <v>19</v>
      </c>
      <c r="J28" s="354"/>
      <c r="K28" s="354"/>
    </row>
    <row r="29" spans="1:11" x14ac:dyDescent="0.25">
      <c r="A29" s="354"/>
      <c r="B29" s="354"/>
      <c r="C29" s="354"/>
      <c r="D29" s="354">
        <f t="shared" si="0"/>
        <v>28</v>
      </c>
      <c r="E29" s="9" t="s">
        <v>24</v>
      </c>
      <c r="J29" s="354"/>
      <c r="K29" s="354"/>
    </row>
    <row r="30" spans="1:11" x14ac:dyDescent="0.25">
      <c r="A30" s="354"/>
      <c r="B30" s="354"/>
      <c r="C30" s="354"/>
      <c r="D30" s="354">
        <f t="shared" si="0"/>
        <v>29</v>
      </c>
      <c r="E30" s="9" t="s">
        <v>35</v>
      </c>
      <c r="J30" s="354"/>
      <c r="K30" s="354"/>
    </row>
    <row r="31" spans="1:11" x14ac:dyDescent="0.25">
      <c r="A31" s="354"/>
      <c r="B31" s="354"/>
      <c r="D31" s="354">
        <f t="shared" si="0"/>
        <v>30</v>
      </c>
      <c r="E31" s="9" t="s">
        <v>39</v>
      </c>
      <c r="J31" s="354"/>
      <c r="K31" s="354"/>
    </row>
    <row r="32" spans="1:11" x14ac:dyDescent="0.25">
      <c r="D32" s="354">
        <f t="shared" si="0"/>
        <v>31</v>
      </c>
      <c r="E32" s="9" t="s">
        <v>31</v>
      </c>
      <c r="J32" s="354"/>
      <c r="K32" s="354"/>
    </row>
    <row r="33" spans="4:11" x14ac:dyDescent="0.25">
      <c r="D33" s="354">
        <f t="shared" si="0"/>
        <v>32</v>
      </c>
      <c r="E33" s="9" t="s">
        <v>29</v>
      </c>
      <c r="J33" s="354"/>
      <c r="K33" s="354"/>
    </row>
    <row r="34" spans="4:11" x14ac:dyDescent="0.25">
      <c r="D34" s="354">
        <f t="shared" si="0"/>
        <v>33</v>
      </c>
      <c r="E34" s="9" t="s">
        <v>268</v>
      </c>
      <c r="J34" s="354"/>
      <c r="K34" s="354"/>
    </row>
    <row r="35" spans="4:11" x14ac:dyDescent="0.25">
      <c r="D35" s="354">
        <f t="shared" si="0"/>
        <v>34</v>
      </c>
      <c r="E35" s="9" t="s">
        <v>13</v>
      </c>
      <c r="J35" s="354"/>
      <c r="K35" s="354"/>
    </row>
    <row r="36" spans="4:11" x14ac:dyDescent="0.25">
      <c r="D36" s="354">
        <f t="shared" si="0"/>
        <v>35</v>
      </c>
      <c r="E36" s="9" t="s">
        <v>10</v>
      </c>
      <c r="J36" s="354"/>
      <c r="K36" s="354"/>
    </row>
    <row r="37" spans="4:11" x14ac:dyDescent="0.25">
      <c r="D37" s="354">
        <f t="shared" si="0"/>
        <v>36</v>
      </c>
      <c r="E37" s="9" t="s">
        <v>7</v>
      </c>
      <c r="J37" s="354"/>
      <c r="K37" s="354"/>
    </row>
    <row r="38" spans="4:11" x14ac:dyDescent="0.25">
      <c r="D38" s="354">
        <f t="shared" si="0"/>
        <v>37</v>
      </c>
      <c r="E38" s="9" t="s">
        <v>15</v>
      </c>
      <c r="J38" s="354"/>
      <c r="K38" s="354"/>
    </row>
    <row r="39" spans="4:11" x14ac:dyDescent="0.25">
      <c r="D39" s="354">
        <f t="shared" si="0"/>
        <v>38</v>
      </c>
      <c r="E39" s="9" t="s">
        <v>12</v>
      </c>
      <c r="J39" s="354"/>
      <c r="K39" s="354"/>
    </row>
    <row r="40" spans="4:11" x14ac:dyDescent="0.25">
      <c r="D40" s="354">
        <f t="shared" si="0"/>
        <v>39</v>
      </c>
      <c r="E40" s="9" t="s">
        <v>9</v>
      </c>
      <c r="J40" s="354"/>
      <c r="K40" s="354"/>
    </row>
    <row r="41" spans="4:11" x14ac:dyDescent="0.25">
      <c r="D41" s="354">
        <f t="shared" si="0"/>
        <v>40</v>
      </c>
      <c r="E41" s="9" t="s">
        <v>269</v>
      </c>
      <c r="J41" s="354"/>
      <c r="K41" s="354"/>
    </row>
    <row r="42" spans="4:11" x14ac:dyDescent="0.25">
      <c r="D42" s="354">
        <f t="shared" si="0"/>
        <v>41</v>
      </c>
      <c r="E42" s="9" t="s">
        <v>6</v>
      </c>
      <c r="J42" s="354"/>
      <c r="K42" s="354"/>
    </row>
    <row r="43" spans="4:11" x14ac:dyDescent="0.25">
      <c r="D43" s="354">
        <f t="shared" si="0"/>
        <v>42</v>
      </c>
      <c r="E43" s="9" t="s">
        <v>177</v>
      </c>
      <c r="J43" s="354"/>
      <c r="K43" s="354"/>
    </row>
    <row r="44" spans="4:11" x14ac:dyDescent="0.25">
      <c r="D44" s="354">
        <f t="shared" si="0"/>
        <v>43</v>
      </c>
      <c r="E44" s="9" t="s">
        <v>4</v>
      </c>
      <c r="J44" s="354"/>
      <c r="K44" s="354"/>
    </row>
    <row r="45" spans="4:11" x14ac:dyDescent="0.25">
      <c r="D45" s="354">
        <f t="shared" si="0"/>
        <v>44</v>
      </c>
      <c r="E45" s="9" t="s">
        <v>735</v>
      </c>
      <c r="J45" s="354"/>
      <c r="K45" s="354"/>
    </row>
    <row r="46" spans="4:11" x14ac:dyDescent="0.25">
      <c r="D46" s="354">
        <f t="shared" si="0"/>
        <v>45</v>
      </c>
      <c r="E46" s="9" t="s">
        <v>666</v>
      </c>
      <c r="J46" s="354"/>
      <c r="K46" s="354"/>
    </row>
    <row r="47" spans="4:11" x14ac:dyDescent="0.25">
      <c r="D47" s="354">
        <f t="shared" si="0"/>
        <v>46</v>
      </c>
      <c r="E47" s="9" t="s">
        <v>734</v>
      </c>
      <c r="J47" s="354"/>
      <c r="K47" s="354"/>
    </row>
    <row r="48" spans="4:11" x14ac:dyDescent="0.25">
      <c r="D48" s="354">
        <f t="shared" si="0"/>
        <v>47</v>
      </c>
      <c r="E48" s="9" t="s">
        <v>63</v>
      </c>
      <c r="J48" s="354"/>
      <c r="K48" s="354"/>
    </row>
    <row r="49" spans="4:11" x14ac:dyDescent="0.25">
      <c r="D49" s="354">
        <f t="shared" si="0"/>
        <v>48</v>
      </c>
      <c r="E49" s="9" t="s">
        <v>92</v>
      </c>
      <c r="J49" s="354"/>
      <c r="K49" s="354"/>
    </row>
    <row r="50" spans="4:11" x14ac:dyDescent="0.25">
      <c r="D50" s="354">
        <f t="shared" si="0"/>
        <v>49</v>
      </c>
      <c r="E50" s="9" t="s">
        <v>79</v>
      </c>
      <c r="J50" s="354"/>
      <c r="K50" s="354"/>
    </row>
    <row r="51" spans="4:11" x14ac:dyDescent="0.25">
      <c r="D51" s="354">
        <f t="shared" si="0"/>
        <v>50</v>
      </c>
      <c r="E51" s="9" t="s">
        <v>73</v>
      </c>
      <c r="J51" s="354"/>
      <c r="K51" s="354"/>
    </row>
    <row r="52" spans="4:11" x14ac:dyDescent="0.25">
      <c r="D52" s="354">
        <f t="shared" si="0"/>
        <v>51</v>
      </c>
      <c r="E52" s="9" t="s">
        <v>71</v>
      </c>
      <c r="J52" s="354"/>
      <c r="K52" s="354"/>
    </row>
    <row r="53" spans="4:11" x14ac:dyDescent="0.25">
      <c r="D53" s="354">
        <f t="shared" si="0"/>
        <v>52</v>
      </c>
      <c r="E53" s="9" t="s">
        <v>43</v>
      </c>
      <c r="J53" s="354"/>
      <c r="K53" s="354"/>
    </row>
    <row r="54" spans="4:11" x14ac:dyDescent="0.25">
      <c r="D54" s="354">
        <f t="shared" si="0"/>
        <v>53</v>
      </c>
      <c r="E54" s="9" t="s">
        <v>37</v>
      </c>
      <c r="J54" s="354"/>
      <c r="K54" s="354"/>
    </row>
    <row r="55" spans="4:11" x14ac:dyDescent="0.25">
      <c r="D55" s="354">
        <f t="shared" si="0"/>
        <v>54</v>
      </c>
      <c r="E55" s="9" t="s">
        <v>68</v>
      </c>
      <c r="J55" s="354"/>
      <c r="K55" s="354"/>
    </row>
    <row r="56" spans="4:11" x14ac:dyDescent="0.25">
      <c r="D56" s="354">
        <f t="shared" si="0"/>
        <v>55</v>
      </c>
      <c r="E56" s="9" t="s">
        <v>69</v>
      </c>
      <c r="J56" s="354"/>
      <c r="K56" s="354"/>
    </row>
    <row r="57" spans="4:11" x14ac:dyDescent="0.25">
      <c r="D57" s="354">
        <f>D56+1</f>
        <v>56</v>
      </c>
      <c r="E57" s="9" t="s">
        <v>85</v>
      </c>
      <c r="J57" s="354"/>
      <c r="K57" s="354"/>
    </row>
    <row r="58" spans="4:11" x14ac:dyDescent="0.25">
      <c r="D58" s="354">
        <f t="shared" si="0"/>
        <v>57</v>
      </c>
      <c r="E58" s="9" t="s">
        <v>308</v>
      </c>
      <c r="J58" s="354"/>
      <c r="K58" s="354"/>
    </row>
    <row r="59" spans="4:11" x14ac:dyDescent="0.25">
      <c r="D59" s="354">
        <f t="shared" si="0"/>
        <v>58</v>
      </c>
      <c r="E59" s="9" t="s">
        <v>317</v>
      </c>
      <c r="J59" s="354"/>
      <c r="K59" s="354"/>
    </row>
    <row r="60" spans="4:11" x14ac:dyDescent="0.25">
      <c r="D60" s="354">
        <f t="shared" si="0"/>
        <v>59</v>
      </c>
      <c r="E60" s="9" t="s">
        <v>309</v>
      </c>
      <c r="J60" s="354"/>
      <c r="K60" s="354"/>
    </row>
    <row r="61" spans="4:11" x14ac:dyDescent="0.25">
      <c r="D61" s="354">
        <f t="shared" si="0"/>
        <v>60</v>
      </c>
      <c r="E61" s="9" t="s">
        <v>318</v>
      </c>
      <c r="J61" s="354"/>
      <c r="K61" s="354"/>
    </row>
    <row r="62" spans="4:11" x14ac:dyDescent="0.25">
      <c r="D62" s="354">
        <f t="shared" si="0"/>
        <v>61</v>
      </c>
      <c r="E62" s="9" t="s">
        <v>310</v>
      </c>
      <c r="J62" s="354"/>
      <c r="K62" s="354"/>
    </row>
    <row r="63" spans="4:11" x14ac:dyDescent="0.25">
      <c r="D63" s="354">
        <f t="shared" si="0"/>
        <v>62</v>
      </c>
      <c r="E63" s="9" t="s">
        <v>319</v>
      </c>
      <c r="J63" s="354"/>
      <c r="K63" s="354"/>
    </row>
    <row r="64" spans="4:11" x14ac:dyDescent="0.25">
      <c r="D64" s="354">
        <f t="shared" si="0"/>
        <v>63</v>
      </c>
      <c r="E64" s="9" t="s">
        <v>311</v>
      </c>
      <c r="J64" s="354"/>
      <c r="K64" s="354"/>
    </row>
    <row r="65" spans="4:11" x14ac:dyDescent="0.25">
      <c r="D65" s="354">
        <f t="shared" si="0"/>
        <v>64</v>
      </c>
      <c r="E65" s="9" t="s">
        <v>312</v>
      </c>
      <c r="J65" s="354"/>
      <c r="K65" s="354"/>
    </row>
    <row r="66" spans="4:11" x14ac:dyDescent="0.25">
      <c r="D66" s="354">
        <f t="shared" si="0"/>
        <v>65</v>
      </c>
      <c r="E66" s="9" t="s">
        <v>320</v>
      </c>
      <c r="J66" s="354"/>
      <c r="K66" s="354"/>
    </row>
    <row r="67" spans="4:11" x14ac:dyDescent="0.25">
      <c r="D67" s="354">
        <f t="shared" si="0"/>
        <v>66</v>
      </c>
      <c r="E67" s="9" t="s">
        <v>321</v>
      </c>
      <c r="J67" s="354"/>
      <c r="K67" s="354"/>
    </row>
    <row r="68" spans="4:11" x14ac:dyDescent="0.25">
      <c r="D68" s="354">
        <f t="shared" ref="D68:D73" si="2">D67+1</f>
        <v>67</v>
      </c>
      <c r="E68" s="9" t="s">
        <v>313</v>
      </c>
      <c r="J68" s="354"/>
      <c r="K68" s="354"/>
    </row>
    <row r="69" spans="4:11" x14ac:dyDescent="0.25">
      <c r="D69" s="354">
        <f t="shared" si="2"/>
        <v>68</v>
      </c>
      <c r="E69" s="9" t="s">
        <v>314</v>
      </c>
      <c r="J69" s="354"/>
      <c r="K69" s="354"/>
    </row>
    <row r="70" spans="4:11" x14ac:dyDescent="0.25">
      <c r="D70" s="354">
        <f t="shared" si="2"/>
        <v>69</v>
      </c>
      <c r="E70" s="9" t="s">
        <v>322</v>
      </c>
      <c r="J70" s="354"/>
      <c r="K70" s="354"/>
    </row>
    <row r="71" spans="4:11" x14ac:dyDescent="0.25">
      <c r="D71" s="354">
        <f t="shared" si="2"/>
        <v>70</v>
      </c>
      <c r="E71" s="9" t="s">
        <v>323</v>
      </c>
      <c r="J71" s="354"/>
      <c r="K71" s="354"/>
    </row>
    <row r="72" spans="4:11" x14ac:dyDescent="0.25">
      <c r="D72" s="354">
        <f t="shared" si="2"/>
        <v>71</v>
      </c>
      <c r="E72" s="9" t="s">
        <v>315</v>
      </c>
      <c r="J72" s="354"/>
      <c r="K72" s="354"/>
    </row>
    <row r="73" spans="4:11" x14ac:dyDescent="0.25">
      <c r="D73" s="354">
        <f t="shared" si="2"/>
        <v>72</v>
      </c>
      <c r="E73" s="9" t="s">
        <v>316</v>
      </c>
      <c r="J73" s="354"/>
      <c r="K73" s="354"/>
    </row>
  </sheetData>
  <sortState xmlns:xlrd2="http://schemas.microsoft.com/office/spreadsheetml/2017/richdata2" ref="G2:H26">
    <sortCondition ref="G2:G26"/>
  </sortState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"/>
  <dimension ref="D2:AG39"/>
  <sheetViews>
    <sheetView workbookViewId="0"/>
  </sheetViews>
  <sheetFormatPr defaultRowHeight="15" x14ac:dyDescent="0.25"/>
  <cols>
    <col min="4" max="4" width="20.140625" bestFit="1" customWidth="1"/>
    <col min="6" max="6" width="9.28515625" customWidth="1"/>
    <col min="8" max="8" width="8.42578125" customWidth="1"/>
    <col min="10" max="10" width="13.85546875" bestFit="1" customWidth="1"/>
    <col min="11" max="14" width="12.85546875" bestFit="1" customWidth="1"/>
    <col min="15" max="17" width="11.28515625" bestFit="1" customWidth="1"/>
    <col min="18" max="20" width="10.28515625" bestFit="1" customWidth="1"/>
    <col min="21" max="24" width="9.28515625" bestFit="1" customWidth="1"/>
    <col min="25" max="33" width="9" bestFit="1" customWidth="1"/>
  </cols>
  <sheetData>
    <row r="2" spans="4:33" x14ac:dyDescent="0.25">
      <c r="D2" s="140" t="s">
        <v>264</v>
      </c>
      <c r="E2" s="140" t="s">
        <v>292</v>
      </c>
      <c r="G2" s="140" t="s">
        <v>291</v>
      </c>
      <c r="J2">
        <v>24</v>
      </c>
      <c r="K2">
        <f>J2-1</f>
        <v>23</v>
      </c>
      <c r="L2">
        <f t="shared" ref="L2:AG2" si="0">K2-1</f>
        <v>22</v>
      </c>
      <c r="M2">
        <f t="shared" si="0"/>
        <v>21</v>
      </c>
      <c r="N2">
        <f t="shared" si="0"/>
        <v>20</v>
      </c>
      <c r="O2">
        <f t="shared" si="0"/>
        <v>19</v>
      </c>
      <c r="P2">
        <f t="shared" si="0"/>
        <v>18</v>
      </c>
      <c r="Q2">
        <f t="shared" si="0"/>
        <v>17</v>
      </c>
      <c r="R2">
        <f t="shared" si="0"/>
        <v>16</v>
      </c>
      <c r="S2">
        <f t="shared" si="0"/>
        <v>15</v>
      </c>
      <c r="T2">
        <f t="shared" si="0"/>
        <v>14</v>
      </c>
      <c r="U2">
        <f t="shared" si="0"/>
        <v>13</v>
      </c>
      <c r="V2">
        <f t="shared" si="0"/>
        <v>12</v>
      </c>
      <c r="W2">
        <f t="shared" si="0"/>
        <v>11</v>
      </c>
      <c r="X2">
        <f t="shared" si="0"/>
        <v>10</v>
      </c>
      <c r="Y2">
        <f t="shared" si="0"/>
        <v>9</v>
      </c>
      <c r="Z2">
        <f t="shared" si="0"/>
        <v>8</v>
      </c>
      <c r="AA2">
        <f t="shared" si="0"/>
        <v>7</v>
      </c>
      <c r="AB2">
        <f t="shared" si="0"/>
        <v>6</v>
      </c>
      <c r="AC2">
        <f t="shared" si="0"/>
        <v>5</v>
      </c>
      <c r="AD2">
        <f t="shared" si="0"/>
        <v>4</v>
      </c>
      <c r="AE2">
        <f t="shared" si="0"/>
        <v>3</v>
      </c>
      <c r="AF2">
        <f t="shared" si="0"/>
        <v>2</v>
      </c>
      <c r="AG2">
        <f t="shared" si="0"/>
        <v>1</v>
      </c>
    </row>
    <row r="3" spans="4:33" x14ac:dyDescent="0.25">
      <c r="D3" s="9" t="s">
        <v>79</v>
      </c>
      <c r="E3" s="17">
        <v>0.58500000000000008</v>
      </c>
      <c r="G3" s="9">
        <v>2021</v>
      </c>
      <c r="I3">
        <v>1</v>
      </c>
      <c r="J3">
        <f>IFERROR(COMBIN( J$2,$I3),0)</f>
        <v>24</v>
      </c>
      <c r="K3">
        <f t="shared" ref="K3:AG14" si="1">IFERROR(COMBIN( K$2,$I3),0)</f>
        <v>23</v>
      </c>
      <c r="L3">
        <f t="shared" si="1"/>
        <v>22</v>
      </c>
      <c r="M3">
        <f t="shared" si="1"/>
        <v>21</v>
      </c>
      <c r="N3">
        <f t="shared" si="1"/>
        <v>20</v>
      </c>
      <c r="O3">
        <f t="shared" si="1"/>
        <v>19</v>
      </c>
      <c r="P3">
        <f t="shared" si="1"/>
        <v>18</v>
      </c>
      <c r="Q3">
        <f t="shared" si="1"/>
        <v>17</v>
      </c>
      <c r="R3">
        <f t="shared" si="1"/>
        <v>16</v>
      </c>
      <c r="S3">
        <f t="shared" si="1"/>
        <v>15</v>
      </c>
      <c r="T3">
        <f t="shared" si="1"/>
        <v>14</v>
      </c>
      <c r="U3">
        <f t="shared" si="1"/>
        <v>13</v>
      </c>
      <c r="V3">
        <f t="shared" si="1"/>
        <v>12</v>
      </c>
      <c r="W3">
        <f t="shared" si="1"/>
        <v>11</v>
      </c>
      <c r="X3">
        <f t="shared" si="1"/>
        <v>10</v>
      </c>
      <c r="Y3">
        <f t="shared" si="1"/>
        <v>9</v>
      </c>
      <c r="Z3">
        <f t="shared" si="1"/>
        <v>8</v>
      </c>
      <c r="AA3">
        <f t="shared" si="1"/>
        <v>7</v>
      </c>
      <c r="AB3">
        <f t="shared" si="1"/>
        <v>6</v>
      </c>
      <c r="AC3">
        <f t="shared" si="1"/>
        <v>5</v>
      </c>
      <c r="AD3">
        <f t="shared" si="1"/>
        <v>4</v>
      </c>
      <c r="AE3">
        <f t="shared" si="1"/>
        <v>3</v>
      </c>
      <c r="AF3">
        <f t="shared" si="1"/>
        <v>2</v>
      </c>
      <c r="AG3">
        <f t="shared" si="1"/>
        <v>1</v>
      </c>
    </row>
    <row r="4" spans="4:33" x14ac:dyDescent="0.25">
      <c r="D4" s="9" t="s">
        <v>43</v>
      </c>
      <c r="E4" s="17">
        <v>0.59</v>
      </c>
      <c r="G4" s="9">
        <v>2021</v>
      </c>
      <c r="I4">
        <f t="shared" ref="I4:I26" si="2">I3+1</f>
        <v>2</v>
      </c>
      <c r="J4">
        <f t="shared" ref="J4:Y26" si="3">IFERROR(COMBIN( J$2,$I4),0)</f>
        <v>276</v>
      </c>
      <c r="K4">
        <f t="shared" si="3"/>
        <v>253</v>
      </c>
      <c r="L4">
        <f t="shared" si="3"/>
        <v>231</v>
      </c>
      <c r="M4">
        <f t="shared" si="3"/>
        <v>210</v>
      </c>
      <c r="N4">
        <f t="shared" si="3"/>
        <v>190</v>
      </c>
      <c r="O4">
        <f t="shared" si="3"/>
        <v>171</v>
      </c>
      <c r="P4">
        <f t="shared" si="3"/>
        <v>153</v>
      </c>
      <c r="Q4">
        <f t="shared" si="3"/>
        <v>136</v>
      </c>
      <c r="R4">
        <f t="shared" si="3"/>
        <v>120</v>
      </c>
      <c r="S4">
        <f t="shared" si="3"/>
        <v>105</v>
      </c>
      <c r="T4">
        <f t="shared" si="3"/>
        <v>91</v>
      </c>
      <c r="U4">
        <f t="shared" si="3"/>
        <v>78</v>
      </c>
      <c r="V4">
        <f t="shared" si="3"/>
        <v>66</v>
      </c>
      <c r="W4">
        <f t="shared" si="3"/>
        <v>55</v>
      </c>
      <c r="X4">
        <f t="shared" si="3"/>
        <v>45</v>
      </c>
      <c r="Y4">
        <f t="shared" si="3"/>
        <v>36</v>
      </c>
      <c r="Z4">
        <f t="shared" si="1"/>
        <v>28</v>
      </c>
      <c r="AA4">
        <f t="shared" si="1"/>
        <v>21</v>
      </c>
      <c r="AB4">
        <f t="shared" si="1"/>
        <v>15</v>
      </c>
      <c r="AC4">
        <f t="shared" si="1"/>
        <v>10</v>
      </c>
      <c r="AD4">
        <f t="shared" si="1"/>
        <v>6</v>
      </c>
      <c r="AE4">
        <f t="shared" si="1"/>
        <v>3</v>
      </c>
      <c r="AF4">
        <f t="shared" si="1"/>
        <v>1</v>
      </c>
      <c r="AG4">
        <f t="shared" si="1"/>
        <v>0</v>
      </c>
    </row>
    <row r="5" spans="4:33" x14ac:dyDescent="0.25">
      <c r="D5" s="9" t="s">
        <v>82</v>
      </c>
      <c r="E5" s="17">
        <v>0.2</v>
      </c>
      <c r="G5" s="9">
        <v>2022</v>
      </c>
      <c r="I5">
        <f t="shared" si="2"/>
        <v>3</v>
      </c>
      <c r="J5">
        <f t="shared" si="3"/>
        <v>2024.0000000000002</v>
      </c>
      <c r="K5">
        <f t="shared" si="1"/>
        <v>1771</v>
      </c>
      <c r="L5">
        <f t="shared" si="1"/>
        <v>1540</v>
      </c>
      <c r="M5">
        <f t="shared" si="1"/>
        <v>1330</v>
      </c>
      <c r="N5">
        <f t="shared" si="1"/>
        <v>1140</v>
      </c>
      <c r="O5">
        <f t="shared" si="1"/>
        <v>969</v>
      </c>
      <c r="P5">
        <f t="shared" si="1"/>
        <v>816</v>
      </c>
      <c r="Q5">
        <f t="shared" si="1"/>
        <v>680</v>
      </c>
      <c r="R5">
        <f t="shared" si="1"/>
        <v>560</v>
      </c>
      <c r="S5">
        <f t="shared" si="1"/>
        <v>455.00000000000006</v>
      </c>
      <c r="T5">
        <f t="shared" si="1"/>
        <v>364</v>
      </c>
      <c r="U5">
        <f t="shared" si="1"/>
        <v>286</v>
      </c>
      <c r="V5">
        <f t="shared" si="1"/>
        <v>220</v>
      </c>
      <c r="W5">
        <f t="shared" si="1"/>
        <v>165</v>
      </c>
      <c r="X5">
        <f t="shared" si="1"/>
        <v>120</v>
      </c>
      <c r="Y5">
        <f t="shared" si="1"/>
        <v>83.999999999999986</v>
      </c>
      <c r="Z5">
        <f t="shared" si="1"/>
        <v>56</v>
      </c>
      <c r="AA5">
        <f t="shared" si="1"/>
        <v>35</v>
      </c>
      <c r="AB5">
        <f t="shared" si="1"/>
        <v>20</v>
      </c>
      <c r="AC5">
        <f t="shared" si="1"/>
        <v>10</v>
      </c>
      <c r="AD5">
        <f t="shared" si="1"/>
        <v>4</v>
      </c>
      <c r="AE5">
        <f t="shared" si="1"/>
        <v>1</v>
      </c>
      <c r="AF5">
        <f t="shared" si="1"/>
        <v>0</v>
      </c>
      <c r="AG5">
        <f t="shared" si="1"/>
        <v>0</v>
      </c>
    </row>
    <row r="6" spans="4:33" x14ac:dyDescent="0.25">
      <c r="D6" s="9" t="s">
        <v>78</v>
      </c>
      <c r="E6" s="17">
        <v>0.58500000000000008</v>
      </c>
      <c r="G6" s="9">
        <v>2022</v>
      </c>
      <c r="I6">
        <f t="shared" si="2"/>
        <v>4</v>
      </c>
      <c r="J6">
        <f t="shared" si="3"/>
        <v>10626</v>
      </c>
      <c r="K6">
        <f t="shared" si="1"/>
        <v>8855</v>
      </c>
      <c r="L6">
        <f t="shared" si="1"/>
        <v>7315</v>
      </c>
      <c r="M6">
        <f t="shared" si="1"/>
        <v>5985</v>
      </c>
      <c r="N6">
        <f t="shared" si="1"/>
        <v>4845</v>
      </c>
      <c r="O6">
        <f t="shared" si="1"/>
        <v>3876</v>
      </c>
      <c r="P6">
        <f t="shared" si="1"/>
        <v>3060</v>
      </c>
      <c r="Q6">
        <f t="shared" si="1"/>
        <v>2380</v>
      </c>
      <c r="R6">
        <f t="shared" si="1"/>
        <v>1820.0000000000002</v>
      </c>
      <c r="S6">
        <f t="shared" si="1"/>
        <v>1365</v>
      </c>
      <c r="T6">
        <f t="shared" si="1"/>
        <v>1001</v>
      </c>
      <c r="U6">
        <f t="shared" si="1"/>
        <v>715</v>
      </c>
      <c r="V6">
        <f t="shared" si="1"/>
        <v>495</v>
      </c>
      <c r="W6">
        <f t="shared" si="1"/>
        <v>330</v>
      </c>
      <c r="X6">
        <f t="shared" si="1"/>
        <v>209.99999999999997</v>
      </c>
      <c r="Y6">
        <f t="shared" si="1"/>
        <v>126</v>
      </c>
      <c r="Z6">
        <f t="shared" si="1"/>
        <v>70</v>
      </c>
      <c r="AA6">
        <f t="shared" si="1"/>
        <v>35</v>
      </c>
      <c r="AB6">
        <f t="shared" si="1"/>
        <v>15</v>
      </c>
      <c r="AC6">
        <f t="shared" si="1"/>
        <v>5</v>
      </c>
      <c r="AD6">
        <f t="shared" si="1"/>
        <v>1</v>
      </c>
      <c r="AE6">
        <f t="shared" si="1"/>
        <v>0</v>
      </c>
      <c r="AF6">
        <f t="shared" si="1"/>
        <v>0</v>
      </c>
      <c r="AG6">
        <f t="shared" si="1"/>
        <v>0</v>
      </c>
    </row>
    <row r="7" spans="4:33" x14ac:dyDescent="0.25">
      <c r="D7" s="9" t="s">
        <v>75</v>
      </c>
      <c r="E7" s="17">
        <v>0.40949999999999998</v>
      </c>
      <c r="G7" s="9">
        <v>2023</v>
      </c>
      <c r="I7">
        <f t="shared" si="2"/>
        <v>5</v>
      </c>
      <c r="J7">
        <f t="shared" si="3"/>
        <v>42503.999999999993</v>
      </c>
      <c r="K7">
        <f t="shared" si="1"/>
        <v>33649.000000000007</v>
      </c>
      <c r="L7">
        <f t="shared" si="1"/>
        <v>26334</v>
      </c>
      <c r="M7">
        <f t="shared" si="1"/>
        <v>20349</v>
      </c>
      <c r="N7">
        <f t="shared" si="1"/>
        <v>15503.999999999998</v>
      </c>
      <c r="O7">
        <f t="shared" si="1"/>
        <v>11628</v>
      </c>
      <c r="P7">
        <f t="shared" si="1"/>
        <v>8568</v>
      </c>
      <c r="Q7">
        <f t="shared" si="1"/>
        <v>6188.0000000000009</v>
      </c>
      <c r="R7">
        <f t="shared" si="1"/>
        <v>4368</v>
      </c>
      <c r="S7">
        <f t="shared" si="1"/>
        <v>3003</v>
      </c>
      <c r="T7">
        <f t="shared" si="1"/>
        <v>2002</v>
      </c>
      <c r="U7">
        <f t="shared" si="1"/>
        <v>1287</v>
      </c>
      <c r="V7">
        <f t="shared" si="1"/>
        <v>792</v>
      </c>
      <c r="W7">
        <f t="shared" si="1"/>
        <v>461.99999999999994</v>
      </c>
      <c r="X7">
        <f t="shared" si="1"/>
        <v>252</v>
      </c>
      <c r="Y7">
        <f t="shared" si="1"/>
        <v>126</v>
      </c>
      <c r="Z7">
        <f t="shared" si="1"/>
        <v>56</v>
      </c>
      <c r="AA7">
        <f t="shared" si="1"/>
        <v>21</v>
      </c>
      <c r="AB7">
        <f t="shared" si="1"/>
        <v>6</v>
      </c>
      <c r="AC7">
        <f t="shared" si="1"/>
        <v>1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</row>
    <row r="8" spans="4:33" x14ac:dyDescent="0.25">
      <c r="D8" s="9" t="s">
        <v>73</v>
      </c>
      <c r="E8" s="17">
        <v>0.1638</v>
      </c>
      <c r="G8" s="9">
        <v>2023</v>
      </c>
      <c r="I8">
        <f t="shared" si="2"/>
        <v>6</v>
      </c>
      <c r="J8">
        <f t="shared" si="3"/>
        <v>134596.00000000003</v>
      </c>
      <c r="K8">
        <f t="shared" si="1"/>
        <v>100947</v>
      </c>
      <c r="L8">
        <f t="shared" si="1"/>
        <v>74613</v>
      </c>
      <c r="M8">
        <f t="shared" si="1"/>
        <v>54264</v>
      </c>
      <c r="N8">
        <f t="shared" si="1"/>
        <v>38760</v>
      </c>
      <c r="O8">
        <f t="shared" si="1"/>
        <v>27132</v>
      </c>
      <c r="P8">
        <f t="shared" si="1"/>
        <v>18564.000000000004</v>
      </c>
      <c r="Q8">
        <f t="shared" si="1"/>
        <v>12376</v>
      </c>
      <c r="R8">
        <f t="shared" si="1"/>
        <v>8008</v>
      </c>
      <c r="S8">
        <f t="shared" si="1"/>
        <v>5005</v>
      </c>
      <c r="T8">
        <f t="shared" si="1"/>
        <v>3002.9999999999995</v>
      </c>
      <c r="U8">
        <f t="shared" si="1"/>
        <v>1716</v>
      </c>
      <c r="V8">
        <f t="shared" si="1"/>
        <v>923.99999999999977</v>
      </c>
      <c r="W8">
        <f t="shared" si="1"/>
        <v>461.99999999999994</v>
      </c>
      <c r="X8">
        <f t="shared" si="1"/>
        <v>209.99999999999997</v>
      </c>
      <c r="Y8">
        <f t="shared" si="1"/>
        <v>83.999999999999986</v>
      </c>
      <c r="Z8">
        <f t="shared" si="1"/>
        <v>28</v>
      </c>
      <c r="AA8">
        <f t="shared" si="1"/>
        <v>7</v>
      </c>
      <c r="AB8">
        <f t="shared" si="1"/>
        <v>1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</row>
    <row r="9" spans="4:33" x14ac:dyDescent="0.25">
      <c r="D9" s="9" t="s">
        <v>37</v>
      </c>
      <c r="E9" s="17">
        <v>0.4</v>
      </c>
      <c r="G9" s="9">
        <v>2023</v>
      </c>
      <c r="I9">
        <f t="shared" si="2"/>
        <v>7</v>
      </c>
      <c r="J9">
        <f t="shared" si="3"/>
        <v>346104</v>
      </c>
      <c r="K9">
        <f t="shared" si="1"/>
        <v>245157</v>
      </c>
      <c r="L9">
        <f t="shared" si="1"/>
        <v>170544</v>
      </c>
      <c r="M9">
        <f t="shared" si="1"/>
        <v>116280</v>
      </c>
      <c r="N9">
        <f t="shared" si="1"/>
        <v>77520</v>
      </c>
      <c r="O9">
        <f t="shared" si="1"/>
        <v>50388.000000000007</v>
      </c>
      <c r="P9">
        <f t="shared" si="1"/>
        <v>31823.999999999996</v>
      </c>
      <c r="Q9">
        <f t="shared" si="1"/>
        <v>19448</v>
      </c>
      <c r="R9">
        <f t="shared" si="1"/>
        <v>11440</v>
      </c>
      <c r="S9">
        <f t="shared" si="1"/>
        <v>6434.9999999999991</v>
      </c>
      <c r="T9">
        <f t="shared" si="1"/>
        <v>3432</v>
      </c>
      <c r="U9">
        <f t="shared" si="1"/>
        <v>1716</v>
      </c>
      <c r="V9">
        <f t="shared" si="1"/>
        <v>792</v>
      </c>
      <c r="W9">
        <f t="shared" si="1"/>
        <v>330</v>
      </c>
      <c r="X9">
        <f t="shared" si="1"/>
        <v>120</v>
      </c>
      <c r="Y9">
        <f t="shared" si="1"/>
        <v>36</v>
      </c>
      <c r="Z9">
        <f t="shared" si="1"/>
        <v>8</v>
      </c>
      <c r="AA9">
        <f t="shared" si="1"/>
        <v>1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</row>
    <row r="10" spans="4:33" x14ac:dyDescent="0.25">
      <c r="D10" s="9" t="s">
        <v>71</v>
      </c>
      <c r="E10" s="17">
        <v>0.1638</v>
      </c>
      <c r="G10" s="9">
        <v>2023</v>
      </c>
      <c r="I10">
        <f t="shared" si="2"/>
        <v>8</v>
      </c>
      <c r="J10">
        <f t="shared" si="3"/>
        <v>735471</v>
      </c>
      <c r="K10">
        <f t="shared" si="1"/>
        <v>490314</v>
      </c>
      <c r="L10">
        <f t="shared" si="1"/>
        <v>319770</v>
      </c>
      <c r="M10">
        <f t="shared" si="1"/>
        <v>203490</v>
      </c>
      <c r="N10">
        <f t="shared" si="1"/>
        <v>125970.00000000001</v>
      </c>
      <c r="O10">
        <f t="shared" si="1"/>
        <v>75581.999999999985</v>
      </c>
      <c r="P10">
        <f t="shared" si="1"/>
        <v>43758</v>
      </c>
      <c r="Q10">
        <f t="shared" si="1"/>
        <v>24310</v>
      </c>
      <c r="R10">
        <f t="shared" si="1"/>
        <v>12869.999999999998</v>
      </c>
      <c r="S10">
        <f t="shared" si="1"/>
        <v>6434.9999999999991</v>
      </c>
      <c r="T10">
        <f t="shared" si="1"/>
        <v>3002.9999999999995</v>
      </c>
      <c r="U10">
        <f t="shared" si="1"/>
        <v>1287</v>
      </c>
      <c r="V10">
        <f t="shared" si="1"/>
        <v>495</v>
      </c>
      <c r="W10">
        <f t="shared" si="1"/>
        <v>165</v>
      </c>
      <c r="X10">
        <f t="shared" si="1"/>
        <v>45</v>
      </c>
      <c r="Y10">
        <f t="shared" si="1"/>
        <v>9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</row>
    <row r="11" spans="4:33" x14ac:dyDescent="0.25">
      <c r="D11" s="9" t="s">
        <v>66</v>
      </c>
      <c r="E11" s="17">
        <v>0.13923000000000002</v>
      </c>
      <c r="G11" s="9">
        <v>2023</v>
      </c>
      <c r="I11">
        <f t="shared" si="2"/>
        <v>9</v>
      </c>
      <c r="J11">
        <f t="shared" si="3"/>
        <v>1307504</v>
      </c>
      <c r="K11">
        <f t="shared" si="1"/>
        <v>817190</v>
      </c>
      <c r="L11">
        <f t="shared" si="1"/>
        <v>497420</v>
      </c>
      <c r="M11">
        <f t="shared" si="1"/>
        <v>293930.00000000006</v>
      </c>
      <c r="N11">
        <f t="shared" si="1"/>
        <v>167960</v>
      </c>
      <c r="O11">
        <f t="shared" si="1"/>
        <v>92378</v>
      </c>
      <c r="P11">
        <f t="shared" si="1"/>
        <v>48619.999999999993</v>
      </c>
      <c r="Q11">
        <f t="shared" si="1"/>
        <v>24310</v>
      </c>
      <c r="R11">
        <f t="shared" si="1"/>
        <v>11440</v>
      </c>
      <c r="S11">
        <f t="shared" si="1"/>
        <v>5005</v>
      </c>
      <c r="T11">
        <f t="shared" si="1"/>
        <v>2002</v>
      </c>
      <c r="U11">
        <f t="shared" si="1"/>
        <v>715</v>
      </c>
      <c r="V11">
        <f t="shared" si="1"/>
        <v>220</v>
      </c>
      <c r="W11">
        <f t="shared" si="1"/>
        <v>55</v>
      </c>
      <c r="X11">
        <f t="shared" si="1"/>
        <v>10</v>
      </c>
      <c r="Y11">
        <f t="shared" si="1"/>
        <v>1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</row>
    <row r="12" spans="4:33" x14ac:dyDescent="0.25">
      <c r="D12" s="9" t="s">
        <v>51</v>
      </c>
      <c r="E12" s="17">
        <v>0.1638</v>
      </c>
      <c r="G12" s="9">
        <v>2023</v>
      </c>
      <c r="I12">
        <f t="shared" si="2"/>
        <v>10</v>
      </c>
      <c r="J12">
        <f t="shared" si="3"/>
        <v>1961256</v>
      </c>
      <c r="K12">
        <f t="shared" si="1"/>
        <v>1144066.0000000002</v>
      </c>
      <c r="L12">
        <f t="shared" si="1"/>
        <v>646646.00000000012</v>
      </c>
      <c r="M12">
        <f t="shared" si="1"/>
        <v>352716</v>
      </c>
      <c r="N12">
        <f t="shared" si="1"/>
        <v>184756</v>
      </c>
      <c r="O12">
        <f t="shared" si="1"/>
        <v>92378</v>
      </c>
      <c r="P12">
        <f t="shared" si="1"/>
        <v>43758</v>
      </c>
      <c r="Q12">
        <f t="shared" si="1"/>
        <v>19448</v>
      </c>
      <c r="R12">
        <f t="shared" si="1"/>
        <v>8008</v>
      </c>
      <c r="S12">
        <f t="shared" si="1"/>
        <v>3003</v>
      </c>
      <c r="T12">
        <f t="shared" si="1"/>
        <v>1001</v>
      </c>
      <c r="U12">
        <f t="shared" si="1"/>
        <v>286</v>
      </c>
      <c r="V12">
        <f t="shared" si="1"/>
        <v>66</v>
      </c>
      <c r="W12">
        <f t="shared" si="1"/>
        <v>11</v>
      </c>
      <c r="X12">
        <f t="shared" si="1"/>
        <v>1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</row>
    <row r="13" spans="4:33" x14ac:dyDescent="0.25">
      <c r="D13" s="9" t="s">
        <v>285</v>
      </c>
      <c r="E13" s="17">
        <v>0.16400000000000001</v>
      </c>
      <c r="G13" s="9">
        <v>2025</v>
      </c>
      <c r="I13">
        <f t="shared" si="2"/>
        <v>11</v>
      </c>
      <c r="J13">
        <f t="shared" si="3"/>
        <v>2496144.0000000005</v>
      </c>
      <c r="K13">
        <f t="shared" si="1"/>
        <v>1352078.0000000002</v>
      </c>
      <c r="L13">
        <f t="shared" si="1"/>
        <v>705432</v>
      </c>
      <c r="M13">
        <f t="shared" si="1"/>
        <v>352716</v>
      </c>
      <c r="N13">
        <f t="shared" si="1"/>
        <v>167960</v>
      </c>
      <c r="O13">
        <f t="shared" si="1"/>
        <v>75581.999999999985</v>
      </c>
      <c r="P13">
        <f t="shared" si="1"/>
        <v>31823.999999999996</v>
      </c>
      <c r="Q13">
        <f t="shared" si="1"/>
        <v>12376</v>
      </c>
      <c r="R13">
        <f t="shared" si="1"/>
        <v>4368</v>
      </c>
      <c r="S13">
        <f t="shared" si="1"/>
        <v>1365</v>
      </c>
      <c r="T13">
        <f t="shared" si="1"/>
        <v>364</v>
      </c>
      <c r="U13">
        <f t="shared" si="1"/>
        <v>78</v>
      </c>
      <c r="V13">
        <f t="shared" si="1"/>
        <v>12</v>
      </c>
      <c r="W13">
        <f t="shared" si="1"/>
        <v>1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</row>
    <row r="14" spans="4:33" x14ac:dyDescent="0.25">
      <c r="D14" s="9" t="s">
        <v>17</v>
      </c>
      <c r="E14" s="17">
        <v>0.25</v>
      </c>
      <c r="G14" s="9">
        <v>2026</v>
      </c>
      <c r="I14">
        <f t="shared" si="2"/>
        <v>12</v>
      </c>
      <c r="J14">
        <f t="shared" si="3"/>
        <v>2704156.0000000009</v>
      </c>
      <c r="K14">
        <f t="shared" si="1"/>
        <v>1352078.0000000002</v>
      </c>
      <c r="L14">
        <f t="shared" si="1"/>
        <v>646646.00000000012</v>
      </c>
      <c r="M14">
        <f t="shared" si="1"/>
        <v>293930.00000000006</v>
      </c>
      <c r="N14">
        <f t="shared" si="1"/>
        <v>125970.00000000001</v>
      </c>
      <c r="O14">
        <f t="shared" si="1"/>
        <v>50388.000000000007</v>
      </c>
      <c r="P14">
        <f t="shared" si="1"/>
        <v>18564.000000000004</v>
      </c>
      <c r="Q14">
        <f t="shared" si="1"/>
        <v>6188.0000000000009</v>
      </c>
      <c r="R14">
        <f t="shared" si="1"/>
        <v>1820.0000000000002</v>
      </c>
      <c r="S14">
        <f t="shared" si="1"/>
        <v>455.00000000000006</v>
      </c>
      <c r="T14">
        <f t="shared" si="1"/>
        <v>91</v>
      </c>
      <c r="U14">
        <f t="shared" si="1"/>
        <v>13</v>
      </c>
      <c r="V14">
        <f t="shared" si="1"/>
        <v>1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ref="K14:AG25" si="4">IFERROR(COMBIN( AB$2,$I14),0)</f>
        <v>0</v>
      </c>
      <c r="AC14">
        <f t="shared" si="4"/>
        <v>0</v>
      </c>
      <c r="AD14">
        <f t="shared" si="4"/>
        <v>0</v>
      </c>
      <c r="AE14">
        <f t="shared" si="4"/>
        <v>0</v>
      </c>
      <c r="AF14">
        <f t="shared" si="4"/>
        <v>0</v>
      </c>
      <c r="AG14">
        <f t="shared" si="4"/>
        <v>0</v>
      </c>
    </row>
    <row r="15" spans="4:33" x14ac:dyDescent="0.25">
      <c r="D15" s="9" t="s">
        <v>21</v>
      </c>
      <c r="E15" s="17">
        <v>0.16400000000000001</v>
      </c>
      <c r="G15" s="9">
        <v>2026</v>
      </c>
      <c r="I15">
        <f t="shared" si="2"/>
        <v>13</v>
      </c>
      <c r="J15">
        <f t="shared" si="3"/>
        <v>2496144.0000000005</v>
      </c>
      <c r="K15">
        <f t="shared" si="4"/>
        <v>1144066.0000000002</v>
      </c>
      <c r="L15">
        <f t="shared" si="4"/>
        <v>497420</v>
      </c>
      <c r="M15">
        <f t="shared" si="4"/>
        <v>203490</v>
      </c>
      <c r="N15">
        <f t="shared" si="4"/>
        <v>77520</v>
      </c>
      <c r="O15">
        <f t="shared" si="4"/>
        <v>27132</v>
      </c>
      <c r="P15">
        <f t="shared" si="4"/>
        <v>8568</v>
      </c>
      <c r="Q15">
        <f t="shared" si="4"/>
        <v>2380</v>
      </c>
      <c r="R15">
        <f t="shared" si="4"/>
        <v>560</v>
      </c>
      <c r="S15">
        <f t="shared" si="4"/>
        <v>105</v>
      </c>
      <c r="T15">
        <f t="shared" si="4"/>
        <v>14</v>
      </c>
      <c r="U15">
        <f t="shared" si="4"/>
        <v>1</v>
      </c>
      <c r="V15">
        <f t="shared" si="4"/>
        <v>0</v>
      </c>
      <c r="W15">
        <f t="shared" si="4"/>
        <v>0</v>
      </c>
      <c r="X15">
        <f t="shared" si="4"/>
        <v>0</v>
      </c>
      <c r="Y15">
        <f t="shared" si="4"/>
        <v>0</v>
      </c>
      <c r="Z15">
        <f t="shared" si="4"/>
        <v>0</v>
      </c>
      <c r="AA15">
        <f t="shared" si="4"/>
        <v>0</v>
      </c>
      <c r="AB15">
        <f t="shared" si="4"/>
        <v>0</v>
      </c>
      <c r="AC15">
        <f t="shared" si="4"/>
        <v>0</v>
      </c>
      <c r="AD15">
        <f t="shared" si="4"/>
        <v>0</v>
      </c>
      <c r="AE15">
        <f t="shared" si="4"/>
        <v>0</v>
      </c>
      <c r="AF15">
        <f t="shared" si="4"/>
        <v>0</v>
      </c>
      <c r="AG15">
        <f t="shared" si="4"/>
        <v>0</v>
      </c>
    </row>
    <row r="16" spans="4:33" x14ac:dyDescent="0.25">
      <c r="D16" s="9" t="s">
        <v>269</v>
      </c>
      <c r="E16" s="17">
        <v>0.1</v>
      </c>
      <c r="G16" s="9">
        <v>2026</v>
      </c>
      <c r="I16">
        <f t="shared" si="2"/>
        <v>14</v>
      </c>
      <c r="J16">
        <f t="shared" si="3"/>
        <v>1961256</v>
      </c>
      <c r="K16">
        <f t="shared" si="4"/>
        <v>817190</v>
      </c>
      <c r="L16">
        <f t="shared" si="4"/>
        <v>319770</v>
      </c>
      <c r="M16">
        <f t="shared" si="4"/>
        <v>116280</v>
      </c>
      <c r="N16">
        <f t="shared" si="4"/>
        <v>38760</v>
      </c>
      <c r="O16">
        <f t="shared" si="4"/>
        <v>11628</v>
      </c>
      <c r="P16">
        <f t="shared" si="4"/>
        <v>3060</v>
      </c>
      <c r="Q16">
        <f t="shared" si="4"/>
        <v>680</v>
      </c>
      <c r="R16">
        <f t="shared" si="4"/>
        <v>120</v>
      </c>
      <c r="S16">
        <f t="shared" si="4"/>
        <v>15</v>
      </c>
      <c r="T16">
        <f t="shared" si="4"/>
        <v>1</v>
      </c>
      <c r="U16">
        <f t="shared" si="4"/>
        <v>0</v>
      </c>
      <c r="V16">
        <f t="shared" si="4"/>
        <v>0</v>
      </c>
      <c r="W16">
        <f t="shared" si="4"/>
        <v>0</v>
      </c>
      <c r="X16">
        <f t="shared" si="4"/>
        <v>0</v>
      </c>
      <c r="Y16">
        <f t="shared" si="4"/>
        <v>0</v>
      </c>
      <c r="Z16">
        <f t="shared" si="4"/>
        <v>0</v>
      </c>
      <c r="AA16">
        <f t="shared" si="4"/>
        <v>0</v>
      </c>
      <c r="AB16">
        <f t="shared" si="4"/>
        <v>0</v>
      </c>
      <c r="AC16">
        <f t="shared" si="4"/>
        <v>0</v>
      </c>
      <c r="AD16">
        <f t="shared" si="4"/>
        <v>0</v>
      </c>
      <c r="AE16">
        <f t="shared" si="4"/>
        <v>0</v>
      </c>
      <c r="AF16">
        <f t="shared" si="4"/>
        <v>0</v>
      </c>
      <c r="AG16">
        <f t="shared" si="4"/>
        <v>0</v>
      </c>
    </row>
    <row r="17" spans="4:33" x14ac:dyDescent="0.25">
      <c r="D17" s="9" t="s">
        <v>33</v>
      </c>
      <c r="E17" s="17">
        <v>0.14000000000000001</v>
      </c>
      <c r="G17" s="9">
        <v>2027</v>
      </c>
      <c r="I17">
        <f t="shared" si="2"/>
        <v>15</v>
      </c>
      <c r="J17">
        <f t="shared" si="3"/>
        <v>1307504</v>
      </c>
      <c r="K17">
        <f t="shared" si="4"/>
        <v>490314</v>
      </c>
      <c r="L17">
        <f t="shared" si="4"/>
        <v>170544</v>
      </c>
      <c r="M17">
        <f t="shared" si="4"/>
        <v>54264</v>
      </c>
      <c r="N17">
        <f t="shared" si="4"/>
        <v>15503.999999999998</v>
      </c>
      <c r="O17">
        <f t="shared" si="4"/>
        <v>3876</v>
      </c>
      <c r="P17">
        <f t="shared" si="4"/>
        <v>816</v>
      </c>
      <c r="Q17">
        <f t="shared" si="4"/>
        <v>136</v>
      </c>
      <c r="R17">
        <f t="shared" si="4"/>
        <v>16</v>
      </c>
      <c r="S17">
        <f t="shared" si="4"/>
        <v>1</v>
      </c>
      <c r="T17">
        <f t="shared" si="4"/>
        <v>0</v>
      </c>
      <c r="U17">
        <f t="shared" si="4"/>
        <v>0</v>
      </c>
      <c r="V17">
        <f t="shared" si="4"/>
        <v>0</v>
      </c>
      <c r="W17">
        <f t="shared" si="4"/>
        <v>0</v>
      </c>
      <c r="X17">
        <f t="shared" si="4"/>
        <v>0</v>
      </c>
      <c r="Y17">
        <f t="shared" si="4"/>
        <v>0</v>
      </c>
      <c r="Z17">
        <f t="shared" si="4"/>
        <v>0</v>
      </c>
      <c r="AA17">
        <f t="shared" si="4"/>
        <v>0</v>
      </c>
      <c r="AB17">
        <f t="shared" si="4"/>
        <v>0</v>
      </c>
      <c r="AC17">
        <f t="shared" si="4"/>
        <v>0</v>
      </c>
      <c r="AD17">
        <f t="shared" si="4"/>
        <v>0</v>
      </c>
      <c r="AE17">
        <f t="shared" si="4"/>
        <v>0</v>
      </c>
      <c r="AF17">
        <f t="shared" si="4"/>
        <v>0</v>
      </c>
      <c r="AG17">
        <f t="shared" si="4"/>
        <v>0</v>
      </c>
    </row>
    <row r="18" spans="4:33" x14ac:dyDescent="0.25">
      <c r="D18" s="9" t="s">
        <v>29</v>
      </c>
      <c r="E18" s="17">
        <v>0.14000000000000001</v>
      </c>
      <c r="G18" s="9">
        <v>2027</v>
      </c>
      <c r="I18">
        <f t="shared" si="2"/>
        <v>16</v>
      </c>
      <c r="J18">
        <f t="shared" si="3"/>
        <v>735471</v>
      </c>
      <c r="K18">
        <f t="shared" si="4"/>
        <v>245157</v>
      </c>
      <c r="L18">
        <f t="shared" si="4"/>
        <v>74613</v>
      </c>
      <c r="M18">
        <f t="shared" si="4"/>
        <v>20349</v>
      </c>
      <c r="N18">
        <f t="shared" si="4"/>
        <v>4845</v>
      </c>
      <c r="O18">
        <f t="shared" si="4"/>
        <v>969</v>
      </c>
      <c r="P18">
        <f t="shared" si="4"/>
        <v>153</v>
      </c>
      <c r="Q18">
        <f t="shared" si="4"/>
        <v>17</v>
      </c>
      <c r="R18">
        <f t="shared" si="4"/>
        <v>1</v>
      </c>
      <c r="S18">
        <f t="shared" si="4"/>
        <v>0</v>
      </c>
      <c r="T18">
        <f t="shared" si="4"/>
        <v>0</v>
      </c>
      <c r="U18">
        <f t="shared" si="4"/>
        <v>0</v>
      </c>
      <c r="V18">
        <f t="shared" si="4"/>
        <v>0</v>
      </c>
      <c r="W18">
        <f t="shared" si="4"/>
        <v>0</v>
      </c>
      <c r="X18">
        <f t="shared" si="4"/>
        <v>0</v>
      </c>
      <c r="Y18">
        <f t="shared" si="4"/>
        <v>0</v>
      </c>
      <c r="Z18">
        <f t="shared" si="4"/>
        <v>0</v>
      </c>
      <c r="AA18">
        <f t="shared" si="4"/>
        <v>0</v>
      </c>
      <c r="AB18">
        <f t="shared" si="4"/>
        <v>0</v>
      </c>
      <c r="AC18">
        <f t="shared" si="4"/>
        <v>0</v>
      </c>
      <c r="AD18">
        <f t="shared" si="4"/>
        <v>0</v>
      </c>
      <c r="AE18">
        <f t="shared" si="4"/>
        <v>0</v>
      </c>
      <c r="AF18">
        <f t="shared" si="4"/>
        <v>0</v>
      </c>
      <c r="AG18">
        <f t="shared" si="4"/>
        <v>0</v>
      </c>
    </row>
    <row r="19" spans="4:33" x14ac:dyDescent="0.25">
      <c r="D19" s="9" t="s">
        <v>58</v>
      </c>
      <c r="E19" s="17">
        <v>0.13923000000000002</v>
      </c>
      <c r="G19" s="9">
        <v>2027</v>
      </c>
      <c r="I19">
        <f t="shared" si="2"/>
        <v>17</v>
      </c>
      <c r="J19">
        <f t="shared" si="3"/>
        <v>346104</v>
      </c>
      <c r="K19">
        <f t="shared" si="4"/>
        <v>100947</v>
      </c>
      <c r="L19">
        <f t="shared" si="4"/>
        <v>26334</v>
      </c>
      <c r="M19">
        <f t="shared" si="4"/>
        <v>5985</v>
      </c>
      <c r="N19">
        <f t="shared" si="4"/>
        <v>1140</v>
      </c>
      <c r="O19">
        <f t="shared" si="4"/>
        <v>171</v>
      </c>
      <c r="P19">
        <f t="shared" si="4"/>
        <v>18</v>
      </c>
      <c r="Q19">
        <f t="shared" si="4"/>
        <v>1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  <c r="V19">
        <f t="shared" si="4"/>
        <v>0</v>
      </c>
      <c r="W19">
        <f t="shared" si="4"/>
        <v>0</v>
      </c>
      <c r="X19">
        <f t="shared" si="4"/>
        <v>0</v>
      </c>
      <c r="Y19">
        <f t="shared" si="4"/>
        <v>0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>
        <f t="shared" si="4"/>
        <v>0</v>
      </c>
    </row>
    <row r="20" spans="4:33" x14ac:dyDescent="0.25">
      <c r="D20" s="9" t="s">
        <v>39</v>
      </c>
      <c r="E20" s="17">
        <v>0.4</v>
      </c>
      <c r="G20" s="9">
        <v>2027</v>
      </c>
      <c r="I20">
        <f t="shared" si="2"/>
        <v>18</v>
      </c>
      <c r="J20">
        <f t="shared" si="3"/>
        <v>134596.00000000003</v>
      </c>
      <c r="K20">
        <f t="shared" si="4"/>
        <v>33649.000000000007</v>
      </c>
      <c r="L20">
        <f t="shared" si="4"/>
        <v>7315</v>
      </c>
      <c r="M20">
        <f t="shared" si="4"/>
        <v>1330</v>
      </c>
      <c r="N20">
        <f t="shared" si="4"/>
        <v>190</v>
      </c>
      <c r="O20">
        <f t="shared" si="4"/>
        <v>19</v>
      </c>
      <c r="P20">
        <f t="shared" si="4"/>
        <v>1</v>
      </c>
      <c r="Q20">
        <f t="shared" si="4"/>
        <v>0</v>
      </c>
      <c r="R20">
        <f t="shared" si="4"/>
        <v>0</v>
      </c>
      <c r="S20">
        <f t="shared" si="4"/>
        <v>0</v>
      </c>
      <c r="T20">
        <f t="shared" si="4"/>
        <v>0</v>
      </c>
      <c r="U20">
        <f t="shared" si="4"/>
        <v>0</v>
      </c>
      <c r="V20">
        <f t="shared" si="4"/>
        <v>0</v>
      </c>
      <c r="W20">
        <f t="shared" si="4"/>
        <v>0</v>
      </c>
      <c r="X20">
        <f t="shared" si="4"/>
        <v>0</v>
      </c>
      <c r="Y20">
        <f t="shared" si="4"/>
        <v>0</v>
      </c>
      <c r="Z20">
        <f t="shared" si="4"/>
        <v>0</v>
      </c>
      <c r="AA20">
        <f t="shared" si="4"/>
        <v>0</v>
      </c>
      <c r="AB20">
        <f t="shared" si="4"/>
        <v>0</v>
      </c>
      <c r="AC20">
        <f t="shared" si="4"/>
        <v>0</v>
      </c>
      <c r="AD20">
        <f t="shared" si="4"/>
        <v>0</v>
      </c>
      <c r="AE20">
        <f t="shared" si="4"/>
        <v>0</v>
      </c>
      <c r="AF20">
        <f t="shared" si="4"/>
        <v>0</v>
      </c>
      <c r="AG20">
        <f t="shared" si="4"/>
        <v>0</v>
      </c>
    </row>
    <row r="21" spans="4:33" x14ac:dyDescent="0.25">
      <c r="D21" s="9" t="s">
        <v>19</v>
      </c>
      <c r="E21" s="17">
        <v>0.1044225</v>
      </c>
      <c r="G21" s="9">
        <v>2029</v>
      </c>
      <c r="I21">
        <f t="shared" si="2"/>
        <v>19</v>
      </c>
      <c r="J21">
        <f t="shared" si="3"/>
        <v>42503.999999999993</v>
      </c>
      <c r="K21">
        <f t="shared" si="4"/>
        <v>8855</v>
      </c>
      <c r="L21">
        <f t="shared" si="4"/>
        <v>1540</v>
      </c>
      <c r="M21">
        <f t="shared" si="4"/>
        <v>210</v>
      </c>
      <c r="N21">
        <f t="shared" si="4"/>
        <v>20</v>
      </c>
      <c r="O21">
        <f t="shared" si="4"/>
        <v>1</v>
      </c>
      <c r="P21">
        <f t="shared" si="4"/>
        <v>0</v>
      </c>
      <c r="Q21">
        <f t="shared" si="4"/>
        <v>0</v>
      </c>
      <c r="R21">
        <f t="shared" si="4"/>
        <v>0</v>
      </c>
      <c r="S21">
        <f t="shared" si="4"/>
        <v>0</v>
      </c>
      <c r="T21">
        <f t="shared" si="4"/>
        <v>0</v>
      </c>
      <c r="U21">
        <f t="shared" si="4"/>
        <v>0</v>
      </c>
      <c r="V21">
        <f t="shared" si="4"/>
        <v>0</v>
      </c>
      <c r="W21">
        <f t="shared" si="4"/>
        <v>0</v>
      </c>
      <c r="X21">
        <f t="shared" si="4"/>
        <v>0</v>
      </c>
      <c r="Y21">
        <f t="shared" si="4"/>
        <v>0</v>
      </c>
      <c r="Z21">
        <f t="shared" si="4"/>
        <v>0</v>
      </c>
      <c r="AA21">
        <f t="shared" si="4"/>
        <v>0</v>
      </c>
      <c r="AB21">
        <f t="shared" si="4"/>
        <v>0</v>
      </c>
      <c r="AC21">
        <f t="shared" si="4"/>
        <v>0</v>
      </c>
      <c r="AD21">
        <f t="shared" si="4"/>
        <v>0</v>
      </c>
      <c r="AE21">
        <f t="shared" si="4"/>
        <v>0</v>
      </c>
      <c r="AF21">
        <f t="shared" si="4"/>
        <v>0</v>
      </c>
      <c r="AG21">
        <f t="shared" si="4"/>
        <v>0</v>
      </c>
    </row>
    <row r="22" spans="4:33" x14ac:dyDescent="0.25">
      <c r="D22" s="9" t="s">
        <v>26</v>
      </c>
      <c r="E22" s="17">
        <v>0.09</v>
      </c>
      <c r="G22" s="9">
        <v>2030</v>
      </c>
      <c r="I22">
        <f t="shared" si="2"/>
        <v>20</v>
      </c>
      <c r="J22">
        <f t="shared" si="3"/>
        <v>10626</v>
      </c>
      <c r="K22">
        <f t="shared" si="4"/>
        <v>1771</v>
      </c>
      <c r="L22">
        <f t="shared" si="4"/>
        <v>231</v>
      </c>
      <c r="M22">
        <f t="shared" si="4"/>
        <v>21</v>
      </c>
      <c r="N22">
        <f t="shared" si="4"/>
        <v>1</v>
      </c>
      <c r="O22">
        <f t="shared" si="4"/>
        <v>0</v>
      </c>
      <c r="P22">
        <f t="shared" si="4"/>
        <v>0</v>
      </c>
      <c r="Q22">
        <f t="shared" si="4"/>
        <v>0</v>
      </c>
      <c r="R22">
        <f t="shared" si="4"/>
        <v>0</v>
      </c>
      <c r="S22">
        <f t="shared" si="4"/>
        <v>0</v>
      </c>
      <c r="T22">
        <f t="shared" si="4"/>
        <v>0</v>
      </c>
      <c r="U22">
        <f t="shared" si="4"/>
        <v>0</v>
      </c>
      <c r="V22">
        <f t="shared" si="4"/>
        <v>0</v>
      </c>
      <c r="W22">
        <f t="shared" si="4"/>
        <v>0</v>
      </c>
      <c r="X22">
        <f t="shared" si="4"/>
        <v>0</v>
      </c>
      <c r="Y22">
        <f t="shared" si="4"/>
        <v>0</v>
      </c>
      <c r="Z22">
        <f t="shared" si="4"/>
        <v>0</v>
      </c>
      <c r="AA22">
        <f t="shared" si="4"/>
        <v>0</v>
      </c>
      <c r="AB22">
        <f t="shared" si="4"/>
        <v>0</v>
      </c>
      <c r="AC22">
        <f t="shared" si="4"/>
        <v>0</v>
      </c>
      <c r="AD22">
        <f t="shared" si="4"/>
        <v>0</v>
      </c>
      <c r="AE22">
        <f t="shared" si="4"/>
        <v>0</v>
      </c>
      <c r="AF22">
        <f t="shared" si="4"/>
        <v>0</v>
      </c>
      <c r="AG22">
        <f t="shared" si="4"/>
        <v>0</v>
      </c>
    </row>
    <row r="23" spans="4:33" x14ac:dyDescent="0.25">
      <c r="D23" s="9" t="s">
        <v>22</v>
      </c>
      <c r="E23" s="17">
        <v>0.1044225</v>
      </c>
      <c r="G23" s="9">
        <v>2030</v>
      </c>
      <c r="I23">
        <f t="shared" si="2"/>
        <v>21</v>
      </c>
      <c r="J23">
        <f t="shared" si="3"/>
        <v>2024.0000000000002</v>
      </c>
      <c r="K23">
        <f t="shared" si="4"/>
        <v>253</v>
      </c>
      <c r="L23">
        <f t="shared" si="4"/>
        <v>22</v>
      </c>
      <c r="M23">
        <f t="shared" si="4"/>
        <v>1</v>
      </c>
      <c r="N23">
        <f t="shared" si="4"/>
        <v>0</v>
      </c>
      <c r="O23">
        <f t="shared" si="4"/>
        <v>0</v>
      </c>
      <c r="P23">
        <f t="shared" si="4"/>
        <v>0</v>
      </c>
      <c r="Q23">
        <f t="shared" si="4"/>
        <v>0</v>
      </c>
      <c r="R23">
        <f t="shared" si="4"/>
        <v>0</v>
      </c>
      <c r="S23">
        <f t="shared" si="4"/>
        <v>0</v>
      </c>
      <c r="T23">
        <f t="shared" si="4"/>
        <v>0</v>
      </c>
      <c r="U23">
        <f t="shared" si="4"/>
        <v>0</v>
      </c>
      <c r="V23">
        <f t="shared" si="4"/>
        <v>0</v>
      </c>
      <c r="W23">
        <f t="shared" si="4"/>
        <v>0</v>
      </c>
      <c r="X23">
        <f t="shared" si="4"/>
        <v>0</v>
      </c>
      <c r="Y23">
        <f t="shared" si="4"/>
        <v>0</v>
      </c>
      <c r="Z23">
        <f t="shared" si="4"/>
        <v>0</v>
      </c>
      <c r="AA23">
        <f t="shared" si="4"/>
        <v>0</v>
      </c>
      <c r="AB23">
        <f t="shared" si="4"/>
        <v>0</v>
      </c>
      <c r="AC23">
        <f t="shared" si="4"/>
        <v>0</v>
      </c>
      <c r="AD23">
        <f t="shared" si="4"/>
        <v>0</v>
      </c>
      <c r="AE23">
        <f t="shared" si="4"/>
        <v>0</v>
      </c>
      <c r="AF23">
        <f t="shared" si="4"/>
        <v>0</v>
      </c>
      <c r="AG23">
        <f t="shared" si="4"/>
        <v>0</v>
      </c>
    </row>
    <row r="24" spans="4:33" x14ac:dyDescent="0.25">
      <c r="D24" s="9" t="s">
        <v>31</v>
      </c>
      <c r="E24" s="17">
        <v>0.1044225</v>
      </c>
      <c r="G24" s="9">
        <v>2031</v>
      </c>
      <c r="I24">
        <f t="shared" si="2"/>
        <v>22</v>
      </c>
      <c r="J24">
        <f t="shared" si="3"/>
        <v>276</v>
      </c>
      <c r="K24">
        <f t="shared" si="4"/>
        <v>23</v>
      </c>
      <c r="L24">
        <f t="shared" si="4"/>
        <v>1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0</v>
      </c>
      <c r="Q24">
        <f t="shared" si="4"/>
        <v>0</v>
      </c>
      <c r="R24">
        <f t="shared" si="4"/>
        <v>0</v>
      </c>
      <c r="S24">
        <f t="shared" si="4"/>
        <v>0</v>
      </c>
      <c r="T24">
        <f t="shared" si="4"/>
        <v>0</v>
      </c>
      <c r="U24">
        <f t="shared" si="4"/>
        <v>0</v>
      </c>
      <c r="V24">
        <f t="shared" si="4"/>
        <v>0</v>
      </c>
      <c r="W24">
        <f t="shared" si="4"/>
        <v>0</v>
      </c>
      <c r="X24">
        <f t="shared" si="4"/>
        <v>0</v>
      </c>
      <c r="Y24">
        <f t="shared" si="4"/>
        <v>0</v>
      </c>
      <c r="Z24">
        <f t="shared" si="4"/>
        <v>0</v>
      </c>
      <c r="AA24">
        <f t="shared" si="4"/>
        <v>0</v>
      </c>
      <c r="AB24">
        <f t="shared" si="4"/>
        <v>0</v>
      </c>
      <c r="AC24">
        <f t="shared" si="4"/>
        <v>0</v>
      </c>
      <c r="AD24">
        <f t="shared" si="4"/>
        <v>0</v>
      </c>
      <c r="AE24">
        <f t="shared" si="4"/>
        <v>0</v>
      </c>
      <c r="AF24">
        <f t="shared" si="4"/>
        <v>0</v>
      </c>
      <c r="AG24">
        <f t="shared" si="4"/>
        <v>0</v>
      </c>
    </row>
    <row r="25" spans="4:33" x14ac:dyDescent="0.25">
      <c r="D25" s="9" t="s">
        <v>35</v>
      </c>
      <c r="E25" s="17">
        <v>0.1044225</v>
      </c>
      <c r="G25" s="9">
        <v>2032</v>
      </c>
      <c r="I25">
        <f t="shared" si="2"/>
        <v>23</v>
      </c>
      <c r="J25">
        <f t="shared" si="3"/>
        <v>24</v>
      </c>
      <c r="K25">
        <f t="shared" si="4"/>
        <v>1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0</v>
      </c>
      <c r="R25">
        <f t="shared" si="4"/>
        <v>0</v>
      </c>
      <c r="S25">
        <f t="shared" si="4"/>
        <v>0</v>
      </c>
      <c r="T25">
        <f t="shared" si="4"/>
        <v>0</v>
      </c>
      <c r="U25">
        <f t="shared" si="4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>
        <f t="shared" si="4"/>
        <v>0</v>
      </c>
      <c r="AA25">
        <f t="shared" si="4"/>
        <v>0</v>
      </c>
      <c r="AB25">
        <f t="shared" si="4"/>
        <v>0</v>
      </c>
      <c r="AC25">
        <f t="shared" si="4"/>
        <v>0</v>
      </c>
      <c r="AD25">
        <f t="shared" ref="K25:AG26" si="5">IFERROR(COMBIN( AD$2,$I25),0)</f>
        <v>0</v>
      </c>
      <c r="AE25">
        <f t="shared" si="5"/>
        <v>0</v>
      </c>
      <c r="AF25">
        <f t="shared" si="5"/>
        <v>0</v>
      </c>
      <c r="AG25">
        <f t="shared" si="5"/>
        <v>0</v>
      </c>
    </row>
    <row r="26" spans="4:33" x14ac:dyDescent="0.25">
      <c r="D26" s="9" t="s">
        <v>28</v>
      </c>
      <c r="E26" s="17">
        <v>0.1044225</v>
      </c>
      <c r="G26" s="9">
        <v>2033</v>
      </c>
      <c r="I26">
        <f t="shared" si="2"/>
        <v>24</v>
      </c>
      <c r="J26">
        <f t="shared" si="3"/>
        <v>1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  <c r="P26">
        <f t="shared" si="5"/>
        <v>0</v>
      </c>
      <c r="Q26">
        <f t="shared" si="5"/>
        <v>0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  <c r="V26">
        <f t="shared" si="5"/>
        <v>0</v>
      </c>
      <c r="W26">
        <f t="shared" si="5"/>
        <v>0</v>
      </c>
      <c r="X26">
        <f t="shared" si="5"/>
        <v>0</v>
      </c>
      <c r="Y26">
        <f t="shared" si="5"/>
        <v>0</v>
      </c>
      <c r="Z26">
        <f t="shared" si="5"/>
        <v>0</v>
      </c>
      <c r="AA26">
        <f t="shared" si="5"/>
        <v>0</v>
      </c>
      <c r="AB26">
        <f t="shared" si="5"/>
        <v>0</v>
      </c>
      <c r="AC26">
        <f t="shared" si="5"/>
        <v>0</v>
      </c>
      <c r="AD26">
        <f t="shared" si="5"/>
        <v>0</v>
      </c>
      <c r="AE26">
        <f t="shared" si="5"/>
        <v>0</v>
      </c>
      <c r="AF26">
        <f t="shared" si="5"/>
        <v>0</v>
      </c>
      <c r="AG26">
        <f t="shared" si="5"/>
        <v>0</v>
      </c>
    </row>
    <row r="27" spans="4:33" x14ac:dyDescent="0.25">
      <c r="J27" s="171">
        <f>SUM(J3:J26)</f>
        <v>16777215</v>
      </c>
      <c r="K27" s="171">
        <f>SUM(K3:K26)</f>
        <v>8388607</v>
      </c>
      <c r="L27" s="171">
        <f t="shared" ref="L27:AG27" si="6">SUM(L3:L26)</f>
        <v>4194303</v>
      </c>
      <c r="M27" s="171">
        <f t="shared" si="6"/>
        <v>2097151</v>
      </c>
      <c r="N27" s="171">
        <f t="shared" si="6"/>
        <v>1048575</v>
      </c>
      <c r="O27" s="171">
        <f t="shared" si="6"/>
        <v>524287</v>
      </c>
      <c r="P27" s="171">
        <f t="shared" si="6"/>
        <v>262143</v>
      </c>
      <c r="Q27" s="171">
        <f t="shared" si="6"/>
        <v>131071</v>
      </c>
      <c r="R27" s="171">
        <f t="shared" si="6"/>
        <v>65535</v>
      </c>
      <c r="S27" s="171">
        <f t="shared" si="6"/>
        <v>32767</v>
      </c>
      <c r="T27" s="171">
        <f t="shared" si="6"/>
        <v>16383</v>
      </c>
      <c r="U27" s="171">
        <f t="shared" si="6"/>
        <v>8191</v>
      </c>
      <c r="V27" s="171">
        <f t="shared" si="6"/>
        <v>4095</v>
      </c>
      <c r="W27" s="171">
        <f t="shared" si="6"/>
        <v>2047</v>
      </c>
      <c r="X27" s="171">
        <f t="shared" si="6"/>
        <v>1023</v>
      </c>
      <c r="Y27" s="171">
        <f t="shared" si="6"/>
        <v>511</v>
      </c>
      <c r="Z27" s="171">
        <f t="shared" si="6"/>
        <v>255</v>
      </c>
      <c r="AA27" s="171">
        <f t="shared" si="6"/>
        <v>127</v>
      </c>
      <c r="AB27" s="171">
        <f t="shared" si="6"/>
        <v>63</v>
      </c>
      <c r="AC27" s="171">
        <f t="shared" si="6"/>
        <v>31</v>
      </c>
      <c r="AD27" s="171">
        <f t="shared" si="6"/>
        <v>15</v>
      </c>
      <c r="AE27" s="171">
        <f t="shared" si="6"/>
        <v>7</v>
      </c>
      <c r="AF27" s="171">
        <f t="shared" si="6"/>
        <v>3</v>
      </c>
      <c r="AG27" s="171">
        <f t="shared" si="6"/>
        <v>1</v>
      </c>
    </row>
    <row r="28" spans="4:33" ht="36" x14ac:dyDescent="0.25">
      <c r="D28" s="172" t="s">
        <v>141</v>
      </c>
      <c r="E28" s="172" t="s">
        <v>293</v>
      </c>
      <c r="F28" s="172" t="s">
        <v>297</v>
      </c>
      <c r="G28" s="172" t="s">
        <v>296</v>
      </c>
      <c r="H28" s="172" t="s">
        <v>294</v>
      </c>
      <c r="I28" s="172" t="s">
        <v>295</v>
      </c>
    </row>
    <row r="29" spans="4:33" x14ac:dyDescent="0.25">
      <c r="D29" s="9">
        <v>2021</v>
      </c>
      <c r="E29" s="9">
        <f>COUNTIF($G$3:$G$26,D29)</f>
        <v>2</v>
      </c>
      <c r="F29" s="56">
        <f t="array" ref="F29">MIN(SUM(IF($G$3:$G$26=$D29,$E$3:$E$26,0)),1)</f>
        <v>1</v>
      </c>
      <c r="G29" s="56">
        <f t="array" ref="G29">PRODUCT(IF($G$3:$G$26=$D29,$E$3:$E$26,1))</f>
        <v>0.34515000000000001</v>
      </c>
      <c r="H29" s="9">
        <f>E29</f>
        <v>2</v>
      </c>
      <c r="I29" s="9">
        <f t="shared" ref="I29:I39" si="7">INDEX($J$27:$AG$27,MATCH(H29,$J$2:$AG$2,0))</f>
        <v>3</v>
      </c>
    </row>
    <row r="30" spans="4:33" x14ac:dyDescent="0.25">
      <c r="D30" s="9">
        <v>2022</v>
      </c>
      <c r="E30" s="9">
        <f t="shared" ref="E30:E39" si="8">COUNTIF($G$3:$G$26,D30)</f>
        <v>2</v>
      </c>
      <c r="F30" s="56">
        <f t="array" ref="F30">MIN(SUM(IF($G$3:$G$26=$D30,$E$3:$E$26,0)),1)</f>
        <v>0.78500000000000014</v>
      </c>
      <c r="G30" s="56">
        <f t="array" ref="G30">PRODUCT(IF($G$3:$G$26=$D30,$E$3:$E$26,1))</f>
        <v>0.11700000000000002</v>
      </c>
      <c r="H30" s="9">
        <f t="shared" ref="H30:H39" si="9">H29+E30</f>
        <v>4</v>
      </c>
      <c r="I30" s="9">
        <f t="shared" si="7"/>
        <v>15</v>
      </c>
    </row>
    <row r="31" spans="4:33" x14ac:dyDescent="0.25">
      <c r="D31" s="9">
        <v>2023</v>
      </c>
      <c r="E31" s="9">
        <f t="shared" si="8"/>
        <v>6</v>
      </c>
      <c r="F31" s="56">
        <f t="array" ref="F31">MIN(SUM(IF($G$3:$G$26=$D31,$E$3:$E$26,0)),1)</f>
        <v>1</v>
      </c>
      <c r="G31" s="56">
        <f t="array" ref="G31">PRODUCT(IF($G$3:$G$26=$D31,$E$3:$E$26,1))</f>
        <v>1.0022784964994693E-4</v>
      </c>
      <c r="H31" s="9">
        <f t="shared" si="9"/>
        <v>10</v>
      </c>
      <c r="I31" s="9">
        <f t="shared" si="7"/>
        <v>1023</v>
      </c>
    </row>
    <row r="32" spans="4:33" x14ac:dyDescent="0.25">
      <c r="D32" s="9">
        <v>2025</v>
      </c>
      <c r="E32" s="9">
        <f t="shared" si="8"/>
        <v>1</v>
      </c>
      <c r="F32" s="56">
        <f t="array" ref="F32">MIN(SUM(IF($G$3:$G$26=$D32,$E$3:$E$26,0)),1)</f>
        <v>0.16400000000000001</v>
      </c>
      <c r="G32" s="56">
        <f t="array" ref="G32">PRODUCT(IF($G$3:$G$26=$D32,$E$3:$E$26,1))</f>
        <v>0.16400000000000001</v>
      </c>
      <c r="H32" s="9">
        <f t="shared" si="9"/>
        <v>11</v>
      </c>
      <c r="I32" s="9">
        <f t="shared" si="7"/>
        <v>2047</v>
      </c>
    </row>
    <row r="33" spans="4:9" x14ac:dyDescent="0.25">
      <c r="D33" s="9">
        <v>2026</v>
      </c>
      <c r="E33" s="9">
        <f t="shared" si="8"/>
        <v>3</v>
      </c>
      <c r="F33" s="56">
        <f t="array" ref="F33">MIN(SUM(IF($G$3:$G$26=$D33,$E$3:$E$26,0)),1)</f>
        <v>0.51400000000000001</v>
      </c>
      <c r="G33" s="56">
        <f t="array" ref="G33">PRODUCT(IF($G$3:$G$26=$D33,$E$3:$E$26,1))</f>
        <v>4.1000000000000003E-3</v>
      </c>
      <c r="H33" s="9">
        <f t="shared" si="9"/>
        <v>14</v>
      </c>
      <c r="I33" s="9">
        <f t="shared" si="7"/>
        <v>16383</v>
      </c>
    </row>
    <row r="34" spans="4:9" x14ac:dyDescent="0.25">
      <c r="D34" s="9">
        <v>2027</v>
      </c>
      <c r="E34" s="9">
        <f t="shared" si="8"/>
        <v>4</v>
      </c>
      <c r="F34" s="56">
        <f t="array" ref="F34">MIN(SUM(IF($G$3:$G$26=$D34,$E$3:$E$26,0)),1)</f>
        <v>0.81923000000000012</v>
      </c>
      <c r="G34" s="56">
        <f t="array" ref="G34">PRODUCT(IF($G$3:$G$26=$D34,$E$3:$E$26,1))</f>
        <v>1.0915632000000003E-3</v>
      </c>
      <c r="H34" s="9">
        <f t="shared" si="9"/>
        <v>18</v>
      </c>
      <c r="I34" s="9">
        <f t="shared" si="7"/>
        <v>262143</v>
      </c>
    </row>
    <row r="35" spans="4:9" x14ac:dyDescent="0.25">
      <c r="D35" s="9">
        <v>2029</v>
      </c>
      <c r="E35" s="9">
        <f t="shared" si="8"/>
        <v>1</v>
      </c>
      <c r="F35" s="56">
        <f t="array" ref="F35">MIN(SUM(IF($G$3:$G$26=$D35,$E$3:$E$26,0)),1)</f>
        <v>0.1044225</v>
      </c>
      <c r="G35" s="56">
        <f t="array" ref="G35">PRODUCT(IF($G$3:$G$26=$D35,$E$3:$E$26,1))</f>
        <v>0.1044225</v>
      </c>
      <c r="H35" s="9">
        <f t="shared" si="9"/>
        <v>19</v>
      </c>
      <c r="I35" s="9">
        <f t="shared" si="7"/>
        <v>524287</v>
      </c>
    </row>
    <row r="36" spans="4:9" x14ac:dyDescent="0.25">
      <c r="D36" s="9">
        <v>2030</v>
      </c>
      <c r="E36" s="9">
        <f t="shared" si="8"/>
        <v>2</v>
      </c>
      <c r="F36" s="56">
        <f t="array" ref="F36">MIN(SUM(IF($G$3:$G$26=$D36,$E$3:$E$26,0)),1)</f>
        <v>0.1944225</v>
      </c>
      <c r="G36" s="56">
        <f t="array" ref="G36">PRODUCT(IF($G$3:$G$26=$D36,$E$3:$E$26,1))</f>
        <v>9.3980249999999991E-3</v>
      </c>
      <c r="H36" s="9">
        <f t="shared" si="9"/>
        <v>21</v>
      </c>
      <c r="I36" s="9">
        <f t="shared" si="7"/>
        <v>2097151</v>
      </c>
    </row>
    <row r="37" spans="4:9" x14ac:dyDescent="0.25">
      <c r="D37" s="9">
        <v>2031</v>
      </c>
      <c r="E37" s="9">
        <f t="shared" si="8"/>
        <v>1</v>
      </c>
      <c r="F37" s="56">
        <f t="array" ref="F37">MIN(SUM(IF($G$3:$G$26=$D37,$E$3:$E$26,0)),1)</f>
        <v>0.1044225</v>
      </c>
      <c r="G37" s="56">
        <f t="array" ref="G37">PRODUCT(IF($G$3:$G$26=$D37,$E$3:$E$26,1))</f>
        <v>0.1044225</v>
      </c>
      <c r="H37" s="9">
        <f t="shared" si="9"/>
        <v>22</v>
      </c>
      <c r="I37" s="9">
        <f t="shared" si="7"/>
        <v>4194303</v>
      </c>
    </row>
    <row r="38" spans="4:9" x14ac:dyDescent="0.25">
      <c r="D38" s="9">
        <v>2032</v>
      </c>
      <c r="E38" s="9">
        <f t="shared" si="8"/>
        <v>1</v>
      </c>
      <c r="F38" s="56">
        <f t="array" ref="F38">MIN(SUM(IF($G$3:$G$26=$D38,$E$3:$E$26,0)),1)</f>
        <v>0.1044225</v>
      </c>
      <c r="G38" s="56">
        <f t="array" ref="G38">PRODUCT(IF($G$3:$G$26=$D38,$E$3:$E$26,1))</f>
        <v>0.1044225</v>
      </c>
      <c r="H38" s="9">
        <f t="shared" si="9"/>
        <v>23</v>
      </c>
      <c r="I38" s="9">
        <f t="shared" si="7"/>
        <v>8388607</v>
      </c>
    </row>
    <row r="39" spans="4:9" x14ac:dyDescent="0.25">
      <c r="D39" s="9">
        <v>2033</v>
      </c>
      <c r="E39" s="9">
        <f t="shared" si="8"/>
        <v>1</v>
      </c>
      <c r="F39" s="56">
        <f t="array" ref="F39">MIN(SUM(IF($G$3:$G$26=$D39,$E$3:$E$26,0)),1)</f>
        <v>0.1044225</v>
      </c>
      <c r="G39" s="56">
        <f t="array" ref="G39">PRODUCT(IF($G$3:$G$26=$D39,$E$3:$E$26,1))</f>
        <v>0.1044225</v>
      </c>
      <c r="H39" s="9">
        <f t="shared" si="9"/>
        <v>24</v>
      </c>
      <c r="I39" s="9">
        <f t="shared" si="7"/>
        <v>16777215</v>
      </c>
    </row>
  </sheetData>
  <sortState xmlns:xlrd2="http://schemas.microsoft.com/office/spreadsheetml/2017/richdata2" ref="D3:G26">
    <sortCondition ref="G3:G26"/>
  </sortState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"/>
  <dimension ref="B5:D13"/>
  <sheetViews>
    <sheetView workbookViewId="0">
      <selection activeCell="C6" sqref="C6:D12"/>
    </sheetView>
  </sheetViews>
  <sheetFormatPr defaultColWidth="8.85546875" defaultRowHeight="12" x14ac:dyDescent="0.2"/>
  <cols>
    <col min="1" max="1" width="8.85546875" style="102"/>
    <col min="2" max="2" width="11.85546875" style="102" customWidth="1"/>
    <col min="3" max="3" width="8.85546875" style="102"/>
    <col min="4" max="4" width="9.7109375" style="102" bestFit="1" customWidth="1"/>
    <col min="5" max="16384" width="8.85546875" style="102"/>
  </cols>
  <sheetData>
    <row r="5" spans="2:4" ht="12.75" thickBot="1" x14ac:dyDescent="0.25">
      <c r="C5" s="137" t="s">
        <v>147</v>
      </c>
      <c r="D5" s="137" t="s">
        <v>263</v>
      </c>
    </row>
    <row r="6" spans="2:4" ht="15.75" thickBot="1" x14ac:dyDescent="0.25">
      <c r="B6" s="136" t="s">
        <v>1</v>
      </c>
      <c r="C6" s="135">
        <v>0.75</v>
      </c>
      <c r="D6" s="135">
        <f>PRODUCT(C6:C$11)</f>
        <v>0.1044225</v>
      </c>
    </row>
    <row r="7" spans="2:4" ht="16.5" thickTop="1" thickBot="1" x14ac:dyDescent="0.25">
      <c r="B7" s="136" t="s">
        <v>55</v>
      </c>
      <c r="C7" s="135">
        <v>0.85</v>
      </c>
      <c r="D7" s="135">
        <f>PRODUCT(C7:C$11)</f>
        <v>0.13923000000000002</v>
      </c>
    </row>
    <row r="8" spans="2:4" ht="16.5" thickTop="1" thickBot="1" x14ac:dyDescent="0.25">
      <c r="B8" s="136" t="s">
        <v>49</v>
      </c>
      <c r="C8" s="135">
        <v>0.4</v>
      </c>
      <c r="D8" s="135">
        <f>PRODUCT(C8:C$11)</f>
        <v>0.1638</v>
      </c>
    </row>
    <row r="9" spans="2:4" ht="16.5" thickTop="1" thickBot="1" x14ac:dyDescent="0.25">
      <c r="B9" s="136" t="s">
        <v>41</v>
      </c>
      <c r="C9" s="135">
        <v>0.7</v>
      </c>
      <c r="D9" s="135">
        <f>PRODUCT(C9:C$11)</f>
        <v>0.40949999999999998</v>
      </c>
    </row>
    <row r="10" spans="2:4" ht="16.5" thickTop="1" thickBot="1" x14ac:dyDescent="0.25">
      <c r="B10" s="136" t="s">
        <v>60</v>
      </c>
      <c r="C10" s="135">
        <v>0.65</v>
      </c>
      <c r="D10" s="135">
        <f>PRODUCT(C10:C$11)</f>
        <v>0.58500000000000008</v>
      </c>
    </row>
    <row r="11" spans="2:4" ht="16.5" thickTop="1" thickBot="1" x14ac:dyDescent="0.25">
      <c r="B11" s="136" t="s">
        <v>80</v>
      </c>
      <c r="C11" s="135">
        <v>0.9</v>
      </c>
      <c r="D11" s="135">
        <f>PRODUCT(C11:C$11)</f>
        <v>0.9</v>
      </c>
    </row>
    <row r="12" spans="2:4" ht="16.5" thickTop="1" thickBot="1" x14ac:dyDescent="0.25">
      <c r="B12" s="136" t="s">
        <v>45</v>
      </c>
      <c r="C12" s="135">
        <v>1</v>
      </c>
      <c r="D12" s="135">
        <f>C12</f>
        <v>1</v>
      </c>
    </row>
    <row r="13" spans="2:4" ht="12.75" thickTop="1" x14ac:dyDescent="0.2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9"/>
  <dimension ref="B1:I74"/>
  <sheetViews>
    <sheetView workbookViewId="0">
      <selection activeCell="D29" sqref="D29"/>
    </sheetView>
  </sheetViews>
  <sheetFormatPr defaultColWidth="8.7109375" defaultRowHeight="12.75" x14ac:dyDescent="0.2"/>
  <cols>
    <col min="1" max="1" width="8.7109375" style="63"/>
    <col min="2" max="2" width="4.5703125" style="63" customWidth="1"/>
    <col min="3" max="3" width="97.28515625" style="63" customWidth="1"/>
    <col min="4" max="4" width="35.28515625" style="64" customWidth="1"/>
    <col min="5" max="5" width="3.5703125" style="63" customWidth="1"/>
    <col min="6" max="6" width="29.140625" style="64" customWidth="1"/>
    <col min="7" max="7" width="8.7109375" style="63"/>
    <col min="8" max="8" width="2.5703125" style="63" customWidth="1"/>
    <col min="9" max="10" width="51.42578125" style="63" customWidth="1"/>
    <col min="11" max="16384" width="8.7109375" style="63"/>
  </cols>
  <sheetData>
    <row r="1" spans="2:9" ht="13.5" thickBot="1" x14ac:dyDescent="0.25"/>
    <row r="2" spans="2:9" ht="27.75" customHeight="1" thickBot="1" x14ac:dyDescent="0.25">
      <c r="B2" s="101"/>
      <c r="C2" s="100" t="s">
        <v>218</v>
      </c>
      <c r="D2" s="385" t="s">
        <v>217</v>
      </c>
      <c r="E2" s="386"/>
      <c r="F2" s="386"/>
      <c r="G2" s="386"/>
      <c r="H2" s="386"/>
      <c r="I2" s="387"/>
    </row>
    <row r="3" spans="2:9" ht="13.5" thickBot="1" x14ac:dyDescent="0.25"/>
    <row r="4" spans="2:9" ht="27.75" customHeight="1" thickBot="1" x14ac:dyDescent="0.25">
      <c r="B4" s="101"/>
      <c r="C4" s="100" t="s">
        <v>216</v>
      </c>
      <c r="D4" s="385" t="s">
        <v>93</v>
      </c>
      <c r="E4" s="386"/>
      <c r="F4" s="386"/>
      <c r="G4" s="386"/>
      <c r="H4" s="386"/>
      <c r="I4" s="387"/>
    </row>
    <row r="5" spans="2:9" ht="13.5" thickBot="1" x14ac:dyDescent="0.25"/>
    <row r="6" spans="2:9" ht="21" thickBot="1" x14ac:dyDescent="0.35">
      <c r="B6" s="388" t="s">
        <v>215</v>
      </c>
      <c r="C6" s="389"/>
      <c r="D6" s="389"/>
      <c r="E6" s="389"/>
      <c r="F6" s="390"/>
    </row>
    <row r="7" spans="2:9" ht="13.5" thickBot="1" x14ac:dyDescent="0.25">
      <c r="B7" s="99"/>
      <c r="C7" s="97"/>
      <c r="D7" s="98"/>
      <c r="E7" s="97"/>
      <c r="F7" s="96"/>
    </row>
    <row r="8" spans="2:9" ht="13.5" thickBot="1" x14ac:dyDescent="0.25">
      <c r="B8" s="95"/>
      <c r="C8" s="94"/>
      <c r="D8" s="93" t="s">
        <v>214</v>
      </c>
      <c r="E8" s="92"/>
      <c r="F8" s="91" t="s">
        <v>213</v>
      </c>
    </row>
    <row r="9" spans="2:9" ht="15" x14ac:dyDescent="0.25">
      <c r="B9" s="87" t="s">
        <v>137</v>
      </c>
      <c r="C9" s="86"/>
      <c r="D9" s="85">
        <v>0.56200000000000006</v>
      </c>
      <c r="E9" s="84"/>
      <c r="F9" s="83">
        <f>+D9</f>
        <v>0.56200000000000006</v>
      </c>
    </row>
    <row r="10" spans="2:9" ht="15" x14ac:dyDescent="0.25">
      <c r="B10" s="82" t="s">
        <v>112</v>
      </c>
      <c r="C10" s="90" t="s">
        <v>212</v>
      </c>
      <c r="D10" s="361">
        <v>0.15049999999999999</v>
      </c>
      <c r="E10" s="89"/>
      <c r="F10" s="357">
        <f t="shared" ref="F10:F17" si="0">IF(C10&lt;&gt;"[Drug attribute]",D10*$F$9,"")</f>
        <v>8.4581000000000003E-2</v>
      </c>
    </row>
    <row r="11" spans="2:9" ht="15" x14ac:dyDescent="0.25">
      <c r="B11" s="82" t="s">
        <v>111</v>
      </c>
      <c r="C11" s="81" t="s">
        <v>211</v>
      </c>
      <c r="D11" s="362">
        <v>0.14360000000000001</v>
      </c>
      <c r="E11" s="80"/>
      <c r="F11" s="358">
        <f t="shared" si="0"/>
        <v>8.0703200000000017E-2</v>
      </c>
    </row>
    <row r="12" spans="2:9" ht="15" x14ac:dyDescent="0.25">
      <c r="B12" s="82" t="s">
        <v>110</v>
      </c>
      <c r="C12" s="81" t="s">
        <v>211</v>
      </c>
      <c r="D12" s="362">
        <v>0.16919999999999999</v>
      </c>
      <c r="E12" s="80"/>
      <c r="F12" s="358">
        <f t="shared" si="0"/>
        <v>9.5090400000000005E-2</v>
      </c>
    </row>
    <row r="13" spans="2:9" ht="15" x14ac:dyDescent="0.25">
      <c r="B13" s="82" t="s">
        <v>109</v>
      </c>
      <c r="C13" s="81" t="s">
        <v>211</v>
      </c>
      <c r="D13" s="362">
        <v>0.14699999999999999</v>
      </c>
      <c r="E13" s="80"/>
      <c r="F13" s="358">
        <f t="shared" si="0"/>
        <v>8.2614000000000007E-2</v>
      </c>
    </row>
    <row r="14" spans="2:9" ht="15" x14ac:dyDescent="0.25">
      <c r="B14" s="82" t="s">
        <v>108</v>
      </c>
      <c r="C14" s="81" t="s">
        <v>211</v>
      </c>
      <c r="D14" s="362">
        <v>0.1087</v>
      </c>
      <c r="E14" s="80"/>
      <c r="F14" s="358">
        <f t="shared" si="0"/>
        <v>6.1089400000000009E-2</v>
      </c>
    </row>
    <row r="15" spans="2:9" ht="15" x14ac:dyDescent="0.25">
      <c r="B15" s="82" t="s">
        <v>107</v>
      </c>
      <c r="C15" s="81" t="s">
        <v>211</v>
      </c>
      <c r="D15" s="362">
        <v>0.1033</v>
      </c>
      <c r="E15" s="80"/>
      <c r="F15" s="358">
        <f t="shared" si="0"/>
        <v>5.8054600000000005E-2</v>
      </c>
    </row>
    <row r="16" spans="2:9" ht="15" x14ac:dyDescent="0.25">
      <c r="B16" s="82" t="s">
        <v>106</v>
      </c>
      <c r="C16" s="81" t="s">
        <v>211</v>
      </c>
      <c r="D16" s="362">
        <v>6.7699999999999996E-2</v>
      </c>
      <c r="E16" s="80"/>
      <c r="F16" s="358">
        <f t="shared" si="0"/>
        <v>3.8047400000000002E-2</v>
      </c>
    </row>
    <row r="17" spans="2:6" ht="15.75" thickBot="1" x14ac:dyDescent="0.3">
      <c r="B17" s="79" t="s">
        <v>105</v>
      </c>
      <c r="C17" s="81" t="s">
        <v>211</v>
      </c>
      <c r="D17" s="363">
        <v>0.11</v>
      </c>
      <c r="E17" s="76"/>
      <c r="F17" s="359">
        <f t="shared" si="0"/>
        <v>6.1820000000000007E-2</v>
      </c>
    </row>
    <row r="18" spans="2:6" ht="15.75" thickBot="1" x14ac:dyDescent="0.3">
      <c r="B18" s="87"/>
      <c r="C18" s="86"/>
      <c r="D18" s="85">
        <f>+D10+D11+D12+D13+D14+D15+D16+D17</f>
        <v>1</v>
      </c>
      <c r="E18" s="84"/>
      <c r="F18" s="360">
        <f>SUM(F10:F17)</f>
        <v>0.56200000000000006</v>
      </c>
    </row>
    <row r="19" spans="2:6" ht="15" x14ac:dyDescent="0.25">
      <c r="B19" s="87" t="s">
        <v>206</v>
      </c>
      <c r="C19" s="86"/>
      <c r="D19" s="85">
        <v>0.251</v>
      </c>
      <c r="E19" s="84"/>
      <c r="F19" s="360">
        <f>+D19</f>
        <v>0.251</v>
      </c>
    </row>
    <row r="20" spans="2:6" ht="15" x14ac:dyDescent="0.25">
      <c r="B20" s="82" t="s">
        <v>104</v>
      </c>
      <c r="C20" s="90" t="s">
        <v>205</v>
      </c>
      <c r="D20" s="362">
        <v>0.24490000000000001</v>
      </c>
      <c r="E20" s="89"/>
      <c r="F20" s="357">
        <f t="shared" ref="F20:F27" si="1">IF(C20&lt;&gt;"[Drug attribute]",D20*$F$19,"")</f>
        <v>6.1469900000000001E-2</v>
      </c>
    </row>
    <row r="21" spans="2:6" ht="15" x14ac:dyDescent="0.25">
      <c r="B21" s="82" t="s">
        <v>103</v>
      </c>
      <c r="C21" s="81" t="s">
        <v>204</v>
      </c>
      <c r="D21" s="362">
        <v>9.7900000000000001E-2</v>
      </c>
      <c r="E21" s="80"/>
      <c r="F21" s="358">
        <f t="shared" si="1"/>
        <v>2.4572900000000002E-2</v>
      </c>
    </row>
    <row r="22" spans="2:6" ht="12.75" customHeight="1" x14ac:dyDescent="0.25">
      <c r="B22" s="82" t="s">
        <v>102</v>
      </c>
      <c r="C22" s="81" t="s">
        <v>203</v>
      </c>
      <c r="D22" s="362">
        <v>0.1221</v>
      </c>
      <c r="E22" s="80"/>
      <c r="F22" s="358">
        <f t="shared" si="1"/>
        <v>3.06471E-2</v>
      </c>
    </row>
    <row r="23" spans="2:6" ht="12.75" customHeight="1" x14ac:dyDescent="0.25">
      <c r="B23" s="82" t="s">
        <v>101</v>
      </c>
      <c r="C23" s="81" t="s">
        <v>202</v>
      </c>
      <c r="D23" s="362">
        <v>0.13930000000000001</v>
      </c>
      <c r="E23" s="80"/>
      <c r="F23" s="358">
        <f t="shared" si="1"/>
        <v>3.4964300000000004E-2</v>
      </c>
    </row>
    <row r="24" spans="2:6" ht="13.5" customHeight="1" x14ac:dyDescent="0.25">
      <c r="B24" s="82" t="s">
        <v>100</v>
      </c>
      <c r="C24" s="81" t="s">
        <v>201</v>
      </c>
      <c r="D24" s="362">
        <v>0.18329999999999999</v>
      </c>
      <c r="E24" s="80"/>
      <c r="F24" s="358">
        <f t="shared" si="1"/>
        <v>4.6008299999999995E-2</v>
      </c>
    </row>
    <row r="25" spans="2:6" ht="15" x14ac:dyDescent="0.25">
      <c r="B25" s="82" t="s">
        <v>99</v>
      </c>
      <c r="C25" s="81" t="s">
        <v>200</v>
      </c>
      <c r="D25" s="362">
        <v>8.5400000000000004E-2</v>
      </c>
      <c r="E25" s="80"/>
      <c r="F25" s="358">
        <f t="shared" si="1"/>
        <v>2.14354E-2</v>
      </c>
    </row>
    <row r="26" spans="2:6" ht="15" x14ac:dyDescent="0.25">
      <c r="B26" s="82" t="s">
        <v>98</v>
      </c>
      <c r="C26" s="81" t="s">
        <v>199</v>
      </c>
      <c r="D26" s="362">
        <v>0.127</v>
      </c>
      <c r="E26" s="80"/>
      <c r="F26" s="358">
        <f t="shared" si="1"/>
        <v>3.1877000000000003E-2</v>
      </c>
    </row>
    <row r="27" spans="2:6" ht="15.75" thickBot="1" x14ac:dyDescent="0.3">
      <c r="B27" s="79"/>
      <c r="C27" s="78" t="s">
        <v>198</v>
      </c>
      <c r="D27" s="77"/>
      <c r="E27" s="76"/>
      <c r="F27" s="359" t="str">
        <f t="shared" si="1"/>
        <v/>
      </c>
    </row>
    <row r="28" spans="2:6" ht="15.75" thickBot="1" x14ac:dyDescent="0.3">
      <c r="B28" s="87"/>
      <c r="C28" s="86"/>
      <c r="D28" s="85">
        <f>+D20+D21+D22+D23+D24+D25+D26+D27</f>
        <v>0.99990000000000001</v>
      </c>
      <c r="E28" s="84"/>
      <c r="F28" s="360">
        <f>SUM(F20:F27)</f>
        <v>0.2509749</v>
      </c>
    </row>
    <row r="29" spans="2:6" ht="15" x14ac:dyDescent="0.25">
      <c r="B29" s="87" t="s">
        <v>135</v>
      </c>
      <c r="C29" s="86"/>
      <c r="D29" s="364">
        <v>0.187</v>
      </c>
      <c r="E29" s="84"/>
      <c r="F29" s="360">
        <f>+D29</f>
        <v>0.187</v>
      </c>
    </row>
    <row r="30" spans="2:6" ht="15" x14ac:dyDescent="0.25">
      <c r="B30" s="82" t="s">
        <v>97</v>
      </c>
      <c r="C30" s="90" t="s">
        <v>197</v>
      </c>
      <c r="D30" s="362">
        <f>45.21%*(1-$D$33)</f>
        <v>0.31927301999999996</v>
      </c>
      <c r="E30" s="89"/>
      <c r="F30" s="357">
        <f>IF(C30&lt;&gt;"[Drug attribute]",D30*$F$29,"")</f>
        <v>5.9704054739999991E-2</v>
      </c>
    </row>
    <row r="31" spans="2:6" ht="15" x14ac:dyDescent="0.25">
      <c r="B31" s="82" t="s">
        <v>96</v>
      </c>
      <c r="C31" s="81" t="s">
        <v>196</v>
      </c>
      <c r="D31" s="362">
        <f>30.31%*(1-$D$33)</f>
        <v>0.21404921999999996</v>
      </c>
      <c r="E31" s="80"/>
      <c r="F31" s="358">
        <f>IF(C31&lt;&gt;"[Drug attribute]",D31*$F$29,"")</f>
        <v>4.0027204139999994E-2</v>
      </c>
    </row>
    <row r="32" spans="2:6" ht="15" x14ac:dyDescent="0.25">
      <c r="B32" s="82" t="s">
        <v>95</v>
      </c>
      <c r="C32" s="81" t="s">
        <v>195</v>
      </c>
      <c r="D32" s="362">
        <f>24.48%*(1-$D$33)</f>
        <v>0.17287775999999999</v>
      </c>
      <c r="E32" s="80"/>
      <c r="F32" s="358">
        <f>IF(C32&lt;&gt;"[Drug attribute]",D32*$F$29,"")</f>
        <v>3.2328141120000001E-2</v>
      </c>
    </row>
    <row r="33" spans="2:6" ht="15.75" thickBot="1" x14ac:dyDescent="0.3">
      <c r="B33" s="82" t="s">
        <v>94</v>
      </c>
      <c r="C33" s="88" t="s">
        <v>194</v>
      </c>
      <c r="D33" s="362">
        <v>0.29380000000000001</v>
      </c>
      <c r="E33" s="80"/>
      <c r="F33" s="358">
        <f>IF(C33&lt;&gt;"[Drug attribute]",D33*$F$29,"")</f>
        <v>5.4940599999999999E-2</v>
      </c>
    </row>
    <row r="34" spans="2:6" ht="15" x14ac:dyDescent="0.25">
      <c r="B34" s="87" t="s">
        <v>184</v>
      </c>
      <c r="C34" s="86"/>
      <c r="D34" s="85"/>
      <c r="E34" s="84"/>
      <c r="F34" s="360"/>
    </row>
    <row r="35" spans="2:6" ht="15" x14ac:dyDescent="0.25">
      <c r="B35" s="82" t="s">
        <v>116</v>
      </c>
      <c r="C35" s="81" t="s">
        <v>193</v>
      </c>
      <c r="D35" s="362">
        <v>0.2</v>
      </c>
      <c r="E35" s="80"/>
      <c r="F35" s="358">
        <f>D35</f>
        <v>0.2</v>
      </c>
    </row>
    <row r="36" spans="2:6" ht="15" x14ac:dyDescent="0.25">
      <c r="B36" s="82" t="s">
        <v>115</v>
      </c>
      <c r="C36" s="81" t="s">
        <v>192</v>
      </c>
      <c r="D36" s="362">
        <f>(1-$D$35)/2</f>
        <v>0.4</v>
      </c>
      <c r="E36" s="80"/>
      <c r="F36" s="358">
        <f>D36</f>
        <v>0.4</v>
      </c>
    </row>
    <row r="37" spans="2:6" ht="15.75" thickBot="1" x14ac:dyDescent="0.3">
      <c r="B37" s="79" t="s">
        <v>114</v>
      </c>
      <c r="C37" s="78" t="s">
        <v>191</v>
      </c>
      <c r="D37" s="362">
        <f>(1-$D$35)/2</f>
        <v>0.4</v>
      </c>
      <c r="E37" s="76"/>
      <c r="F37" s="358">
        <f>D37</f>
        <v>0.4</v>
      </c>
    </row>
    <row r="38" spans="2:6" ht="15.75" thickBot="1" x14ac:dyDescent="0.3">
      <c r="B38" s="75"/>
      <c r="C38" s="74"/>
      <c r="D38" s="73"/>
      <c r="E38" s="72"/>
      <c r="F38" s="71"/>
    </row>
    <row r="39" spans="2:6" ht="15" x14ac:dyDescent="0.25">
      <c r="B39" s="70"/>
      <c r="C39" s="67"/>
      <c r="D39" s="69"/>
      <c r="E39" s="65"/>
      <c r="F39" s="68"/>
    </row>
    <row r="40" spans="2:6" x14ac:dyDescent="0.2">
      <c r="B40" s="66"/>
      <c r="C40" s="65"/>
      <c r="D40" s="65"/>
      <c r="E40" s="65"/>
      <c r="F40" s="65"/>
    </row>
    <row r="41" spans="2:6" x14ac:dyDescent="0.2">
      <c r="B41" s="66"/>
      <c r="C41" s="67"/>
    </row>
    <row r="42" spans="2:6" x14ac:dyDescent="0.2">
      <c r="B42" s="66"/>
      <c r="C42" s="65"/>
    </row>
    <row r="43" spans="2:6" x14ac:dyDescent="0.2">
      <c r="B43" s="66"/>
      <c r="C43" s="65"/>
    </row>
    <row r="44" spans="2:6" x14ac:dyDescent="0.2">
      <c r="B44" s="66"/>
      <c r="C44" s="65"/>
    </row>
    <row r="45" spans="2:6" x14ac:dyDescent="0.2">
      <c r="B45" s="66"/>
      <c r="C45" s="65"/>
    </row>
    <row r="46" spans="2:6" x14ac:dyDescent="0.2">
      <c r="B46" s="66"/>
      <c r="C46" s="65"/>
    </row>
    <row r="47" spans="2:6" x14ac:dyDescent="0.2">
      <c r="B47" s="66"/>
      <c r="C47" s="65"/>
    </row>
    <row r="48" spans="2:6" x14ac:dyDescent="0.2">
      <c r="B48" s="66"/>
      <c r="C48" s="67"/>
    </row>
    <row r="49" spans="2:3" x14ac:dyDescent="0.2">
      <c r="B49" s="66"/>
      <c r="C49" s="65"/>
    </row>
    <row r="50" spans="2:3" x14ac:dyDescent="0.2">
      <c r="B50" s="66"/>
      <c r="C50" s="67"/>
    </row>
    <row r="51" spans="2:3" x14ac:dyDescent="0.2">
      <c r="B51" s="66"/>
      <c r="C51" s="65"/>
    </row>
    <row r="52" spans="2:3" x14ac:dyDescent="0.2">
      <c r="B52" s="66"/>
      <c r="C52" s="65"/>
    </row>
    <row r="53" spans="2:3" x14ac:dyDescent="0.2">
      <c r="B53" s="66"/>
      <c r="C53" s="65"/>
    </row>
    <row r="54" spans="2:3" x14ac:dyDescent="0.2">
      <c r="B54" s="66"/>
      <c r="C54" s="65"/>
    </row>
    <row r="55" spans="2:3" x14ac:dyDescent="0.2">
      <c r="B55" s="66"/>
      <c r="C55" s="65"/>
    </row>
    <row r="56" spans="2:3" x14ac:dyDescent="0.2">
      <c r="B56" s="66"/>
      <c r="C56" s="65"/>
    </row>
    <row r="57" spans="2:3" x14ac:dyDescent="0.2">
      <c r="B57" s="66"/>
      <c r="C57" s="67"/>
    </row>
    <row r="58" spans="2:3" x14ac:dyDescent="0.2">
      <c r="B58" s="66"/>
      <c r="C58" s="65"/>
    </row>
    <row r="59" spans="2:3" x14ac:dyDescent="0.2">
      <c r="B59" s="66"/>
      <c r="C59" s="67"/>
    </row>
    <row r="60" spans="2:3" x14ac:dyDescent="0.2">
      <c r="B60" s="66"/>
      <c r="C60" s="65"/>
    </row>
    <row r="61" spans="2:3" x14ac:dyDescent="0.2">
      <c r="B61" s="66"/>
      <c r="C61" s="65"/>
    </row>
    <row r="62" spans="2:3" x14ac:dyDescent="0.2">
      <c r="B62" s="66"/>
      <c r="C62" s="65"/>
    </row>
    <row r="63" spans="2:3" x14ac:dyDescent="0.2">
      <c r="B63" s="66"/>
      <c r="C63" s="65"/>
    </row>
    <row r="64" spans="2:3" x14ac:dyDescent="0.2">
      <c r="B64" s="66"/>
      <c r="C64" s="65"/>
    </row>
    <row r="65" spans="2:3" x14ac:dyDescent="0.2">
      <c r="B65" s="66"/>
      <c r="C65" s="65"/>
    </row>
    <row r="66" spans="2:3" x14ac:dyDescent="0.2">
      <c r="B66" s="66"/>
      <c r="C66" s="67"/>
    </row>
    <row r="67" spans="2:3" x14ac:dyDescent="0.2">
      <c r="B67" s="66"/>
      <c r="C67" s="65"/>
    </row>
    <row r="68" spans="2:3" x14ac:dyDescent="0.2">
      <c r="B68" s="66"/>
      <c r="C68" s="67"/>
    </row>
    <row r="69" spans="2:3" x14ac:dyDescent="0.2">
      <c r="B69" s="66"/>
      <c r="C69" s="65"/>
    </row>
    <row r="70" spans="2:3" x14ac:dyDescent="0.2">
      <c r="B70" s="66"/>
      <c r="C70" s="65"/>
    </row>
    <row r="71" spans="2:3" x14ac:dyDescent="0.2">
      <c r="B71" s="66"/>
      <c r="C71" s="65"/>
    </row>
    <row r="72" spans="2:3" x14ac:dyDescent="0.2">
      <c r="B72" s="66"/>
      <c r="C72" s="65"/>
    </row>
    <row r="73" spans="2:3" x14ac:dyDescent="0.2">
      <c r="B73" s="66"/>
      <c r="C73" s="65"/>
    </row>
    <row r="74" spans="2:3" x14ac:dyDescent="0.2">
      <c r="B74" s="66"/>
      <c r="C74" s="65"/>
    </row>
  </sheetData>
  <mergeCells count="3">
    <mergeCell ref="D2:I2"/>
    <mergeCell ref="D4:I4"/>
    <mergeCell ref="B6:F6"/>
  </mergeCells>
  <conditionalFormatting sqref="D10:D17 D20:D27 D30:D33 D35:D37">
    <cfRule type="expression" dxfId="61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5" filterMode="1"/>
  <dimension ref="B1:K90"/>
  <sheetViews>
    <sheetView workbookViewId="0"/>
  </sheetViews>
  <sheetFormatPr defaultColWidth="9.140625" defaultRowHeight="12" x14ac:dyDescent="0.2"/>
  <cols>
    <col min="1" max="2" width="9.140625" style="102"/>
    <col min="3" max="3" width="8.7109375" style="102" bestFit="1" customWidth="1"/>
    <col min="4" max="4" width="16.85546875" style="102" bestFit="1" customWidth="1"/>
    <col min="5" max="5" width="21.85546875" style="102" bestFit="1" customWidth="1"/>
    <col min="6" max="7" width="12.7109375" style="102" customWidth="1"/>
    <col min="8" max="11" width="11" style="102" customWidth="1"/>
    <col min="12" max="16384" width="9.140625" style="102"/>
  </cols>
  <sheetData>
    <row r="1" spans="2:11" ht="23.25" customHeight="1" x14ac:dyDescent="0.2">
      <c r="F1" s="391" t="s">
        <v>258</v>
      </c>
      <c r="G1" s="392"/>
      <c r="H1" s="392"/>
      <c r="I1" s="392"/>
      <c r="J1" s="392"/>
      <c r="K1" s="393"/>
    </row>
    <row r="2" spans="2:11" ht="35.25" customHeight="1" x14ac:dyDescent="0.2">
      <c r="B2" s="133" t="s">
        <v>259</v>
      </c>
      <c r="C2" s="133" t="s">
        <v>260</v>
      </c>
      <c r="D2" s="133" t="s">
        <v>261</v>
      </c>
      <c r="E2" s="133" t="s">
        <v>262</v>
      </c>
      <c r="F2" s="133" t="s">
        <v>137</v>
      </c>
      <c r="G2" s="133" t="s">
        <v>256</v>
      </c>
      <c r="H2" s="133" t="s">
        <v>137</v>
      </c>
      <c r="I2" s="133" t="s">
        <v>257</v>
      </c>
      <c r="J2" s="133" t="s">
        <v>135</v>
      </c>
      <c r="K2" s="133" t="s">
        <v>256</v>
      </c>
    </row>
    <row r="3" spans="2:11" x14ac:dyDescent="0.2">
      <c r="B3" s="134">
        <f t="array" ref="B3:B52">'1'!C9:C37</f>
        <v>0</v>
      </c>
      <c r="C3" s="127" t="str">
        <f t="array" ref="C3:C52">'1'!W9:W37</f>
        <v>AAPS</v>
      </c>
      <c r="D3" s="132" t="str">
        <f t="array" ref="D3:D52">'1'!B9:B37</f>
        <v>Aripiprazole</v>
      </c>
      <c r="E3" s="127" t="str">
        <f t="shared" ref="E3:E34" si="0">D3&amp;" ("&amp;C3&amp;")"</f>
        <v>Aripiprazole (AAPS)</v>
      </c>
      <c r="F3" s="126">
        <f t="shared" ref="F3:F34" si="1">H3/$H$3</f>
        <v>1</v>
      </c>
      <c r="G3" s="126">
        <f t="shared" ref="G3:G34" si="2">K3/$K$3</f>
        <v>1</v>
      </c>
      <c r="H3" s="131">
        <f t="array" ref="H3:H52">'1'!AB9:AB37</f>
        <v>1.6860000000000002</v>
      </c>
      <c r="I3" s="131">
        <f t="array" ref="I3:I52">'1'!AC9:AC37</f>
        <v>0.89258970000000004</v>
      </c>
      <c r="J3" s="131">
        <f t="array" ref="J3:J52">'1'!AD9:AD37</f>
        <v>0.45913097663999997</v>
      </c>
      <c r="K3" s="131">
        <f t="shared" ref="K3:K34" si="3">J3+I3</f>
        <v>1.3517206766400001</v>
      </c>
    </row>
    <row r="4" spans="2:11" x14ac:dyDescent="0.2">
      <c r="B4" s="134">
        <v>0</v>
      </c>
      <c r="C4" s="127" t="str">
        <v>AAPS</v>
      </c>
      <c r="D4" s="132" t="str">
        <v>Quetiapine</v>
      </c>
      <c r="E4" s="127" t="str">
        <f t="shared" si="0"/>
        <v>Quetiapine (AAPS)</v>
      </c>
      <c r="F4" s="126">
        <f t="shared" si="1"/>
        <v>0.92836666666666667</v>
      </c>
      <c r="G4" s="126">
        <f t="shared" si="2"/>
        <v>0.86227620601117683</v>
      </c>
      <c r="H4" s="131">
        <v>1.5652262000000001</v>
      </c>
      <c r="I4" s="131">
        <v>0.73830260000000003</v>
      </c>
      <c r="J4" s="131">
        <v>0.42725397663999998</v>
      </c>
      <c r="K4" s="131">
        <f t="shared" si="3"/>
        <v>1.16555657664</v>
      </c>
    </row>
    <row r="5" spans="2:11" hidden="1" x14ac:dyDescent="0.2">
      <c r="B5" s="134">
        <v>0</v>
      </c>
      <c r="C5" s="127" t="str">
        <v>ATAD</v>
      </c>
      <c r="D5" s="132" t="str">
        <v>Bupropion</v>
      </c>
      <c r="E5" s="127" t="str">
        <f t="shared" si="0"/>
        <v>Bupropion (ATAD)</v>
      </c>
      <c r="F5" s="126">
        <f t="shared" si="1"/>
        <v>0.93113333333333326</v>
      </c>
      <c r="G5" s="126">
        <f t="shared" si="2"/>
        <v>1.2332206686248386</v>
      </c>
      <c r="H5" s="131">
        <v>1.5698908</v>
      </c>
      <c r="I5" s="131">
        <v>1.2611513000000001</v>
      </c>
      <c r="J5" s="131">
        <v>0.40581857663999998</v>
      </c>
      <c r="K5" s="131">
        <f t="shared" si="3"/>
        <v>1.6669698766400001</v>
      </c>
    </row>
    <row r="6" spans="2:11" x14ac:dyDescent="0.2">
      <c r="B6" s="134">
        <v>0</v>
      </c>
      <c r="C6" s="127" t="str">
        <v>AAPS</v>
      </c>
      <c r="D6" s="132" t="str">
        <v>Brexpiprazole</v>
      </c>
      <c r="E6" s="127" t="str">
        <f t="shared" si="0"/>
        <v>Brexpiprazole (AAPS)</v>
      </c>
      <c r="F6" s="126">
        <f t="shared" si="1"/>
        <v>1</v>
      </c>
      <c r="G6" s="126">
        <f t="shared" si="2"/>
        <v>1.0181789776724297</v>
      </c>
      <c r="H6" s="131">
        <v>1.6860000000000002</v>
      </c>
      <c r="I6" s="131">
        <v>0.91716260000000016</v>
      </c>
      <c r="J6" s="131">
        <v>0.45913097663999997</v>
      </c>
      <c r="K6" s="131">
        <f t="shared" si="3"/>
        <v>1.3762935766400002</v>
      </c>
    </row>
    <row r="7" spans="2:11" x14ac:dyDescent="0.2">
      <c r="B7" s="134">
        <v>0</v>
      </c>
      <c r="C7" s="127" t="str">
        <v>ATAD</v>
      </c>
      <c r="D7" s="132" t="str">
        <v>Trazodone</v>
      </c>
      <c r="E7" s="127" t="str">
        <f t="shared" si="0"/>
        <v>Trazodone (ATAD)</v>
      </c>
      <c r="F7" s="126">
        <f t="shared" si="1"/>
        <v>0.70289999999999997</v>
      </c>
      <c r="G7" s="126">
        <f t="shared" si="2"/>
        <v>0.9178860677962678</v>
      </c>
      <c r="H7" s="131">
        <v>1.1850894000000001</v>
      </c>
      <c r="I7" s="131">
        <v>0.78159460000000003</v>
      </c>
      <c r="J7" s="131">
        <v>0.45913097663999997</v>
      </c>
      <c r="K7" s="131">
        <f t="shared" si="3"/>
        <v>1.24072557664</v>
      </c>
    </row>
    <row r="8" spans="2:11" x14ac:dyDescent="0.2">
      <c r="B8" s="134">
        <v>0</v>
      </c>
      <c r="C8" s="127" t="str">
        <v>AAPS</v>
      </c>
      <c r="D8" s="132" t="str">
        <v>Cariprazine</v>
      </c>
      <c r="E8" s="127" t="str">
        <f t="shared" si="0"/>
        <v>Cariprazine (AAPS)</v>
      </c>
      <c r="F8" s="126">
        <f t="shared" si="1"/>
        <v>1.0366666666666666</v>
      </c>
      <c r="G8" s="126">
        <f t="shared" si="2"/>
        <v>0.9958962675530062</v>
      </c>
      <c r="H8" s="131">
        <v>1.7478200000000002</v>
      </c>
      <c r="I8" s="131">
        <v>0.91891960000000006</v>
      </c>
      <c r="J8" s="131">
        <v>0.42725397663999998</v>
      </c>
      <c r="K8" s="131">
        <f t="shared" si="3"/>
        <v>1.34617357664</v>
      </c>
    </row>
    <row r="9" spans="2:11" x14ac:dyDescent="0.2">
      <c r="B9" s="134">
        <v>0</v>
      </c>
      <c r="C9" s="127" t="str">
        <v>KOR</v>
      </c>
      <c r="D9" s="132" t="str">
        <v>ALKS-5461</v>
      </c>
      <c r="E9" s="127" t="str">
        <f t="shared" si="0"/>
        <v>ALKS-5461 (KOR)</v>
      </c>
      <c r="F9" s="126">
        <f t="shared" si="1"/>
        <v>1.2575333333333334</v>
      </c>
      <c r="G9" s="126">
        <f t="shared" si="2"/>
        <v>0.9229717612378211</v>
      </c>
      <c r="H9" s="131">
        <v>2.1202012000000003</v>
      </c>
      <c r="I9" s="131">
        <v>0.98153990000000002</v>
      </c>
      <c r="J9" s="131">
        <v>0.26606011361999998</v>
      </c>
      <c r="K9" s="131">
        <f t="shared" si="3"/>
        <v>1.2476000136200001</v>
      </c>
    </row>
    <row r="10" spans="2:11" x14ac:dyDescent="0.2">
      <c r="B10" s="134">
        <v>0</v>
      </c>
      <c r="C10" s="127" t="str">
        <v>NMDA</v>
      </c>
      <c r="D10" s="132" t="str">
        <v>SPRAVATO</v>
      </c>
      <c r="E10" s="127" t="str">
        <f t="shared" si="0"/>
        <v>SPRAVATO (NMDA)</v>
      </c>
      <c r="F10" s="126">
        <f t="shared" si="1"/>
        <v>1.4576333333333331</v>
      </c>
      <c r="G10" s="126">
        <f t="shared" si="2"/>
        <v>0.94655429611421082</v>
      </c>
      <c r="H10" s="131">
        <v>2.4575697999999999</v>
      </c>
      <c r="I10" s="131">
        <v>0.98153990000000002</v>
      </c>
      <c r="J10" s="131">
        <v>0.29793711361999997</v>
      </c>
      <c r="K10" s="131">
        <f t="shared" si="3"/>
        <v>1.27947701362</v>
      </c>
    </row>
    <row r="11" spans="2:11" x14ac:dyDescent="0.2">
      <c r="B11" s="134">
        <v>0</v>
      </c>
      <c r="C11" s="127" t="str">
        <v>ATAD</v>
      </c>
      <c r="D11" s="132" t="str">
        <v>AXS-05</v>
      </c>
      <c r="E11" s="127" t="str">
        <f t="shared" si="0"/>
        <v>AXS-05 (ATAD)</v>
      </c>
      <c r="F11" s="126">
        <f t="shared" si="1"/>
        <v>1</v>
      </c>
      <c r="G11" s="126">
        <f t="shared" si="2"/>
        <v>0.99190075744996842</v>
      </c>
      <c r="H11" s="131">
        <v>1.6860000000000002</v>
      </c>
      <c r="I11" s="131">
        <v>1.0625125</v>
      </c>
      <c r="J11" s="131">
        <v>0.27826026301999995</v>
      </c>
      <c r="K11" s="131">
        <f t="shared" si="3"/>
        <v>1.3407727630199999</v>
      </c>
    </row>
    <row r="12" spans="2:11" x14ac:dyDescent="0.2">
      <c r="B12" s="134">
        <v>0</v>
      </c>
      <c r="C12" s="127" t="str">
        <v>NMDA</v>
      </c>
      <c r="D12" s="132" t="str">
        <v>AV-101</v>
      </c>
      <c r="E12" s="127" t="str">
        <f t="shared" si="0"/>
        <v>AV-101 (NMDA)</v>
      </c>
      <c r="F12" s="126">
        <f t="shared" si="1"/>
        <v>1.2289000000000001</v>
      </c>
      <c r="G12" s="126">
        <f t="shared" si="2"/>
        <v>1.047626185729454</v>
      </c>
      <c r="H12" s="131">
        <v>2.0719254000000005</v>
      </c>
      <c r="I12" s="131">
        <v>0.95696700000000001</v>
      </c>
      <c r="J12" s="131">
        <v>0.45913097663999997</v>
      </c>
      <c r="K12" s="131">
        <f t="shared" si="3"/>
        <v>1.4160979766399999</v>
      </c>
    </row>
    <row r="13" spans="2:11" x14ac:dyDescent="0.2">
      <c r="B13" s="134">
        <v>0</v>
      </c>
      <c r="C13" s="127" t="str">
        <v>KOR</v>
      </c>
      <c r="D13" s="132" t="str">
        <v>JNJ-67953964</v>
      </c>
      <c r="E13" s="127" t="str">
        <f t="shared" si="0"/>
        <v>JNJ-67953964 (KOR)</v>
      </c>
      <c r="F13" s="126">
        <f t="shared" si="1"/>
        <v>1.1009666666666666</v>
      </c>
      <c r="G13" s="126">
        <f t="shared" si="2"/>
        <v>1.1297184418572732</v>
      </c>
      <c r="H13" s="131">
        <v>1.8562298000000002</v>
      </c>
      <c r="I13" s="131">
        <v>1.0679327999999999</v>
      </c>
      <c r="J13" s="131">
        <v>0.45913097663999997</v>
      </c>
      <c r="K13" s="131">
        <f t="shared" si="3"/>
        <v>1.5270637766399999</v>
      </c>
    </row>
    <row r="14" spans="2:11" x14ac:dyDescent="0.2">
      <c r="B14" s="134">
        <v>0</v>
      </c>
      <c r="C14" s="127" t="str">
        <v>NMDA</v>
      </c>
      <c r="D14" s="132" t="str">
        <v>REL-1017</v>
      </c>
      <c r="E14" s="127" t="str">
        <f t="shared" si="0"/>
        <v>REL-1017 (NMDA)</v>
      </c>
      <c r="F14" s="126">
        <f t="shared" si="1"/>
        <v>1.1223333333333334</v>
      </c>
      <c r="G14" s="126">
        <f t="shared" si="2"/>
        <v>1.047626185729454</v>
      </c>
      <c r="H14" s="131">
        <v>1.8922540000000003</v>
      </c>
      <c r="I14" s="131">
        <v>0.95696700000000001</v>
      </c>
      <c r="J14" s="131">
        <v>0.45913097663999997</v>
      </c>
      <c r="K14" s="131">
        <f t="shared" si="3"/>
        <v>1.4160979766399999</v>
      </c>
    </row>
    <row r="15" spans="2:11" x14ac:dyDescent="0.2">
      <c r="B15" s="134">
        <v>0</v>
      </c>
      <c r="C15" s="127" t="str">
        <v>OX2</v>
      </c>
      <c r="D15" s="132" t="str">
        <v>Seltorexant</v>
      </c>
      <c r="E15" s="127" t="str">
        <f t="shared" si="0"/>
        <v>Seltorexant (OX2)</v>
      </c>
      <c r="F15" s="126">
        <f t="shared" si="1"/>
        <v>1.2759</v>
      </c>
      <c r="G15" s="126">
        <f t="shared" si="2"/>
        <v>1.1565319697009795</v>
      </c>
      <c r="H15" s="131">
        <v>2.1511674000000003</v>
      </c>
      <c r="I15" s="131">
        <v>1.1041772000000001</v>
      </c>
      <c r="J15" s="131">
        <v>0.45913097663999997</v>
      </c>
      <c r="K15" s="131">
        <f t="shared" si="3"/>
        <v>1.5633081766400001</v>
      </c>
    </row>
    <row r="16" spans="2:11" x14ac:dyDescent="0.2">
      <c r="B16" s="134">
        <v>0</v>
      </c>
      <c r="C16" s="127" t="str">
        <v>AMPA</v>
      </c>
      <c r="D16" s="132" t="str">
        <v>S-47445</v>
      </c>
      <c r="E16" s="127" t="str">
        <f t="shared" si="0"/>
        <v>S-47445 (AMPA)</v>
      </c>
      <c r="F16" s="126">
        <f t="shared" si="1"/>
        <v>1.1454666666666669</v>
      </c>
      <c r="G16" s="126">
        <f t="shared" si="2"/>
        <v>0.96025472628446873</v>
      </c>
      <c r="H16" s="131">
        <v>1.9312568000000003</v>
      </c>
      <c r="I16" s="131">
        <v>0.91891960000000006</v>
      </c>
      <c r="J16" s="131">
        <v>0.37907656835999998</v>
      </c>
      <c r="K16" s="131">
        <f t="shared" si="3"/>
        <v>1.2979961683600001</v>
      </c>
    </row>
    <row r="17" spans="2:11" x14ac:dyDescent="0.2">
      <c r="B17" s="134">
        <v>0</v>
      </c>
      <c r="C17" s="127" t="str">
        <v>NMDA</v>
      </c>
      <c r="D17" s="132" t="str">
        <v>AGN241751</v>
      </c>
      <c r="E17" s="127" t="str">
        <f t="shared" si="0"/>
        <v>AGN241751 (NMDA)</v>
      </c>
      <c r="F17" s="126">
        <f t="shared" si="1"/>
        <v>1</v>
      </c>
      <c r="G17" s="126">
        <f t="shared" si="2"/>
        <v>1.0499473013668938</v>
      </c>
      <c r="H17" s="131">
        <v>1.6860000000000002</v>
      </c>
      <c r="I17" s="131">
        <v>0.98153990000000002</v>
      </c>
      <c r="J17" s="131">
        <v>0.43769557663999997</v>
      </c>
      <c r="K17" s="131">
        <f t="shared" si="3"/>
        <v>1.4192354766399999</v>
      </c>
    </row>
    <row r="18" spans="2:11" x14ac:dyDescent="0.2">
      <c r="B18" s="134">
        <v>0</v>
      </c>
      <c r="C18" s="127" t="str">
        <v>NMDA</v>
      </c>
      <c r="D18" s="132" t="str">
        <v>Esketamine OTF</v>
      </c>
      <c r="E18" s="127" t="str">
        <f t="shared" si="0"/>
        <v>Esketamine OTF (NMDA)</v>
      </c>
      <c r="F18" s="126">
        <f t="shared" si="1"/>
        <v>1.4205333333333332</v>
      </c>
      <c r="G18" s="126">
        <f t="shared" si="2"/>
        <v>1.047626185729454</v>
      </c>
      <c r="H18" s="131">
        <v>2.3950192000000001</v>
      </c>
      <c r="I18" s="131">
        <v>0.95696700000000001</v>
      </c>
      <c r="J18" s="131">
        <v>0.45913097663999997</v>
      </c>
      <c r="K18" s="131">
        <f t="shared" si="3"/>
        <v>1.4160979766399999</v>
      </c>
    </row>
    <row r="19" spans="2:11" hidden="1" x14ac:dyDescent="0.2">
      <c r="B19" s="134">
        <v>0</v>
      </c>
      <c r="C19" s="127" t="str">
        <v>OX1</v>
      </c>
      <c r="D19" s="132" t="str">
        <v>Orexin1</v>
      </c>
      <c r="E19" s="127" t="str">
        <f t="shared" si="0"/>
        <v>Orexin1 (OX1)</v>
      </c>
      <c r="F19" s="126">
        <f t="shared" si="1"/>
        <v>1.226666666666667</v>
      </c>
      <c r="G19" s="126">
        <f t="shared" si="2"/>
        <v>1.0916716760655143</v>
      </c>
      <c r="H19" s="131">
        <v>2.0681600000000007</v>
      </c>
      <c r="I19" s="131">
        <v>1.0165042</v>
      </c>
      <c r="J19" s="131">
        <v>0.45913097663999997</v>
      </c>
      <c r="K19" s="131">
        <f t="shared" si="3"/>
        <v>1.47563517664</v>
      </c>
    </row>
    <row r="20" spans="2:11" hidden="1" x14ac:dyDescent="0.2">
      <c r="B20" s="134">
        <v>0</v>
      </c>
      <c r="C20" s="127" t="str">
        <v>NR2B</v>
      </c>
      <c r="D20" s="132" t="str">
        <v>NR2B C/N</v>
      </c>
      <c r="E20" s="127" t="str">
        <f t="shared" si="0"/>
        <v>NR2B C/N (NR2B)</v>
      </c>
      <c r="F20" s="126">
        <f t="shared" si="1"/>
        <v>1.3805999999999998</v>
      </c>
      <c r="G20" s="126">
        <f t="shared" si="2"/>
        <v>1.0635242927654562</v>
      </c>
      <c r="H20" s="131">
        <v>2.3276916000000001</v>
      </c>
      <c r="I20" s="131">
        <v>0.97845680000000002</v>
      </c>
      <c r="J20" s="131">
        <v>0.45913097663999997</v>
      </c>
      <c r="K20" s="131">
        <f t="shared" si="3"/>
        <v>1.43758777664</v>
      </c>
    </row>
    <row r="21" spans="2:11" x14ac:dyDescent="0.2">
      <c r="B21" s="134">
        <v>0</v>
      </c>
      <c r="C21" s="127" t="str">
        <v>OPRL1</v>
      </c>
      <c r="D21" s="132" t="str">
        <v>Btrx246040</v>
      </c>
      <c r="E21" s="127" t="str">
        <f t="shared" si="0"/>
        <v>Btrx246040 (OPRL1)</v>
      </c>
      <c r="F21" s="126">
        <f t="shared" si="1"/>
        <v>1</v>
      </c>
      <c r="G21" s="126">
        <f t="shared" si="2"/>
        <v>1</v>
      </c>
      <c r="H21" s="131">
        <v>1.6860000000000002</v>
      </c>
      <c r="I21" s="131">
        <v>0.89258970000000004</v>
      </c>
      <c r="J21" s="131">
        <v>0.45913097663999997</v>
      </c>
      <c r="K21" s="131">
        <f t="shared" si="3"/>
        <v>1.3517206766400001</v>
      </c>
    </row>
    <row r="22" spans="2:11" x14ac:dyDescent="0.2">
      <c r="B22" s="134">
        <v>0</v>
      </c>
      <c r="C22" s="127" t="str">
        <v>GABAA</v>
      </c>
      <c r="D22" s="132" t="str">
        <v>Sage217</v>
      </c>
      <c r="E22" s="127" t="str">
        <f t="shared" si="0"/>
        <v>Sage217 (GABAA)</v>
      </c>
      <c r="F22" s="126">
        <f t="shared" si="1"/>
        <v>1.2494333333333334</v>
      </c>
      <c r="G22" s="126">
        <f t="shared" si="2"/>
        <v>1.0508200408465715</v>
      </c>
      <c r="H22" s="131">
        <v>2.1065446000000003</v>
      </c>
      <c r="I22" s="131">
        <v>0.96128420000000014</v>
      </c>
      <c r="J22" s="131">
        <v>0.45913097663999997</v>
      </c>
      <c r="K22" s="131">
        <f t="shared" si="3"/>
        <v>1.4204151766400002</v>
      </c>
    </row>
    <row r="23" spans="2:11" x14ac:dyDescent="0.2">
      <c r="B23" s="134">
        <v>0</v>
      </c>
      <c r="C23" s="127" t="str">
        <v>OX2</v>
      </c>
      <c r="D23" s="132" t="str">
        <v>Other OX2</v>
      </c>
      <c r="E23" s="127" t="str">
        <f t="shared" si="0"/>
        <v>Other OX2 (OX2)</v>
      </c>
      <c r="F23" s="126">
        <f t="shared" si="1"/>
        <v>1.2759</v>
      </c>
      <c r="G23" s="126">
        <f t="shared" si="2"/>
        <v>1.1565319697009795</v>
      </c>
      <c r="H23" s="131">
        <v>2.1511674000000003</v>
      </c>
      <c r="I23" s="131">
        <v>1.1041772000000001</v>
      </c>
      <c r="J23" s="131">
        <v>0.45913097663999997</v>
      </c>
      <c r="K23" s="131">
        <f t="shared" si="3"/>
        <v>1.5633081766400001</v>
      </c>
    </row>
    <row r="24" spans="2:11" hidden="1" x14ac:dyDescent="0.2">
      <c r="B24" s="134">
        <v>0</v>
      </c>
      <c r="C24" s="127" t="str">
        <v>OX1</v>
      </c>
      <c r="D24" s="132" t="str">
        <v>Other OX1</v>
      </c>
      <c r="E24" s="127" t="str">
        <f t="shared" si="0"/>
        <v>Other OX1 (OX1)</v>
      </c>
      <c r="F24" s="126">
        <f t="shared" si="1"/>
        <v>1.226666666666667</v>
      </c>
      <c r="G24" s="126">
        <f t="shared" si="2"/>
        <v>1.0916716760655143</v>
      </c>
      <c r="H24" s="131">
        <v>2.0681600000000007</v>
      </c>
      <c r="I24" s="131">
        <v>1.0165042</v>
      </c>
      <c r="J24" s="131">
        <v>0.45913097663999997</v>
      </c>
      <c r="K24" s="131">
        <f t="shared" si="3"/>
        <v>1.47563517664</v>
      </c>
    </row>
    <row r="25" spans="2:11" hidden="1" x14ac:dyDescent="0.2">
      <c r="B25" s="134">
        <v>0</v>
      </c>
      <c r="C25" s="127" t="str">
        <v>KOR</v>
      </c>
      <c r="D25" s="132" t="str">
        <v>Other KOR</v>
      </c>
      <c r="E25" s="127" t="str">
        <f t="shared" si="0"/>
        <v>Other KOR (KOR)</v>
      </c>
      <c r="F25" s="126">
        <f t="shared" si="1"/>
        <v>1.1009666666666666</v>
      </c>
      <c r="G25" s="126">
        <f t="shared" si="2"/>
        <v>1.1297184418572732</v>
      </c>
      <c r="H25" s="131">
        <v>1.8562298000000002</v>
      </c>
      <c r="I25" s="131">
        <v>1.0679327999999999</v>
      </c>
      <c r="J25" s="131">
        <v>0.45913097663999997</v>
      </c>
      <c r="K25" s="131">
        <f t="shared" si="3"/>
        <v>1.5270637766399999</v>
      </c>
    </row>
    <row r="26" spans="2:11" hidden="1" x14ac:dyDescent="0.2">
      <c r="B26" s="134">
        <v>0</v>
      </c>
      <c r="C26" s="127" t="str">
        <v>NME1</v>
      </c>
      <c r="D26" s="132" t="str">
        <v>NME1</v>
      </c>
      <c r="E26" s="127" t="str">
        <f t="shared" si="0"/>
        <v>NME1 (NME1)</v>
      </c>
      <c r="F26" s="126">
        <f t="shared" si="1"/>
        <v>1.3805999999999998</v>
      </c>
      <c r="G26" s="126">
        <f t="shared" si="2"/>
        <v>1.0659788112302082</v>
      </c>
      <c r="H26" s="131">
        <v>2.3276916000000001</v>
      </c>
      <c r="I26" s="131">
        <v>0.87990560000000007</v>
      </c>
      <c r="J26" s="131">
        <v>0.56099999999999994</v>
      </c>
      <c r="K26" s="131">
        <f t="shared" si="3"/>
        <v>1.4409056</v>
      </c>
    </row>
    <row r="27" spans="2:11" hidden="1" x14ac:dyDescent="0.2">
      <c r="B27" s="134">
        <v>0</v>
      </c>
      <c r="C27" s="127" t="str">
        <v>NME2</v>
      </c>
      <c r="D27" s="132" t="str">
        <v>NME2</v>
      </c>
      <c r="E27" s="127" t="str">
        <f t="shared" si="0"/>
        <v>NME2 (NME2)</v>
      </c>
      <c r="F27" s="126">
        <f t="shared" si="1"/>
        <v>1.3805999999999998</v>
      </c>
      <c r="G27" s="126">
        <f t="shared" si="2"/>
        <v>1.0659788112302082</v>
      </c>
      <c r="H27" s="131">
        <v>2.3276916000000001</v>
      </c>
      <c r="I27" s="131">
        <v>0.87990560000000007</v>
      </c>
      <c r="J27" s="131">
        <v>0.56099999999999994</v>
      </c>
      <c r="K27" s="131">
        <f t="shared" si="3"/>
        <v>1.4409056</v>
      </c>
    </row>
    <row r="28" spans="2:11" hidden="1" x14ac:dyDescent="0.2">
      <c r="B28" s="134">
        <v>0</v>
      </c>
      <c r="C28" s="127" t="str">
        <v>NME3</v>
      </c>
      <c r="D28" s="132" t="str">
        <v>NME3</v>
      </c>
      <c r="E28" s="127" t="str">
        <f t="shared" si="0"/>
        <v>NME3 (NME3)</v>
      </c>
      <c r="F28" s="126">
        <f t="shared" si="1"/>
        <v>1.3805999999999998</v>
      </c>
      <c r="G28" s="126">
        <f t="shared" si="2"/>
        <v>1.0659788112302082</v>
      </c>
      <c r="H28" s="131">
        <v>2.3276916000000001</v>
      </c>
      <c r="I28" s="131">
        <v>0.87990560000000007</v>
      </c>
      <c r="J28" s="131">
        <v>0.56099999999999994</v>
      </c>
      <c r="K28" s="131">
        <f t="shared" si="3"/>
        <v>1.4409056</v>
      </c>
    </row>
    <row r="29" spans="2:11" hidden="1" x14ac:dyDescent="0.2">
      <c r="B29" s="134">
        <v>0</v>
      </c>
      <c r="C29" s="127" t="str">
        <v>NME1</v>
      </c>
      <c r="D29" s="132" t="str">
        <v>NME1 FO</v>
      </c>
      <c r="E29" s="127" t="str">
        <f t="shared" si="0"/>
        <v>NME1 FO (NME1)</v>
      </c>
      <c r="F29" s="126">
        <f t="shared" si="1"/>
        <v>1.3805999999999998</v>
      </c>
      <c r="G29" s="126">
        <f t="shared" si="2"/>
        <v>1.0659788112302082</v>
      </c>
      <c r="H29" s="131">
        <v>2.3276916000000001</v>
      </c>
      <c r="I29" s="131">
        <v>0.87990560000000007</v>
      </c>
      <c r="J29" s="131">
        <v>0.56099999999999994</v>
      </c>
      <c r="K29" s="131">
        <f t="shared" si="3"/>
        <v>1.4409056</v>
      </c>
    </row>
    <row r="30" spans="2:11" x14ac:dyDescent="0.2">
      <c r="B30" s="134">
        <v>0</v>
      </c>
      <c r="C30" s="127" t="str">
        <v>NME2</v>
      </c>
      <c r="D30" s="132" t="str">
        <v>NME2 FO</v>
      </c>
      <c r="E30" s="127" t="str">
        <f t="shared" si="0"/>
        <v>NME2 FO (NME2)</v>
      </c>
      <c r="F30" s="126">
        <f t="shared" si="1"/>
        <v>1.3805999999999998</v>
      </c>
      <c r="G30" s="126">
        <f t="shared" si="2"/>
        <v>1.0659788112302082</v>
      </c>
      <c r="H30" s="131">
        <v>2.3276916000000001</v>
      </c>
      <c r="I30" s="131">
        <v>0.87990560000000007</v>
      </c>
      <c r="J30" s="131">
        <v>0.56099999999999994</v>
      </c>
      <c r="K30" s="131">
        <f t="shared" si="3"/>
        <v>1.4409056</v>
      </c>
    </row>
    <row r="31" spans="2:11" x14ac:dyDescent="0.2">
      <c r="B31" s="134">
        <v>0</v>
      </c>
      <c r="C31" s="127" t="str">
        <v>NME3</v>
      </c>
      <c r="D31" s="132" t="str">
        <v>NME3 FO</v>
      </c>
      <c r="E31" s="127" t="str">
        <f t="shared" si="0"/>
        <v>NME3 FO (NME3)</v>
      </c>
      <c r="F31" s="126">
        <f t="shared" si="1"/>
        <v>1.3805999999999998</v>
      </c>
      <c r="G31" s="126">
        <f t="shared" si="2"/>
        <v>1.0659788112302082</v>
      </c>
      <c r="H31" s="131">
        <v>2.3276916000000001</v>
      </c>
      <c r="I31" s="131">
        <v>0.87990560000000007</v>
      </c>
      <c r="J31" s="131">
        <v>0.56099999999999994</v>
      </c>
      <c r="K31" s="131">
        <f t="shared" si="3"/>
        <v>1.4409056</v>
      </c>
    </row>
    <row r="32" spans="2:11" x14ac:dyDescent="0.2">
      <c r="B32" s="134" t="e">
        <v>#N/A</v>
      </c>
      <c r="C32" s="127" t="e">
        <v>#N/A</v>
      </c>
      <c r="D32" s="132" t="e">
        <v>#N/A</v>
      </c>
      <c r="E32" s="127" t="e">
        <f t="shared" si="0"/>
        <v>#N/A</v>
      </c>
      <c r="F32" s="126" t="e">
        <f t="shared" si="1"/>
        <v>#N/A</v>
      </c>
      <c r="G32" s="126" t="e">
        <f t="shared" si="2"/>
        <v>#N/A</v>
      </c>
      <c r="H32" s="131" t="e">
        <v>#N/A</v>
      </c>
      <c r="I32" s="131" t="e">
        <v>#N/A</v>
      </c>
      <c r="J32" s="131" t="e">
        <v>#N/A</v>
      </c>
      <c r="K32" s="131" t="e">
        <f t="shared" si="3"/>
        <v>#N/A</v>
      </c>
    </row>
    <row r="33" spans="2:11" x14ac:dyDescent="0.2">
      <c r="B33" s="134" t="e">
        <v>#N/A</v>
      </c>
      <c r="C33" s="127" t="e">
        <v>#N/A</v>
      </c>
      <c r="D33" s="132" t="e">
        <v>#N/A</v>
      </c>
      <c r="E33" s="127" t="e">
        <f t="shared" si="0"/>
        <v>#N/A</v>
      </c>
      <c r="F33" s="126" t="e">
        <f t="shared" si="1"/>
        <v>#N/A</v>
      </c>
      <c r="G33" s="126" t="e">
        <f t="shared" si="2"/>
        <v>#N/A</v>
      </c>
      <c r="H33" s="131" t="e">
        <v>#N/A</v>
      </c>
      <c r="I33" s="131" t="e">
        <v>#N/A</v>
      </c>
      <c r="J33" s="131" t="e">
        <v>#N/A</v>
      </c>
      <c r="K33" s="131" t="e">
        <f t="shared" si="3"/>
        <v>#N/A</v>
      </c>
    </row>
    <row r="34" spans="2:11" hidden="1" x14ac:dyDescent="0.2">
      <c r="B34" s="134" t="e">
        <v>#N/A</v>
      </c>
      <c r="C34" s="127" t="e">
        <v>#N/A</v>
      </c>
      <c r="D34" s="132" t="e">
        <v>#N/A</v>
      </c>
      <c r="E34" s="127" t="e">
        <f t="shared" si="0"/>
        <v>#N/A</v>
      </c>
      <c r="F34" s="126" t="e">
        <f t="shared" si="1"/>
        <v>#N/A</v>
      </c>
      <c r="G34" s="126" t="e">
        <f t="shared" si="2"/>
        <v>#N/A</v>
      </c>
      <c r="H34" s="131" t="e">
        <v>#N/A</v>
      </c>
      <c r="I34" s="131" t="e">
        <v>#N/A</v>
      </c>
      <c r="J34" s="131" t="e">
        <v>#N/A</v>
      </c>
      <c r="K34" s="131" t="e">
        <f t="shared" si="3"/>
        <v>#N/A</v>
      </c>
    </row>
    <row r="35" spans="2:11" x14ac:dyDescent="0.2">
      <c r="B35" s="134" t="e">
        <v>#N/A</v>
      </c>
      <c r="C35" s="127" t="e">
        <v>#N/A</v>
      </c>
      <c r="D35" s="132" t="e">
        <v>#N/A</v>
      </c>
      <c r="E35" s="127" t="e">
        <f t="shared" ref="E35:E52" si="4">D35&amp;" ("&amp;C35&amp;")"</f>
        <v>#N/A</v>
      </c>
      <c r="F35" s="126" t="e">
        <f t="shared" ref="F35:F52" si="5">H35/$H$3</f>
        <v>#N/A</v>
      </c>
      <c r="G35" s="126" t="e">
        <f t="shared" ref="G35:G52" si="6">K35/$K$3</f>
        <v>#N/A</v>
      </c>
      <c r="H35" s="131" t="e">
        <v>#N/A</v>
      </c>
      <c r="I35" s="131" t="e">
        <v>#N/A</v>
      </c>
      <c r="J35" s="131" t="e">
        <v>#N/A</v>
      </c>
      <c r="K35" s="131" t="e">
        <f t="shared" ref="K35:K52" si="7">J35+I35</f>
        <v>#N/A</v>
      </c>
    </row>
    <row r="36" spans="2:11" hidden="1" x14ac:dyDescent="0.2">
      <c r="B36" s="134" t="e">
        <v>#N/A</v>
      </c>
      <c r="C36" s="127" t="e">
        <v>#N/A</v>
      </c>
      <c r="D36" s="132" t="e">
        <v>#N/A</v>
      </c>
      <c r="E36" s="127" t="e">
        <f t="shared" si="4"/>
        <v>#N/A</v>
      </c>
      <c r="F36" s="126" t="e">
        <f t="shared" si="5"/>
        <v>#N/A</v>
      </c>
      <c r="G36" s="126" t="e">
        <f t="shared" si="6"/>
        <v>#N/A</v>
      </c>
      <c r="H36" s="131" t="e">
        <v>#N/A</v>
      </c>
      <c r="I36" s="131" t="e">
        <v>#N/A</v>
      </c>
      <c r="J36" s="131" t="e">
        <v>#N/A</v>
      </c>
      <c r="K36" s="131" t="e">
        <f t="shared" si="7"/>
        <v>#N/A</v>
      </c>
    </row>
    <row r="37" spans="2:11" x14ac:dyDescent="0.2">
      <c r="B37" s="134" t="e">
        <v>#N/A</v>
      </c>
      <c r="C37" s="127" t="e">
        <v>#N/A</v>
      </c>
      <c r="D37" s="132" t="e">
        <v>#N/A</v>
      </c>
      <c r="E37" s="127" t="e">
        <f t="shared" si="4"/>
        <v>#N/A</v>
      </c>
      <c r="F37" s="126" t="e">
        <f t="shared" si="5"/>
        <v>#N/A</v>
      </c>
      <c r="G37" s="126" t="e">
        <f t="shared" si="6"/>
        <v>#N/A</v>
      </c>
      <c r="H37" s="131" t="e">
        <v>#N/A</v>
      </c>
      <c r="I37" s="131" t="e">
        <v>#N/A</v>
      </c>
      <c r="J37" s="131" t="e">
        <v>#N/A</v>
      </c>
      <c r="K37" s="131" t="e">
        <f t="shared" si="7"/>
        <v>#N/A</v>
      </c>
    </row>
    <row r="38" spans="2:11" hidden="1" x14ac:dyDescent="0.2">
      <c r="B38" s="134" t="e">
        <v>#N/A</v>
      </c>
      <c r="C38" s="127" t="e">
        <v>#N/A</v>
      </c>
      <c r="D38" s="132" t="e">
        <v>#N/A</v>
      </c>
      <c r="E38" s="127" t="e">
        <f t="shared" si="4"/>
        <v>#N/A</v>
      </c>
      <c r="F38" s="126" t="e">
        <f t="shared" si="5"/>
        <v>#N/A</v>
      </c>
      <c r="G38" s="126" t="e">
        <f t="shared" si="6"/>
        <v>#N/A</v>
      </c>
      <c r="H38" s="131" t="e">
        <v>#N/A</v>
      </c>
      <c r="I38" s="131" t="e">
        <v>#N/A</v>
      </c>
      <c r="J38" s="131" t="e">
        <v>#N/A</v>
      </c>
      <c r="K38" s="131" t="e">
        <f t="shared" si="7"/>
        <v>#N/A</v>
      </c>
    </row>
    <row r="39" spans="2:11" hidden="1" x14ac:dyDescent="0.2">
      <c r="B39" s="134" t="e">
        <v>#N/A</v>
      </c>
      <c r="C39" s="127" t="e">
        <v>#N/A</v>
      </c>
      <c r="D39" s="132" t="e">
        <v>#N/A</v>
      </c>
      <c r="E39" s="127" t="e">
        <f t="shared" si="4"/>
        <v>#N/A</v>
      </c>
      <c r="F39" s="126" t="e">
        <f t="shared" si="5"/>
        <v>#N/A</v>
      </c>
      <c r="G39" s="126" t="e">
        <f t="shared" si="6"/>
        <v>#N/A</v>
      </c>
      <c r="H39" s="131" t="e">
        <v>#N/A</v>
      </c>
      <c r="I39" s="131" t="e">
        <v>#N/A</v>
      </c>
      <c r="J39" s="131" t="e">
        <v>#N/A</v>
      </c>
      <c r="K39" s="131" t="e">
        <f t="shared" si="7"/>
        <v>#N/A</v>
      </c>
    </row>
    <row r="40" spans="2:11" hidden="1" x14ac:dyDescent="0.2">
      <c r="B40" s="134" t="e">
        <v>#N/A</v>
      </c>
      <c r="C40" s="127" t="e">
        <v>#N/A</v>
      </c>
      <c r="D40" s="132" t="e">
        <v>#N/A</v>
      </c>
      <c r="E40" s="127" t="e">
        <f t="shared" si="4"/>
        <v>#N/A</v>
      </c>
      <c r="F40" s="126" t="e">
        <f t="shared" si="5"/>
        <v>#N/A</v>
      </c>
      <c r="G40" s="126" t="e">
        <f t="shared" si="6"/>
        <v>#N/A</v>
      </c>
      <c r="H40" s="131" t="e">
        <v>#N/A</v>
      </c>
      <c r="I40" s="131" t="e">
        <v>#N/A</v>
      </c>
      <c r="J40" s="131" t="e">
        <v>#N/A</v>
      </c>
      <c r="K40" s="131" t="e">
        <f t="shared" si="7"/>
        <v>#N/A</v>
      </c>
    </row>
    <row r="41" spans="2:11" hidden="1" x14ac:dyDescent="0.2">
      <c r="B41" s="134" t="e">
        <v>#N/A</v>
      </c>
      <c r="C41" s="127" t="e">
        <v>#N/A</v>
      </c>
      <c r="D41" s="132" t="e">
        <v>#N/A</v>
      </c>
      <c r="E41" s="127" t="e">
        <f t="shared" si="4"/>
        <v>#N/A</v>
      </c>
      <c r="F41" s="126" t="e">
        <f t="shared" si="5"/>
        <v>#N/A</v>
      </c>
      <c r="G41" s="126" t="e">
        <f t="shared" si="6"/>
        <v>#N/A</v>
      </c>
      <c r="H41" s="131" t="e">
        <v>#N/A</v>
      </c>
      <c r="I41" s="131" t="e">
        <v>#N/A</v>
      </c>
      <c r="J41" s="131" t="e">
        <v>#N/A</v>
      </c>
      <c r="K41" s="131" t="e">
        <f t="shared" si="7"/>
        <v>#N/A</v>
      </c>
    </row>
    <row r="42" spans="2:11" hidden="1" x14ac:dyDescent="0.2">
      <c r="B42" s="134" t="e">
        <v>#N/A</v>
      </c>
      <c r="C42" s="127" t="e">
        <v>#N/A</v>
      </c>
      <c r="D42" s="132" t="e">
        <v>#N/A</v>
      </c>
      <c r="E42" s="127" t="e">
        <f t="shared" si="4"/>
        <v>#N/A</v>
      </c>
      <c r="F42" s="126" t="e">
        <f t="shared" si="5"/>
        <v>#N/A</v>
      </c>
      <c r="G42" s="126" t="e">
        <f t="shared" si="6"/>
        <v>#N/A</v>
      </c>
      <c r="H42" s="131" t="e">
        <v>#N/A</v>
      </c>
      <c r="I42" s="131" t="e">
        <v>#N/A</v>
      </c>
      <c r="J42" s="131" t="e">
        <v>#N/A</v>
      </c>
      <c r="K42" s="131" t="e">
        <f t="shared" si="7"/>
        <v>#N/A</v>
      </c>
    </row>
    <row r="43" spans="2:11" hidden="1" x14ac:dyDescent="0.2">
      <c r="B43" s="134" t="e">
        <v>#N/A</v>
      </c>
      <c r="C43" s="127" t="e">
        <v>#N/A</v>
      </c>
      <c r="D43" s="132" t="e">
        <v>#N/A</v>
      </c>
      <c r="E43" s="127" t="e">
        <f t="shared" si="4"/>
        <v>#N/A</v>
      </c>
      <c r="F43" s="126" t="e">
        <f t="shared" si="5"/>
        <v>#N/A</v>
      </c>
      <c r="G43" s="126" t="e">
        <f t="shared" si="6"/>
        <v>#N/A</v>
      </c>
      <c r="H43" s="131" t="e">
        <v>#N/A</v>
      </c>
      <c r="I43" s="131" t="e">
        <v>#N/A</v>
      </c>
      <c r="J43" s="131" t="e">
        <v>#N/A</v>
      </c>
      <c r="K43" s="131" t="e">
        <f t="shared" si="7"/>
        <v>#N/A</v>
      </c>
    </row>
    <row r="44" spans="2:11" hidden="1" x14ac:dyDescent="0.2">
      <c r="B44" s="134" t="e">
        <v>#N/A</v>
      </c>
      <c r="C44" s="127" t="e">
        <v>#N/A</v>
      </c>
      <c r="D44" s="132" t="e">
        <v>#N/A</v>
      </c>
      <c r="E44" s="127" t="e">
        <f t="shared" si="4"/>
        <v>#N/A</v>
      </c>
      <c r="F44" s="126" t="e">
        <f t="shared" si="5"/>
        <v>#N/A</v>
      </c>
      <c r="G44" s="126" t="e">
        <f t="shared" si="6"/>
        <v>#N/A</v>
      </c>
      <c r="H44" s="131" t="e">
        <v>#N/A</v>
      </c>
      <c r="I44" s="131" t="e">
        <v>#N/A</v>
      </c>
      <c r="J44" s="131" t="e">
        <v>#N/A</v>
      </c>
      <c r="K44" s="131" t="e">
        <f t="shared" si="7"/>
        <v>#N/A</v>
      </c>
    </row>
    <row r="45" spans="2:11" hidden="1" x14ac:dyDescent="0.2">
      <c r="B45" s="134" t="e">
        <v>#N/A</v>
      </c>
      <c r="C45" s="127" t="e">
        <v>#N/A</v>
      </c>
      <c r="D45" s="132" t="e">
        <v>#N/A</v>
      </c>
      <c r="E45" s="127" t="e">
        <f t="shared" si="4"/>
        <v>#N/A</v>
      </c>
      <c r="F45" s="126" t="e">
        <f t="shared" si="5"/>
        <v>#N/A</v>
      </c>
      <c r="G45" s="126" t="e">
        <f t="shared" si="6"/>
        <v>#N/A</v>
      </c>
      <c r="H45" s="131" t="e">
        <v>#N/A</v>
      </c>
      <c r="I45" s="131" t="e">
        <v>#N/A</v>
      </c>
      <c r="J45" s="131" t="e">
        <v>#N/A</v>
      </c>
      <c r="K45" s="131" t="e">
        <f t="shared" si="7"/>
        <v>#N/A</v>
      </c>
    </row>
    <row r="46" spans="2:11" hidden="1" x14ac:dyDescent="0.2">
      <c r="B46" s="134" t="e">
        <v>#N/A</v>
      </c>
      <c r="C46" s="127" t="e">
        <v>#N/A</v>
      </c>
      <c r="D46" s="132" t="e">
        <v>#N/A</v>
      </c>
      <c r="E46" s="127" t="e">
        <f t="shared" si="4"/>
        <v>#N/A</v>
      </c>
      <c r="F46" s="126" t="e">
        <f t="shared" si="5"/>
        <v>#N/A</v>
      </c>
      <c r="G46" s="126" t="e">
        <f t="shared" si="6"/>
        <v>#N/A</v>
      </c>
      <c r="H46" s="131" t="e">
        <v>#N/A</v>
      </c>
      <c r="I46" s="131" t="e">
        <v>#N/A</v>
      </c>
      <c r="J46" s="131" t="e">
        <v>#N/A</v>
      </c>
      <c r="K46" s="131" t="e">
        <f t="shared" si="7"/>
        <v>#N/A</v>
      </c>
    </row>
    <row r="47" spans="2:11" hidden="1" x14ac:dyDescent="0.2">
      <c r="B47" s="134" t="e">
        <v>#N/A</v>
      </c>
      <c r="C47" s="127" t="e">
        <v>#N/A</v>
      </c>
      <c r="D47" s="132" t="e">
        <v>#N/A</v>
      </c>
      <c r="E47" s="127" t="e">
        <f t="shared" si="4"/>
        <v>#N/A</v>
      </c>
      <c r="F47" s="126" t="e">
        <f t="shared" si="5"/>
        <v>#N/A</v>
      </c>
      <c r="G47" s="126" t="e">
        <f t="shared" si="6"/>
        <v>#N/A</v>
      </c>
      <c r="H47" s="131" t="e">
        <v>#N/A</v>
      </c>
      <c r="I47" s="131" t="e">
        <v>#N/A</v>
      </c>
      <c r="J47" s="131" t="e">
        <v>#N/A</v>
      </c>
      <c r="K47" s="131" t="e">
        <f t="shared" si="7"/>
        <v>#N/A</v>
      </c>
    </row>
    <row r="48" spans="2:11" hidden="1" x14ac:dyDescent="0.2">
      <c r="B48" s="134" t="e">
        <v>#N/A</v>
      </c>
      <c r="C48" s="127" t="e">
        <v>#N/A</v>
      </c>
      <c r="D48" s="132" t="e">
        <v>#N/A</v>
      </c>
      <c r="E48" s="127" t="e">
        <f t="shared" si="4"/>
        <v>#N/A</v>
      </c>
      <c r="F48" s="126" t="e">
        <f t="shared" si="5"/>
        <v>#N/A</v>
      </c>
      <c r="G48" s="126" t="e">
        <f t="shared" si="6"/>
        <v>#N/A</v>
      </c>
      <c r="H48" s="131" t="e">
        <v>#N/A</v>
      </c>
      <c r="I48" s="131" t="e">
        <v>#N/A</v>
      </c>
      <c r="J48" s="131" t="e">
        <v>#N/A</v>
      </c>
      <c r="K48" s="131" t="e">
        <f t="shared" si="7"/>
        <v>#N/A</v>
      </c>
    </row>
    <row r="49" spans="2:11" hidden="1" x14ac:dyDescent="0.2">
      <c r="B49" s="134" t="e">
        <v>#N/A</v>
      </c>
      <c r="C49" s="127" t="e">
        <v>#N/A</v>
      </c>
      <c r="D49" s="132" t="e">
        <v>#N/A</v>
      </c>
      <c r="E49" s="127" t="e">
        <f t="shared" si="4"/>
        <v>#N/A</v>
      </c>
      <c r="F49" s="126" t="e">
        <f t="shared" si="5"/>
        <v>#N/A</v>
      </c>
      <c r="G49" s="126" t="e">
        <f t="shared" si="6"/>
        <v>#N/A</v>
      </c>
      <c r="H49" s="131" t="e">
        <v>#N/A</v>
      </c>
      <c r="I49" s="131" t="e">
        <v>#N/A</v>
      </c>
      <c r="J49" s="131" t="e">
        <v>#N/A</v>
      </c>
      <c r="K49" s="131" t="e">
        <f t="shared" si="7"/>
        <v>#N/A</v>
      </c>
    </row>
    <row r="50" spans="2:11" ht="12" hidden="1" customHeight="1" x14ac:dyDescent="0.2">
      <c r="B50" s="134" t="e">
        <v>#N/A</v>
      </c>
      <c r="C50" s="127" t="e">
        <v>#N/A</v>
      </c>
      <c r="D50" s="132" t="e">
        <v>#N/A</v>
      </c>
      <c r="E50" s="127" t="e">
        <f t="shared" si="4"/>
        <v>#N/A</v>
      </c>
      <c r="F50" s="126" t="e">
        <f t="shared" si="5"/>
        <v>#N/A</v>
      </c>
      <c r="G50" s="126" t="e">
        <f t="shared" si="6"/>
        <v>#N/A</v>
      </c>
      <c r="H50" s="131" t="e">
        <v>#N/A</v>
      </c>
      <c r="I50" s="131" t="e">
        <v>#N/A</v>
      </c>
      <c r="J50" s="131" t="e">
        <v>#N/A</v>
      </c>
      <c r="K50" s="131" t="e">
        <f t="shared" si="7"/>
        <v>#N/A</v>
      </c>
    </row>
    <row r="51" spans="2:11" ht="12" customHeight="1" x14ac:dyDescent="0.2">
      <c r="B51" s="134" t="e">
        <v>#N/A</v>
      </c>
      <c r="C51" s="127" t="e">
        <v>#N/A</v>
      </c>
      <c r="D51" s="132" t="e">
        <v>#N/A</v>
      </c>
      <c r="E51" s="127" t="e">
        <f t="shared" si="4"/>
        <v>#N/A</v>
      </c>
      <c r="F51" s="126" t="e">
        <f t="shared" si="5"/>
        <v>#N/A</v>
      </c>
      <c r="G51" s="126" t="e">
        <f t="shared" si="6"/>
        <v>#N/A</v>
      </c>
      <c r="H51" s="131" t="e">
        <v>#N/A</v>
      </c>
      <c r="I51" s="131" t="e">
        <v>#N/A</v>
      </c>
      <c r="J51" s="131" t="e">
        <v>#N/A</v>
      </c>
      <c r="K51" s="131" t="e">
        <f t="shared" si="7"/>
        <v>#N/A</v>
      </c>
    </row>
    <row r="52" spans="2:11" ht="12" hidden="1" customHeight="1" x14ac:dyDescent="0.2">
      <c r="B52" s="134" t="e">
        <v>#N/A</v>
      </c>
      <c r="C52" s="127" t="e">
        <v>#N/A</v>
      </c>
      <c r="D52" s="132" t="e">
        <v>#N/A</v>
      </c>
      <c r="E52" s="127" t="e">
        <f t="shared" si="4"/>
        <v>#N/A</v>
      </c>
      <c r="F52" s="126" t="e">
        <f t="shared" si="5"/>
        <v>#N/A</v>
      </c>
      <c r="G52" s="126" t="e">
        <f t="shared" si="6"/>
        <v>#N/A</v>
      </c>
      <c r="H52" s="131" t="e">
        <v>#N/A</v>
      </c>
      <c r="I52" s="131" t="e">
        <v>#N/A</v>
      </c>
      <c r="J52" s="131" t="e">
        <v>#N/A</v>
      </c>
      <c r="K52" s="131" t="e">
        <f t="shared" si="7"/>
        <v>#N/A</v>
      </c>
    </row>
    <row r="53" spans="2:11" ht="12" customHeight="1" x14ac:dyDescent="0.2"/>
    <row r="55" spans="2:11" x14ac:dyDescent="0.2">
      <c r="F55" s="130" t="e">
        <f>SUBTOTAL(5,F3:F51)</f>
        <v>#N/A</v>
      </c>
      <c r="G55" s="130" t="e">
        <f>SUBTOTAL(5,G3:G51)</f>
        <v>#N/A</v>
      </c>
    </row>
    <row r="56" spans="2:11" x14ac:dyDescent="0.2">
      <c r="F56" s="130" t="e">
        <f>SUBTOTAL(4,F3:F51)</f>
        <v>#N/A</v>
      </c>
      <c r="G56" s="130" t="e">
        <f>SUBTOTAL(4,G3:G51)</f>
        <v>#N/A</v>
      </c>
    </row>
    <row r="57" spans="2:11" x14ac:dyDescent="0.2">
      <c r="F57" s="130" t="e">
        <f>ROUND((F55-2%)*100,0)/100</f>
        <v>#N/A</v>
      </c>
      <c r="G57" s="130" t="e">
        <f>ROUND((G55-2%)*100,0)/100</f>
        <v>#N/A</v>
      </c>
    </row>
    <row r="58" spans="2:11" x14ac:dyDescent="0.2">
      <c r="F58" s="130" t="e">
        <f>ROUND((F56+2%)*100,0)/100</f>
        <v>#N/A</v>
      </c>
      <c r="G58" s="130" t="e">
        <f>ROUND((G56+2%)*100,0)/100</f>
        <v>#N/A</v>
      </c>
    </row>
    <row r="59" spans="2:11" x14ac:dyDescent="0.2">
      <c r="E59" s="128"/>
      <c r="F59" s="129" t="e">
        <f>(F58-F57)/10</f>
        <v>#N/A</v>
      </c>
      <c r="G59" s="129" t="e">
        <f>(G58-G57)/10</f>
        <v>#N/A</v>
      </c>
    </row>
    <row r="60" spans="2:11" x14ac:dyDescent="0.2">
      <c r="E60" s="128"/>
    </row>
    <row r="61" spans="2:11" x14ac:dyDescent="0.2">
      <c r="E61" s="127" t="s">
        <v>255</v>
      </c>
      <c r="F61" s="126">
        <v>1</v>
      </c>
      <c r="G61" s="126">
        <v>1</v>
      </c>
    </row>
    <row r="62" spans="2:11" x14ac:dyDescent="0.2">
      <c r="E62" s="127" t="s">
        <v>254</v>
      </c>
      <c r="F62" s="126">
        <v>0.95987587447087086</v>
      </c>
      <c r="G62" s="126">
        <v>0.89711639933399556</v>
      </c>
    </row>
    <row r="63" spans="2:11" x14ac:dyDescent="0.2">
      <c r="E63" s="127" t="s">
        <v>253</v>
      </c>
      <c r="F63" s="126">
        <v>0.74273332468857101</v>
      </c>
      <c r="G63" s="126">
        <v>0.66379801633990143</v>
      </c>
    </row>
    <row r="64" spans="2:11" x14ac:dyDescent="0.2">
      <c r="E64" s="127" t="s">
        <v>252</v>
      </c>
      <c r="F64" s="126">
        <v>0.91462952015078902</v>
      </c>
      <c r="G64" s="126">
        <v>1.171175822419656</v>
      </c>
    </row>
    <row r="65" spans="5:7" x14ac:dyDescent="0.2">
      <c r="E65" s="127" t="s">
        <v>251</v>
      </c>
      <c r="F65" s="126">
        <v>1</v>
      </c>
      <c r="G65" s="126">
        <v>1.0266105812608592</v>
      </c>
    </row>
    <row r="66" spans="5:7" x14ac:dyDescent="0.2">
      <c r="E66" s="127" t="s">
        <v>250</v>
      </c>
      <c r="F66" s="126">
        <v>0.69293749160208296</v>
      </c>
      <c r="G66" s="126">
        <v>1.0258082521776171</v>
      </c>
    </row>
    <row r="67" spans="5:7" x14ac:dyDescent="0.2">
      <c r="E67" s="127" t="s">
        <v>249</v>
      </c>
      <c r="F67" s="126">
        <v>1.0169670031081097</v>
      </c>
      <c r="G67" s="126">
        <v>1.0232539930636817</v>
      </c>
    </row>
    <row r="68" spans="5:7" x14ac:dyDescent="0.2">
      <c r="E68" s="127" t="s">
        <v>248</v>
      </c>
      <c r="F68" s="126">
        <v>1.2385328816514092</v>
      </c>
      <c r="G68" s="126">
        <v>0.94297603203593039</v>
      </c>
    </row>
    <row r="69" spans="5:7" x14ac:dyDescent="0.2">
      <c r="E69" s="127" t="s">
        <v>271</v>
      </c>
      <c r="F69" s="126">
        <v>1.401424024346744</v>
      </c>
      <c r="G69" s="126">
        <v>0.97343988140264071</v>
      </c>
    </row>
    <row r="70" spans="5:7" x14ac:dyDescent="0.2">
      <c r="E70" s="127" t="s">
        <v>247</v>
      </c>
      <c r="F70" s="126">
        <v>1</v>
      </c>
      <c r="G70" s="126">
        <v>0.95908171821414123</v>
      </c>
    </row>
    <row r="71" spans="5:7" x14ac:dyDescent="0.2">
      <c r="E71" s="127" t="s">
        <v>246</v>
      </c>
      <c r="F71" s="126">
        <v>1</v>
      </c>
      <c r="G71" s="126">
        <v>1.0312246683695041</v>
      </c>
    </row>
    <row r="72" spans="5:7" x14ac:dyDescent="0.2">
      <c r="E72" s="127" t="s">
        <v>245</v>
      </c>
      <c r="F72" s="126">
        <v>1.1818577649367614</v>
      </c>
      <c r="G72" s="126">
        <v>1.100501269212764</v>
      </c>
    </row>
    <row r="73" spans="5:7" x14ac:dyDescent="0.2">
      <c r="E73" s="127" t="s">
        <v>244</v>
      </c>
      <c r="F73" s="126">
        <v>1.0893285657331289</v>
      </c>
      <c r="G73" s="126">
        <v>1.1724243406033847</v>
      </c>
    </row>
    <row r="74" spans="5:7" x14ac:dyDescent="0.2">
      <c r="E74" s="127" t="s">
        <v>243</v>
      </c>
      <c r="F74" s="126">
        <v>1.0740193269817806</v>
      </c>
      <c r="G74" s="126">
        <v>1.100501269212764</v>
      </c>
    </row>
    <row r="75" spans="5:7" x14ac:dyDescent="0.2">
      <c r="E75" s="127" t="s">
        <v>242</v>
      </c>
      <c r="F75" s="126">
        <v>1.2575084110360748</v>
      </c>
      <c r="G75" s="126">
        <v>1.1508951768697249</v>
      </c>
    </row>
    <row r="76" spans="5:7" x14ac:dyDescent="0.2">
      <c r="E76" s="127" t="s">
        <v>241</v>
      </c>
      <c r="F76" s="126">
        <v>1.0990872042465945</v>
      </c>
      <c r="G76" s="126">
        <v>0.97008961015802508</v>
      </c>
    </row>
    <row r="77" spans="5:7" x14ac:dyDescent="0.2">
      <c r="E77" s="127" t="s">
        <v>240</v>
      </c>
      <c r="F77" s="126">
        <v>1.0257182368164959</v>
      </c>
      <c r="G77" s="126">
        <v>1.1232530296446974</v>
      </c>
    </row>
    <row r="78" spans="5:7" x14ac:dyDescent="0.2">
      <c r="E78" s="127" t="s">
        <v>239</v>
      </c>
      <c r="F78" s="126">
        <v>1</v>
      </c>
      <c r="G78" s="126">
        <v>1.0816723707682794</v>
      </c>
    </row>
    <row r="79" spans="5:7" x14ac:dyDescent="0.2">
      <c r="E79" s="127" t="s">
        <v>286</v>
      </c>
      <c r="F79" s="126">
        <v>1.3937608430659409</v>
      </c>
      <c r="G79" s="126">
        <v>1.100501269212764</v>
      </c>
    </row>
    <row r="80" spans="5:7" x14ac:dyDescent="0.2">
      <c r="E80" s="127" t="s">
        <v>287</v>
      </c>
      <c r="F80" s="126">
        <v>1.2075760017532573</v>
      </c>
      <c r="G80" s="126">
        <v>1.1434258751662101</v>
      </c>
    </row>
    <row r="81" spans="5:7" x14ac:dyDescent="0.2">
      <c r="E81" s="127" t="s">
        <v>238</v>
      </c>
      <c r="F81" s="126">
        <v>1.1906089986451476</v>
      </c>
      <c r="G81" s="126">
        <v>1.1434258751662101</v>
      </c>
    </row>
    <row r="82" spans="5:7" x14ac:dyDescent="0.2">
      <c r="E82" s="127" t="s">
        <v>237</v>
      </c>
      <c r="F82" s="126">
        <v>1.2049667611652422</v>
      </c>
      <c r="G82" s="126">
        <v>1.0498590216014663</v>
      </c>
    </row>
    <row r="83" spans="5:7" x14ac:dyDescent="0.2">
      <c r="E83" s="127" t="s">
        <v>236</v>
      </c>
      <c r="F83" s="126">
        <v>1.3474283696516922</v>
      </c>
      <c r="G83" s="126">
        <v>1.0966424483838382</v>
      </c>
    </row>
    <row r="84" spans="5:7" x14ac:dyDescent="0.2">
      <c r="E84" s="127" t="s">
        <v>235</v>
      </c>
      <c r="F84" s="126">
        <v>1</v>
      </c>
      <c r="G84" s="126">
        <v>1</v>
      </c>
    </row>
    <row r="85" spans="5:7" x14ac:dyDescent="0.2">
      <c r="E85" s="127" t="s">
        <v>234</v>
      </c>
      <c r="F85" s="126">
        <v>1.2276861907103607</v>
      </c>
      <c r="G85" s="126">
        <v>1.0817993603438614</v>
      </c>
    </row>
    <row r="86" spans="5:7" x14ac:dyDescent="0.2">
      <c r="E86" s="127" t="s">
        <v>288</v>
      </c>
      <c r="F86" s="126">
        <v>1.4786478514658605</v>
      </c>
      <c r="G86" s="126">
        <v>1.0816723707682794</v>
      </c>
    </row>
    <row r="87" spans="5:7" x14ac:dyDescent="0.2">
      <c r="E87" s="127"/>
      <c r="F87" s="126"/>
      <c r="G87" s="126"/>
    </row>
    <row r="88" spans="5:7" x14ac:dyDescent="0.2">
      <c r="E88" s="127"/>
      <c r="F88" s="126"/>
      <c r="G88" s="126"/>
    </row>
    <row r="89" spans="5:7" x14ac:dyDescent="0.2">
      <c r="E89" s="127"/>
      <c r="F89" s="126"/>
      <c r="G89" s="126"/>
    </row>
    <row r="90" spans="5:7" x14ac:dyDescent="0.2">
      <c r="E90" s="127"/>
      <c r="F90" s="126"/>
      <c r="G90" s="126"/>
    </row>
  </sheetData>
  <autoFilter ref="B2:K52" xr:uid="{00000000-0009-0000-0000-00002A000000}">
    <filterColumn colId="0">
      <filters>
        <filter val="0"/>
      </filters>
    </filterColumn>
    <filterColumn colId="3">
      <filters>
        <filter val="AGN241751 (NMDA)"/>
        <filter val="ALKS-5461 (KOR)"/>
        <filter val="AMPAR (AMPA)"/>
        <filter val="Aripiprazole (AAPS)"/>
        <filter val="AV-101 (NMDA)"/>
        <filter val="AXS-05 (ATAD)"/>
        <filter val="Brexpiprazole (AAPS)"/>
        <filter val="Btrx246040 (OPRL1)"/>
        <filter val="Bupropion (ATAD)"/>
        <filter val="Cariprazine (AAPS)"/>
        <filter val="Esketamine OTF (NMDA)"/>
        <filter val="FAAH in Anxious Distress (FAAH)"/>
        <filter val="JNJ-67953964 (KOR)"/>
        <filter val="NR2B C/N (NR2B)"/>
        <filter val="NUPLAZID (Pimavanserin) (AAPS)"/>
        <filter val="Olanzapine / Fluoxetine (AAPS)"/>
        <filter val="Orexin1 (OX1)"/>
        <filter val="P2X7 (P2X7)"/>
        <filter val="Quetiapine (AAPS)"/>
        <filter val="Rapastinel (NMDA)"/>
        <filter val="REL-1017 (NMDA)"/>
        <filter val="S-47445 (AMPA)"/>
        <filter val="Sage217 (GABAA)"/>
        <filter val="Seltorexant (OX2)"/>
        <filter val="SPRAVATO (NMDA)"/>
        <filter val="Sunflower (NMDA)"/>
        <filter val="Trazodone (ATAD)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"/>
  <dimension ref="A1:V19"/>
  <sheetViews>
    <sheetView tabSelected="1" workbookViewId="0">
      <selection activeCell="A16" sqref="A16:B19"/>
    </sheetView>
  </sheetViews>
  <sheetFormatPr defaultRowHeight="15" x14ac:dyDescent="0.25"/>
  <cols>
    <col min="1" max="1" width="28" customWidth="1"/>
    <col min="2" max="2" width="5.28515625" bestFit="1" customWidth="1"/>
    <col min="3" max="8" width="5" bestFit="1" customWidth="1"/>
  </cols>
  <sheetData>
    <row r="1" spans="1:22" x14ac:dyDescent="0.25">
      <c r="A1" s="53"/>
      <c r="B1" s="52" t="s">
        <v>5</v>
      </c>
      <c r="C1" s="52" t="s">
        <v>173</v>
      </c>
      <c r="D1" s="52" t="s">
        <v>172</v>
      </c>
      <c r="E1" s="52" t="s">
        <v>171</v>
      </c>
      <c r="F1" s="52" t="s">
        <v>170</v>
      </c>
      <c r="G1" s="52" t="s">
        <v>169</v>
      </c>
      <c r="H1" s="51" t="s">
        <v>168</v>
      </c>
      <c r="I1" s="59"/>
    </row>
    <row r="2" spans="1:22" x14ac:dyDescent="0.25">
      <c r="A2" s="41" t="s">
        <v>162</v>
      </c>
      <c r="B2" s="49">
        <v>9507882.5979709197</v>
      </c>
      <c r="C2" s="49">
        <f>4300000*0.753*1.22</f>
        <v>3950238</v>
      </c>
      <c r="D2" s="49">
        <f>5415000*0.51+N("PCP")+890700*0.84+N("Psych")</f>
        <v>3509838</v>
      </c>
      <c r="E2" s="49">
        <f>1140000*0.491*1.39</f>
        <v>778038.6</v>
      </c>
      <c r="F2" s="49">
        <f>1730000*0.47*1.41</f>
        <v>1146471</v>
      </c>
      <c r="G2" s="49">
        <f>3250000*0.81*1.216</f>
        <v>3201120</v>
      </c>
      <c r="H2" s="49">
        <v>1700000</v>
      </c>
      <c r="J2" s="173"/>
      <c r="K2" s="173"/>
      <c r="L2" s="173"/>
      <c r="M2" s="173"/>
      <c r="N2" s="173"/>
      <c r="O2" s="173"/>
      <c r="P2" s="173"/>
    </row>
    <row r="3" spans="1:22" x14ac:dyDescent="0.25">
      <c r="A3" s="41" t="s">
        <v>159</v>
      </c>
      <c r="B3" s="17">
        <v>0.65</v>
      </c>
      <c r="C3" s="17">
        <v>0.4451</v>
      </c>
      <c r="D3" s="17">
        <v>0.50439999999999996</v>
      </c>
      <c r="E3" s="17">
        <v>0.46339999999999998</v>
      </c>
      <c r="F3" s="17">
        <v>0.57150000000000001</v>
      </c>
      <c r="G3" s="17">
        <v>0.4859</v>
      </c>
      <c r="H3" s="46">
        <v>0.40410000000000001</v>
      </c>
    </row>
    <row r="4" spans="1:22" x14ac:dyDescent="0.25">
      <c r="A4" s="41" t="s">
        <v>156</v>
      </c>
      <c r="B4" s="17">
        <v>0.69556620571884553</v>
      </c>
      <c r="C4" s="17">
        <f>($D4+$F4)/2</f>
        <v>0.72</v>
      </c>
      <c r="D4" s="17">
        <f>0.5+0.5*0.34</f>
        <v>0.67</v>
      </c>
      <c r="E4" s="17">
        <f>($D4+$F4)/2</f>
        <v>0.72</v>
      </c>
      <c r="F4" s="17">
        <f>0.5+0.5*0.54</f>
        <v>0.77</v>
      </c>
      <c r="G4" s="17">
        <f>0.5+0.5*0.54</f>
        <v>0.77</v>
      </c>
      <c r="H4" s="46">
        <f>($D4+$F4)/2</f>
        <v>0.72</v>
      </c>
    </row>
    <row r="5" spans="1:22" x14ac:dyDescent="0.25">
      <c r="A5" s="41" t="s">
        <v>154</v>
      </c>
      <c r="B5" s="40">
        <v>161</v>
      </c>
      <c r="C5" s="40">
        <v>186</v>
      </c>
      <c r="D5" s="40">
        <v>175</v>
      </c>
      <c r="E5" s="40">
        <v>180</v>
      </c>
      <c r="F5" s="40">
        <v>196</v>
      </c>
      <c r="G5" s="40">
        <v>196</v>
      </c>
      <c r="H5" s="39">
        <f>AVERAGE(B5,C5,D5,E5,F5,G5)</f>
        <v>182.33333333333334</v>
      </c>
    </row>
    <row r="6" spans="1:22" ht="15.75" thickBot="1" x14ac:dyDescent="0.3">
      <c r="A6" s="38" t="s">
        <v>153</v>
      </c>
      <c r="B6" s="37">
        <v>15</v>
      </c>
      <c r="C6" s="37">
        <v>3.5</v>
      </c>
      <c r="D6" s="37">
        <v>3.5</v>
      </c>
      <c r="E6" s="37">
        <v>3.5</v>
      </c>
      <c r="F6" s="37">
        <v>3.5</v>
      </c>
      <c r="G6" s="37">
        <v>3.5</v>
      </c>
      <c r="H6" s="36">
        <v>0.75</v>
      </c>
    </row>
    <row r="7" spans="1:22" x14ac:dyDescent="0.25">
      <c r="A7" s="403" t="s">
        <v>849</v>
      </c>
      <c r="B7" s="17">
        <v>1.01</v>
      </c>
      <c r="C7" s="17">
        <v>1.01</v>
      </c>
      <c r="D7" s="17">
        <v>1.01</v>
      </c>
      <c r="E7" s="17">
        <v>1.01</v>
      </c>
      <c r="F7" s="17">
        <v>1.01</v>
      </c>
      <c r="G7" s="17">
        <v>1.01</v>
      </c>
      <c r="H7" s="17">
        <v>1.01</v>
      </c>
    </row>
    <row r="8" spans="1:22" x14ac:dyDescent="0.25">
      <c r="A8" s="403" t="s">
        <v>850</v>
      </c>
      <c r="B8" s="17">
        <f>B3*1.03</f>
        <v>0.6695000000000001</v>
      </c>
      <c r="C8" s="17">
        <f t="shared" ref="C8:H8" si="0">C3*1.03</f>
        <v>0.458453</v>
      </c>
      <c r="D8" s="17">
        <f t="shared" si="0"/>
        <v>0.51953199999999999</v>
      </c>
      <c r="E8" s="17">
        <f t="shared" si="0"/>
        <v>0.477302</v>
      </c>
      <c r="F8" s="17">
        <f t="shared" si="0"/>
        <v>0.58864499999999997</v>
      </c>
      <c r="G8" s="17">
        <f t="shared" si="0"/>
        <v>0.50047700000000006</v>
      </c>
      <c r="H8" s="17">
        <f t="shared" si="0"/>
        <v>0.41622300000000001</v>
      </c>
    </row>
    <row r="9" spans="1:22" x14ac:dyDescent="0.25">
      <c r="A9" s="403" t="s">
        <v>851</v>
      </c>
      <c r="B9" s="17">
        <v>0.99</v>
      </c>
      <c r="C9" s="17">
        <v>0.99</v>
      </c>
      <c r="D9" s="17">
        <v>0.99</v>
      </c>
      <c r="E9" s="17">
        <v>0.99</v>
      </c>
      <c r="F9" s="17">
        <v>0.99</v>
      </c>
      <c r="G9" s="17">
        <v>0.99</v>
      </c>
      <c r="H9" s="17">
        <v>0.99</v>
      </c>
    </row>
    <row r="10" spans="1:22" x14ac:dyDescent="0.25">
      <c r="A10" s="403" t="s">
        <v>852</v>
      </c>
      <c r="B10" s="17">
        <f>B4*0.97</f>
        <v>0.67469921954728018</v>
      </c>
      <c r="C10" s="17">
        <f t="shared" ref="C10:H10" si="1">C4*0.97</f>
        <v>0.69839999999999991</v>
      </c>
      <c r="D10" s="17">
        <f t="shared" si="1"/>
        <v>0.64990000000000003</v>
      </c>
      <c r="E10" s="17">
        <f t="shared" si="1"/>
        <v>0.69839999999999991</v>
      </c>
      <c r="F10" s="17">
        <f t="shared" si="1"/>
        <v>0.74690000000000001</v>
      </c>
      <c r="G10" s="17">
        <f t="shared" si="1"/>
        <v>0.74690000000000001</v>
      </c>
      <c r="H10" s="17">
        <f t="shared" si="1"/>
        <v>0.69839999999999991</v>
      </c>
      <c r="Q10" s="154"/>
      <c r="R10" s="154"/>
    </row>
    <row r="11" spans="1:22" x14ac:dyDescent="0.25">
      <c r="A11" s="403" t="s">
        <v>853</v>
      </c>
      <c r="B11" s="17">
        <v>1.01</v>
      </c>
      <c r="C11" s="17">
        <v>1.01</v>
      </c>
      <c r="D11" s="17">
        <v>1.01</v>
      </c>
      <c r="E11" s="17">
        <v>1.01</v>
      </c>
      <c r="F11" s="17">
        <v>1.01</v>
      </c>
      <c r="G11" s="17">
        <v>1.01</v>
      </c>
      <c r="H11" s="17">
        <v>1.01</v>
      </c>
      <c r="Q11" s="153"/>
      <c r="R11" s="153"/>
    </row>
    <row r="12" spans="1:22" x14ac:dyDescent="0.25">
      <c r="A12" s="403" t="s">
        <v>854</v>
      </c>
      <c r="B12" s="40">
        <f>B5*1.03</f>
        <v>165.83</v>
      </c>
      <c r="C12" s="40">
        <f t="shared" ref="C12:H12" si="2">C5*1.03</f>
        <v>191.58</v>
      </c>
      <c r="D12" s="40">
        <f t="shared" si="2"/>
        <v>180.25</v>
      </c>
      <c r="E12" s="40">
        <f t="shared" si="2"/>
        <v>185.4</v>
      </c>
      <c r="F12" s="40">
        <f t="shared" si="2"/>
        <v>201.88</v>
      </c>
      <c r="G12" s="40">
        <f t="shared" si="2"/>
        <v>201.88</v>
      </c>
      <c r="H12" s="40">
        <f t="shared" si="2"/>
        <v>187.80333333333334</v>
      </c>
      <c r="M12" s="354"/>
      <c r="N12" s="354"/>
      <c r="O12" s="354"/>
      <c r="P12" s="354"/>
      <c r="Q12" s="354"/>
      <c r="R12" s="354"/>
      <c r="S12" s="354"/>
      <c r="T12" s="354"/>
      <c r="U12" s="354"/>
      <c r="V12" s="354"/>
    </row>
    <row r="13" spans="1:22" x14ac:dyDescent="0.25">
      <c r="A13" s="403" t="s">
        <v>855</v>
      </c>
      <c r="B13" s="17">
        <v>1.01</v>
      </c>
      <c r="C13" s="17">
        <v>1.01</v>
      </c>
      <c r="D13" s="17">
        <v>1.01</v>
      </c>
      <c r="E13" s="17">
        <v>1.01</v>
      </c>
      <c r="F13" s="17">
        <v>1.01</v>
      </c>
      <c r="G13" s="17">
        <v>1.01</v>
      </c>
      <c r="H13" s="17">
        <v>1.01</v>
      </c>
      <c r="M13" s="354"/>
      <c r="N13" s="354"/>
      <c r="O13" s="354"/>
      <c r="P13" s="354"/>
      <c r="Q13" s="354"/>
      <c r="R13" s="354"/>
      <c r="S13" s="354"/>
      <c r="T13" s="354"/>
      <c r="U13" s="354"/>
      <c r="V13" s="354"/>
    </row>
    <row r="14" spans="1:22" x14ac:dyDescent="0.25">
      <c r="A14" s="403" t="s">
        <v>856</v>
      </c>
      <c r="B14" s="49">
        <f>B2*1.03</f>
        <v>9793119.0759100467</v>
      </c>
      <c r="C14" s="49">
        <f t="shared" ref="C14:H14" si="3">C2*1.03</f>
        <v>4068745.14</v>
      </c>
      <c r="D14" s="49">
        <f t="shared" si="3"/>
        <v>3615133.14</v>
      </c>
      <c r="E14" s="49">
        <f t="shared" si="3"/>
        <v>801379.75800000003</v>
      </c>
      <c r="F14" s="49">
        <f t="shared" si="3"/>
        <v>1180865.1300000001</v>
      </c>
      <c r="G14" s="49">
        <f t="shared" si="3"/>
        <v>3297153.6</v>
      </c>
      <c r="H14" s="49">
        <f t="shared" si="3"/>
        <v>1751000</v>
      </c>
      <c r="J14" s="164"/>
      <c r="Q14" s="153"/>
      <c r="R14" s="153"/>
    </row>
    <row r="15" spans="1:22" x14ac:dyDescent="0.25">
      <c r="B15" s="164"/>
      <c r="Q15" s="165"/>
      <c r="R15" s="165"/>
    </row>
    <row r="16" spans="1:22" x14ac:dyDescent="0.25">
      <c r="A16" s="60" t="s">
        <v>187</v>
      </c>
      <c r="B16" s="61">
        <v>0.5</v>
      </c>
    </row>
    <row r="17" spans="1:5" x14ac:dyDescent="0.25">
      <c r="A17" s="60" t="s">
        <v>188</v>
      </c>
      <c r="B17" s="61">
        <v>0.3</v>
      </c>
      <c r="E17" s="354"/>
    </row>
    <row r="18" spans="1:5" x14ac:dyDescent="0.25">
      <c r="A18" s="60" t="s">
        <v>189</v>
      </c>
      <c r="B18" s="62">
        <v>0.15</v>
      </c>
    </row>
    <row r="19" spans="1:5" x14ac:dyDescent="0.25">
      <c r="A19" s="60" t="s">
        <v>190</v>
      </c>
      <c r="B19" s="62">
        <v>0.15</v>
      </c>
    </row>
  </sheetData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 filterMode="1"/>
  <dimension ref="A1:O141"/>
  <sheetViews>
    <sheetView workbookViewId="0">
      <selection sqref="A1:O141"/>
    </sheetView>
  </sheetViews>
  <sheetFormatPr defaultRowHeight="15" x14ac:dyDescent="0.25"/>
  <cols>
    <col min="1" max="1" width="17" bestFit="1" customWidth="1"/>
    <col min="2" max="2" width="41.7109375" bestFit="1" customWidth="1"/>
  </cols>
  <sheetData>
    <row r="1" spans="1:15" x14ac:dyDescent="0.25">
      <c r="A1" t="s">
        <v>794</v>
      </c>
      <c r="B1" s="342" t="s">
        <v>737</v>
      </c>
      <c r="C1" s="343"/>
      <c r="D1" s="342" t="s">
        <v>738</v>
      </c>
      <c r="E1" s="342" t="s">
        <v>739</v>
      </c>
      <c r="F1" s="342" t="s">
        <v>740</v>
      </c>
      <c r="G1" s="342" t="s">
        <v>741</v>
      </c>
      <c r="H1" s="342" t="s">
        <v>742</v>
      </c>
      <c r="I1" s="342" t="s">
        <v>743</v>
      </c>
      <c r="J1" s="342" t="s">
        <v>744</v>
      </c>
      <c r="K1" s="342" t="s">
        <v>745</v>
      </c>
      <c r="L1" s="342" t="s">
        <v>746</v>
      </c>
      <c r="M1" s="342" t="s">
        <v>747</v>
      </c>
      <c r="N1" s="342" t="s">
        <v>748</v>
      </c>
      <c r="O1" s="344"/>
    </row>
    <row r="2" spans="1:15" hidden="1" x14ac:dyDescent="0.25"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</row>
    <row r="3" spans="1:15" hidden="1" x14ac:dyDescent="0.25">
      <c r="B3" s="345" t="s">
        <v>749</v>
      </c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4"/>
    </row>
    <row r="4" spans="1:15" hidden="1" x14ac:dyDescent="0.25">
      <c r="B4" s="344"/>
      <c r="C4" s="344"/>
      <c r="D4" s="347">
        <v>1.2224999999999999</v>
      </c>
      <c r="E4" s="347">
        <v>1.2205999999999999</v>
      </c>
      <c r="F4" s="347">
        <v>1.2162999999999999</v>
      </c>
      <c r="G4" s="347">
        <v>1.2218</v>
      </c>
      <c r="H4" s="347">
        <v>1.2195</v>
      </c>
      <c r="I4" s="347">
        <v>1.2204999999999999</v>
      </c>
      <c r="J4" s="347">
        <v>1.2239</v>
      </c>
      <c r="K4" s="347">
        <v>1.2282999999999999</v>
      </c>
      <c r="L4" s="347">
        <v>1.232</v>
      </c>
      <c r="M4" s="347">
        <v>1.2346999999999999</v>
      </c>
      <c r="N4" s="347">
        <v>1.2362</v>
      </c>
      <c r="O4" s="344"/>
    </row>
    <row r="5" spans="1:15" hidden="1" x14ac:dyDescent="0.25">
      <c r="B5" s="344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</row>
    <row r="6" spans="1:15" hidden="1" x14ac:dyDescent="0.25">
      <c r="B6" s="348" t="s">
        <v>750</v>
      </c>
      <c r="C6" s="344"/>
      <c r="D6" s="347">
        <v>0.78349999999999997</v>
      </c>
      <c r="E6" s="347">
        <v>0.78369999999999995</v>
      </c>
      <c r="F6" s="347">
        <v>0.78169999999999995</v>
      </c>
      <c r="G6" s="347">
        <v>0.77759999999999996</v>
      </c>
      <c r="H6" s="347">
        <v>0.77259999999999995</v>
      </c>
      <c r="I6" s="347">
        <v>0.76780000000000004</v>
      </c>
      <c r="J6" s="347">
        <v>0.76390000000000002</v>
      </c>
      <c r="K6" s="347">
        <v>0.7611</v>
      </c>
      <c r="L6" s="347">
        <v>0.75919999999999999</v>
      </c>
      <c r="M6" s="347">
        <v>0.75790000000000002</v>
      </c>
      <c r="N6" s="347">
        <v>0.7571</v>
      </c>
      <c r="O6" s="344"/>
    </row>
    <row r="7" spans="1:15" hidden="1" x14ac:dyDescent="0.25">
      <c r="A7" t="str">
        <f>IFERROR(INDEX(ES!$B$6:$B$18,MATCH(B7,ES!$B$6:$B$18,0)),"")</f>
        <v/>
      </c>
      <c r="B7" s="347" t="s">
        <v>751</v>
      </c>
      <c r="C7" s="347" t="s">
        <v>278</v>
      </c>
      <c r="D7" s="347">
        <v>9.5000000000000001E-2</v>
      </c>
      <c r="E7" s="347">
        <v>9.2799999999999994E-2</v>
      </c>
      <c r="F7" s="347">
        <v>9.0399999999999994E-2</v>
      </c>
      <c r="G7" s="347">
        <v>8.7400000000000005E-2</v>
      </c>
      <c r="H7" s="347">
        <v>8.43E-2</v>
      </c>
      <c r="I7" s="347">
        <v>8.1699999999999995E-2</v>
      </c>
      <c r="J7" s="347">
        <v>7.9699999999999993E-2</v>
      </c>
      <c r="K7" s="347">
        <v>7.8399999999999997E-2</v>
      </c>
      <c r="L7" s="347">
        <v>7.7499999999999999E-2</v>
      </c>
      <c r="M7" s="347">
        <v>7.6899999999999996E-2</v>
      </c>
      <c r="N7" s="347">
        <v>7.6600000000000001E-2</v>
      </c>
      <c r="O7" s="344"/>
    </row>
    <row r="8" spans="1:15" hidden="1" x14ac:dyDescent="0.25">
      <c r="A8" t="str">
        <f>IFERROR(INDEX(ES!$B$6:$B$18,MATCH(B8,ES!$B$6:$B$18,0)),"")</f>
        <v/>
      </c>
      <c r="B8" s="347" t="s">
        <v>751</v>
      </c>
      <c r="C8" s="347" t="s">
        <v>752</v>
      </c>
      <c r="D8" s="347">
        <v>2.8500000000000001E-2</v>
      </c>
      <c r="E8" s="347">
        <v>2.7900000000000001E-2</v>
      </c>
      <c r="F8" s="347">
        <v>2.7099999999999999E-2</v>
      </c>
      <c r="G8" s="347">
        <v>2.6200000000000001E-2</v>
      </c>
      <c r="H8" s="347">
        <v>2.53E-2</v>
      </c>
      <c r="I8" s="347">
        <v>2.4500000000000001E-2</v>
      </c>
      <c r="J8" s="347">
        <v>2.3900000000000001E-2</v>
      </c>
      <c r="K8" s="347">
        <v>2.35E-2</v>
      </c>
      <c r="L8" s="347">
        <v>2.3300000000000001E-2</v>
      </c>
      <c r="M8" s="347">
        <v>2.3099999999999999E-2</v>
      </c>
      <c r="N8" s="347">
        <v>2.3E-2</v>
      </c>
      <c r="O8" s="344"/>
    </row>
    <row r="9" spans="1:15" hidden="1" x14ac:dyDescent="0.25">
      <c r="A9" t="str">
        <f>IFERROR(INDEX(ES!$B$6:$B$18,MATCH(B9,ES!$B$6:$B$18,0)),"")</f>
        <v/>
      </c>
      <c r="B9" s="347" t="s">
        <v>751</v>
      </c>
      <c r="C9" s="347" t="s">
        <v>84</v>
      </c>
      <c r="D9" s="347">
        <v>6.6500000000000004E-2</v>
      </c>
      <c r="E9" s="347">
        <v>6.5000000000000002E-2</v>
      </c>
      <c r="F9" s="347">
        <v>6.3299999999999995E-2</v>
      </c>
      <c r="G9" s="347">
        <v>6.1199999999999997E-2</v>
      </c>
      <c r="H9" s="347">
        <v>5.8999999999999997E-2</v>
      </c>
      <c r="I9" s="347">
        <v>5.7200000000000001E-2</v>
      </c>
      <c r="J9" s="347">
        <v>5.5800000000000002E-2</v>
      </c>
      <c r="K9" s="347">
        <v>5.4899999999999997E-2</v>
      </c>
      <c r="L9" s="347">
        <v>5.4199999999999998E-2</v>
      </c>
      <c r="M9" s="347">
        <v>5.3800000000000001E-2</v>
      </c>
      <c r="N9" s="347">
        <v>5.3600000000000002E-2</v>
      </c>
      <c r="O9" s="344"/>
    </row>
    <row r="10" spans="1:15" hidden="1" x14ac:dyDescent="0.25">
      <c r="A10" t="str">
        <f>IFERROR(INDEX(ES!$B$6:$B$18,MATCH(B10,ES!$B$6:$B$18,0)),"")</f>
        <v/>
      </c>
      <c r="B10" s="347" t="s">
        <v>753</v>
      </c>
      <c r="C10" s="347" t="s">
        <v>278</v>
      </c>
      <c r="D10" s="347">
        <v>0.26</v>
      </c>
      <c r="E10" s="347">
        <v>0.26910000000000001</v>
      </c>
      <c r="F10" s="347">
        <v>0.27529999999999999</v>
      </c>
      <c r="G10" s="347">
        <v>0.28139999999999998</v>
      </c>
      <c r="H10" s="347">
        <v>0.28660000000000002</v>
      </c>
      <c r="I10" s="347">
        <v>0.29049999999999998</v>
      </c>
      <c r="J10" s="347">
        <v>0.29330000000000001</v>
      </c>
      <c r="K10" s="347">
        <v>0.29499999999999998</v>
      </c>
      <c r="L10" s="347">
        <v>0.29620000000000002</v>
      </c>
      <c r="M10" s="347">
        <v>0.2969</v>
      </c>
      <c r="N10" s="347">
        <v>0.29730000000000001</v>
      </c>
      <c r="O10" s="344"/>
    </row>
    <row r="11" spans="1:15" hidden="1" x14ac:dyDescent="0.25">
      <c r="A11" t="str">
        <f>IFERROR(INDEX(ES!$B$6:$B$18,MATCH(B11,ES!$B$6:$B$18,0)),"")</f>
        <v/>
      </c>
      <c r="B11" s="347" t="s">
        <v>753</v>
      </c>
      <c r="C11" s="347" t="s">
        <v>752</v>
      </c>
      <c r="D11" s="347">
        <v>7.8E-2</v>
      </c>
      <c r="E11" s="347">
        <v>8.0699999999999994E-2</v>
      </c>
      <c r="F11" s="347">
        <v>8.2600000000000007E-2</v>
      </c>
      <c r="G11" s="347">
        <v>8.4400000000000003E-2</v>
      </c>
      <c r="H11" s="347">
        <v>8.5999999999999993E-2</v>
      </c>
      <c r="I11" s="347">
        <v>8.72E-2</v>
      </c>
      <c r="J11" s="347">
        <v>8.7999999999999995E-2</v>
      </c>
      <c r="K11" s="347">
        <v>8.8499999999999995E-2</v>
      </c>
      <c r="L11" s="347">
        <v>8.8900000000000007E-2</v>
      </c>
      <c r="M11" s="347">
        <v>8.9099999999999999E-2</v>
      </c>
      <c r="N11" s="347">
        <v>8.9200000000000002E-2</v>
      </c>
      <c r="O11" s="344"/>
    </row>
    <row r="12" spans="1:15" hidden="1" x14ac:dyDescent="0.25">
      <c r="A12" t="str">
        <f>IFERROR(INDEX(ES!$B$6:$B$18,MATCH(B12,ES!$B$6:$B$18,0)),"")</f>
        <v/>
      </c>
      <c r="B12" s="347" t="s">
        <v>753</v>
      </c>
      <c r="C12" s="347" t="s">
        <v>84</v>
      </c>
      <c r="D12" s="347">
        <v>0.182</v>
      </c>
      <c r="E12" s="347">
        <v>0.18840000000000001</v>
      </c>
      <c r="F12" s="347">
        <v>0.19270000000000001</v>
      </c>
      <c r="G12" s="347">
        <v>0.19700000000000001</v>
      </c>
      <c r="H12" s="347">
        <v>0.20069999999999999</v>
      </c>
      <c r="I12" s="347">
        <v>0.2034</v>
      </c>
      <c r="J12" s="347">
        <v>0.20530000000000001</v>
      </c>
      <c r="K12" s="347">
        <v>0.20649999999999999</v>
      </c>
      <c r="L12" s="347">
        <v>0.20730000000000001</v>
      </c>
      <c r="M12" s="347">
        <v>0.20780000000000001</v>
      </c>
      <c r="N12" s="347">
        <v>0.20810000000000001</v>
      </c>
      <c r="O12" s="344"/>
    </row>
    <row r="13" spans="1:15" hidden="1" x14ac:dyDescent="0.25">
      <c r="A13" t="str">
        <f>IFERROR(INDEX(ES!$B$6:$B$18,MATCH(B13,ES!$B$6:$B$18,0)),"")</f>
        <v/>
      </c>
      <c r="B13" s="347" t="s">
        <v>754</v>
      </c>
      <c r="C13" s="347" t="s">
        <v>278</v>
      </c>
      <c r="D13" s="347">
        <v>0.11700000000000001</v>
      </c>
      <c r="E13" s="347">
        <v>0.1137</v>
      </c>
      <c r="F13" s="347">
        <v>0.1116</v>
      </c>
      <c r="G13" s="347">
        <v>0.109</v>
      </c>
      <c r="H13" s="347">
        <v>0.10630000000000001</v>
      </c>
      <c r="I13" s="347">
        <v>0.1041</v>
      </c>
      <c r="J13" s="347">
        <v>0.1024</v>
      </c>
      <c r="K13" s="347">
        <v>0.1011</v>
      </c>
      <c r="L13" s="347">
        <v>0.1003</v>
      </c>
      <c r="M13" s="347">
        <v>9.98E-2</v>
      </c>
      <c r="N13" s="347">
        <v>9.9400000000000002E-2</v>
      </c>
      <c r="O13" s="344"/>
    </row>
    <row r="14" spans="1:15" hidden="1" x14ac:dyDescent="0.25">
      <c r="A14" t="str">
        <f>IFERROR(INDEX(ES!$B$6:$B$18,MATCH(B14,ES!$B$6:$B$18,0)),"")</f>
        <v/>
      </c>
      <c r="B14" s="347" t="s">
        <v>754</v>
      </c>
      <c r="C14" s="347" t="s">
        <v>752</v>
      </c>
      <c r="D14" s="347">
        <v>3.5099999999999999E-2</v>
      </c>
      <c r="E14" s="347">
        <v>3.4099999999999998E-2</v>
      </c>
      <c r="F14" s="347">
        <v>3.3500000000000002E-2</v>
      </c>
      <c r="G14" s="347">
        <v>3.27E-2</v>
      </c>
      <c r="H14" s="347">
        <v>3.1899999999999998E-2</v>
      </c>
      <c r="I14" s="347">
        <v>3.1199999999999999E-2</v>
      </c>
      <c r="J14" s="347">
        <v>3.0700000000000002E-2</v>
      </c>
      <c r="K14" s="347">
        <v>3.0300000000000001E-2</v>
      </c>
      <c r="L14" s="347">
        <v>3.0099999999999998E-2</v>
      </c>
      <c r="M14" s="347">
        <v>2.9899999999999999E-2</v>
      </c>
      <c r="N14" s="347">
        <v>2.98E-2</v>
      </c>
      <c r="O14" s="344"/>
    </row>
    <row r="15" spans="1:15" hidden="1" x14ac:dyDescent="0.25">
      <c r="A15" t="str">
        <f>IFERROR(INDEX(ES!$B$6:$B$18,MATCH(B15,ES!$B$6:$B$18,0)),"")</f>
        <v/>
      </c>
      <c r="B15" s="347" t="s">
        <v>754</v>
      </c>
      <c r="C15" s="347" t="s">
        <v>84</v>
      </c>
      <c r="D15" s="347">
        <v>8.1900000000000001E-2</v>
      </c>
      <c r="E15" s="347">
        <v>7.9600000000000004E-2</v>
      </c>
      <c r="F15" s="347">
        <v>7.8100000000000003E-2</v>
      </c>
      <c r="G15" s="347">
        <v>7.6300000000000007E-2</v>
      </c>
      <c r="H15" s="347">
        <v>7.4399999999999994E-2</v>
      </c>
      <c r="I15" s="347">
        <v>7.2900000000000006E-2</v>
      </c>
      <c r="J15" s="347">
        <v>7.17E-2</v>
      </c>
      <c r="K15" s="347">
        <v>7.0800000000000002E-2</v>
      </c>
      <c r="L15" s="347">
        <v>7.0199999999999999E-2</v>
      </c>
      <c r="M15" s="347">
        <v>6.9800000000000001E-2</v>
      </c>
      <c r="N15" s="347">
        <v>6.9599999999999995E-2</v>
      </c>
      <c r="O15" s="344"/>
    </row>
    <row r="16" spans="1:15" hidden="1" x14ac:dyDescent="0.25">
      <c r="A16" t="str">
        <f>IFERROR(INDEX(ES!$B$6:$B$18,MATCH(B16,ES!$B$6:$B$18,0)),"")</f>
        <v/>
      </c>
      <c r="B16" s="347" t="s">
        <v>755</v>
      </c>
      <c r="C16" s="347" t="s">
        <v>278</v>
      </c>
      <c r="D16" s="347">
        <v>0.01</v>
      </c>
      <c r="E16" s="347">
        <v>0.01</v>
      </c>
      <c r="F16" s="347">
        <v>0.01</v>
      </c>
      <c r="G16" s="347">
        <v>0.01</v>
      </c>
      <c r="H16" s="347">
        <v>0.01</v>
      </c>
      <c r="I16" s="347">
        <v>0.01</v>
      </c>
      <c r="J16" s="347">
        <v>0.01</v>
      </c>
      <c r="K16" s="347">
        <v>0.01</v>
      </c>
      <c r="L16" s="347">
        <v>0.01</v>
      </c>
      <c r="M16" s="347">
        <v>0.01</v>
      </c>
      <c r="N16" s="347">
        <v>0.01</v>
      </c>
      <c r="O16" s="344"/>
    </row>
    <row r="17" spans="1:15" hidden="1" x14ac:dyDescent="0.25">
      <c r="A17" t="str">
        <f>IFERROR(INDEX(ES!$B$6:$B$18,MATCH(B17,ES!$B$6:$B$18,0)),"")</f>
        <v/>
      </c>
      <c r="B17" s="347" t="s">
        <v>755</v>
      </c>
      <c r="C17" s="347" t="s">
        <v>752</v>
      </c>
      <c r="D17" s="347">
        <v>5.0000000000000001E-3</v>
      </c>
      <c r="E17" s="347">
        <v>5.0000000000000001E-3</v>
      </c>
      <c r="F17" s="347">
        <v>5.0000000000000001E-3</v>
      </c>
      <c r="G17" s="347">
        <v>5.0000000000000001E-3</v>
      </c>
      <c r="H17" s="347">
        <v>5.0000000000000001E-3</v>
      </c>
      <c r="I17" s="347">
        <v>5.0000000000000001E-3</v>
      </c>
      <c r="J17" s="347">
        <v>5.0000000000000001E-3</v>
      </c>
      <c r="K17" s="347">
        <v>5.0000000000000001E-3</v>
      </c>
      <c r="L17" s="347">
        <v>5.0000000000000001E-3</v>
      </c>
      <c r="M17" s="347">
        <v>5.0000000000000001E-3</v>
      </c>
      <c r="N17" s="347">
        <v>5.0000000000000001E-3</v>
      </c>
      <c r="O17" s="344"/>
    </row>
    <row r="18" spans="1:15" hidden="1" x14ac:dyDescent="0.25">
      <c r="A18" t="str">
        <f>IFERROR(INDEX(ES!$B$6:$B$18,MATCH(B18,ES!$B$6:$B$18,0)),"")</f>
        <v/>
      </c>
      <c r="B18" s="347" t="s">
        <v>755</v>
      </c>
      <c r="C18" s="347" t="s">
        <v>84</v>
      </c>
      <c r="D18" s="347">
        <v>5.0000000000000001E-3</v>
      </c>
      <c r="E18" s="347">
        <v>5.0000000000000001E-3</v>
      </c>
      <c r="F18" s="347">
        <v>5.0000000000000001E-3</v>
      </c>
      <c r="G18" s="347">
        <v>5.0000000000000001E-3</v>
      </c>
      <c r="H18" s="347">
        <v>5.0000000000000001E-3</v>
      </c>
      <c r="I18" s="347">
        <v>5.0000000000000001E-3</v>
      </c>
      <c r="J18" s="347">
        <v>5.0000000000000001E-3</v>
      </c>
      <c r="K18" s="347">
        <v>5.0000000000000001E-3</v>
      </c>
      <c r="L18" s="347">
        <v>5.0000000000000001E-3</v>
      </c>
      <c r="M18" s="347">
        <v>5.0000000000000001E-3</v>
      </c>
      <c r="N18" s="347">
        <v>5.0000000000000001E-3</v>
      </c>
      <c r="O18" s="344"/>
    </row>
    <row r="19" spans="1:15" hidden="1" x14ac:dyDescent="0.25">
      <c r="A19" t="str">
        <f>IFERROR(INDEX(ES!$B$6:$B$18,MATCH(B19,ES!$B$6:$B$18,0)),"")</f>
        <v/>
      </c>
      <c r="B19" s="347" t="s">
        <v>756</v>
      </c>
      <c r="C19" s="347" t="s">
        <v>278</v>
      </c>
      <c r="D19" s="347">
        <v>0.17249999999999999</v>
      </c>
      <c r="E19" s="347">
        <v>0.17050000000000001</v>
      </c>
      <c r="F19" s="347">
        <v>0.16830000000000001</v>
      </c>
      <c r="G19" s="347">
        <v>0.16550000000000001</v>
      </c>
      <c r="H19" s="347">
        <v>0.16259999999999999</v>
      </c>
      <c r="I19" s="347">
        <v>0.16020000000000001</v>
      </c>
      <c r="J19" s="347">
        <v>0.15840000000000001</v>
      </c>
      <c r="K19" s="347">
        <v>0.15720000000000001</v>
      </c>
      <c r="L19" s="347">
        <v>0.15640000000000001</v>
      </c>
      <c r="M19" s="347">
        <v>0.15579999999999999</v>
      </c>
      <c r="N19" s="347">
        <v>0.1555</v>
      </c>
      <c r="O19" s="344"/>
    </row>
    <row r="20" spans="1:15" hidden="1" x14ac:dyDescent="0.25">
      <c r="A20" t="str">
        <f>IFERROR(INDEX(ES!$B$6:$B$18,MATCH(B20,ES!$B$6:$B$18,0)),"")</f>
        <v/>
      </c>
      <c r="B20" s="347" t="s">
        <v>756</v>
      </c>
      <c r="C20" s="347" t="s">
        <v>752</v>
      </c>
      <c r="D20" s="347">
        <v>8.6300000000000002E-2</v>
      </c>
      <c r="E20" s="347">
        <v>8.5300000000000001E-2</v>
      </c>
      <c r="F20" s="347">
        <v>8.4199999999999997E-2</v>
      </c>
      <c r="G20" s="347">
        <v>8.2699999999999996E-2</v>
      </c>
      <c r="H20" s="347">
        <v>8.1299999999999997E-2</v>
      </c>
      <c r="I20" s="347">
        <v>8.0100000000000005E-2</v>
      </c>
      <c r="J20" s="347">
        <v>7.9200000000000007E-2</v>
      </c>
      <c r="K20" s="347">
        <v>7.8600000000000003E-2</v>
      </c>
      <c r="L20" s="347">
        <v>7.8200000000000006E-2</v>
      </c>
      <c r="M20" s="347">
        <v>7.7899999999999997E-2</v>
      </c>
      <c r="N20" s="347">
        <v>7.7799999999999994E-2</v>
      </c>
      <c r="O20" s="344"/>
    </row>
    <row r="21" spans="1:15" hidden="1" x14ac:dyDescent="0.25">
      <c r="A21" t="str">
        <f>IFERROR(INDEX(ES!$B$6:$B$18,MATCH(B21,ES!$B$6:$B$18,0)),"")</f>
        <v/>
      </c>
      <c r="B21" s="347" t="s">
        <v>756</v>
      </c>
      <c r="C21" s="347" t="s">
        <v>84</v>
      </c>
      <c r="D21" s="347">
        <v>8.6300000000000002E-2</v>
      </c>
      <c r="E21" s="347">
        <v>8.5300000000000001E-2</v>
      </c>
      <c r="F21" s="347">
        <v>8.4199999999999997E-2</v>
      </c>
      <c r="G21" s="347">
        <v>8.2699999999999996E-2</v>
      </c>
      <c r="H21" s="347">
        <v>8.1299999999999997E-2</v>
      </c>
      <c r="I21" s="347">
        <v>8.0100000000000005E-2</v>
      </c>
      <c r="J21" s="347">
        <v>7.9200000000000007E-2</v>
      </c>
      <c r="K21" s="347">
        <v>7.8600000000000003E-2</v>
      </c>
      <c r="L21" s="347">
        <v>7.8200000000000006E-2</v>
      </c>
      <c r="M21" s="347">
        <v>7.7899999999999997E-2</v>
      </c>
      <c r="N21" s="347">
        <v>7.7799999999999994E-2</v>
      </c>
      <c r="O21" s="344"/>
    </row>
    <row r="22" spans="1:15" hidden="1" x14ac:dyDescent="0.25">
      <c r="A22" t="str">
        <f>IFERROR(INDEX(ES!$B$6:$B$18,MATCH(B22,ES!$B$6:$B$18,0)),"")</f>
        <v/>
      </c>
      <c r="B22" s="347" t="s">
        <v>757</v>
      </c>
      <c r="C22" s="347" t="s">
        <v>278</v>
      </c>
      <c r="D22" s="347">
        <v>0.129</v>
      </c>
      <c r="E22" s="347">
        <v>0.1275</v>
      </c>
      <c r="F22" s="347">
        <v>0.12609999999999999</v>
      </c>
      <c r="G22" s="347">
        <v>0.1244</v>
      </c>
      <c r="H22" s="347">
        <v>0.1227</v>
      </c>
      <c r="I22" s="347">
        <v>0.1212</v>
      </c>
      <c r="J22" s="347">
        <v>0.1201</v>
      </c>
      <c r="K22" s="347">
        <v>0.11940000000000001</v>
      </c>
      <c r="L22" s="347">
        <v>0.11890000000000001</v>
      </c>
      <c r="M22" s="347">
        <v>0.11849999999999999</v>
      </c>
      <c r="N22" s="347">
        <v>0.1183</v>
      </c>
      <c r="O22" s="344"/>
    </row>
    <row r="23" spans="1:15" hidden="1" x14ac:dyDescent="0.25">
      <c r="A23" t="str">
        <f>IFERROR(INDEX(ES!$B$6:$B$18,MATCH(B23,ES!$B$6:$B$18,0)),"")</f>
        <v/>
      </c>
      <c r="B23" s="347" t="s">
        <v>757</v>
      </c>
      <c r="C23" s="347" t="s">
        <v>752</v>
      </c>
      <c r="D23" s="347">
        <v>6.4500000000000002E-2</v>
      </c>
      <c r="E23" s="347">
        <v>6.3799999999999996E-2</v>
      </c>
      <c r="F23" s="347">
        <v>6.3100000000000003E-2</v>
      </c>
      <c r="G23" s="347">
        <v>6.2199999999999998E-2</v>
      </c>
      <c r="H23" s="347">
        <v>6.1400000000000003E-2</v>
      </c>
      <c r="I23" s="347">
        <v>6.0600000000000001E-2</v>
      </c>
      <c r="J23" s="347">
        <v>6.0100000000000001E-2</v>
      </c>
      <c r="K23" s="347">
        <v>5.9700000000000003E-2</v>
      </c>
      <c r="L23" s="347">
        <v>5.9400000000000001E-2</v>
      </c>
      <c r="M23" s="347">
        <v>5.9299999999999999E-2</v>
      </c>
      <c r="N23" s="347">
        <v>5.9200000000000003E-2</v>
      </c>
      <c r="O23" s="344"/>
    </row>
    <row r="24" spans="1:15" hidden="1" x14ac:dyDescent="0.25">
      <c r="A24" t="str">
        <f>IFERROR(INDEX(ES!$B$6:$B$18,MATCH(B24,ES!$B$6:$B$18,0)),"")</f>
        <v/>
      </c>
      <c r="B24" s="347" t="s">
        <v>757</v>
      </c>
      <c r="C24" s="347" t="s">
        <v>84</v>
      </c>
      <c r="D24" s="347">
        <v>6.4500000000000002E-2</v>
      </c>
      <c r="E24" s="347">
        <v>6.3799999999999996E-2</v>
      </c>
      <c r="F24" s="347">
        <v>6.3100000000000003E-2</v>
      </c>
      <c r="G24" s="347">
        <v>6.2199999999999998E-2</v>
      </c>
      <c r="H24" s="347">
        <v>6.1400000000000003E-2</v>
      </c>
      <c r="I24" s="347">
        <v>6.0600000000000001E-2</v>
      </c>
      <c r="J24" s="347">
        <v>6.0100000000000001E-2</v>
      </c>
      <c r="K24" s="347">
        <v>5.9700000000000003E-2</v>
      </c>
      <c r="L24" s="347">
        <v>5.9400000000000001E-2</v>
      </c>
      <c r="M24" s="347">
        <v>5.9299999999999999E-2</v>
      </c>
      <c r="N24" s="347">
        <v>5.9200000000000003E-2</v>
      </c>
      <c r="O24" s="344"/>
    </row>
    <row r="25" spans="1:15" hidden="1" x14ac:dyDescent="0.25">
      <c r="A25" t="str">
        <f>IFERROR(INDEX(ES!$B$6:$B$18,MATCH(B25,ES!$B$6:$B$18,0)),"")</f>
        <v/>
      </c>
      <c r="B25" s="344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</row>
    <row r="26" spans="1:15" hidden="1" x14ac:dyDescent="0.25">
      <c r="A26" t="str">
        <f>IFERROR(INDEX(ES!$B$6:$B$18,MATCH(B26,ES!$B$6:$B$18,0)),"")</f>
        <v/>
      </c>
      <c r="B26" s="348" t="s">
        <v>758</v>
      </c>
      <c r="C26" s="344"/>
      <c r="D26" s="347">
        <v>0.1885</v>
      </c>
      <c r="E26" s="347">
        <v>0.189</v>
      </c>
      <c r="F26" s="347">
        <v>0.18990000000000001</v>
      </c>
      <c r="G26" s="347">
        <v>0.1915</v>
      </c>
      <c r="H26" s="347">
        <v>0.19389999999999999</v>
      </c>
      <c r="I26" s="347">
        <v>0.19700000000000001</v>
      </c>
      <c r="J26" s="347">
        <v>0.2</v>
      </c>
      <c r="K26" s="347">
        <v>0.20269999999999999</v>
      </c>
      <c r="L26" s="347">
        <v>0.20469999999999999</v>
      </c>
      <c r="M26" s="347">
        <v>0.20610000000000001</v>
      </c>
      <c r="N26" s="347">
        <v>0.20699999999999999</v>
      </c>
      <c r="O26" s="344"/>
    </row>
    <row r="27" spans="1:15" hidden="1" x14ac:dyDescent="0.25">
      <c r="A27" t="str">
        <f>IFERROR(INDEX(ES!$B$6:$B$18,MATCH(B27,ES!$B$6:$B$18,0)),"")</f>
        <v/>
      </c>
      <c r="B27" s="347" t="s">
        <v>759</v>
      </c>
      <c r="C27" s="347" t="s">
        <v>278</v>
      </c>
      <c r="D27" s="347">
        <v>3.2500000000000001E-2</v>
      </c>
      <c r="E27" s="347">
        <v>3.27E-2</v>
      </c>
      <c r="F27" s="347">
        <v>3.3399999999999999E-2</v>
      </c>
      <c r="G27" s="347">
        <v>3.5000000000000003E-2</v>
      </c>
      <c r="H27" s="347">
        <v>3.7699999999999997E-2</v>
      </c>
      <c r="I27" s="347">
        <v>4.1099999999999998E-2</v>
      </c>
      <c r="J27" s="347">
        <v>4.4600000000000001E-2</v>
      </c>
      <c r="K27" s="347">
        <v>4.7600000000000003E-2</v>
      </c>
      <c r="L27" s="347">
        <v>4.9799999999999997E-2</v>
      </c>
      <c r="M27" s="347">
        <v>5.1299999999999998E-2</v>
      </c>
      <c r="N27" s="347">
        <v>5.2299999999999999E-2</v>
      </c>
      <c r="O27" s="344"/>
    </row>
    <row r="28" spans="1:15" hidden="1" x14ac:dyDescent="0.25">
      <c r="A28" t="str">
        <f>IFERROR(INDEX(ES!$B$6:$B$18,MATCH(B28,ES!$B$6:$B$18,0)),"")</f>
        <v/>
      </c>
      <c r="B28" s="347" t="s">
        <v>759</v>
      </c>
      <c r="C28" s="347" t="s">
        <v>752</v>
      </c>
      <c r="D28" s="347">
        <v>3.2500000000000001E-2</v>
      </c>
      <c r="E28" s="347">
        <v>3.27E-2</v>
      </c>
      <c r="F28" s="347">
        <v>3.3399999999999999E-2</v>
      </c>
      <c r="G28" s="347">
        <v>3.5000000000000003E-2</v>
      </c>
      <c r="H28" s="347">
        <v>3.7699999999999997E-2</v>
      </c>
      <c r="I28" s="347">
        <v>2.47E-2</v>
      </c>
      <c r="J28" s="347">
        <v>2.23E-2</v>
      </c>
      <c r="K28" s="347">
        <v>2.3800000000000002E-2</v>
      </c>
      <c r="L28" s="347">
        <v>2.4899999999999999E-2</v>
      </c>
      <c r="M28" s="347">
        <v>2.5700000000000001E-2</v>
      </c>
      <c r="N28" s="347">
        <v>2.6200000000000001E-2</v>
      </c>
      <c r="O28" s="344"/>
    </row>
    <row r="29" spans="1:15" hidden="1" x14ac:dyDescent="0.25">
      <c r="A29" t="str">
        <f>IFERROR(INDEX(ES!$B$6:$B$18,MATCH(B29,ES!$B$6:$B$18,0)),"")</f>
        <v/>
      </c>
      <c r="B29" s="347" t="s">
        <v>759</v>
      </c>
      <c r="C29" s="347" t="s">
        <v>84</v>
      </c>
      <c r="D29" s="349" t="s">
        <v>760</v>
      </c>
      <c r="E29" s="349" t="s">
        <v>760</v>
      </c>
      <c r="F29" s="349" t="s">
        <v>760</v>
      </c>
      <c r="G29" s="349" t="s">
        <v>760</v>
      </c>
      <c r="H29" s="349" t="s">
        <v>760</v>
      </c>
      <c r="I29" s="347">
        <v>1.6500000000000001E-2</v>
      </c>
      <c r="J29" s="347">
        <v>2.23E-2</v>
      </c>
      <c r="K29" s="347">
        <v>2.3800000000000002E-2</v>
      </c>
      <c r="L29" s="347">
        <v>2.4899999999999999E-2</v>
      </c>
      <c r="M29" s="347">
        <v>2.5700000000000001E-2</v>
      </c>
      <c r="N29" s="347">
        <v>2.6200000000000001E-2</v>
      </c>
      <c r="O29" s="344"/>
    </row>
    <row r="30" spans="1:15" hidden="1" x14ac:dyDescent="0.25">
      <c r="A30" t="str">
        <f>IFERROR(INDEX(ES!$B$6:$B$18,MATCH(B30,ES!$B$6:$B$18,0)),"")</f>
        <v/>
      </c>
      <c r="B30" s="347" t="s">
        <v>761</v>
      </c>
      <c r="C30" s="347" t="s">
        <v>278</v>
      </c>
      <c r="D30" s="347">
        <v>7.3999999999999996E-2</v>
      </c>
      <c r="E30" s="347">
        <v>7.6100000000000001E-2</v>
      </c>
      <c r="F30" s="347">
        <v>7.7700000000000005E-2</v>
      </c>
      <c r="G30" s="347">
        <v>7.9299999999999995E-2</v>
      </c>
      <c r="H30" s="347">
        <v>8.0600000000000005E-2</v>
      </c>
      <c r="I30" s="347">
        <v>8.1600000000000006E-2</v>
      </c>
      <c r="J30" s="347">
        <v>8.2299999999999998E-2</v>
      </c>
      <c r="K30" s="347">
        <v>8.2799999999999999E-2</v>
      </c>
      <c r="L30" s="347">
        <v>8.3000000000000004E-2</v>
      </c>
      <c r="M30" s="347">
        <v>8.3199999999999996E-2</v>
      </c>
      <c r="N30" s="347">
        <v>8.3299999999999999E-2</v>
      </c>
      <c r="O30" s="344"/>
    </row>
    <row r="31" spans="1:15" hidden="1" x14ac:dyDescent="0.25">
      <c r="A31" t="str">
        <f>IFERROR(INDEX(ES!$B$6:$B$18,MATCH(B31,ES!$B$6:$B$18,0)),"")</f>
        <v/>
      </c>
      <c r="B31" s="347" t="s">
        <v>761</v>
      </c>
      <c r="C31" s="347" t="s">
        <v>752</v>
      </c>
      <c r="D31" s="347">
        <v>3.6999999999999998E-2</v>
      </c>
      <c r="E31" s="347">
        <v>3.7999999999999999E-2</v>
      </c>
      <c r="F31" s="347">
        <v>3.8800000000000001E-2</v>
      </c>
      <c r="G31" s="347">
        <v>3.9600000000000003E-2</v>
      </c>
      <c r="H31" s="347">
        <v>4.0300000000000002E-2</v>
      </c>
      <c r="I31" s="347">
        <v>4.0800000000000003E-2</v>
      </c>
      <c r="J31" s="347">
        <v>4.1200000000000001E-2</v>
      </c>
      <c r="K31" s="347">
        <v>4.1399999999999999E-2</v>
      </c>
      <c r="L31" s="347">
        <v>4.1500000000000002E-2</v>
      </c>
      <c r="M31" s="347">
        <v>4.1599999999999998E-2</v>
      </c>
      <c r="N31" s="347">
        <v>4.1700000000000001E-2</v>
      </c>
      <c r="O31" s="344"/>
    </row>
    <row r="32" spans="1:15" hidden="1" x14ac:dyDescent="0.25">
      <c r="A32" t="str">
        <f>IFERROR(INDEX(ES!$B$6:$B$18,MATCH(B32,ES!$B$6:$B$18,0)),"")</f>
        <v/>
      </c>
      <c r="B32" s="347" t="s">
        <v>761</v>
      </c>
      <c r="C32" s="347" t="s">
        <v>84</v>
      </c>
      <c r="D32" s="347">
        <v>3.6999999999999998E-2</v>
      </c>
      <c r="E32" s="347">
        <v>3.7999999999999999E-2</v>
      </c>
      <c r="F32" s="347">
        <v>3.8800000000000001E-2</v>
      </c>
      <c r="G32" s="347">
        <v>3.9600000000000003E-2</v>
      </c>
      <c r="H32" s="347">
        <v>4.0300000000000002E-2</v>
      </c>
      <c r="I32" s="347">
        <v>4.0800000000000003E-2</v>
      </c>
      <c r="J32" s="347">
        <v>4.1200000000000001E-2</v>
      </c>
      <c r="K32" s="347">
        <v>4.1399999999999999E-2</v>
      </c>
      <c r="L32" s="347">
        <v>4.1500000000000002E-2</v>
      </c>
      <c r="M32" s="347">
        <v>4.1599999999999998E-2</v>
      </c>
      <c r="N32" s="347">
        <v>4.1700000000000001E-2</v>
      </c>
      <c r="O32" s="344"/>
    </row>
    <row r="33" spans="1:15" hidden="1" x14ac:dyDescent="0.25">
      <c r="A33" t="str">
        <f>IFERROR(INDEX(ES!$B$6:$B$18,MATCH(B33,ES!$B$6:$B$18,0)),"")</f>
        <v/>
      </c>
      <c r="B33" s="347" t="s">
        <v>762</v>
      </c>
      <c r="C33" s="347" t="s">
        <v>278</v>
      </c>
      <c r="D33" s="349" t="s">
        <v>760</v>
      </c>
      <c r="E33" s="349" t="s">
        <v>760</v>
      </c>
      <c r="F33" s="349" t="s">
        <v>760</v>
      </c>
      <c r="G33" s="349" t="s">
        <v>760</v>
      </c>
      <c r="H33" s="349" t="s">
        <v>760</v>
      </c>
      <c r="I33" s="349" t="s">
        <v>760</v>
      </c>
      <c r="J33" s="349" t="s">
        <v>760</v>
      </c>
      <c r="K33" s="349" t="s">
        <v>760</v>
      </c>
      <c r="L33" s="349" t="s">
        <v>760</v>
      </c>
      <c r="M33" s="349" t="s">
        <v>760</v>
      </c>
      <c r="N33" s="349" t="s">
        <v>760</v>
      </c>
      <c r="O33" s="344"/>
    </row>
    <row r="34" spans="1:15" hidden="1" x14ac:dyDescent="0.25">
      <c r="A34" t="str">
        <f>IFERROR(INDEX(ES!$B$6:$B$18,MATCH(B34,ES!$B$6:$B$18,0)),"")</f>
        <v/>
      </c>
      <c r="B34" s="347" t="s">
        <v>762</v>
      </c>
      <c r="C34" s="347" t="s">
        <v>752</v>
      </c>
      <c r="D34" s="349" t="s">
        <v>760</v>
      </c>
      <c r="E34" s="349" t="s">
        <v>760</v>
      </c>
      <c r="F34" s="349" t="s">
        <v>760</v>
      </c>
      <c r="G34" s="349" t="s">
        <v>760</v>
      </c>
      <c r="H34" s="349" t="s">
        <v>760</v>
      </c>
      <c r="I34" s="349" t="s">
        <v>760</v>
      </c>
      <c r="J34" s="349" t="s">
        <v>760</v>
      </c>
      <c r="K34" s="349" t="s">
        <v>760</v>
      </c>
      <c r="L34" s="349" t="s">
        <v>760</v>
      </c>
      <c r="M34" s="349" t="s">
        <v>760</v>
      </c>
      <c r="N34" s="349" t="s">
        <v>760</v>
      </c>
      <c r="O34" s="344"/>
    </row>
    <row r="35" spans="1:15" hidden="1" x14ac:dyDescent="0.25">
      <c r="A35" t="str">
        <f>IFERROR(INDEX(ES!$B$6:$B$18,MATCH(B35,ES!$B$6:$B$18,0)),"")</f>
        <v/>
      </c>
      <c r="B35" s="347" t="s">
        <v>762</v>
      </c>
      <c r="C35" s="347" t="s">
        <v>84</v>
      </c>
      <c r="D35" s="349" t="s">
        <v>760</v>
      </c>
      <c r="E35" s="349" t="s">
        <v>760</v>
      </c>
      <c r="F35" s="349" t="s">
        <v>760</v>
      </c>
      <c r="G35" s="349" t="s">
        <v>760</v>
      </c>
      <c r="H35" s="349" t="s">
        <v>760</v>
      </c>
      <c r="I35" s="349" t="s">
        <v>760</v>
      </c>
      <c r="J35" s="349" t="s">
        <v>760</v>
      </c>
      <c r="K35" s="349" t="s">
        <v>760</v>
      </c>
      <c r="L35" s="349" t="s">
        <v>760</v>
      </c>
      <c r="M35" s="349" t="s">
        <v>760</v>
      </c>
      <c r="N35" s="349" t="s">
        <v>760</v>
      </c>
      <c r="O35" s="344"/>
    </row>
    <row r="36" spans="1:15" hidden="1" x14ac:dyDescent="0.25">
      <c r="A36" t="str">
        <f>IFERROR(INDEX(ES!$B$6:$B$18,MATCH(B36,ES!$B$6:$B$18,0)),"")</f>
        <v/>
      </c>
      <c r="B36" s="347" t="s">
        <v>763</v>
      </c>
      <c r="C36" s="347" t="s">
        <v>278</v>
      </c>
      <c r="D36" s="349" t="s">
        <v>760</v>
      </c>
      <c r="E36" s="349" t="s">
        <v>760</v>
      </c>
      <c r="F36" s="349" t="s">
        <v>760</v>
      </c>
      <c r="G36" s="349" t="s">
        <v>760</v>
      </c>
      <c r="H36" s="349" t="s">
        <v>760</v>
      </c>
      <c r="I36" s="349" t="s">
        <v>760</v>
      </c>
      <c r="J36" s="349" t="s">
        <v>760</v>
      </c>
      <c r="K36" s="349" t="s">
        <v>760</v>
      </c>
      <c r="L36" s="349" t="s">
        <v>760</v>
      </c>
      <c r="M36" s="349" t="s">
        <v>760</v>
      </c>
      <c r="N36" s="349" t="s">
        <v>760</v>
      </c>
      <c r="O36" s="344"/>
    </row>
    <row r="37" spans="1:15" hidden="1" x14ac:dyDescent="0.25">
      <c r="A37" t="str">
        <f>IFERROR(INDEX(ES!$B$6:$B$18,MATCH(B37,ES!$B$6:$B$18,0)),"")</f>
        <v/>
      </c>
      <c r="B37" s="347" t="s">
        <v>763</v>
      </c>
      <c r="C37" s="347" t="s">
        <v>752</v>
      </c>
      <c r="D37" s="349" t="s">
        <v>760</v>
      </c>
      <c r="E37" s="349" t="s">
        <v>760</v>
      </c>
      <c r="F37" s="349" t="s">
        <v>760</v>
      </c>
      <c r="G37" s="349" t="s">
        <v>760</v>
      </c>
      <c r="H37" s="349" t="s">
        <v>760</v>
      </c>
      <c r="I37" s="349" t="s">
        <v>760</v>
      </c>
      <c r="J37" s="349" t="s">
        <v>760</v>
      </c>
      <c r="K37" s="349" t="s">
        <v>760</v>
      </c>
      <c r="L37" s="349" t="s">
        <v>760</v>
      </c>
      <c r="M37" s="349" t="s">
        <v>760</v>
      </c>
      <c r="N37" s="349" t="s">
        <v>760</v>
      </c>
      <c r="O37" s="344"/>
    </row>
    <row r="38" spans="1:15" hidden="1" x14ac:dyDescent="0.25">
      <c r="A38" t="str">
        <f>IFERROR(INDEX(ES!$B$6:$B$18,MATCH(B38,ES!$B$6:$B$18,0)),"")</f>
        <v/>
      </c>
      <c r="B38" s="347" t="s">
        <v>763</v>
      </c>
      <c r="C38" s="347" t="s">
        <v>84</v>
      </c>
      <c r="D38" s="349" t="s">
        <v>760</v>
      </c>
      <c r="E38" s="349" t="s">
        <v>760</v>
      </c>
      <c r="F38" s="349" t="s">
        <v>760</v>
      </c>
      <c r="G38" s="349" t="s">
        <v>760</v>
      </c>
      <c r="H38" s="349" t="s">
        <v>760</v>
      </c>
      <c r="I38" s="349" t="s">
        <v>760</v>
      </c>
      <c r="J38" s="349" t="s">
        <v>760</v>
      </c>
      <c r="K38" s="349" t="s">
        <v>760</v>
      </c>
      <c r="L38" s="349" t="s">
        <v>760</v>
      </c>
      <c r="M38" s="349" t="s">
        <v>760</v>
      </c>
      <c r="N38" s="349" t="s">
        <v>760</v>
      </c>
      <c r="O38" s="344"/>
    </row>
    <row r="39" spans="1:15" hidden="1" x14ac:dyDescent="0.25">
      <c r="A39" t="str">
        <f>IFERROR(INDEX(ES!$B$6:$B$18,MATCH(B39,ES!$B$6:$B$18,0)),"")</f>
        <v/>
      </c>
      <c r="B39" s="347" t="s">
        <v>764</v>
      </c>
      <c r="C39" s="347" t="s">
        <v>278</v>
      </c>
      <c r="D39" s="347">
        <v>3.5999999999999997E-2</v>
      </c>
      <c r="E39" s="347">
        <v>3.4700000000000002E-2</v>
      </c>
      <c r="F39" s="347">
        <v>3.3700000000000001E-2</v>
      </c>
      <c r="G39" s="347">
        <v>3.2599999999999997E-2</v>
      </c>
      <c r="H39" s="347">
        <v>3.1399999999999997E-2</v>
      </c>
      <c r="I39" s="347">
        <v>3.0300000000000001E-2</v>
      </c>
      <c r="J39" s="347">
        <v>2.9499999999999998E-2</v>
      </c>
      <c r="K39" s="347">
        <v>2.9000000000000001E-2</v>
      </c>
      <c r="L39" s="347">
        <v>2.86E-2</v>
      </c>
      <c r="M39" s="347">
        <v>2.8400000000000002E-2</v>
      </c>
      <c r="N39" s="347">
        <v>2.8199999999999999E-2</v>
      </c>
      <c r="O39" s="344"/>
    </row>
    <row r="40" spans="1:15" hidden="1" x14ac:dyDescent="0.25">
      <c r="A40" t="str">
        <f>IFERROR(INDEX(ES!$B$6:$B$18,MATCH(B40,ES!$B$6:$B$18,0)),"")</f>
        <v/>
      </c>
      <c r="B40" s="347" t="s">
        <v>764</v>
      </c>
      <c r="C40" s="347" t="s">
        <v>752</v>
      </c>
      <c r="D40" s="347">
        <v>1.7999999999999999E-2</v>
      </c>
      <c r="E40" s="347">
        <v>1.7399999999999999E-2</v>
      </c>
      <c r="F40" s="347">
        <v>1.6899999999999998E-2</v>
      </c>
      <c r="G40" s="347">
        <v>1.6299999999999999E-2</v>
      </c>
      <c r="H40" s="347">
        <v>1.5699999999999999E-2</v>
      </c>
      <c r="I40" s="347">
        <v>1.52E-2</v>
      </c>
      <c r="J40" s="347">
        <v>1.4800000000000001E-2</v>
      </c>
      <c r="K40" s="347">
        <v>1.4500000000000001E-2</v>
      </c>
      <c r="L40" s="347">
        <v>1.43E-2</v>
      </c>
      <c r="M40" s="347">
        <v>1.4200000000000001E-2</v>
      </c>
      <c r="N40" s="347">
        <v>1.41E-2</v>
      </c>
      <c r="O40" s="344"/>
    </row>
    <row r="41" spans="1:15" hidden="1" x14ac:dyDescent="0.25">
      <c r="A41" t="str">
        <f>IFERROR(INDEX(ES!$B$6:$B$18,MATCH(B41,ES!$B$6:$B$18,0)),"")</f>
        <v/>
      </c>
      <c r="B41" s="347" t="s">
        <v>764</v>
      </c>
      <c r="C41" s="347" t="s">
        <v>84</v>
      </c>
      <c r="D41" s="347">
        <v>1.7999999999999999E-2</v>
      </c>
      <c r="E41" s="347">
        <v>1.7399999999999999E-2</v>
      </c>
      <c r="F41" s="347">
        <v>1.6899999999999998E-2</v>
      </c>
      <c r="G41" s="347">
        <v>1.6299999999999999E-2</v>
      </c>
      <c r="H41" s="347">
        <v>1.5699999999999999E-2</v>
      </c>
      <c r="I41" s="347">
        <v>1.52E-2</v>
      </c>
      <c r="J41" s="347">
        <v>1.4800000000000001E-2</v>
      </c>
      <c r="K41" s="347">
        <v>1.4500000000000001E-2</v>
      </c>
      <c r="L41" s="347">
        <v>1.43E-2</v>
      </c>
      <c r="M41" s="347">
        <v>1.4200000000000001E-2</v>
      </c>
      <c r="N41" s="347">
        <v>1.41E-2</v>
      </c>
      <c r="O41" s="344"/>
    </row>
    <row r="42" spans="1:15" hidden="1" x14ac:dyDescent="0.25">
      <c r="A42" t="str">
        <f>IFERROR(INDEX(ES!$B$6:$B$18,MATCH(B42,ES!$B$6:$B$18,0)),"")</f>
        <v/>
      </c>
      <c r="B42" s="347" t="s">
        <v>765</v>
      </c>
      <c r="C42" s="347" t="s">
        <v>278</v>
      </c>
      <c r="D42" s="347">
        <v>4.5999999999999999E-2</v>
      </c>
      <c r="E42" s="347">
        <v>4.5499999999999999E-2</v>
      </c>
      <c r="F42" s="347">
        <v>4.5199999999999997E-2</v>
      </c>
      <c r="G42" s="347">
        <v>4.4699999999999997E-2</v>
      </c>
      <c r="H42" s="347">
        <v>4.4299999999999999E-2</v>
      </c>
      <c r="I42" s="347">
        <v>4.3900000000000002E-2</v>
      </c>
      <c r="J42" s="347">
        <v>4.36E-2</v>
      </c>
      <c r="K42" s="347">
        <v>4.3400000000000001E-2</v>
      </c>
      <c r="L42" s="347">
        <v>4.3200000000000002E-2</v>
      </c>
      <c r="M42" s="347">
        <v>4.3099999999999999E-2</v>
      </c>
      <c r="N42" s="347">
        <v>4.3099999999999999E-2</v>
      </c>
      <c r="O42" s="344"/>
    </row>
    <row r="43" spans="1:15" hidden="1" x14ac:dyDescent="0.25">
      <c r="A43" t="str">
        <f>IFERROR(INDEX(ES!$B$6:$B$18,MATCH(B43,ES!$B$6:$B$18,0)),"")</f>
        <v/>
      </c>
      <c r="B43" s="347" t="s">
        <v>765</v>
      </c>
      <c r="C43" s="347" t="s">
        <v>752</v>
      </c>
      <c r="D43" s="347">
        <v>2.3E-2</v>
      </c>
      <c r="E43" s="347">
        <v>2.2800000000000001E-2</v>
      </c>
      <c r="F43" s="347">
        <v>2.2599999999999999E-2</v>
      </c>
      <c r="G43" s="347">
        <v>2.24E-2</v>
      </c>
      <c r="H43" s="347">
        <v>2.2100000000000002E-2</v>
      </c>
      <c r="I43" s="347">
        <v>2.1899999999999999E-2</v>
      </c>
      <c r="J43" s="347">
        <v>2.18E-2</v>
      </c>
      <c r="K43" s="347">
        <v>2.1700000000000001E-2</v>
      </c>
      <c r="L43" s="347">
        <v>2.1600000000000001E-2</v>
      </c>
      <c r="M43" s="347">
        <v>2.1600000000000001E-2</v>
      </c>
      <c r="N43" s="347">
        <v>2.1499999999999998E-2</v>
      </c>
      <c r="O43" s="344"/>
    </row>
    <row r="44" spans="1:15" hidden="1" x14ac:dyDescent="0.25">
      <c r="A44" t="str">
        <f>IFERROR(INDEX(ES!$B$6:$B$18,MATCH(B44,ES!$B$6:$B$18,0)),"")</f>
        <v/>
      </c>
      <c r="B44" s="347" t="s">
        <v>765</v>
      </c>
      <c r="C44" s="347" t="s">
        <v>84</v>
      </c>
      <c r="D44" s="347">
        <v>2.3E-2</v>
      </c>
      <c r="E44" s="347">
        <v>2.2800000000000001E-2</v>
      </c>
      <c r="F44" s="347">
        <v>2.2599999999999999E-2</v>
      </c>
      <c r="G44" s="347">
        <v>2.24E-2</v>
      </c>
      <c r="H44" s="347">
        <v>2.2100000000000002E-2</v>
      </c>
      <c r="I44" s="347">
        <v>2.1899999999999999E-2</v>
      </c>
      <c r="J44" s="347">
        <v>2.18E-2</v>
      </c>
      <c r="K44" s="347">
        <v>2.1700000000000001E-2</v>
      </c>
      <c r="L44" s="347">
        <v>2.1600000000000001E-2</v>
      </c>
      <c r="M44" s="347">
        <v>2.1600000000000001E-2</v>
      </c>
      <c r="N44" s="347">
        <v>2.1499999999999998E-2</v>
      </c>
      <c r="O44" s="344"/>
    </row>
    <row r="45" spans="1:15" hidden="1" x14ac:dyDescent="0.25">
      <c r="A45" t="str">
        <f>IFERROR(INDEX(ES!$B$6:$B$18,MATCH(B45,ES!$B$6:$B$18,0)),"")</f>
        <v/>
      </c>
      <c r="B45" s="344"/>
      <c r="C45" s="344"/>
      <c r="D45" s="344"/>
      <c r="E45" s="344"/>
      <c r="F45" s="344"/>
      <c r="G45" s="344"/>
      <c r="H45" s="344"/>
      <c r="I45" s="344"/>
      <c r="J45" s="344"/>
      <c r="K45" s="344"/>
      <c r="L45" s="344"/>
      <c r="M45" s="344"/>
      <c r="N45" s="344"/>
      <c r="O45" s="344"/>
    </row>
    <row r="46" spans="1:15" hidden="1" x14ac:dyDescent="0.25">
      <c r="A46" t="str">
        <f>IFERROR(INDEX(ES!$B$6:$B$18,MATCH(B46,ES!$B$6:$B$18,0)),"")</f>
        <v/>
      </c>
      <c r="B46" s="348" t="s">
        <v>766</v>
      </c>
      <c r="C46" s="344"/>
      <c r="D46" s="347">
        <v>1.2500000000000001E-2</v>
      </c>
      <c r="E46" s="347">
        <v>1.2500000000000001E-2</v>
      </c>
      <c r="F46" s="347">
        <v>1.2500000000000001E-2</v>
      </c>
      <c r="G46" s="347">
        <v>1.2500000000000001E-2</v>
      </c>
      <c r="H46" s="347">
        <v>1.2500000000000001E-2</v>
      </c>
      <c r="I46" s="347">
        <v>1.2500000000000001E-2</v>
      </c>
      <c r="J46" s="347">
        <v>1.2500000000000001E-2</v>
      </c>
      <c r="K46" s="347">
        <v>1.2500000000000001E-2</v>
      </c>
      <c r="L46" s="347">
        <v>1.2500000000000001E-2</v>
      </c>
      <c r="M46" s="347">
        <v>1.2500000000000001E-2</v>
      </c>
      <c r="N46" s="347">
        <v>1.2500000000000001E-2</v>
      </c>
      <c r="O46" s="344"/>
    </row>
    <row r="47" spans="1:15" hidden="1" x14ac:dyDescent="0.25">
      <c r="A47" t="str">
        <f>IFERROR(INDEX(ES!$B$6:$B$18,MATCH(B47,ES!$B$6:$B$18,0)),"")</f>
        <v/>
      </c>
      <c r="B47" s="347" t="s">
        <v>767</v>
      </c>
      <c r="C47" s="347" t="s">
        <v>278</v>
      </c>
      <c r="D47" s="349" t="s">
        <v>760</v>
      </c>
      <c r="E47" s="349" t="s">
        <v>760</v>
      </c>
      <c r="F47" s="349" t="s">
        <v>760</v>
      </c>
      <c r="G47" s="349" t="s">
        <v>760</v>
      </c>
      <c r="H47" s="349" t="s">
        <v>760</v>
      </c>
      <c r="I47" s="349" t="s">
        <v>760</v>
      </c>
      <c r="J47" s="349" t="s">
        <v>760</v>
      </c>
      <c r="K47" s="349" t="s">
        <v>760</v>
      </c>
      <c r="L47" s="349" t="s">
        <v>760</v>
      </c>
      <c r="M47" s="349" t="s">
        <v>760</v>
      </c>
      <c r="N47" s="349" t="s">
        <v>760</v>
      </c>
      <c r="O47" s="344"/>
    </row>
    <row r="48" spans="1:15" hidden="1" x14ac:dyDescent="0.25">
      <c r="A48" t="str">
        <f>IFERROR(INDEX(ES!$B$6:$B$18,MATCH(B48,ES!$B$6:$B$18,0)),"")</f>
        <v/>
      </c>
      <c r="B48" s="347" t="s">
        <v>767</v>
      </c>
      <c r="C48" s="347" t="s">
        <v>752</v>
      </c>
      <c r="D48" s="349" t="s">
        <v>760</v>
      </c>
      <c r="E48" s="349" t="s">
        <v>760</v>
      </c>
      <c r="F48" s="349" t="s">
        <v>760</v>
      </c>
      <c r="G48" s="349" t="s">
        <v>760</v>
      </c>
      <c r="H48" s="349" t="s">
        <v>760</v>
      </c>
      <c r="I48" s="349" t="s">
        <v>760</v>
      </c>
      <c r="J48" s="349" t="s">
        <v>760</v>
      </c>
      <c r="K48" s="349" t="s">
        <v>760</v>
      </c>
      <c r="L48" s="349" t="s">
        <v>760</v>
      </c>
      <c r="M48" s="349" t="s">
        <v>760</v>
      </c>
      <c r="N48" s="349" t="s">
        <v>760</v>
      </c>
      <c r="O48" s="344"/>
    </row>
    <row r="49" spans="1:15" hidden="1" x14ac:dyDescent="0.25">
      <c r="A49" t="str">
        <f>IFERROR(INDEX(ES!$B$6:$B$18,MATCH(B49,ES!$B$6:$B$18,0)),"")</f>
        <v/>
      </c>
      <c r="B49" s="347" t="s">
        <v>767</v>
      </c>
      <c r="C49" s="347" t="s">
        <v>84</v>
      </c>
      <c r="D49" s="349" t="s">
        <v>760</v>
      </c>
      <c r="E49" s="349" t="s">
        <v>760</v>
      </c>
      <c r="F49" s="349" t="s">
        <v>760</v>
      </c>
      <c r="G49" s="349" t="s">
        <v>760</v>
      </c>
      <c r="H49" s="349" t="s">
        <v>760</v>
      </c>
      <c r="I49" s="349" t="s">
        <v>760</v>
      </c>
      <c r="J49" s="349" t="s">
        <v>760</v>
      </c>
      <c r="K49" s="349" t="s">
        <v>760</v>
      </c>
      <c r="L49" s="349" t="s">
        <v>760</v>
      </c>
      <c r="M49" s="349" t="s">
        <v>760</v>
      </c>
      <c r="N49" s="349" t="s">
        <v>760</v>
      </c>
      <c r="O49" s="344"/>
    </row>
    <row r="50" spans="1:15" hidden="1" x14ac:dyDescent="0.25">
      <c r="A50" t="str">
        <f>IFERROR(INDEX(ES!$B$6:$B$18,MATCH(B50,ES!$B$6:$B$18,0)),"")</f>
        <v/>
      </c>
      <c r="B50" s="347" t="s">
        <v>768</v>
      </c>
      <c r="C50" s="347" t="s">
        <v>278</v>
      </c>
      <c r="D50" s="347">
        <v>1.2500000000000001E-2</v>
      </c>
      <c r="E50" s="347">
        <v>1.2500000000000001E-2</v>
      </c>
      <c r="F50" s="347">
        <v>1.2500000000000001E-2</v>
      </c>
      <c r="G50" s="347">
        <v>1.2500000000000001E-2</v>
      </c>
      <c r="H50" s="347">
        <v>1.2500000000000001E-2</v>
      </c>
      <c r="I50" s="347">
        <v>1.2500000000000001E-2</v>
      </c>
      <c r="J50" s="347">
        <v>1.2500000000000001E-2</v>
      </c>
      <c r="K50" s="347">
        <v>1.2500000000000001E-2</v>
      </c>
      <c r="L50" s="347">
        <v>1.2500000000000001E-2</v>
      </c>
      <c r="M50" s="347">
        <v>1.2500000000000001E-2</v>
      </c>
      <c r="N50" s="347">
        <v>1.2500000000000001E-2</v>
      </c>
      <c r="O50" s="344"/>
    </row>
    <row r="51" spans="1:15" hidden="1" x14ac:dyDescent="0.25">
      <c r="A51" t="str">
        <f>IFERROR(INDEX(ES!$B$6:$B$18,MATCH(B51,ES!$B$6:$B$18,0)),"")</f>
        <v/>
      </c>
      <c r="B51" s="347" t="s">
        <v>768</v>
      </c>
      <c r="C51" s="347" t="s">
        <v>752</v>
      </c>
      <c r="D51" s="347">
        <v>3.8E-3</v>
      </c>
      <c r="E51" s="347">
        <v>3.8E-3</v>
      </c>
      <c r="F51" s="347">
        <v>3.8E-3</v>
      </c>
      <c r="G51" s="347">
        <v>3.8E-3</v>
      </c>
      <c r="H51" s="347">
        <v>3.8E-3</v>
      </c>
      <c r="I51" s="347">
        <v>3.8E-3</v>
      </c>
      <c r="J51" s="347">
        <v>3.8E-3</v>
      </c>
      <c r="K51" s="347">
        <v>3.8E-3</v>
      </c>
      <c r="L51" s="347">
        <v>3.8E-3</v>
      </c>
      <c r="M51" s="347">
        <v>3.8E-3</v>
      </c>
      <c r="N51" s="347">
        <v>3.8E-3</v>
      </c>
      <c r="O51" s="344"/>
    </row>
    <row r="52" spans="1:15" hidden="1" x14ac:dyDescent="0.25">
      <c r="A52" t="str">
        <f>IFERROR(INDEX(ES!$B$6:$B$18,MATCH(B52,ES!$B$6:$B$18,0)),"")</f>
        <v/>
      </c>
      <c r="B52" s="347" t="s">
        <v>768</v>
      </c>
      <c r="C52" s="347" t="s">
        <v>84</v>
      </c>
      <c r="D52" s="347">
        <v>8.8000000000000005E-3</v>
      </c>
      <c r="E52" s="347">
        <v>8.8000000000000005E-3</v>
      </c>
      <c r="F52" s="347">
        <v>8.8000000000000005E-3</v>
      </c>
      <c r="G52" s="347">
        <v>8.8000000000000005E-3</v>
      </c>
      <c r="H52" s="347">
        <v>8.8000000000000005E-3</v>
      </c>
      <c r="I52" s="347">
        <v>8.8000000000000005E-3</v>
      </c>
      <c r="J52" s="347">
        <v>8.8000000000000005E-3</v>
      </c>
      <c r="K52" s="347">
        <v>8.8000000000000005E-3</v>
      </c>
      <c r="L52" s="347">
        <v>8.8000000000000005E-3</v>
      </c>
      <c r="M52" s="347">
        <v>8.8000000000000005E-3</v>
      </c>
      <c r="N52" s="347">
        <v>8.8000000000000005E-3</v>
      </c>
      <c r="O52" s="344"/>
    </row>
    <row r="53" spans="1:15" hidden="1" x14ac:dyDescent="0.25">
      <c r="A53" t="str">
        <f>IFERROR(INDEX(ES!$B$6:$B$18,MATCH(B53,ES!$B$6:$B$18,0)),"")</f>
        <v/>
      </c>
      <c r="B53" s="347" t="s">
        <v>769</v>
      </c>
      <c r="C53" s="347" t="s">
        <v>278</v>
      </c>
      <c r="D53" s="349" t="s">
        <v>760</v>
      </c>
      <c r="E53" s="349" t="s">
        <v>760</v>
      </c>
      <c r="F53" s="349" t="s">
        <v>760</v>
      </c>
      <c r="G53" s="349" t="s">
        <v>760</v>
      </c>
      <c r="H53" s="349" t="s">
        <v>760</v>
      </c>
      <c r="I53" s="349" t="s">
        <v>760</v>
      </c>
      <c r="J53" s="349" t="s">
        <v>760</v>
      </c>
      <c r="K53" s="349" t="s">
        <v>760</v>
      </c>
      <c r="L53" s="349" t="s">
        <v>760</v>
      </c>
      <c r="M53" s="349" t="s">
        <v>760</v>
      </c>
      <c r="N53" s="349" t="s">
        <v>760</v>
      </c>
      <c r="O53" s="344"/>
    </row>
    <row r="54" spans="1:15" hidden="1" x14ac:dyDescent="0.25">
      <c r="A54" t="str">
        <f>IFERROR(INDEX(ES!$B$6:$B$18,MATCH(B54,ES!$B$6:$B$18,0)),"")</f>
        <v/>
      </c>
      <c r="B54" s="347" t="s">
        <v>769</v>
      </c>
      <c r="C54" s="347" t="s">
        <v>752</v>
      </c>
      <c r="D54" s="349" t="s">
        <v>760</v>
      </c>
      <c r="E54" s="349" t="s">
        <v>760</v>
      </c>
      <c r="F54" s="349" t="s">
        <v>760</v>
      </c>
      <c r="G54" s="349" t="s">
        <v>760</v>
      </c>
      <c r="H54" s="349" t="s">
        <v>760</v>
      </c>
      <c r="I54" s="349" t="s">
        <v>760</v>
      </c>
      <c r="J54" s="349" t="s">
        <v>760</v>
      </c>
      <c r="K54" s="349" t="s">
        <v>760</v>
      </c>
      <c r="L54" s="349" t="s">
        <v>760</v>
      </c>
      <c r="M54" s="349" t="s">
        <v>760</v>
      </c>
      <c r="N54" s="349" t="s">
        <v>760</v>
      </c>
      <c r="O54" s="344"/>
    </row>
    <row r="55" spans="1:15" hidden="1" x14ac:dyDescent="0.25">
      <c r="A55" t="str">
        <f>IFERROR(INDEX(ES!$B$6:$B$18,MATCH(B55,ES!$B$6:$B$18,0)),"")</f>
        <v/>
      </c>
      <c r="B55" s="347" t="s">
        <v>769</v>
      </c>
      <c r="C55" s="347" t="s">
        <v>84</v>
      </c>
      <c r="D55" s="349" t="s">
        <v>760</v>
      </c>
      <c r="E55" s="349" t="s">
        <v>760</v>
      </c>
      <c r="F55" s="349" t="s">
        <v>760</v>
      </c>
      <c r="G55" s="349" t="s">
        <v>760</v>
      </c>
      <c r="H55" s="349" t="s">
        <v>760</v>
      </c>
      <c r="I55" s="349" t="s">
        <v>760</v>
      </c>
      <c r="J55" s="349" t="s">
        <v>760</v>
      </c>
      <c r="K55" s="349" t="s">
        <v>760</v>
      </c>
      <c r="L55" s="349" t="s">
        <v>760</v>
      </c>
      <c r="M55" s="349" t="s">
        <v>760</v>
      </c>
      <c r="N55" s="349" t="s">
        <v>760</v>
      </c>
      <c r="O55" s="344"/>
    </row>
    <row r="56" spans="1:15" hidden="1" x14ac:dyDescent="0.25">
      <c r="A56" t="str">
        <f>IFERROR(INDEX(ES!$B$6:$B$18,MATCH(B56,ES!$B$6:$B$18,0)),"")</f>
        <v/>
      </c>
      <c r="B56" s="347" t="s">
        <v>770</v>
      </c>
      <c r="C56" s="347" t="s">
        <v>278</v>
      </c>
      <c r="D56" s="349" t="s">
        <v>760</v>
      </c>
      <c r="E56" s="349" t="s">
        <v>760</v>
      </c>
      <c r="F56" s="349" t="s">
        <v>760</v>
      </c>
      <c r="G56" s="349" t="s">
        <v>760</v>
      </c>
      <c r="H56" s="349" t="s">
        <v>760</v>
      </c>
      <c r="I56" s="349" t="s">
        <v>760</v>
      </c>
      <c r="J56" s="349" t="s">
        <v>760</v>
      </c>
      <c r="K56" s="349" t="s">
        <v>760</v>
      </c>
      <c r="L56" s="349" t="s">
        <v>760</v>
      </c>
      <c r="M56" s="349" t="s">
        <v>760</v>
      </c>
      <c r="N56" s="349" t="s">
        <v>760</v>
      </c>
      <c r="O56" s="344"/>
    </row>
    <row r="57" spans="1:15" hidden="1" x14ac:dyDescent="0.25">
      <c r="A57" t="str">
        <f>IFERROR(INDEX(ES!$B$6:$B$18,MATCH(B57,ES!$B$6:$B$18,0)),"")</f>
        <v/>
      </c>
      <c r="B57" s="347" t="s">
        <v>770</v>
      </c>
      <c r="C57" s="347" t="s">
        <v>752</v>
      </c>
      <c r="D57" s="349" t="s">
        <v>760</v>
      </c>
      <c r="E57" s="349" t="s">
        <v>760</v>
      </c>
      <c r="F57" s="349" t="s">
        <v>760</v>
      </c>
      <c r="G57" s="349" t="s">
        <v>760</v>
      </c>
      <c r="H57" s="349" t="s">
        <v>760</v>
      </c>
      <c r="I57" s="349" t="s">
        <v>760</v>
      </c>
      <c r="J57" s="349" t="s">
        <v>760</v>
      </c>
      <c r="K57" s="349" t="s">
        <v>760</v>
      </c>
      <c r="L57" s="349" t="s">
        <v>760</v>
      </c>
      <c r="M57" s="349" t="s">
        <v>760</v>
      </c>
      <c r="N57" s="349" t="s">
        <v>760</v>
      </c>
      <c r="O57" s="344"/>
    </row>
    <row r="58" spans="1:15" hidden="1" x14ac:dyDescent="0.25">
      <c r="A58" t="str">
        <f>IFERROR(INDEX(ES!$B$6:$B$18,MATCH(B58,ES!$B$6:$B$18,0)),"")</f>
        <v/>
      </c>
      <c r="B58" s="347" t="s">
        <v>770</v>
      </c>
      <c r="C58" s="347" t="s">
        <v>84</v>
      </c>
      <c r="D58" s="349" t="s">
        <v>760</v>
      </c>
      <c r="E58" s="349" t="s">
        <v>760</v>
      </c>
      <c r="F58" s="349" t="s">
        <v>760</v>
      </c>
      <c r="G58" s="349" t="s">
        <v>760</v>
      </c>
      <c r="H58" s="349" t="s">
        <v>760</v>
      </c>
      <c r="I58" s="349" t="s">
        <v>760</v>
      </c>
      <c r="J58" s="349" t="s">
        <v>760</v>
      </c>
      <c r="K58" s="349" t="s">
        <v>760</v>
      </c>
      <c r="L58" s="349" t="s">
        <v>760</v>
      </c>
      <c r="M58" s="349" t="s">
        <v>760</v>
      </c>
      <c r="N58" s="349" t="s">
        <v>760</v>
      </c>
      <c r="O58" s="344"/>
    </row>
    <row r="59" spans="1:15" hidden="1" x14ac:dyDescent="0.25">
      <c r="A59" t="str">
        <f>IFERROR(INDEX(ES!$B$6:$B$18,MATCH(B59,ES!$B$6:$B$18,0)),"")</f>
        <v/>
      </c>
      <c r="B59" s="344"/>
      <c r="C59" s="344"/>
      <c r="D59" s="344"/>
      <c r="E59" s="344"/>
      <c r="F59" s="344"/>
      <c r="G59" s="344"/>
      <c r="H59" s="344"/>
      <c r="I59" s="344"/>
      <c r="J59" s="344"/>
      <c r="K59" s="344"/>
      <c r="L59" s="344"/>
      <c r="M59" s="344"/>
      <c r="N59" s="344"/>
      <c r="O59" s="344"/>
    </row>
    <row r="60" spans="1:15" hidden="1" x14ac:dyDescent="0.25">
      <c r="A60" t="str">
        <f>IFERROR(INDEX(ES!$B$6:$B$18,MATCH(B60,ES!$B$6:$B$18,0)),"")</f>
        <v/>
      </c>
      <c r="B60" s="348" t="s">
        <v>771</v>
      </c>
      <c r="C60" s="344"/>
      <c r="D60" s="347">
        <v>7.3499999999999996E-2</v>
      </c>
      <c r="E60" s="347">
        <v>7.2800000000000004E-2</v>
      </c>
      <c r="F60" s="347">
        <v>7.1199999999999999E-2</v>
      </c>
      <c r="G60" s="347">
        <v>7.0800000000000002E-2</v>
      </c>
      <c r="H60" s="347">
        <v>7.0099999999999996E-2</v>
      </c>
      <c r="I60" s="347">
        <v>6.9800000000000001E-2</v>
      </c>
      <c r="J60" s="347">
        <v>6.9599999999999995E-2</v>
      </c>
      <c r="K60" s="347">
        <v>6.9500000000000006E-2</v>
      </c>
      <c r="L60" s="347">
        <v>6.9199999999999998E-2</v>
      </c>
      <c r="M60" s="347">
        <v>6.8699999999999997E-2</v>
      </c>
      <c r="N60" s="347">
        <v>6.8099999999999994E-2</v>
      </c>
      <c r="O60" s="344"/>
    </row>
    <row r="61" spans="1:15" x14ac:dyDescent="0.25">
      <c r="A61" t="str">
        <f>IFERROR(INDEX(ES!$B$6:$B$18,MATCH(B61,ES!$B$6:$B$18,0)),"")</f>
        <v>aripiprazole</v>
      </c>
      <c r="B61" s="347" t="s">
        <v>93</v>
      </c>
      <c r="C61" s="347" t="s">
        <v>278</v>
      </c>
      <c r="D61" s="347">
        <v>1.6E-2</v>
      </c>
      <c r="E61" s="347">
        <v>1.7999999999999999E-2</v>
      </c>
      <c r="F61" s="347">
        <v>1.7999999999999999E-2</v>
      </c>
      <c r="G61" s="347">
        <v>1.78E-2</v>
      </c>
      <c r="H61" s="347">
        <v>1.7600000000000001E-2</v>
      </c>
      <c r="I61" s="347">
        <v>1.72E-2</v>
      </c>
      <c r="J61" s="347">
        <v>1.6899999999999998E-2</v>
      </c>
      <c r="K61" s="347">
        <v>1.66E-2</v>
      </c>
      <c r="L61" s="347">
        <v>1.6400000000000001E-2</v>
      </c>
      <c r="M61" s="347">
        <v>1.6299999999999999E-2</v>
      </c>
      <c r="N61" s="347">
        <v>1.6199999999999999E-2</v>
      </c>
      <c r="O61" s="344"/>
    </row>
    <row r="62" spans="1:15" hidden="1" x14ac:dyDescent="0.25">
      <c r="A62" t="str">
        <f>IFERROR(INDEX(ES!$B$6:$B$18,MATCH(B62,ES!$B$6:$B$18,0)),"")</f>
        <v>aripiprazole</v>
      </c>
      <c r="B62" s="347" t="s">
        <v>93</v>
      </c>
      <c r="C62" s="347" t="s">
        <v>752</v>
      </c>
      <c r="D62" s="347">
        <v>8.0000000000000002E-3</v>
      </c>
      <c r="E62" s="347">
        <v>8.9999999999999993E-3</v>
      </c>
      <c r="F62" s="347">
        <v>8.9999999999999993E-3</v>
      </c>
      <c r="G62" s="347">
        <v>8.8999999999999999E-3</v>
      </c>
      <c r="H62" s="347">
        <v>8.8000000000000005E-3</v>
      </c>
      <c r="I62" s="347">
        <v>8.6E-3</v>
      </c>
      <c r="J62" s="347">
        <v>8.3999999999999995E-3</v>
      </c>
      <c r="K62" s="347">
        <v>8.3000000000000001E-3</v>
      </c>
      <c r="L62" s="347">
        <v>8.2000000000000007E-3</v>
      </c>
      <c r="M62" s="347">
        <v>8.0999999999999996E-3</v>
      </c>
      <c r="N62" s="347">
        <v>8.0999999999999996E-3</v>
      </c>
      <c r="O62" s="344"/>
    </row>
    <row r="63" spans="1:15" hidden="1" x14ac:dyDescent="0.25">
      <c r="A63" t="str">
        <f>IFERROR(INDEX(ES!$B$6:$B$18,MATCH(B63,ES!$B$6:$B$18,0)),"")</f>
        <v>aripiprazole</v>
      </c>
      <c r="B63" s="347" t="s">
        <v>93</v>
      </c>
      <c r="C63" s="347" t="s">
        <v>84</v>
      </c>
      <c r="D63" s="347">
        <v>8.0000000000000002E-3</v>
      </c>
      <c r="E63" s="347">
        <v>8.9999999999999993E-3</v>
      </c>
      <c r="F63" s="347">
        <v>8.9999999999999993E-3</v>
      </c>
      <c r="G63" s="347">
        <v>8.8999999999999999E-3</v>
      </c>
      <c r="H63" s="347">
        <v>8.8000000000000005E-3</v>
      </c>
      <c r="I63" s="347">
        <v>8.6E-3</v>
      </c>
      <c r="J63" s="347">
        <v>8.3999999999999995E-3</v>
      </c>
      <c r="K63" s="347">
        <v>8.3000000000000001E-3</v>
      </c>
      <c r="L63" s="347">
        <v>8.2000000000000007E-3</v>
      </c>
      <c r="M63" s="347">
        <v>8.0999999999999996E-3</v>
      </c>
      <c r="N63" s="347">
        <v>8.0999999999999996E-3</v>
      </c>
      <c r="O63" s="344"/>
    </row>
    <row r="64" spans="1:15" hidden="1" x14ac:dyDescent="0.25">
      <c r="A64" t="str">
        <f>IFERROR(INDEX(ES!$B$6:$B$18,MATCH(B64,ES!$B$6:$B$18,0)),"")</f>
        <v/>
      </c>
      <c r="B64" s="347" t="s">
        <v>88</v>
      </c>
      <c r="C64" s="347" t="s">
        <v>278</v>
      </c>
      <c r="D64" s="349" t="s">
        <v>760</v>
      </c>
      <c r="E64" s="349" t="s">
        <v>760</v>
      </c>
      <c r="F64" s="347">
        <v>1E-4</v>
      </c>
      <c r="G64" s="347">
        <v>1.5E-3</v>
      </c>
      <c r="H64" s="347">
        <v>2.2000000000000001E-3</v>
      </c>
      <c r="I64" s="347">
        <v>2.8999999999999998E-3</v>
      </c>
      <c r="J64" s="347">
        <v>3.5000000000000001E-3</v>
      </c>
      <c r="K64" s="347">
        <v>4.0000000000000001E-3</v>
      </c>
      <c r="L64" s="347">
        <v>4.3E-3</v>
      </c>
      <c r="M64" s="347">
        <v>4.4999999999999997E-3</v>
      </c>
      <c r="N64" s="347">
        <v>4.7000000000000002E-3</v>
      </c>
      <c r="O64" s="344"/>
    </row>
    <row r="65" spans="1:15" hidden="1" x14ac:dyDescent="0.25">
      <c r="A65" t="str">
        <f>IFERROR(INDEX(ES!$B$6:$B$18,MATCH(B65,ES!$B$6:$B$18,0)),"")</f>
        <v/>
      </c>
      <c r="B65" s="347" t="s">
        <v>88</v>
      </c>
      <c r="C65" s="347" t="s">
        <v>752</v>
      </c>
      <c r="D65" s="349" t="s">
        <v>760</v>
      </c>
      <c r="E65" s="349" t="s">
        <v>760</v>
      </c>
      <c r="F65" s="347">
        <v>1E-4</v>
      </c>
      <c r="G65" s="347">
        <v>1.5E-3</v>
      </c>
      <c r="H65" s="347">
        <v>2.2000000000000001E-3</v>
      </c>
      <c r="I65" s="347">
        <v>2.8999999999999998E-3</v>
      </c>
      <c r="J65" s="347">
        <v>3.5000000000000001E-3</v>
      </c>
      <c r="K65" s="347">
        <v>4.0000000000000001E-3</v>
      </c>
      <c r="L65" s="347">
        <v>4.3E-3</v>
      </c>
      <c r="M65" s="347">
        <v>4.4999999999999997E-3</v>
      </c>
      <c r="N65" s="347">
        <v>4.7000000000000002E-3</v>
      </c>
      <c r="O65" s="344"/>
    </row>
    <row r="66" spans="1:15" hidden="1" x14ac:dyDescent="0.25">
      <c r="A66" t="str">
        <f>IFERROR(INDEX(ES!$B$6:$B$18,MATCH(B66,ES!$B$6:$B$18,0)),"")</f>
        <v/>
      </c>
      <c r="B66" s="347" t="s">
        <v>88</v>
      </c>
      <c r="C66" s="347" t="s">
        <v>84</v>
      </c>
      <c r="D66" s="349" t="s">
        <v>760</v>
      </c>
      <c r="E66" s="349" t="s">
        <v>760</v>
      </c>
      <c r="F66" s="349" t="s">
        <v>760</v>
      </c>
      <c r="G66" s="349" t="s">
        <v>760</v>
      </c>
      <c r="H66" s="349" t="s">
        <v>760</v>
      </c>
      <c r="I66" s="349" t="s">
        <v>760</v>
      </c>
      <c r="J66" s="349" t="s">
        <v>760</v>
      </c>
      <c r="K66" s="349" t="s">
        <v>760</v>
      </c>
      <c r="L66" s="349" t="s">
        <v>760</v>
      </c>
      <c r="M66" s="349" t="s">
        <v>760</v>
      </c>
      <c r="N66" s="349" t="s">
        <v>760</v>
      </c>
      <c r="O66" s="344"/>
    </row>
    <row r="67" spans="1:15" hidden="1" x14ac:dyDescent="0.25">
      <c r="A67" t="str">
        <f>IFERROR(INDEX(ES!$B$6:$B$18,MATCH(B67,ES!$B$6:$B$18,0)),"")</f>
        <v/>
      </c>
      <c r="B67" s="347" t="s">
        <v>83</v>
      </c>
      <c r="C67" s="347" t="s">
        <v>278</v>
      </c>
      <c r="D67" s="349" t="s">
        <v>760</v>
      </c>
      <c r="E67" s="349" t="s">
        <v>760</v>
      </c>
      <c r="F67" s="347">
        <v>2.9999999999999997E-4</v>
      </c>
      <c r="G67" s="347">
        <v>5.9999999999999995E-4</v>
      </c>
      <c r="H67" s="347">
        <v>1E-3</v>
      </c>
      <c r="I67" s="347">
        <v>1.5E-3</v>
      </c>
      <c r="J67" s="347">
        <v>2E-3</v>
      </c>
      <c r="K67" s="347">
        <v>2.3999999999999998E-3</v>
      </c>
      <c r="L67" s="347">
        <v>2.7000000000000001E-3</v>
      </c>
      <c r="M67" s="347">
        <v>2.8999999999999998E-3</v>
      </c>
      <c r="N67" s="347">
        <v>3.0000000000000001E-3</v>
      </c>
      <c r="O67" s="344"/>
    </row>
    <row r="68" spans="1:15" hidden="1" x14ac:dyDescent="0.25">
      <c r="A68" t="str">
        <f>IFERROR(INDEX(ES!$B$6:$B$18,MATCH(B68,ES!$B$6:$B$18,0)),"")</f>
        <v/>
      </c>
      <c r="B68" s="347" t="s">
        <v>83</v>
      </c>
      <c r="C68" s="347" t="s">
        <v>752</v>
      </c>
      <c r="D68" s="349" t="s">
        <v>760</v>
      </c>
      <c r="E68" s="349" t="s">
        <v>760</v>
      </c>
      <c r="F68" s="347">
        <v>2.9999999999999997E-4</v>
      </c>
      <c r="G68" s="347">
        <v>5.9999999999999995E-4</v>
      </c>
      <c r="H68" s="347">
        <v>1E-3</v>
      </c>
      <c r="I68" s="347">
        <v>1.5E-3</v>
      </c>
      <c r="J68" s="347">
        <v>2E-3</v>
      </c>
      <c r="K68" s="347">
        <v>2.3999999999999998E-3</v>
      </c>
      <c r="L68" s="347">
        <v>2.7000000000000001E-3</v>
      </c>
      <c r="M68" s="347">
        <v>2.8999999999999998E-3</v>
      </c>
      <c r="N68" s="347">
        <v>3.0000000000000001E-3</v>
      </c>
      <c r="O68" s="344"/>
    </row>
    <row r="69" spans="1:15" hidden="1" x14ac:dyDescent="0.25">
      <c r="A69" t="str">
        <f>IFERROR(INDEX(ES!$B$6:$B$18,MATCH(B69,ES!$B$6:$B$18,0)),"")</f>
        <v/>
      </c>
      <c r="B69" s="347" t="s">
        <v>83</v>
      </c>
      <c r="C69" s="347" t="s">
        <v>84</v>
      </c>
      <c r="D69" s="349" t="s">
        <v>760</v>
      </c>
      <c r="E69" s="349" t="s">
        <v>760</v>
      </c>
      <c r="F69" s="349" t="s">
        <v>760</v>
      </c>
      <c r="G69" s="349" t="s">
        <v>760</v>
      </c>
      <c r="H69" s="349" t="s">
        <v>760</v>
      </c>
      <c r="I69" s="349" t="s">
        <v>760</v>
      </c>
      <c r="J69" s="349" t="s">
        <v>760</v>
      </c>
      <c r="K69" s="349" t="s">
        <v>760</v>
      </c>
      <c r="L69" s="349" t="s">
        <v>760</v>
      </c>
      <c r="M69" s="349" t="s">
        <v>760</v>
      </c>
      <c r="N69" s="349" t="s">
        <v>760</v>
      </c>
      <c r="O69" s="344"/>
    </row>
    <row r="70" spans="1:15" hidden="1" x14ac:dyDescent="0.25">
      <c r="A70" t="str">
        <f>IFERROR(INDEX(ES!$B$6:$B$18,MATCH(B70,ES!$B$6:$B$18,0)),"")</f>
        <v/>
      </c>
      <c r="B70" s="347" t="s">
        <v>772</v>
      </c>
      <c r="C70" s="347" t="s">
        <v>278</v>
      </c>
      <c r="D70" s="349" t="s">
        <v>760</v>
      </c>
      <c r="E70" s="349" t="s">
        <v>760</v>
      </c>
      <c r="F70" s="347">
        <v>1E-4</v>
      </c>
      <c r="G70" s="347">
        <v>2.9999999999999997E-4</v>
      </c>
      <c r="H70" s="347">
        <v>6.9999999999999999E-4</v>
      </c>
      <c r="I70" s="347">
        <v>1.1000000000000001E-3</v>
      </c>
      <c r="J70" s="347">
        <v>1.5E-3</v>
      </c>
      <c r="K70" s="347">
        <v>2E-3</v>
      </c>
      <c r="L70" s="347">
        <v>2.3E-3</v>
      </c>
      <c r="M70" s="347">
        <v>2.5000000000000001E-3</v>
      </c>
      <c r="N70" s="347">
        <v>2.5999999999999999E-3</v>
      </c>
      <c r="O70" s="344"/>
    </row>
    <row r="71" spans="1:15" hidden="1" x14ac:dyDescent="0.25">
      <c r="A71" t="str">
        <f>IFERROR(INDEX(ES!$B$6:$B$18,MATCH(B71,ES!$B$6:$B$18,0)),"")</f>
        <v/>
      </c>
      <c r="B71" s="347" t="s">
        <v>772</v>
      </c>
      <c r="C71" s="347" t="s">
        <v>752</v>
      </c>
      <c r="D71" s="349" t="s">
        <v>760</v>
      </c>
      <c r="E71" s="349" t="s">
        <v>760</v>
      </c>
      <c r="F71" s="347">
        <v>1E-4</v>
      </c>
      <c r="G71" s="347">
        <v>2.9999999999999997E-4</v>
      </c>
      <c r="H71" s="347">
        <v>6.9999999999999999E-4</v>
      </c>
      <c r="I71" s="347">
        <v>1.1000000000000001E-3</v>
      </c>
      <c r="J71" s="347">
        <v>1.5E-3</v>
      </c>
      <c r="K71" s="347">
        <v>1.1999999999999999E-3</v>
      </c>
      <c r="L71" s="347">
        <v>1.1000000000000001E-3</v>
      </c>
      <c r="M71" s="347">
        <v>1.1999999999999999E-3</v>
      </c>
      <c r="N71" s="347">
        <v>1.2999999999999999E-3</v>
      </c>
      <c r="O71" s="344"/>
    </row>
    <row r="72" spans="1:15" hidden="1" x14ac:dyDescent="0.25">
      <c r="A72" t="str">
        <f>IFERROR(INDEX(ES!$B$6:$B$18,MATCH(B72,ES!$B$6:$B$18,0)),"")</f>
        <v/>
      </c>
      <c r="B72" s="347" t="s">
        <v>772</v>
      </c>
      <c r="C72" s="347" t="s">
        <v>84</v>
      </c>
      <c r="D72" s="349" t="s">
        <v>760</v>
      </c>
      <c r="E72" s="349" t="s">
        <v>760</v>
      </c>
      <c r="F72" s="349" t="s">
        <v>760</v>
      </c>
      <c r="G72" s="349" t="s">
        <v>760</v>
      </c>
      <c r="H72" s="349" t="s">
        <v>760</v>
      </c>
      <c r="I72" s="349" t="s">
        <v>760</v>
      </c>
      <c r="J72" s="349" t="s">
        <v>760</v>
      </c>
      <c r="K72" s="347">
        <v>8.0000000000000004E-4</v>
      </c>
      <c r="L72" s="347">
        <v>1.1000000000000001E-3</v>
      </c>
      <c r="M72" s="347">
        <v>1.1999999999999999E-3</v>
      </c>
      <c r="N72" s="347">
        <v>1.2999999999999999E-3</v>
      </c>
      <c r="O72" s="344"/>
    </row>
    <row r="73" spans="1:15" hidden="1" x14ac:dyDescent="0.25">
      <c r="A73" t="str">
        <f>IFERROR(INDEX(ES!$B$6:$B$18,MATCH(B73,ES!$B$6:$B$18,0)),"")</f>
        <v/>
      </c>
      <c r="B73" s="347" t="s">
        <v>773</v>
      </c>
      <c r="C73" s="347" t="s">
        <v>278</v>
      </c>
      <c r="D73" s="347">
        <v>1.4E-2</v>
      </c>
      <c r="E73" s="347">
        <v>1.37E-2</v>
      </c>
      <c r="F73" s="347">
        <v>1.34E-2</v>
      </c>
      <c r="G73" s="347">
        <v>1.3100000000000001E-2</v>
      </c>
      <c r="H73" s="347">
        <v>1.2800000000000001E-2</v>
      </c>
      <c r="I73" s="347">
        <v>1.2500000000000001E-2</v>
      </c>
      <c r="J73" s="347">
        <v>1.2200000000000001E-2</v>
      </c>
      <c r="K73" s="347">
        <v>1.1900000000000001E-2</v>
      </c>
      <c r="L73" s="347">
        <v>1.1599999999999999E-2</v>
      </c>
      <c r="M73" s="347">
        <v>1.1299999999999999E-2</v>
      </c>
      <c r="N73" s="347">
        <v>1.0999999999999999E-2</v>
      </c>
      <c r="O73" s="344"/>
    </row>
    <row r="74" spans="1:15" hidden="1" x14ac:dyDescent="0.25">
      <c r="A74" t="str">
        <f>IFERROR(INDEX(ES!$B$6:$B$18,MATCH(B74,ES!$B$6:$B$18,0)),"")</f>
        <v/>
      </c>
      <c r="B74" s="347" t="s">
        <v>773</v>
      </c>
      <c r="C74" s="347" t="s">
        <v>752</v>
      </c>
      <c r="D74" s="347">
        <v>7.0000000000000001E-3</v>
      </c>
      <c r="E74" s="347">
        <v>6.8999999999999999E-3</v>
      </c>
      <c r="F74" s="347">
        <v>6.7000000000000002E-3</v>
      </c>
      <c r="G74" s="347">
        <v>6.6E-3</v>
      </c>
      <c r="H74" s="347">
        <v>6.4000000000000003E-3</v>
      </c>
      <c r="I74" s="347">
        <v>6.3E-3</v>
      </c>
      <c r="J74" s="347">
        <v>6.1000000000000004E-3</v>
      </c>
      <c r="K74" s="347">
        <v>6.0000000000000001E-3</v>
      </c>
      <c r="L74" s="347">
        <v>5.7999999999999996E-3</v>
      </c>
      <c r="M74" s="347">
        <v>5.7000000000000002E-3</v>
      </c>
      <c r="N74" s="347">
        <v>5.4999999999999997E-3</v>
      </c>
      <c r="O74" s="344"/>
    </row>
    <row r="75" spans="1:15" hidden="1" x14ac:dyDescent="0.25">
      <c r="A75" t="str">
        <f>IFERROR(INDEX(ES!$B$6:$B$18,MATCH(B75,ES!$B$6:$B$18,0)),"")</f>
        <v/>
      </c>
      <c r="B75" s="347" t="s">
        <v>773</v>
      </c>
      <c r="C75" s="347" t="s">
        <v>84</v>
      </c>
      <c r="D75" s="347">
        <v>7.0000000000000001E-3</v>
      </c>
      <c r="E75" s="347">
        <v>6.8999999999999999E-3</v>
      </c>
      <c r="F75" s="347">
        <v>6.7000000000000002E-3</v>
      </c>
      <c r="G75" s="347">
        <v>6.6E-3</v>
      </c>
      <c r="H75" s="347">
        <v>6.4000000000000003E-3</v>
      </c>
      <c r="I75" s="347">
        <v>6.3E-3</v>
      </c>
      <c r="J75" s="347">
        <v>6.1000000000000004E-3</v>
      </c>
      <c r="K75" s="347">
        <v>6.0000000000000001E-3</v>
      </c>
      <c r="L75" s="347">
        <v>5.7999999999999996E-3</v>
      </c>
      <c r="M75" s="347">
        <v>5.7000000000000002E-3</v>
      </c>
      <c r="N75" s="347">
        <v>5.4999999999999997E-3</v>
      </c>
      <c r="O75" s="344"/>
    </row>
    <row r="76" spans="1:15" x14ac:dyDescent="0.25">
      <c r="A76" t="str">
        <f>IFERROR(INDEX(ES!$B$6:$B$18,MATCH(B76,ES!$B$6:$B$18,0)),"")</f>
        <v>quetiapine</v>
      </c>
      <c r="B76" s="347" t="s">
        <v>92</v>
      </c>
      <c r="C76" s="347" t="s">
        <v>278</v>
      </c>
      <c r="D76" s="347">
        <v>1.4E-2</v>
      </c>
      <c r="E76" s="347">
        <v>1.2999999999999999E-2</v>
      </c>
      <c r="F76" s="347">
        <v>1.24E-2</v>
      </c>
      <c r="G76" s="347">
        <v>1.17E-2</v>
      </c>
      <c r="H76" s="347">
        <v>1.12E-2</v>
      </c>
      <c r="I76" s="347">
        <v>1.0800000000000001E-2</v>
      </c>
      <c r="J76" s="347">
        <v>1.0500000000000001E-2</v>
      </c>
      <c r="K76" s="347">
        <v>1.03E-2</v>
      </c>
      <c r="L76" s="347">
        <v>1.0200000000000001E-2</v>
      </c>
      <c r="M76" s="347">
        <v>1.01E-2</v>
      </c>
      <c r="N76" s="347">
        <v>1.01E-2</v>
      </c>
      <c r="O76" s="344"/>
    </row>
    <row r="77" spans="1:15" hidden="1" x14ac:dyDescent="0.25">
      <c r="A77" t="str">
        <f>IFERROR(INDEX(ES!$B$6:$B$18,MATCH(B77,ES!$B$6:$B$18,0)),"")</f>
        <v>quetiapine</v>
      </c>
      <c r="B77" s="347" t="s">
        <v>92</v>
      </c>
      <c r="C77" s="347" t="s">
        <v>752</v>
      </c>
      <c r="D77" s="347">
        <v>7.0000000000000001E-3</v>
      </c>
      <c r="E77" s="347">
        <v>6.4999999999999997E-3</v>
      </c>
      <c r="F77" s="347">
        <v>6.1999999999999998E-3</v>
      </c>
      <c r="G77" s="347">
        <v>5.8999999999999999E-3</v>
      </c>
      <c r="H77" s="347">
        <v>5.5999999999999999E-3</v>
      </c>
      <c r="I77" s="347">
        <v>5.4000000000000003E-3</v>
      </c>
      <c r="J77" s="347">
        <v>5.3E-3</v>
      </c>
      <c r="K77" s="347">
        <v>5.1999999999999998E-3</v>
      </c>
      <c r="L77" s="347">
        <v>5.1000000000000004E-3</v>
      </c>
      <c r="M77" s="347">
        <v>5.1000000000000004E-3</v>
      </c>
      <c r="N77" s="347">
        <v>5.0000000000000001E-3</v>
      </c>
      <c r="O77" s="344"/>
    </row>
    <row r="78" spans="1:15" hidden="1" x14ac:dyDescent="0.25">
      <c r="A78" t="str">
        <f>IFERROR(INDEX(ES!$B$6:$B$18,MATCH(B78,ES!$B$6:$B$18,0)),"")</f>
        <v>quetiapine</v>
      </c>
      <c r="B78" s="347" t="s">
        <v>92</v>
      </c>
      <c r="C78" s="347" t="s">
        <v>84</v>
      </c>
      <c r="D78" s="347">
        <v>7.0000000000000001E-3</v>
      </c>
      <c r="E78" s="347">
        <v>6.4999999999999997E-3</v>
      </c>
      <c r="F78" s="347">
        <v>6.1999999999999998E-3</v>
      </c>
      <c r="G78" s="347">
        <v>5.8999999999999999E-3</v>
      </c>
      <c r="H78" s="347">
        <v>5.5999999999999999E-3</v>
      </c>
      <c r="I78" s="347">
        <v>5.4000000000000003E-3</v>
      </c>
      <c r="J78" s="347">
        <v>5.3E-3</v>
      </c>
      <c r="K78" s="347">
        <v>5.1999999999999998E-3</v>
      </c>
      <c r="L78" s="347">
        <v>5.1000000000000004E-3</v>
      </c>
      <c r="M78" s="347">
        <v>5.1000000000000004E-3</v>
      </c>
      <c r="N78" s="347">
        <v>5.0000000000000001E-3</v>
      </c>
      <c r="O78" s="344"/>
    </row>
    <row r="79" spans="1:15" hidden="1" x14ac:dyDescent="0.25">
      <c r="A79" t="str">
        <f>IFERROR(INDEX(ES!$B$6:$B$18,MATCH(B79,ES!$B$6:$B$18,0)),"")</f>
        <v/>
      </c>
      <c r="B79" s="347" t="s">
        <v>774</v>
      </c>
      <c r="C79" s="347" t="s">
        <v>278</v>
      </c>
      <c r="D79" s="347">
        <v>1.7999999999999999E-2</v>
      </c>
      <c r="E79" s="347">
        <v>1.7000000000000001E-2</v>
      </c>
      <c r="F79" s="347">
        <v>1.6400000000000001E-2</v>
      </c>
      <c r="G79" s="347">
        <v>1.5699999999999999E-2</v>
      </c>
      <c r="H79" s="347">
        <v>1.52E-2</v>
      </c>
      <c r="I79" s="347">
        <v>1.4800000000000001E-2</v>
      </c>
      <c r="J79" s="347">
        <v>1.4500000000000001E-2</v>
      </c>
      <c r="K79" s="347">
        <v>1.43E-2</v>
      </c>
      <c r="L79" s="347">
        <v>1.4200000000000001E-2</v>
      </c>
      <c r="M79" s="347">
        <v>1.41E-2</v>
      </c>
      <c r="N79" s="347">
        <v>1.41E-2</v>
      </c>
      <c r="O79" s="344"/>
    </row>
    <row r="80" spans="1:15" hidden="1" x14ac:dyDescent="0.25">
      <c r="A80" t="str">
        <f>IFERROR(INDEX(ES!$B$6:$B$18,MATCH(B80,ES!$B$6:$B$18,0)),"")</f>
        <v/>
      </c>
      <c r="B80" s="347" t="s">
        <v>774</v>
      </c>
      <c r="C80" s="347" t="s">
        <v>752</v>
      </c>
      <c r="D80" s="347">
        <v>8.9999999999999993E-3</v>
      </c>
      <c r="E80" s="347">
        <v>8.5000000000000006E-3</v>
      </c>
      <c r="F80" s="347">
        <v>8.2000000000000007E-3</v>
      </c>
      <c r="G80" s="347">
        <v>7.9000000000000008E-3</v>
      </c>
      <c r="H80" s="347">
        <v>7.6E-3</v>
      </c>
      <c r="I80" s="347">
        <v>7.4000000000000003E-3</v>
      </c>
      <c r="J80" s="347">
        <v>7.3000000000000001E-3</v>
      </c>
      <c r="K80" s="347">
        <v>7.1999999999999998E-3</v>
      </c>
      <c r="L80" s="347">
        <v>7.1000000000000004E-3</v>
      </c>
      <c r="M80" s="347">
        <v>7.1000000000000004E-3</v>
      </c>
      <c r="N80" s="347">
        <v>7.0000000000000001E-3</v>
      </c>
      <c r="O80" s="344"/>
    </row>
    <row r="81" spans="1:15" hidden="1" x14ac:dyDescent="0.25">
      <c r="A81" t="str">
        <f>IFERROR(INDEX(ES!$B$6:$B$18,MATCH(B81,ES!$B$6:$B$18,0)),"")</f>
        <v/>
      </c>
      <c r="B81" s="347" t="s">
        <v>774</v>
      </c>
      <c r="C81" s="347" t="s">
        <v>84</v>
      </c>
      <c r="D81" s="347">
        <v>8.9999999999999993E-3</v>
      </c>
      <c r="E81" s="347">
        <v>8.5000000000000006E-3</v>
      </c>
      <c r="F81" s="347">
        <v>8.2000000000000007E-3</v>
      </c>
      <c r="G81" s="347">
        <v>7.9000000000000008E-3</v>
      </c>
      <c r="H81" s="347">
        <v>7.6E-3</v>
      </c>
      <c r="I81" s="347">
        <v>7.4000000000000003E-3</v>
      </c>
      <c r="J81" s="347">
        <v>7.3000000000000001E-3</v>
      </c>
      <c r="K81" s="347">
        <v>7.1999999999999998E-3</v>
      </c>
      <c r="L81" s="347">
        <v>7.1000000000000004E-3</v>
      </c>
      <c r="M81" s="347">
        <v>7.1000000000000004E-3</v>
      </c>
      <c r="N81" s="347">
        <v>7.0000000000000001E-3</v>
      </c>
      <c r="O81" s="344"/>
    </row>
    <row r="82" spans="1:15" hidden="1" x14ac:dyDescent="0.25">
      <c r="A82" t="str">
        <f>IFERROR(INDEX(ES!$B$6:$B$18,MATCH(B82,ES!$B$6:$B$18,0)),"")</f>
        <v/>
      </c>
      <c r="B82" s="347" t="s">
        <v>775</v>
      </c>
      <c r="C82" s="347" t="s">
        <v>278</v>
      </c>
      <c r="D82" s="347">
        <v>1.15E-2</v>
      </c>
      <c r="E82" s="347">
        <v>1.0999999999999999E-2</v>
      </c>
      <c r="F82" s="347">
        <v>1.0500000000000001E-2</v>
      </c>
      <c r="G82" s="347">
        <v>0.01</v>
      </c>
      <c r="H82" s="347">
        <v>9.4999999999999998E-3</v>
      </c>
      <c r="I82" s="347">
        <v>8.9999999999999993E-3</v>
      </c>
      <c r="J82" s="347">
        <v>8.5000000000000006E-3</v>
      </c>
      <c r="K82" s="347">
        <v>8.0000000000000002E-3</v>
      </c>
      <c r="L82" s="347">
        <v>7.4999999999999997E-3</v>
      </c>
      <c r="M82" s="347">
        <v>7.0000000000000001E-3</v>
      </c>
      <c r="N82" s="347">
        <v>6.4999999999999997E-3</v>
      </c>
      <c r="O82" s="344"/>
    </row>
    <row r="83" spans="1:15" hidden="1" x14ac:dyDescent="0.25">
      <c r="A83" t="str">
        <f>IFERROR(INDEX(ES!$B$6:$B$18,MATCH(B83,ES!$B$6:$B$18,0)),"")</f>
        <v/>
      </c>
      <c r="B83" s="347" t="s">
        <v>775</v>
      </c>
      <c r="C83" s="347" t="s">
        <v>752</v>
      </c>
      <c r="D83" s="347">
        <v>6.3E-3</v>
      </c>
      <c r="E83" s="347">
        <v>6.1000000000000004E-3</v>
      </c>
      <c r="F83" s="347">
        <v>5.7999999999999996E-3</v>
      </c>
      <c r="G83" s="347">
        <v>5.4999999999999997E-3</v>
      </c>
      <c r="H83" s="347">
        <v>5.1999999999999998E-3</v>
      </c>
      <c r="I83" s="347">
        <v>5.0000000000000001E-3</v>
      </c>
      <c r="J83" s="347">
        <v>4.7000000000000002E-3</v>
      </c>
      <c r="K83" s="347">
        <v>4.4000000000000003E-3</v>
      </c>
      <c r="L83" s="347">
        <v>4.1000000000000003E-3</v>
      </c>
      <c r="M83" s="347">
        <v>3.8999999999999998E-3</v>
      </c>
      <c r="N83" s="347">
        <v>3.5999999999999999E-3</v>
      </c>
      <c r="O83" s="344"/>
    </row>
    <row r="84" spans="1:15" hidden="1" x14ac:dyDescent="0.25">
      <c r="A84" t="str">
        <f>IFERROR(INDEX(ES!$B$6:$B$18,MATCH(B84,ES!$B$6:$B$18,0)),"")</f>
        <v/>
      </c>
      <c r="B84" s="347" t="s">
        <v>775</v>
      </c>
      <c r="C84" s="347" t="s">
        <v>84</v>
      </c>
      <c r="D84" s="347">
        <v>5.1999999999999998E-3</v>
      </c>
      <c r="E84" s="347">
        <v>5.0000000000000001E-3</v>
      </c>
      <c r="F84" s="347">
        <v>4.7000000000000002E-3</v>
      </c>
      <c r="G84" s="347">
        <v>4.4999999999999997E-3</v>
      </c>
      <c r="H84" s="347">
        <v>4.3E-3</v>
      </c>
      <c r="I84" s="347">
        <v>4.1000000000000003E-3</v>
      </c>
      <c r="J84" s="347">
        <v>3.8E-3</v>
      </c>
      <c r="K84" s="347">
        <v>3.5999999999999999E-3</v>
      </c>
      <c r="L84" s="347">
        <v>3.3999999999999998E-3</v>
      </c>
      <c r="M84" s="347">
        <v>3.2000000000000002E-3</v>
      </c>
      <c r="N84" s="347">
        <v>2.8999999999999998E-3</v>
      </c>
      <c r="O84" s="344"/>
    </row>
    <row r="85" spans="1:15" hidden="1" x14ac:dyDescent="0.25">
      <c r="A85" t="str">
        <f>IFERROR(INDEX(ES!$B$6:$B$18,MATCH(B85,ES!$B$6:$B$18,0)),"")</f>
        <v/>
      </c>
      <c r="B85" s="347" t="s">
        <v>776</v>
      </c>
      <c r="C85" s="347" t="s">
        <v>278</v>
      </c>
      <c r="D85" s="349" t="s">
        <v>760</v>
      </c>
      <c r="E85" s="349" t="s">
        <v>760</v>
      </c>
      <c r="F85" s="349" t="s">
        <v>760</v>
      </c>
      <c r="G85" s="349" t="s">
        <v>760</v>
      </c>
      <c r="H85" s="349" t="s">
        <v>760</v>
      </c>
      <c r="I85" s="349" t="s">
        <v>760</v>
      </c>
      <c r="J85" s="349" t="s">
        <v>760</v>
      </c>
      <c r="K85" s="349" t="s">
        <v>760</v>
      </c>
      <c r="L85" s="349" t="s">
        <v>760</v>
      </c>
      <c r="M85" s="349" t="s">
        <v>760</v>
      </c>
      <c r="N85" s="349" t="s">
        <v>760</v>
      </c>
      <c r="O85" s="344"/>
    </row>
    <row r="86" spans="1:15" hidden="1" x14ac:dyDescent="0.25">
      <c r="A86" t="str">
        <f>IFERROR(INDEX(ES!$B$6:$B$18,MATCH(B86,ES!$B$6:$B$18,0)),"")</f>
        <v/>
      </c>
      <c r="B86" s="347" t="s">
        <v>776</v>
      </c>
      <c r="C86" s="347" t="s">
        <v>752</v>
      </c>
      <c r="D86" s="349" t="s">
        <v>760</v>
      </c>
      <c r="E86" s="349" t="s">
        <v>760</v>
      </c>
      <c r="F86" s="349" t="s">
        <v>760</v>
      </c>
      <c r="G86" s="349" t="s">
        <v>760</v>
      </c>
      <c r="H86" s="349" t="s">
        <v>760</v>
      </c>
      <c r="I86" s="349" t="s">
        <v>760</v>
      </c>
      <c r="J86" s="349" t="s">
        <v>760</v>
      </c>
      <c r="K86" s="349" t="s">
        <v>760</v>
      </c>
      <c r="L86" s="349" t="s">
        <v>760</v>
      </c>
      <c r="M86" s="349" t="s">
        <v>760</v>
      </c>
      <c r="N86" s="349" t="s">
        <v>760</v>
      </c>
      <c r="O86" s="344"/>
    </row>
    <row r="87" spans="1:15" hidden="1" x14ac:dyDescent="0.25">
      <c r="A87" t="str">
        <f>IFERROR(INDEX(ES!$B$6:$B$18,MATCH(B87,ES!$B$6:$B$18,0)),"")</f>
        <v/>
      </c>
      <c r="B87" s="347" t="s">
        <v>776</v>
      </c>
      <c r="C87" s="347" t="s">
        <v>84</v>
      </c>
      <c r="D87" s="349" t="s">
        <v>760</v>
      </c>
      <c r="E87" s="349" t="s">
        <v>760</v>
      </c>
      <c r="F87" s="349" t="s">
        <v>760</v>
      </c>
      <c r="G87" s="349" t="s">
        <v>760</v>
      </c>
      <c r="H87" s="349" t="s">
        <v>760</v>
      </c>
      <c r="I87" s="349" t="s">
        <v>760</v>
      </c>
      <c r="J87" s="349" t="s">
        <v>760</v>
      </c>
      <c r="K87" s="349" t="s">
        <v>760</v>
      </c>
      <c r="L87" s="349" t="s">
        <v>760</v>
      </c>
      <c r="M87" s="349" t="s">
        <v>760</v>
      </c>
      <c r="N87" s="349" t="s">
        <v>760</v>
      </c>
      <c r="O87" s="344"/>
    </row>
    <row r="88" spans="1:15" hidden="1" x14ac:dyDescent="0.25">
      <c r="A88" t="str">
        <f>IFERROR(INDEX(ES!$B$6:$B$18,MATCH(B88,ES!$B$6:$B$18,0)),"")</f>
        <v/>
      </c>
      <c r="B88" s="344"/>
      <c r="C88" s="344"/>
      <c r="D88" s="344"/>
      <c r="E88" s="344"/>
      <c r="F88" s="344"/>
      <c r="G88" s="344"/>
      <c r="H88" s="344"/>
      <c r="I88" s="344"/>
      <c r="J88" s="344"/>
      <c r="K88" s="344"/>
      <c r="L88" s="344"/>
      <c r="M88" s="344"/>
      <c r="N88" s="344"/>
      <c r="O88" s="344"/>
    </row>
    <row r="89" spans="1:15" hidden="1" x14ac:dyDescent="0.25">
      <c r="A89" t="str">
        <f>IFERROR(INDEX(ES!$B$6:$B$18,MATCH(B89,ES!$B$6:$B$18,0)),"")</f>
        <v/>
      </c>
      <c r="B89" s="348" t="s">
        <v>777</v>
      </c>
      <c r="C89" s="344"/>
      <c r="D89" s="347">
        <v>1.9E-2</v>
      </c>
      <c r="E89" s="347">
        <v>1.9E-2</v>
      </c>
      <c r="F89" s="347">
        <v>1.9E-2</v>
      </c>
      <c r="G89" s="347">
        <v>1.9E-2</v>
      </c>
      <c r="H89" s="347">
        <v>1.9E-2</v>
      </c>
      <c r="I89" s="347">
        <v>1.9E-2</v>
      </c>
      <c r="J89" s="347">
        <v>1.9E-2</v>
      </c>
      <c r="K89" s="347">
        <v>1.9E-2</v>
      </c>
      <c r="L89" s="347">
        <v>1.9E-2</v>
      </c>
      <c r="M89" s="347">
        <v>1.9E-2</v>
      </c>
      <c r="N89" s="347">
        <v>1.9E-2</v>
      </c>
      <c r="O89" s="344"/>
    </row>
    <row r="90" spans="1:15" x14ac:dyDescent="0.25">
      <c r="A90" t="str">
        <f>IFERROR(INDEX(ES!$B$6:$B$18,MATCH(B90,ES!$B$6:$B$18,0)),"")</f>
        <v>agomelatine</v>
      </c>
      <c r="B90" s="347" t="s">
        <v>778</v>
      </c>
      <c r="C90" s="347" t="s">
        <v>278</v>
      </c>
      <c r="D90" s="347">
        <v>1.9E-2</v>
      </c>
      <c r="E90" s="347">
        <v>1.9E-2</v>
      </c>
      <c r="F90" s="347">
        <v>1.9E-2</v>
      </c>
      <c r="G90" s="347">
        <v>1.9E-2</v>
      </c>
      <c r="H90" s="347">
        <v>1.9E-2</v>
      </c>
      <c r="I90" s="347">
        <v>1.9E-2</v>
      </c>
      <c r="J90" s="347">
        <v>1.9E-2</v>
      </c>
      <c r="K90" s="347">
        <v>1.9E-2</v>
      </c>
      <c r="L90" s="347">
        <v>1.9E-2</v>
      </c>
      <c r="M90" s="347">
        <v>1.9E-2</v>
      </c>
      <c r="N90" s="347">
        <v>1.9E-2</v>
      </c>
      <c r="O90" s="344"/>
    </row>
    <row r="91" spans="1:15" hidden="1" x14ac:dyDescent="0.25">
      <c r="A91" t="str">
        <f>IFERROR(INDEX(ES!$B$6:$B$18,MATCH(B91,ES!$B$6:$B$18,0)),"")</f>
        <v>agomelatine</v>
      </c>
      <c r="B91" s="347" t="s">
        <v>778</v>
      </c>
      <c r="C91" s="347" t="s">
        <v>752</v>
      </c>
      <c r="D91" s="347">
        <v>1.9E-2</v>
      </c>
      <c r="E91" s="347">
        <v>1.9E-2</v>
      </c>
      <c r="F91" s="347">
        <v>1.14E-2</v>
      </c>
      <c r="G91" s="347">
        <v>9.4999999999999998E-3</v>
      </c>
      <c r="H91" s="347">
        <v>9.4999999999999998E-3</v>
      </c>
      <c r="I91" s="347">
        <v>9.4999999999999998E-3</v>
      </c>
      <c r="J91" s="347">
        <v>9.4999999999999998E-3</v>
      </c>
      <c r="K91" s="347">
        <v>9.4999999999999998E-3</v>
      </c>
      <c r="L91" s="347">
        <v>9.4999999999999998E-3</v>
      </c>
      <c r="M91" s="347">
        <v>9.4999999999999998E-3</v>
      </c>
      <c r="N91" s="347">
        <v>9.4999999999999998E-3</v>
      </c>
      <c r="O91" s="344"/>
    </row>
    <row r="92" spans="1:15" hidden="1" x14ac:dyDescent="0.25">
      <c r="A92" t="str">
        <f>IFERROR(INDEX(ES!$B$6:$B$18,MATCH(B92,ES!$B$6:$B$18,0)),"")</f>
        <v>agomelatine</v>
      </c>
      <c r="B92" s="347" t="s">
        <v>778</v>
      </c>
      <c r="C92" s="347" t="s">
        <v>84</v>
      </c>
      <c r="D92" s="349" t="s">
        <v>760</v>
      </c>
      <c r="E92" s="349" t="s">
        <v>760</v>
      </c>
      <c r="F92" s="347">
        <v>7.6E-3</v>
      </c>
      <c r="G92" s="347">
        <v>9.4999999999999998E-3</v>
      </c>
      <c r="H92" s="347">
        <v>9.4999999999999998E-3</v>
      </c>
      <c r="I92" s="347">
        <v>9.4999999999999998E-3</v>
      </c>
      <c r="J92" s="347">
        <v>9.4999999999999998E-3</v>
      </c>
      <c r="K92" s="347">
        <v>9.4999999999999998E-3</v>
      </c>
      <c r="L92" s="347">
        <v>9.4999999999999998E-3</v>
      </c>
      <c r="M92" s="347">
        <v>9.4999999999999998E-3</v>
      </c>
      <c r="N92" s="347">
        <v>9.4999999999999998E-3</v>
      </c>
      <c r="O92" s="344"/>
    </row>
    <row r="93" spans="1:15" hidden="1" x14ac:dyDescent="0.25">
      <c r="A93" t="str">
        <f>IFERROR(INDEX(ES!$B$6:$B$18,MATCH(B93,ES!$B$6:$B$18,0)),"")</f>
        <v/>
      </c>
      <c r="B93" s="344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344"/>
      <c r="O93" s="344"/>
    </row>
    <row r="94" spans="1:15" hidden="1" x14ac:dyDescent="0.25">
      <c r="A94" t="str">
        <f>IFERROR(INDEX(ES!$B$6:$B$18,MATCH(B94,ES!$B$6:$B$18,0)),"")</f>
        <v/>
      </c>
      <c r="B94" s="348" t="s">
        <v>779</v>
      </c>
      <c r="C94" s="344"/>
      <c r="D94" s="347">
        <v>7.0499999999999993E-2</v>
      </c>
      <c r="E94" s="347">
        <v>6.8599999999999994E-2</v>
      </c>
      <c r="F94" s="347">
        <v>6.7000000000000004E-2</v>
      </c>
      <c r="G94" s="347">
        <v>6.5299999999999997E-2</v>
      </c>
      <c r="H94" s="347">
        <v>6.4000000000000001E-2</v>
      </c>
      <c r="I94" s="347">
        <v>6.3E-2</v>
      </c>
      <c r="J94" s="347">
        <v>6.2300000000000001E-2</v>
      </c>
      <c r="K94" s="347">
        <v>6.1800000000000001E-2</v>
      </c>
      <c r="L94" s="347">
        <v>6.1600000000000002E-2</v>
      </c>
      <c r="M94" s="347">
        <v>6.1400000000000003E-2</v>
      </c>
      <c r="N94" s="347">
        <v>6.13E-2</v>
      </c>
      <c r="O94" s="344"/>
    </row>
    <row r="95" spans="1:15" x14ac:dyDescent="0.25">
      <c r="A95" t="str">
        <f>IFERROR(INDEX(ES!$B$6:$B$18,MATCH(B95,ES!$B$6:$B$18,0)),"")</f>
        <v>trazodone</v>
      </c>
      <c r="B95" s="347" t="s">
        <v>85</v>
      </c>
      <c r="C95" s="347" t="s">
        <v>278</v>
      </c>
      <c r="D95" s="347">
        <v>5.3999999999999999E-2</v>
      </c>
      <c r="E95" s="347">
        <v>5.0500000000000003E-2</v>
      </c>
      <c r="F95" s="347">
        <v>4.7800000000000002E-2</v>
      </c>
      <c r="G95" s="347">
        <v>4.5100000000000001E-2</v>
      </c>
      <c r="H95" s="347">
        <v>4.2900000000000001E-2</v>
      </c>
      <c r="I95" s="347">
        <v>4.1200000000000001E-2</v>
      </c>
      <c r="J95" s="347">
        <v>0.04</v>
      </c>
      <c r="K95" s="347">
        <v>3.9300000000000002E-2</v>
      </c>
      <c r="L95" s="347">
        <v>3.8800000000000001E-2</v>
      </c>
      <c r="M95" s="347">
        <v>3.85E-2</v>
      </c>
      <c r="N95" s="347">
        <v>3.8300000000000001E-2</v>
      </c>
      <c r="O95" s="344"/>
    </row>
    <row r="96" spans="1:15" hidden="1" x14ac:dyDescent="0.25">
      <c r="A96" t="str">
        <f>IFERROR(INDEX(ES!$B$6:$B$18,MATCH(B96,ES!$B$6:$B$18,0)),"")</f>
        <v>trazodone</v>
      </c>
      <c r="B96" s="347" t="s">
        <v>85</v>
      </c>
      <c r="C96" s="347" t="s">
        <v>752</v>
      </c>
      <c r="D96" s="347">
        <v>2.7E-2</v>
      </c>
      <c r="E96" s="347">
        <v>2.53E-2</v>
      </c>
      <c r="F96" s="347">
        <v>2.3900000000000001E-2</v>
      </c>
      <c r="G96" s="347">
        <v>2.2599999999999999E-2</v>
      </c>
      <c r="H96" s="347">
        <v>2.1399999999999999E-2</v>
      </c>
      <c r="I96" s="347">
        <v>2.06E-2</v>
      </c>
      <c r="J96" s="347">
        <v>0.02</v>
      </c>
      <c r="K96" s="347">
        <v>1.9599999999999999E-2</v>
      </c>
      <c r="L96" s="347">
        <v>1.9400000000000001E-2</v>
      </c>
      <c r="M96" s="347">
        <v>1.9199999999999998E-2</v>
      </c>
      <c r="N96" s="347">
        <v>1.9099999999999999E-2</v>
      </c>
      <c r="O96" s="344"/>
    </row>
    <row r="97" spans="1:15" hidden="1" x14ac:dyDescent="0.25">
      <c r="A97" t="str">
        <f>IFERROR(INDEX(ES!$B$6:$B$18,MATCH(B97,ES!$B$6:$B$18,0)),"")</f>
        <v>trazodone</v>
      </c>
      <c r="B97" s="347" t="s">
        <v>85</v>
      </c>
      <c r="C97" s="347" t="s">
        <v>84</v>
      </c>
      <c r="D97" s="347">
        <v>2.7E-2</v>
      </c>
      <c r="E97" s="347">
        <v>2.53E-2</v>
      </c>
      <c r="F97" s="347">
        <v>2.3900000000000001E-2</v>
      </c>
      <c r="G97" s="347">
        <v>2.2599999999999999E-2</v>
      </c>
      <c r="H97" s="347">
        <v>2.1399999999999999E-2</v>
      </c>
      <c r="I97" s="347">
        <v>2.06E-2</v>
      </c>
      <c r="J97" s="347">
        <v>0.02</v>
      </c>
      <c r="K97" s="347">
        <v>1.9599999999999999E-2</v>
      </c>
      <c r="L97" s="347">
        <v>1.9400000000000001E-2</v>
      </c>
      <c r="M97" s="347">
        <v>1.9199999999999998E-2</v>
      </c>
      <c r="N97" s="347">
        <v>1.9099999999999999E-2</v>
      </c>
      <c r="O97" s="344"/>
    </row>
    <row r="98" spans="1:15" hidden="1" x14ac:dyDescent="0.25">
      <c r="A98" t="str">
        <f>IFERROR(INDEX(ES!$B$6:$B$18,MATCH(B98,ES!$B$6:$B$18,0)),"")</f>
        <v/>
      </c>
      <c r="B98" s="347" t="s">
        <v>780</v>
      </c>
      <c r="C98" s="347" t="s">
        <v>278</v>
      </c>
      <c r="D98" s="349" t="s">
        <v>760</v>
      </c>
      <c r="E98" s="349" t="s">
        <v>760</v>
      </c>
      <c r="F98" s="349" t="s">
        <v>760</v>
      </c>
      <c r="G98" s="349" t="s">
        <v>760</v>
      </c>
      <c r="H98" s="349" t="s">
        <v>760</v>
      </c>
      <c r="I98" s="349" t="s">
        <v>760</v>
      </c>
      <c r="J98" s="349" t="s">
        <v>760</v>
      </c>
      <c r="K98" s="349" t="s">
        <v>760</v>
      </c>
      <c r="L98" s="349" t="s">
        <v>760</v>
      </c>
      <c r="M98" s="349" t="s">
        <v>760</v>
      </c>
      <c r="N98" s="349" t="s">
        <v>760</v>
      </c>
      <c r="O98" s="344"/>
    </row>
    <row r="99" spans="1:15" hidden="1" x14ac:dyDescent="0.25">
      <c r="A99" t="str">
        <f>IFERROR(INDEX(ES!$B$6:$B$18,MATCH(B99,ES!$B$6:$B$18,0)),"")</f>
        <v/>
      </c>
      <c r="B99" s="347" t="s">
        <v>780</v>
      </c>
      <c r="C99" s="347" t="s">
        <v>752</v>
      </c>
      <c r="D99" s="349" t="s">
        <v>760</v>
      </c>
      <c r="E99" s="349" t="s">
        <v>760</v>
      </c>
      <c r="F99" s="349" t="s">
        <v>760</v>
      </c>
      <c r="G99" s="349" t="s">
        <v>760</v>
      </c>
      <c r="H99" s="349" t="s">
        <v>760</v>
      </c>
      <c r="I99" s="349" t="s">
        <v>760</v>
      </c>
      <c r="J99" s="349" t="s">
        <v>760</v>
      </c>
      <c r="K99" s="349" t="s">
        <v>760</v>
      </c>
      <c r="L99" s="349" t="s">
        <v>760</v>
      </c>
      <c r="M99" s="349" t="s">
        <v>760</v>
      </c>
      <c r="N99" s="349" t="s">
        <v>760</v>
      </c>
      <c r="O99" s="344"/>
    </row>
    <row r="100" spans="1:15" hidden="1" x14ac:dyDescent="0.25">
      <c r="A100" t="str">
        <f>IFERROR(INDEX(ES!$B$6:$B$18,MATCH(B100,ES!$B$6:$B$18,0)),"")</f>
        <v/>
      </c>
      <c r="B100" s="347" t="s">
        <v>780</v>
      </c>
      <c r="C100" s="347" t="s">
        <v>84</v>
      </c>
      <c r="D100" s="349" t="s">
        <v>760</v>
      </c>
      <c r="E100" s="349" t="s">
        <v>760</v>
      </c>
      <c r="F100" s="349" t="s">
        <v>760</v>
      </c>
      <c r="G100" s="349" t="s">
        <v>760</v>
      </c>
      <c r="H100" s="349" t="s">
        <v>760</v>
      </c>
      <c r="I100" s="349" t="s">
        <v>760</v>
      </c>
      <c r="J100" s="349" t="s">
        <v>760</v>
      </c>
      <c r="K100" s="349" t="s">
        <v>760</v>
      </c>
      <c r="L100" s="349" t="s">
        <v>760</v>
      </c>
      <c r="M100" s="349" t="s">
        <v>760</v>
      </c>
      <c r="N100" s="349" t="s">
        <v>760</v>
      </c>
      <c r="O100" s="344"/>
    </row>
    <row r="101" spans="1:15" hidden="1" x14ac:dyDescent="0.25">
      <c r="A101" t="str">
        <f>IFERROR(INDEX(ES!$B$6:$B$18,MATCH(B101,ES!$B$6:$B$18,0)),"")</f>
        <v/>
      </c>
      <c r="B101" s="347" t="s">
        <v>781</v>
      </c>
      <c r="C101" s="347" t="s">
        <v>278</v>
      </c>
      <c r="D101" s="347">
        <v>1.6500000000000001E-2</v>
      </c>
      <c r="E101" s="347">
        <v>1.8100000000000002E-2</v>
      </c>
      <c r="F101" s="347">
        <v>1.9199999999999998E-2</v>
      </c>
      <c r="G101" s="347">
        <v>2.0199999999999999E-2</v>
      </c>
      <c r="H101" s="347">
        <v>2.1100000000000001E-2</v>
      </c>
      <c r="I101" s="347">
        <v>2.18E-2</v>
      </c>
      <c r="J101" s="347">
        <v>2.23E-2</v>
      </c>
      <c r="K101" s="347">
        <v>2.2599999999999999E-2</v>
      </c>
      <c r="L101" s="347">
        <v>2.2800000000000001E-2</v>
      </c>
      <c r="M101" s="347">
        <v>2.29E-2</v>
      </c>
      <c r="N101" s="347">
        <v>2.3E-2</v>
      </c>
      <c r="O101" s="344"/>
    </row>
    <row r="102" spans="1:15" hidden="1" x14ac:dyDescent="0.25">
      <c r="A102" t="str">
        <f>IFERROR(INDEX(ES!$B$6:$B$18,MATCH(B102,ES!$B$6:$B$18,0)),"")</f>
        <v/>
      </c>
      <c r="B102" s="347" t="s">
        <v>781</v>
      </c>
      <c r="C102" s="347" t="s">
        <v>752</v>
      </c>
      <c r="D102" s="347">
        <v>1.6500000000000001E-2</v>
      </c>
      <c r="E102" s="347">
        <v>1.8100000000000002E-2</v>
      </c>
      <c r="F102" s="347">
        <v>1.9199999999999998E-2</v>
      </c>
      <c r="G102" s="347">
        <v>2.0199999999999999E-2</v>
      </c>
      <c r="H102" s="347">
        <v>2.1100000000000001E-2</v>
      </c>
      <c r="I102" s="347">
        <v>2.18E-2</v>
      </c>
      <c r="J102" s="347">
        <v>2.23E-2</v>
      </c>
      <c r="K102" s="347">
        <v>2.2599999999999999E-2</v>
      </c>
      <c r="L102" s="347">
        <v>2.2800000000000001E-2</v>
      </c>
      <c r="M102" s="347">
        <v>2.29E-2</v>
      </c>
      <c r="N102" s="347">
        <v>1.84E-2</v>
      </c>
      <c r="O102" s="344"/>
    </row>
    <row r="103" spans="1:15" hidden="1" x14ac:dyDescent="0.25">
      <c r="A103" t="str">
        <f>IFERROR(INDEX(ES!$B$6:$B$18,MATCH(B103,ES!$B$6:$B$18,0)),"")</f>
        <v/>
      </c>
      <c r="B103" s="347" t="s">
        <v>781</v>
      </c>
      <c r="C103" s="347" t="s">
        <v>84</v>
      </c>
      <c r="D103" s="349" t="s">
        <v>760</v>
      </c>
      <c r="E103" s="349" t="s">
        <v>760</v>
      </c>
      <c r="F103" s="349" t="s">
        <v>760</v>
      </c>
      <c r="G103" s="349" t="s">
        <v>760</v>
      </c>
      <c r="H103" s="349" t="s">
        <v>760</v>
      </c>
      <c r="I103" s="349" t="s">
        <v>760</v>
      </c>
      <c r="J103" s="349" t="s">
        <v>760</v>
      </c>
      <c r="K103" s="349" t="s">
        <v>760</v>
      </c>
      <c r="L103" s="349" t="s">
        <v>760</v>
      </c>
      <c r="M103" s="349" t="s">
        <v>760</v>
      </c>
      <c r="N103" s="347">
        <v>4.5999999999999999E-3</v>
      </c>
      <c r="O103" s="344"/>
    </row>
    <row r="104" spans="1:15" hidden="1" x14ac:dyDescent="0.25">
      <c r="A104" t="str">
        <f>IFERROR(INDEX(ES!$B$6:$B$18,MATCH(B104,ES!$B$6:$B$18,0)),"")</f>
        <v/>
      </c>
      <c r="B104" s="344"/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</row>
    <row r="105" spans="1:15" hidden="1" x14ac:dyDescent="0.25">
      <c r="A105" t="str">
        <f>IFERROR(INDEX(ES!$B$6:$B$18,MATCH(B105,ES!$B$6:$B$18,0)),"")</f>
        <v/>
      </c>
      <c r="B105" s="348" t="s">
        <v>782</v>
      </c>
      <c r="C105" s="344"/>
      <c r="D105" s="347">
        <v>7.0000000000000007E-2</v>
      </c>
      <c r="E105" s="347">
        <v>7.0000000000000007E-2</v>
      </c>
      <c r="F105" s="347">
        <v>7.0000000000000007E-2</v>
      </c>
      <c r="G105" s="347">
        <v>7.0000000000000007E-2</v>
      </c>
      <c r="H105" s="347">
        <v>7.0000000000000007E-2</v>
      </c>
      <c r="I105" s="347">
        <v>7.0000000000000007E-2</v>
      </c>
      <c r="J105" s="347">
        <v>7.0000000000000007E-2</v>
      </c>
      <c r="K105" s="347">
        <v>7.0000000000000007E-2</v>
      </c>
      <c r="L105" s="347">
        <v>7.0000000000000007E-2</v>
      </c>
      <c r="M105" s="347">
        <v>7.0000000000000007E-2</v>
      </c>
      <c r="N105" s="347">
        <v>7.0000000000000007E-2</v>
      </c>
      <c r="O105" s="344"/>
    </row>
    <row r="106" spans="1:15" x14ac:dyDescent="0.25">
      <c r="A106" t="str">
        <f>IFERROR(INDEX(ES!$B$6:$B$18,MATCH(B106,ES!$B$6:$B$18,0)),"")</f>
        <v>amitriptyline</v>
      </c>
      <c r="B106" s="347" t="s">
        <v>783</v>
      </c>
      <c r="C106" s="347" t="s">
        <v>278</v>
      </c>
      <c r="D106" s="347">
        <v>1.2500000000000001E-2</v>
      </c>
      <c r="E106" s="347">
        <v>1.2500000000000001E-2</v>
      </c>
      <c r="F106" s="347">
        <v>1.2500000000000001E-2</v>
      </c>
      <c r="G106" s="347">
        <v>1.2500000000000001E-2</v>
      </c>
      <c r="H106" s="347">
        <v>1.2500000000000001E-2</v>
      </c>
      <c r="I106" s="347">
        <v>1.2500000000000001E-2</v>
      </c>
      <c r="J106" s="347">
        <v>1.2500000000000001E-2</v>
      </c>
      <c r="K106" s="347">
        <v>1.2500000000000001E-2</v>
      </c>
      <c r="L106" s="347">
        <v>1.2500000000000001E-2</v>
      </c>
      <c r="M106" s="347">
        <v>1.2500000000000001E-2</v>
      </c>
      <c r="N106" s="347">
        <v>1.2500000000000001E-2</v>
      </c>
      <c r="O106" s="344"/>
    </row>
    <row r="107" spans="1:15" hidden="1" x14ac:dyDescent="0.25">
      <c r="A107" t="str">
        <f>IFERROR(INDEX(ES!$B$6:$B$18,MATCH(B107,ES!$B$6:$B$18,0)),"")</f>
        <v>amitriptyline</v>
      </c>
      <c r="B107" s="347" t="s">
        <v>783</v>
      </c>
      <c r="C107" s="347" t="s">
        <v>752</v>
      </c>
      <c r="D107" s="347">
        <v>6.3E-3</v>
      </c>
      <c r="E107" s="347">
        <v>6.3E-3</v>
      </c>
      <c r="F107" s="347">
        <v>6.3E-3</v>
      </c>
      <c r="G107" s="347">
        <v>6.3E-3</v>
      </c>
      <c r="H107" s="347">
        <v>6.3E-3</v>
      </c>
      <c r="I107" s="347">
        <v>6.3E-3</v>
      </c>
      <c r="J107" s="347">
        <v>6.3E-3</v>
      </c>
      <c r="K107" s="347">
        <v>6.3E-3</v>
      </c>
      <c r="L107" s="347">
        <v>6.3E-3</v>
      </c>
      <c r="M107" s="347">
        <v>6.3E-3</v>
      </c>
      <c r="N107" s="347">
        <v>6.3E-3</v>
      </c>
      <c r="O107" s="344"/>
    </row>
    <row r="108" spans="1:15" hidden="1" x14ac:dyDescent="0.25">
      <c r="A108" t="str">
        <f>IFERROR(INDEX(ES!$B$6:$B$18,MATCH(B108,ES!$B$6:$B$18,0)),"")</f>
        <v>amitriptyline</v>
      </c>
      <c r="B108" s="347" t="s">
        <v>783</v>
      </c>
      <c r="C108" s="347" t="s">
        <v>84</v>
      </c>
      <c r="D108" s="347">
        <v>6.3E-3</v>
      </c>
      <c r="E108" s="347">
        <v>6.3E-3</v>
      </c>
      <c r="F108" s="347">
        <v>6.3E-3</v>
      </c>
      <c r="G108" s="347">
        <v>6.3E-3</v>
      </c>
      <c r="H108" s="347">
        <v>6.3E-3</v>
      </c>
      <c r="I108" s="347">
        <v>6.3E-3</v>
      </c>
      <c r="J108" s="347">
        <v>6.3E-3</v>
      </c>
      <c r="K108" s="347">
        <v>6.3E-3</v>
      </c>
      <c r="L108" s="347">
        <v>6.3E-3</v>
      </c>
      <c r="M108" s="347">
        <v>6.3E-3</v>
      </c>
      <c r="N108" s="347">
        <v>6.3E-3</v>
      </c>
      <c r="O108" s="344"/>
    </row>
    <row r="109" spans="1:15" x14ac:dyDescent="0.25">
      <c r="A109" t="str">
        <f>IFERROR(INDEX(ES!$B$6:$B$18,MATCH(B109,ES!$B$6:$B$18,0)),"")</f>
        <v>mirtazapine</v>
      </c>
      <c r="B109" s="347" t="s">
        <v>784</v>
      </c>
      <c r="C109" s="347" t="s">
        <v>278</v>
      </c>
      <c r="D109" s="347">
        <v>5.2499999999999998E-2</v>
      </c>
      <c r="E109" s="347">
        <v>5.2499999999999998E-2</v>
      </c>
      <c r="F109" s="347">
        <v>5.2499999999999998E-2</v>
      </c>
      <c r="G109" s="347">
        <v>5.2499999999999998E-2</v>
      </c>
      <c r="H109" s="347">
        <v>5.2499999999999998E-2</v>
      </c>
      <c r="I109" s="347">
        <v>5.2499999999999998E-2</v>
      </c>
      <c r="J109" s="347">
        <v>5.2499999999999998E-2</v>
      </c>
      <c r="K109" s="347">
        <v>5.2499999999999998E-2</v>
      </c>
      <c r="L109" s="347">
        <v>5.2499999999999998E-2</v>
      </c>
      <c r="M109" s="347">
        <v>5.2499999999999998E-2</v>
      </c>
      <c r="N109" s="347">
        <v>5.2499999999999998E-2</v>
      </c>
      <c r="O109" s="344"/>
    </row>
    <row r="110" spans="1:15" hidden="1" x14ac:dyDescent="0.25">
      <c r="A110" t="str">
        <f>IFERROR(INDEX(ES!$B$6:$B$18,MATCH(B110,ES!$B$6:$B$18,0)),"")</f>
        <v>mirtazapine</v>
      </c>
      <c r="B110" s="347" t="s">
        <v>784</v>
      </c>
      <c r="C110" s="347" t="s">
        <v>752</v>
      </c>
      <c r="D110" s="347">
        <v>2.63E-2</v>
      </c>
      <c r="E110" s="347">
        <v>2.63E-2</v>
      </c>
      <c r="F110" s="347">
        <v>2.63E-2</v>
      </c>
      <c r="G110" s="347">
        <v>2.63E-2</v>
      </c>
      <c r="H110" s="347">
        <v>2.63E-2</v>
      </c>
      <c r="I110" s="347">
        <v>2.63E-2</v>
      </c>
      <c r="J110" s="347">
        <v>2.63E-2</v>
      </c>
      <c r="K110" s="347">
        <v>2.63E-2</v>
      </c>
      <c r="L110" s="347">
        <v>2.63E-2</v>
      </c>
      <c r="M110" s="347">
        <v>2.63E-2</v>
      </c>
      <c r="N110" s="347">
        <v>2.63E-2</v>
      </c>
      <c r="O110" s="344"/>
    </row>
    <row r="111" spans="1:15" hidden="1" x14ac:dyDescent="0.25">
      <c r="A111" t="str">
        <f>IFERROR(INDEX(ES!$B$6:$B$18,MATCH(B111,ES!$B$6:$B$18,0)),"")</f>
        <v>mirtazapine</v>
      </c>
      <c r="B111" s="347" t="s">
        <v>784</v>
      </c>
      <c r="C111" s="347" t="s">
        <v>84</v>
      </c>
      <c r="D111" s="347">
        <v>2.63E-2</v>
      </c>
      <c r="E111" s="347">
        <v>2.63E-2</v>
      </c>
      <c r="F111" s="347">
        <v>2.63E-2</v>
      </c>
      <c r="G111" s="347">
        <v>2.63E-2</v>
      </c>
      <c r="H111" s="347">
        <v>2.63E-2</v>
      </c>
      <c r="I111" s="347">
        <v>2.63E-2</v>
      </c>
      <c r="J111" s="347">
        <v>2.63E-2</v>
      </c>
      <c r="K111" s="347">
        <v>2.63E-2</v>
      </c>
      <c r="L111" s="347">
        <v>2.63E-2</v>
      </c>
      <c r="M111" s="347">
        <v>2.63E-2</v>
      </c>
      <c r="N111" s="347">
        <v>2.63E-2</v>
      </c>
      <c r="O111" s="344"/>
    </row>
    <row r="112" spans="1:15" hidden="1" x14ac:dyDescent="0.25">
      <c r="A112" t="str">
        <f>IFERROR(INDEX(ES!$B$6:$B$18,MATCH(B112,ES!$B$6:$B$18,0)),"")</f>
        <v/>
      </c>
      <c r="B112" s="347" t="s">
        <v>785</v>
      </c>
      <c r="C112" s="347" t="s">
        <v>278</v>
      </c>
      <c r="D112" s="347">
        <v>5.0000000000000001E-3</v>
      </c>
      <c r="E112" s="347">
        <v>5.0000000000000001E-3</v>
      </c>
      <c r="F112" s="347">
        <v>5.0000000000000001E-3</v>
      </c>
      <c r="G112" s="347">
        <v>5.0000000000000001E-3</v>
      </c>
      <c r="H112" s="347">
        <v>5.0000000000000001E-3</v>
      </c>
      <c r="I112" s="347">
        <v>5.0000000000000001E-3</v>
      </c>
      <c r="J112" s="347">
        <v>5.0000000000000001E-3</v>
      </c>
      <c r="K112" s="347">
        <v>5.0000000000000001E-3</v>
      </c>
      <c r="L112" s="347">
        <v>5.0000000000000001E-3</v>
      </c>
      <c r="M112" s="347">
        <v>5.0000000000000001E-3</v>
      </c>
      <c r="N112" s="347">
        <v>5.0000000000000001E-3</v>
      </c>
      <c r="O112" s="344"/>
    </row>
    <row r="113" spans="1:15" hidden="1" x14ac:dyDescent="0.25">
      <c r="A113" t="str">
        <f>IFERROR(INDEX(ES!$B$6:$B$18,MATCH(B113,ES!$B$6:$B$18,0)),"")</f>
        <v/>
      </c>
      <c r="B113" s="347" t="s">
        <v>785</v>
      </c>
      <c r="C113" s="347" t="s">
        <v>752</v>
      </c>
      <c r="D113" s="347">
        <v>5.0000000000000001E-3</v>
      </c>
      <c r="E113" s="347">
        <v>5.0000000000000001E-3</v>
      </c>
      <c r="F113" s="347">
        <v>5.0000000000000001E-3</v>
      </c>
      <c r="G113" s="347">
        <v>5.0000000000000001E-3</v>
      </c>
      <c r="H113" s="347">
        <v>5.0000000000000001E-3</v>
      </c>
      <c r="I113" s="347">
        <v>5.0000000000000001E-3</v>
      </c>
      <c r="J113" s="347">
        <v>5.0000000000000001E-3</v>
      </c>
      <c r="K113" s="347">
        <v>5.0000000000000001E-3</v>
      </c>
      <c r="L113" s="347">
        <v>5.0000000000000001E-3</v>
      </c>
      <c r="M113" s="347">
        <v>5.0000000000000001E-3</v>
      </c>
      <c r="N113" s="347">
        <v>5.0000000000000001E-3</v>
      </c>
      <c r="O113" s="344"/>
    </row>
    <row r="114" spans="1:15" hidden="1" x14ac:dyDescent="0.25">
      <c r="A114" t="str">
        <f>IFERROR(INDEX(ES!$B$6:$B$18,MATCH(B114,ES!$B$6:$B$18,0)),"")</f>
        <v/>
      </c>
      <c r="B114" s="347" t="s">
        <v>785</v>
      </c>
      <c r="C114" s="347" t="s">
        <v>84</v>
      </c>
      <c r="D114" s="349" t="s">
        <v>760</v>
      </c>
      <c r="E114" s="349" t="s">
        <v>760</v>
      </c>
      <c r="F114" s="349" t="s">
        <v>760</v>
      </c>
      <c r="G114" s="349" t="s">
        <v>760</v>
      </c>
      <c r="H114" s="349" t="s">
        <v>760</v>
      </c>
      <c r="I114" s="349" t="s">
        <v>760</v>
      </c>
      <c r="J114" s="349" t="s">
        <v>760</v>
      </c>
      <c r="K114" s="349" t="s">
        <v>760</v>
      </c>
      <c r="L114" s="349" t="s">
        <v>760</v>
      </c>
      <c r="M114" s="349" t="s">
        <v>760</v>
      </c>
      <c r="N114" s="349" t="s">
        <v>760</v>
      </c>
      <c r="O114" s="344"/>
    </row>
    <row r="115" spans="1:15" hidden="1" x14ac:dyDescent="0.25">
      <c r="A115" t="str">
        <f>IFERROR(INDEX(ES!$B$6:$B$18,MATCH(B115,ES!$B$6:$B$18,0)),"")</f>
        <v/>
      </c>
      <c r="B115" s="344"/>
      <c r="C115" s="344"/>
      <c r="D115" s="344"/>
      <c r="E115" s="344"/>
      <c r="F115" s="344"/>
      <c r="G115" s="344"/>
      <c r="H115" s="344"/>
      <c r="I115" s="344"/>
      <c r="J115" s="344"/>
      <c r="K115" s="344"/>
      <c r="L115" s="344"/>
      <c r="M115" s="344"/>
      <c r="N115" s="344"/>
      <c r="O115" s="344"/>
    </row>
    <row r="116" spans="1:15" hidden="1" x14ac:dyDescent="0.25">
      <c r="A116" t="str">
        <f>IFERROR(INDEX(ES!$B$6:$B$18,MATCH(B116,ES!$B$6:$B$18,0)),"")</f>
        <v/>
      </c>
      <c r="B116" s="348" t="s">
        <v>786</v>
      </c>
      <c r="C116" s="344"/>
      <c r="D116" s="347">
        <v>5.0000000000000001E-3</v>
      </c>
      <c r="E116" s="347">
        <v>5.0000000000000001E-3</v>
      </c>
      <c r="F116" s="347">
        <v>5.0000000000000001E-3</v>
      </c>
      <c r="G116" s="347">
        <v>5.0000000000000001E-3</v>
      </c>
      <c r="H116" s="347">
        <v>5.0000000000000001E-3</v>
      </c>
      <c r="I116" s="347">
        <v>5.0000000000000001E-3</v>
      </c>
      <c r="J116" s="347">
        <v>5.0000000000000001E-3</v>
      </c>
      <c r="K116" s="347">
        <v>5.0000000000000001E-3</v>
      </c>
      <c r="L116" s="347">
        <v>5.0000000000000001E-3</v>
      </c>
      <c r="M116" s="347">
        <v>5.0000000000000001E-3</v>
      </c>
      <c r="N116" s="347">
        <v>5.0000000000000001E-3</v>
      </c>
      <c r="O116" s="344"/>
    </row>
    <row r="117" spans="1:15" hidden="1" x14ac:dyDescent="0.25">
      <c r="A117" t="str">
        <f>IFERROR(INDEX(ES!$B$6:$B$18,MATCH(B117,ES!$B$6:$B$18,0)),"")</f>
        <v/>
      </c>
      <c r="B117" s="347" t="s">
        <v>787</v>
      </c>
      <c r="C117" s="347" t="s">
        <v>278</v>
      </c>
      <c r="D117" s="349" t="s">
        <v>760</v>
      </c>
      <c r="E117" s="349" t="s">
        <v>760</v>
      </c>
      <c r="F117" s="349" t="s">
        <v>760</v>
      </c>
      <c r="G117" s="349" t="s">
        <v>760</v>
      </c>
      <c r="H117" s="349" t="s">
        <v>760</v>
      </c>
      <c r="I117" s="349" t="s">
        <v>760</v>
      </c>
      <c r="J117" s="349" t="s">
        <v>760</v>
      </c>
      <c r="K117" s="349" t="s">
        <v>760</v>
      </c>
      <c r="L117" s="349" t="s">
        <v>760</v>
      </c>
      <c r="M117" s="349" t="s">
        <v>760</v>
      </c>
      <c r="N117" s="349" t="s">
        <v>760</v>
      </c>
      <c r="O117" s="344"/>
    </row>
    <row r="118" spans="1:15" hidden="1" x14ac:dyDescent="0.25">
      <c r="A118" t="str">
        <f>IFERROR(INDEX(ES!$B$6:$B$18,MATCH(B118,ES!$B$6:$B$18,0)),"")</f>
        <v/>
      </c>
      <c r="B118" s="347" t="s">
        <v>787</v>
      </c>
      <c r="C118" s="347" t="s">
        <v>752</v>
      </c>
      <c r="D118" s="349" t="s">
        <v>760</v>
      </c>
      <c r="E118" s="349" t="s">
        <v>760</v>
      </c>
      <c r="F118" s="349" t="s">
        <v>760</v>
      </c>
      <c r="G118" s="349" t="s">
        <v>760</v>
      </c>
      <c r="H118" s="349" t="s">
        <v>760</v>
      </c>
      <c r="I118" s="349" t="s">
        <v>760</v>
      </c>
      <c r="J118" s="349" t="s">
        <v>760</v>
      </c>
      <c r="K118" s="349" t="s">
        <v>760</v>
      </c>
      <c r="L118" s="349" t="s">
        <v>760</v>
      </c>
      <c r="M118" s="349" t="s">
        <v>760</v>
      </c>
      <c r="N118" s="349" t="s">
        <v>760</v>
      </c>
      <c r="O118" s="344"/>
    </row>
    <row r="119" spans="1:15" hidden="1" x14ac:dyDescent="0.25">
      <c r="A119" t="str">
        <f>IFERROR(INDEX(ES!$B$6:$B$18,MATCH(B119,ES!$B$6:$B$18,0)),"")</f>
        <v/>
      </c>
      <c r="B119" s="347" t="s">
        <v>787</v>
      </c>
      <c r="C119" s="347" t="s">
        <v>84</v>
      </c>
      <c r="D119" s="349" t="s">
        <v>760</v>
      </c>
      <c r="E119" s="349" t="s">
        <v>760</v>
      </c>
      <c r="F119" s="349" t="s">
        <v>760</v>
      </c>
      <c r="G119" s="349" t="s">
        <v>760</v>
      </c>
      <c r="H119" s="349" t="s">
        <v>760</v>
      </c>
      <c r="I119" s="349" t="s">
        <v>760</v>
      </c>
      <c r="J119" s="349" t="s">
        <v>760</v>
      </c>
      <c r="K119" s="349" t="s">
        <v>760</v>
      </c>
      <c r="L119" s="349" t="s">
        <v>760</v>
      </c>
      <c r="M119" s="349" t="s">
        <v>760</v>
      </c>
      <c r="N119" s="349" t="s">
        <v>760</v>
      </c>
      <c r="O119" s="344"/>
    </row>
    <row r="120" spans="1:15" hidden="1" x14ac:dyDescent="0.25">
      <c r="A120" t="str">
        <f>IFERROR(INDEX(ES!$B$6:$B$18,MATCH(B120,ES!$B$6:$B$18,0)),"")</f>
        <v/>
      </c>
      <c r="B120" s="347" t="s">
        <v>788</v>
      </c>
      <c r="C120" s="347" t="s">
        <v>278</v>
      </c>
      <c r="D120" s="347">
        <v>5.0000000000000001E-3</v>
      </c>
      <c r="E120" s="347">
        <v>5.0000000000000001E-3</v>
      </c>
      <c r="F120" s="347">
        <v>5.0000000000000001E-3</v>
      </c>
      <c r="G120" s="347">
        <v>5.0000000000000001E-3</v>
      </c>
      <c r="H120" s="347">
        <v>5.0000000000000001E-3</v>
      </c>
      <c r="I120" s="347">
        <v>5.0000000000000001E-3</v>
      </c>
      <c r="J120" s="347">
        <v>5.0000000000000001E-3</v>
      </c>
      <c r="K120" s="347">
        <v>5.0000000000000001E-3</v>
      </c>
      <c r="L120" s="347">
        <v>5.0000000000000001E-3</v>
      </c>
      <c r="M120" s="347">
        <v>5.0000000000000001E-3</v>
      </c>
      <c r="N120" s="347">
        <v>5.0000000000000001E-3</v>
      </c>
      <c r="O120" s="344"/>
    </row>
    <row r="121" spans="1:15" hidden="1" x14ac:dyDescent="0.25">
      <c r="A121" t="str">
        <f>IFERROR(INDEX(ES!$B$6:$B$18,MATCH(B121,ES!$B$6:$B$18,0)),"")</f>
        <v/>
      </c>
      <c r="B121" s="347" t="s">
        <v>788</v>
      </c>
      <c r="C121" s="347" t="s">
        <v>752</v>
      </c>
      <c r="D121" s="347">
        <v>5.0000000000000001E-3</v>
      </c>
      <c r="E121" s="347">
        <v>5.0000000000000001E-3</v>
      </c>
      <c r="F121" s="347">
        <v>5.0000000000000001E-3</v>
      </c>
      <c r="G121" s="347">
        <v>5.0000000000000001E-3</v>
      </c>
      <c r="H121" s="347">
        <v>5.0000000000000001E-3</v>
      </c>
      <c r="I121" s="347">
        <v>5.0000000000000001E-3</v>
      </c>
      <c r="J121" s="347">
        <v>5.0000000000000001E-3</v>
      </c>
      <c r="K121" s="347">
        <v>5.0000000000000001E-3</v>
      </c>
      <c r="L121" s="347">
        <v>5.0000000000000001E-3</v>
      </c>
      <c r="M121" s="347">
        <v>5.0000000000000001E-3</v>
      </c>
      <c r="N121" s="347">
        <v>5.0000000000000001E-3</v>
      </c>
      <c r="O121" s="344"/>
    </row>
    <row r="122" spans="1:15" hidden="1" x14ac:dyDescent="0.25">
      <c r="A122" t="str">
        <f>IFERROR(INDEX(ES!$B$6:$B$18,MATCH(B122,ES!$B$6:$B$18,0)),"")</f>
        <v/>
      </c>
      <c r="B122" s="347" t="s">
        <v>788</v>
      </c>
      <c r="C122" s="347" t="s">
        <v>84</v>
      </c>
      <c r="D122" s="349" t="s">
        <v>760</v>
      </c>
      <c r="E122" s="349" t="s">
        <v>760</v>
      </c>
      <c r="F122" s="349" t="s">
        <v>760</v>
      </c>
      <c r="G122" s="349" t="s">
        <v>760</v>
      </c>
      <c r="H122" s="349" t="s">
        <v>760</v>
      </c>
      <c r="I122" s="349" t="s">
        <v>760</v>
      </c>
      <c r="J122" s="349" t="s">
        <v>760</v>
      </c>
      <c r="K122" s="349" t="s">
        <v>760</v>
      </c>
      <c r="L122" s="349" t="s">
        <v>760</v>
      </c>
      <c r="M122" s="349" t="s">
        <v>760</v>
      </c>
      <c r="N122" s="349" t="s">
        <v>760</v>
      </c>
      <c r="O122" s="344"/>
    </row>
    <row r="123" spans="1:15" hidden="1" x14ac:dyDescent="0.25">
      <c r="A123" t="str">
        <f>IFERROR(INDEX(ES!$B$6:$B$18,MATCH(B123,ES!$B$6:$B$18,0)),"")</f>
        <v/>
      </c>
      <c r="B123" s="344"/>
      <c r="C123" s="344"/>
      <c r="D123" s="344"/>
      <c r="E123" s="344"/>
      <c r="F123" s="344"/>
      <c r="G123" s="344"/>
      <c r="H123" s="344"/>
      <c r="I123" s="344"/>
      <c r="J123" s="344"/>
      <c r="K123" s="344"/>
      <c r="L123" s="344"/>
      <c r="M123" s="344"/>
      <c r="N123" s="344"/>
      <c r="O123" s="344"/>
    </row>
    <row r="124" spans="1:15" hidden="1" x14ac:dyDescent="0.25">
      <c r="A124" t="str">
        <f>IFERROR(INDEX(ES!$B$6:$B$18,MATCH(B124,ES!$B$6:$B$18,0)),"")</f>
        <v/>
      </c>
      <c r="B124" s="348" t="s">
        <v>789</v>
      </c>
      <c r="C124" s="344"/>
      <c r="D124" s="349" t="s">
        <v>760</v>
      </c>
      <c r="E124" s="349" t="s">
        <v>760</v>
      </c>
      <c r="F124" s="349" t="s">
        <v>760</v>
      </c>
      <c r="G124" s="347">
        <v>0.01</v>
      </c>
      <c r="H124" s="347">
        <v>1.23E-2</v>
      </c>
      <c r="I124" s="347">
        <v>1.6500000000000001E-2</v>
      </c>
      <c r="J124" s="347">
        <v>2.1600000000000001E-2</v>
      </c>
      <c r="K124" s="347">
        <v>2.6700000000000002E-2</v>
      </c>
      <c r="L124" s="347">
        <v>3.09E-2</v>
      </c>
      <c r="M124" s="347">
        <v>3.4099999999999998E-2</v>
      </c>
      <c r="N124" s="347">
        <v>3.6200000000000003E-2</v>
      </c>
      <c r="O124" s="344"/>
    </row>
    <row r="125" spans="1:15" hidden="1" x14ac:dyDescent="0.25">
      <c r="A125" t="str">
        <f>IFERROR(INDEX(ES!$B$6:$B$18,MATCH(B125,ES!$B$6:$B$18,0)),"")</f>
        <v/>
      </c>
      <c r="B125" s="347" t="s">
        <v>790</v>
      </c>
      <c r="C125" s="347" t="s">
        <v>278</v>
      </c>
      <c r="D125" s="349" t="s">
        <v>760</v>
      </c>
      <c r="E125" s="349" t="s">
        <v>760</v>
      </c>
      <c r="F125" s="349" t="s">
        <v>760</v>
      </c>
      <c r="G125" s="347">
        <v>0.01</v>
      </c>
      <c r="H125" s="347">
        <v>1.23E-2</v>
      </c>
      <c r="I125" s="347">
        <v>1.6500000000000001E-2</v>
      </c>
      <c r="J125" s="347">
        <v>2.1600000000000001E-2</v>
      </c>
      <c r="K125" s="347">
        <v>2.6700000000000002E-2</v>
      </c>
      <c r="L125" s="347">
        <v>3.09E-2</v>
      </c>
      <c r="M125" s="347">
        <v>3.4099999999999998E-2</v>
      </c>
      <c r="N125" s="347">
        <v>3.6200000000000003E-2</v>
      </c>
      <c r="O125" s="344"/>
    </row>
    <row r="126" spans="1:15" hidden="1" x14ac:dyDescent="0.25">
      <c r="A126" t="str">
        <f>IFERROR(INDEX(ES!$B$6:$B$18,MATCH(B126,ES!$B$6:$B$18,0)),"")</f>
        <v/>
      </c>
      <c r="B126" s="347" t="s">
        <v>790</v>
      </c>
      <c r="C126" s="347" t="s">
        <v>752</v>
      </c>
      <c r="D126" s="349" t="s">
        <v>760</v>
      </c>
      <c r="E126" s="349" t="s">
        <v>760</v>
      </c>
      <c r="F126" s="349" t="s">
        <v>760</v>
      </c>
      <c r="G126" s="347">
        <v>0.01</v>
      </c>
      <c r="H126" s="347">
        <v>1.23E-2</v>
      </c>
      <c r="I126" s="347">
        <v>1.6500000000000001E-2</v>
      </c>
      <c r="J126" s="347">
        <v>2.1600000000000001E-2</v>
      </c>
      <c r="K126" s="347">
        <v>2.6700000000000002E-2</v>
      </c>
      <c r="L126" s="347">
        <v>3.09E-2</v>
      </c>
      <c r="M126" s="347">
        <v>3.4099999999999998E-2</v>
      </c>
      <c r="N126" s="347">
        <v>3.6200000000000003E-2</v>
      </c>
      <c r="O126" s="344"/>
    </row>
    <row r="127" spans="1:15" hidden="1" x14ac:dyDescent="0.25">
      <c r="A127" t="str">
        <f>IFERROR(INDEX(ES!$B$6:$B$18,MATCH(B127,ES!$B$6:$B$18,0)),"")</f>
        <v/>
      </c>
      <c r="B127" s="347" t="s">
        <v>790</v>
      </c>
      <c r="C127" s="347" t="s">
        <v>84</v>
      </c>
      <c r="D127" s="349" t="s">
        <v>760</v>
      </c>
      <c r="E127" s="349" t="s">
        <v>760</v>
      </c>
      <c r="F127" s="349" t="s">
        <v>760</v>
      </c>
      <c r="G127" s="349" t="s">
        <v>760</v>
      </c>
      <c r="H127" s="349" t="s">
        <v>760</v>
      </c>
      <c r="I127" s="349" t="s">
        <v>760</v>
      </c>
      <c r="J127" s="349" t="s">
        <v>760</v>
      </c>
      <c r="K127" s="349" t="s">
        <v>760</v>
      </c>
      <c r="L127" s="349" t="s">
        <v>760</v>
      </c>
      <c r="M127" s="349" t="s">
        <v>760</v>
      </c>
      <c r="N127" s="349" t="s">
        <v>760</v>
      </c>
      <c r="O127" s="344"/>
    </row>
    <row r="128" spans="1:15" hidden="1" x14ac:dyDescent="0.25">
      <c r="A128" t="str">
        <f>IFERROR(INDEX(ES!$B$6:$B$18,MATCH(B128,ES!$B$6:$B$18,0)),"")</f>
        <v/>
      </c>
      <c r="B128" s="347" t="s">
        <v>79</v>
      </c>
      <c r="C128" s="347" t="s">
        <v>278</v>
      </c>
      <c r="D128" s="349" t="s">
        <v>760</v>
      </c>
      <c r="E128" s="349" t="s">
        <v>760</v>
      </c>
      <c r="F128" s="349" t="s">
        <v>760</v>
      </c>
      <c r="G128" s="349" t="s">
        <v>760</v>
      </c>
      <c r="H128" s="349" t="s">
        <v>760</v>
      </c>
      <c r="I128" s="349" t="s">
        <v>760</v>
      </c>
      <c r="J128" s="349" t="s">
        <v>760</v>
      </c>
      <c r="K128" s="349" t="s">
        <v>760</v>
      </c>
      <c r="L128" s="349" t="s">
        <v>760</v>
      </c>
      <c r="M128" s="349" t="s">
        <v>760</v>
      </c>
      <c r="N128" s="349" t="s">
        <v>760</v>
      </c>
      <c r="O128" s="344"/>
    </row>
    <row r="129" spans="1:15" hidden="1" x14ac:dyDescent="0.25">
      <c r="A129" t="str">
        <f>IFERROR(INDEX(ES!$B$6:$B$18,MATCH(B129,ES!$B$6:$B$18,0)),"")</f>
        <v/>
      </c>
      <c r="B129" s="347" t="s">
        <v>79</v>
      </c>
      <c r="C129" s="347" t="s">
        <v>752</v>
      </c>
      <c r="D129" s="349" t="s">
        <v>760</v>
      </c>
      <c r="E129" s="349" t="s">
        <v>760</v>
      </c>
      <c r="F129" s="349" t="s">
        <v>760</v>
      </c>
      <c r="G129" s="349" t="s">
        <v>760</v>
      </c>
      <c r="H129" s="349" t="s">
        <v>760</v>
      </c>
      <c r="I129" s="349" t="s">
        <v>760</v>
      </c>
      <c r="J129" s="349" t="s">
        <v>760</v>
      </c>
      <c r="K129" s="349" t="s">
        <v>760</v>
      </c>
      <c r="L129" s="349" t="s">
        <v>760</v>
      </c>
      <c r="M129" s="349" t="s">
        <v>760</v>
      </c>
      <c r="N129" s="349" t="s">
        <v>760</v>
      </c>
      <c r="O129" s="344"/>
    </row>
    <row r="130" spans="1:15" hidden="1" x14ac:dyDescent="0.25">
      <c r="A130" t="str">
        <f>IFERROR(INDEX(ES!$B$6:$B$18,MATCH(B130,ES!$B$6:$B$18,0)),"")</f>
        <v/>
      </c>
      <c r="B130" s="347" t="s">
        <v>79</v>
      </c>
      <c r="C130" s="347" t="s">
        <v>84</v>
      </c>
      <c r="D130" s="349" t="s">
        <v>760</v>
      </c>
      <c r="E130" s="349" t="s">
        <v>760</v>
      </c>
      <c r="F130" s="349" t="s">
        <v>760</v>
      </c>
      <c r="G130" s="349" t="s">
        <v>760</v>
      </c>
      <c r="H130" s="349" t="s">
        <v>760</v>
      </c>
      <c r="I130" s="349" t="s">
        <v>760</v>
      </c>
      <c r="J130" s="349" t="s">
        <v>760</v>
      </c>
      <c r="K130" s="349" t="s">
        <v>760</v>
      </c>
      <c r="L130" s="349" t="s">
        <v>760</v>
      </c>
      <c r="M130" s="349" t="s">
        <v>760</v>
      </c>
      <c r="N130" s="349" t="s">
        <v>760</v>
      </c>
      <c r="O130" s="344"/>
    </row>
    <row r="131" spans="1:15" hidden="1" x14ac:dyDescent="0.25">
      <c r="A131" t="str">
        <f>IFERROR(INDEX(ES!$B$6:$B$18,MATCH(B131,ES!$B$6:$B$18,0)),"")</f>
        <v/>
      </c>
      <c r="B131" s="344"/>
      <c r="C131" s="344"/>
      <c r="D131" s="344"/>
      <c r="E131" s="344"/>
      <c r="F131" s="344"/>
      <c r="G131" s="344"/>
      <c r="H131" s="344"/>
      <c r="I131" s="344"/>
      <c r="J131" s="344"/>
      <c r="K131" s="344"/>
      <c r="L131" s="344"/>
      <c r="M131" s="344"/>
      <c r="N131" s="344"/>
      <c r="O131" s="344"/>
    </row>
    <row r="132" spans="1:15" hidden="1" x14ac:dyDescent="0.25">
      <c r="A132" t="str">
        <f>IFERROR(INDEX(ES!$B$6:$B$18,MATCH(B132,ES!$B$6:$B$18,0)),"")</f>
        <v/>
      </c>
      <c r="B132" s="348" t="s">
        <v>791</v>
      </c>
      <c r="C132" s="344"/>
      <c r="D132" s="349" t="s">
        <v>760</v>
      </c>
      <c r="E132" s="349" t="s">
        <v>760</v>
      </c>
      <c r="F132" s="349" t="s">
        <v>760</v>
      </c>
      <c r="G132" s="349" t="s">
        <v>760</v>
      </c>
      <c r="H132" s="349" t="s">
        <v>760</v>
      </c>
      <c r="I132" s="349" t="s">
        <v>760</v>
      </c>
      <c r="J132" s="349" t="s">
        <v>760</v>
      </c>
      <c r="K132" s="349" t="s">
        <v>760</v>
      </c>
      <c r="L132" s="349" t="s">
        <v>760</v>
      </c>
      <c r="M132" s="349" t="s">
        <v>760</v>
      </c>
      <c r="N132" s="349" t="s">
        <v>760</v>
      </c>
      <c r="O132" s="344"/>
    </row>
    <row r="133" spans="1:15" hidden="1" x14ac:dyDescent="0.25">
      <c r="A133" t="str">
        <f>IFERROR(INDEX(ES!$B$6:$B$18,MATCH(B133,ES!$B$6:$B$18,0)),"")</f>
        <v/>
      </c>
      <c r="B133" s="347" t="s">
        <v>82</v>
      </c>
      <c r="C133" s="347" t="s">
        <v>278</v>
      </c>
      <c r="D133" s="349" t="s">
        <v>760</v>
      </c>
      <c r="E133" s="349" t="s">
        <v>760</v>
      </c>
      <c r="F133" s="349" t="s">
        <v>760</v>
      </c>
      <c r="G133" s="349" t="s">
        <v>760</v>
      </c>
      <c r="H133" s="349" t="s">
        <v>760</v>
      </c>
      <c r="I133" s="349" t="s">
        <v>760</v>
      </c>
      <c r="J133" s="349" t="s">
        <v>760</v>
      </c>
      <c r="K133" s="349" t="s">
        <v>760</v>
      </c>
      <c r="L133" s="349" t="s">
        <v>760</v>
      </c>
      <c r="M133" s="349" t="s">
        <v>760</v>
      </c>
      <c r="N133" s="349" t="s">
        <v>760</v>
      </c>
      <c r="O133" s="344"/>
    </row>
    <row r="134" spans="1:15" hidden="1" x14ac:dyDescent="0.25">
      <c r="A134" t="str">
        <f>IFERROR(INDEX(ES!$B$6:$B$18,MATCH(B134,ES!$B$6:$B$18,0)),"")</f>
        <v/>
      </c>
      <c r="B134" s="347" t="s">
        <v>82</v>
      </c>
      <c r="C134" s="347" t="s">
        <v>752</v>
      </c>
      <c r="D134" s="349" t="s">
        <v>760</v>
      </c>
      <c r="E134" s="349" t="s">
        <v>760</v>
      </c>
      <c r="F134" s="349" t="s">
        <v>760</v>
      </c>
      <c r="G134" s="349" t="s">
        <v>760</v>
      </c>
      <c r="H134" s="349" t="s">
        <v>760</v>
      </c>
      <c r="I134" s="349" t="s">
        <v>760</v>
      </c>
      <c r="J134" s="349" t="s">
        <v>760</v>
      </c>
      <c r="K134" s="349" t="s">
        <v>760</v>
      </c>
      <c r="L134" s="349" t="s">
        <v>760</v>
      </c>
      <c r="M134" s="349" t="s">
        <v>760</v>
      </c>
      <c r="N134" s="349" t="s">
        <v>760</v>
      </c>
      <c r="O134" s="344"/>
    </row>
    <row r="135" spans="1:15" hidden="1" x14ac:dyDescent="0.25">
      <c r="A135" t="str">
        <f>IFERROR(INDEX(ES!$B$6:$B$18,MATCH(B135,ES!$B$6:$B$18,0)),"")</f>
        <v/>
      </c>
      <c r="B135" s="347" t="s">
        <v>82</v>
      </c>
      <c r="C135" s="347" t="s">
        <v>84</v>
      </c>
      <c r="D135" s="349" t="s">
        <v>760</v>
      </c>
      <c r="E135" s="349" t="s">
        <v>760</v>
      </c>
      <c r="F135" s="349" t="s">
        <v>760</v>
      </c>
      <c r="G135" s="349" t="s">
        <v>760</v>
      </c>
      <c r="H135" s="349" t="s">
        <v>760</v>
      </c>
      <c r="I135" s="349" t="s">
        <v>760</v>
      </c>
      <c r="J135" s="349" t="s">
        <v>760</v>
      </c>
      <c r="K135" s="349" t="s">
        <v>760</v>
      </c>
      <c r="L135" s="349" t="s">
        <v>760</v>
      </c>
      <c r="M135" s="349" t="s">
        <v>760</v>
      </c>
      <c r="N135" s="349" t="s">
        <v>760</v>
      </c>
      <c r="O135" s="344"/>
    </row>
    <row r="136" spans="1:15" hidden="1" x14ac:dyDescent="0.25">
      <c r="A136" t="str">
        <f>IFERROR(INDEX(ES!$B$6:$B$18,MATCH(B136,ES!$B$6:$B$18,0)),"")</f>
        <v/>
      </c>
      <c r="B136" s="344"/>
      <c r="C136" s="344"/>
      <c r="D136" s="344"/>
      <c r="E136" s="344"/>
      <c r="F136" s="344"/>
      <c r="G136" s="344"/>
      <c r="H136" s="344"/>
      <c r="I136" s="344"/>
      <c r="J136" s="344"/>
      <c r="K136" s="344"/>
      <c r="L136" s="344"/>
      <c r="M136" s="344"/>
      <c r="N136" s="344"/>
      <c r="O136" s="344"/>
    </row>
    <row r="137" spans="1:15" hidden="1" x14ac:dyDescent="0.25">
      <c r="A137" t="str">
        <f>IFERROR(INDEX(ES!$B$6:$B$18,MATCH(B137,ES!$B$6:$B$18,0)),"")</f>
        <v/>
      </c>
      <c r="B137" s="348" t="s">
        <v>792</v>
      </c>
      <c r="C137" s="344"/>
      <c r="D137" s="349" t="s">
        <v>760</v>
      </c>
      <c r="E137" s="349" t="s">
        <v>760</v>
      </c>
      <c r="F137" s="349" t="s">
        <v>760</v>
      </c>
      <c r="G137" s="349" t="s">
        <v>760</v>
      </c>
      <c r="H137" s="349" t="s">
        <v>760</v>
      </c>
      <c r="I137" s="349" t="s">
        <v>760</v>
      </c>
      <c r="J137" s="349" t="s">
        <v>760</v>
      </c>
      <c r="K137" s="349" t="s">
        <v>760</v>
      </c>
      <c r="L137" s="349" t="s">
        <v>760</v>
      </c>
      <c r="M137" s="349" t="s">
        <v>760</v>
      </c>
      <c r="N137" s="349" t="s">
        <v>760</v>
      </c>
      <c r="O137" s="344"/>
    </row>
    <row r="138" spans="1:15" hidden="1" x14ac:dyDescent="0.25">
      <c r="A138" t="str">
        <f>IFERROR(INDEX(ES!$B$6:$B$18,MATCH(B138,ES!$B$6:$B$18,0)),"")</f>
        <v/>
      </c>
      <c r="B138" s="347" t="s">
        <v>793</v>
      </c>
      <c r="C138" s="347" t="s">
        <v>278</v>
      </c>
      <c r="D138" s="349" t="s">
        <v>760</v>
      </c>
      <c r="E138" s="349" t="s">
        <v>760</v>
      </c>
      <c r="F138" s="349" t="s">
        <v>760</v>
      </c>
      <c r="G138" s="349" t="s">
        <v>760</v>
      </c>
      <c r="H138" s="349" t="s">
        <v>760</v>
      </c>
      <c r="I138" s="349" t="s">
        <v>760</v>
      </c>
      <c r="J138" s="349" t="s">
        <v>760</v>
      </c>
      <c r="K138" s="349" t="s">
        <v>760</v>
      </c>
      <c r="L138" s="349" t="s">
        <v>760</v>
      </c>
      <c r="M138" s="349" t="s">
        <v>760</v>
      </c>
      <c r="N138" s="349" t="s">
        <v>760</v>
      </c>
      <c r="O138" s="344"/>
    </row>
    <row r="139" spans="1:15" hidden="1" x14ac:dyDescent="0.25">
      <c r="A139" t="str">
        <f>IFERROR(INDEX(ES!$B$6:$B$18,MATCH(B139,ES!$B$6:$B$18,0)),"")</f>
        <v/>
      </c>
      <c r="B139" s="347" t="s">
        <v>793</v>
      </c>
      <c r="C139" s="347" t="s">
        <v>752</v>
      </c>
      <c r="D139" s="349" t="s">
        <v>760</v>
      </c>
      <c r="E139" s="349" t="s">
        <v>760</v>
      </c>
      <c r="F139" s="349" t="s">
        <v>760</v>
      </c>
      <c r="G139" s="349" t="s">
        <v>760</v>
      </c>
      <c r="H139" s="349" t="s">
        <v>760</v>
      </c>
      <c r="I139" s="349" t="s">
        <v>760</v>
      </c>
      <c r="J139" s="349" t="s">
        <v>760</v>
      </c>
      <c r="K139" s="349" t="s">
        <v>760</v>
      </c>
      <c r="L139" s="349" t="s">
        <v>760</v>
      </c>
      <c r="M139" s="349" t="s">
        <v>760</v>
      </c>
      <c r="N139" s="349" t="s">
        <v>760</v>
      </c>
      <c r="O139" s="344"/>
    </row>
    <row r="140" spans="1:15" hidden="1" x14ac:dyDescent="0.25">
      <c r="A140" t="str">
        <f>IFERROR(INDEX(ES!$B$6:$B$18,MATCH(B140,ES!$B$6:$B$18,0)),"")</f>
        <v/>
      </c>
      <c r="B140" s="347" t="s">
        <v>793</v>
      </c>
      <c r="C140" s="347" t="s">
        <v>84</v>
      </c>
      <c r="D140" s="349" t="s">
        <v>760</v>
      </c>
      <c r="E140" s="349" t="s">
        <v>760</v>
      </c>
      <c r="F140" s="349" t="s">
        <v>760</v>
      </c>
      <c r="G140" s="349" t="s">
        <v>760</v>
      </c>
      <c r="H140" s="349" t="s">
        <v>760</v>
      </c>
      <c r="I140" s="349" t="s">
        <v>760</v>
      </c>
      <c r="J140" s="349" t="s">
        <v>760</v>
      </c>
      <c r="K140" s="349" t="s">
        <v>760</v>
      </c>
      <c r="L140" s="349" t="s">
        <v>760</v>
      </c>
      <c r="M140" s="349" t="s">
        <v>760</v>
      </c>
      <c r="N140" s="349" t="s">
        <v>760</v>
      </c>
      <c r="O140" s="344"/>
    </row>
    <row r="141" spans="1:15" x14ac:dyDescent="0.25">
      <c r="D141" s="176">
        <f>SUM(D61,D76,D90,D95,D106,D109)</f>
        <v>0.16800000000000001</v>
      </c>
      <c r="E141" s="176">
        <f t="shared" ref="E141:N141" si="0">SUM(E61,E76,E90,E95,E106,E109)</f>
        <v>0.16550000000000001</v>
      </c>
      <c r="F141" s="176">
        <f t="shared" si="0"/>
        <v>0.16220000000000001</v>
      </c>
      <c r="G141" s="176">
        <f t="shared" si="0"/>
        <v>0.15859999999999999</v>
      </c>
      <c r="H141" s="176">
        <f t="shared" si="0"/>
        <v>0.15570000000000001</v>
      </c>
      <c r="I141" s="176">
        <f t="shared" si="0"/>
        <v>0.1532</v>
      </c>
      <c r="J141" s="176">
        <f t="shared" si="0"/>
        <v>0.15140000000000001</v>
      </c>
      <c r="K141" s="176">
        <f t="shared" si="0"/>
        <v>0.1502</v>
      </c>
      <c r="L141" s="176">
        <f t="shared" si="0"/>
        <v>0.14940000000000001</v>
      </c>
      <c r="M141" s="176">
        <f t="shared" si="0"/>
        <v>0.1489</v>
      </c>
      <c r="N141" s="176">
        <f t="shared" si="0"/>
        <v>0.14859999999999998</v>
      </c>
    </row>
  </sheetData>
  <autoFilter ref="A1:O140" xr:uid="{00000000-0009-0000-0000-00002C000000}">
    <filterColumn colId="0">
      <customFilters>
        <customFilter operator="notEqual" val=" "/>
      </customFilters>
    </filterColumn>
    <filterColumn colId="2">
      <filters>
        <filter val="Total"/>
      </filters>
    </filterColumn>
  </autoFilter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/>
  <dimension ref="B1:AO46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5" max="5" width="10.140625" bestFit="1" customWidth="1"/>
    <col min="6" max="6" width="5.85546875" bestFit="1" customWidth="1"/>
    <col min="9" max="12" width="9.5703125" bestFit="1" customWidth="1"/>
    <col min="13" max="16" width="11.42578125" customWidth="1"/>
    <col min="17" max="19" width="7.85546875" bestFit="1" customWidth="1"/>
    <col min="20" max="25" width="7.28515625" customWidth="1"/>
    <col min="26" max="26" width="12.7109375" bestFit="1" customWidth="1"/>
    <col min="38" max="38" width="13.42578125" bestFit="1" customWidth="1"/>
    <col min="39" max="39" width="16.42578125" bestFit="1" customWidth="1"/>
    <col min="40" max="40" width="13.5703125" bestFit="1" customWidth="1"/>
  </cols>
  <sheetData>
    <row r="1" spans="2:41" ht="15.75" thickBot="1" x14ac:dyDescent="0.3">
      <c r="B1" s="394" t="s">
        <v>643</v>
      </c>
      <c r="C1" s="394"/>
      <c r="D1" s="394"/>
      <c r="E1" s="394"/>
      <c r="F1" s="394"/>
      <c r="G1" s="394"/>
      <c r="H1" s="394"/>
    </row>
    <row r="2" spans="2:41" x14ac:dyDescent="0.25">
      <c r="B2" s="187"/>
      <c r="C2" s="188" t="s">
        <v>644</v>
      </c>
      <c r="D2" s="189" t="s">
        <v>644</v>
      </c>
      <c r="E2" s="190"/>
      <c r="F2" s="191"/>
    </row>
    <row r="3" spans="2:41" x14ac:dyDescent="0.25">
      <c r="B3" s="192"/>
      <c r="C3" s="193" t="s">
        <v>645</v>
      </c>
      <c r="D3" s="193" t="s">
        <v>645</v>
      </c>
      <c r="E3" s="194"/>
      <c r="F3" s="195"/>
      <c r="Q3" s="395" t="s">
        <v>694</v>
      </c>
      <c r="R3" s="395"/>
      <c r="S3" s="395"/>
      <c r="T3" s="395"/>
      <c r="U3" s="395"/>
      <c r="V3" s="395"/>
      <c r="W3" s="395"/>
      <c r="X3" s="395"/>
      <c r="Y3" s="395"/>
    </row>
    <row r="4" spans="2:41" x14ac:dyDescent="0.25">
      <c r="B4" s="192"/>
      <c r="C4" s="196" t="s">
        <v>647</v>
      </c>
      <c r="D4" s="196" t="s">
        <v>647</v>
      </c>
      <c r="E4" s="194"/>
      <c r="F4" s="195"/>
      <c r="O4" s="224">
        <f>SUM(O6:O18)</f>
        <v>17761809.83476308</v>
      </c>
      <c r="Q4" s="396" t="s">
        <v>648</v>
      </c>
      <c r="R4" s="396"/>
      <c r="S4" s="396"/>
      <c r="T4" s="396" t="s">
        <v>649</v>
      </c>
      <c r="U4" s="396"/>
      <c r="V4" s="396"/>
      <c r="W4" s="396" t="s">
        <v>650</v>
      </c>
      <c r="X4" s="396"/>
      <c r="Y4" s="396"/>
    </row>
    <row r="5" spans="2:41" ht="45.75" thickBot="1" x14ac:dyDescent="0.3">
      <c r="B5" s="192"/>
      <c r="C5" s="196" t="s">
        <v>169</v>
      </c>
      <c r="D5" s="196" t="s">
        <v>169</v>
      </c>
      <c r="E5" s="197" t="s">
        <v>651</v>
      </c>
      <c r="F5" s="198" t="s">
        <v>260</v>
      </c>
      <c r="I5" s="180" t="s">
        <v>652</v>
      </c>
      <c r="J5" s="180" t="s">
        <v>653</v>
      </c>
      <c r="K5" s="180" t="s">
        <v>654</v>
      </c>
      <c r="L5" s="180" t="s">
        <v>655</v>
      </c>
      <c r="M5" s="199" t="s">
        <v>656</v>
      </c>
      <c r="N5" s="226" t="s">
        <v>695</v>
      </c>
      <c r="O5" s="226" t="s">
        <v>696</v>
      </c>
      <c r="P5" s="199" t="s">
        <v>657</v>
      </c>
      <c r="Q5" s="199" t="s">
        <v>658</v>
      </c>
      <c r="R5" s="199" t="s">
        <v>659</v>
      </c>
      <c r="S5" s="199" t="s">
        <v>660</v>
      </c>
      <c r="T5" s="199" t="s">
        <v>658</v>
      </c>
      <c r="U5" s="199" t="s">
        <v>659</v>
      </c>
      <c r="V5" s="199" t="s">
        <v>660</v>
      </c>
      <c r="W5" s="199" t="s">
        <v>658</v>
      </c>
      <c r="X5" s="199" t="s">
        <v>659</v>
      </c>
      <c r="Y5" s="199" t="s">
        <v>660</v>
      </c>
      <c r="Z5" s="180" t="str">
        <f>L5 &amp;" MDD"</f>
        <v>Q3 2018 MDD</v>
      </c>
      <c r="AA5" s="200" t="s">
        <v>291</v>
      </c>
      <c r="AB5" s="200" t="s">
        <v>140</v>
      </c>
      <c r="AC5" s="200" t="s">
        <v>661</v>
      </c>
      <c r="AD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309</v>
      </c>
      <c r="C6" s="202">
        <v>160.29995400000001</v>
      </c>
      <c r="D6" s="193">
        <v>0.34805110787643539</v>
      </c>
      <c r="E6" s="203" t="s">
        <v>662</v>
      </c>
      <c r="F6" s="204" t="s">
        <v>665</v>
      </c>
      <c r="I6" s="220">
        <v>748946429</v>
      </c>
      <c r="J6" s="220">
        <v>788100432</v>
      </c>
      <c r="K6" s="220">
        <v>794832949</v>
      </c>
      <c r="L6" s="220">
        <v>798000454</v>
      </c>
      <c r="M6" s="164">
        <v>0.25324330203467443</v>
      </c>
      <c r="N6" s="205">
        <f>M6*L6</f>
        <v>202088269.99612933</v>
      </c>
      <c r="O6" s="205">
        <f>N6*Y6</f>
        <v>8834921.620268099</v>
      </c>
      <c r="P6" s="165"/>
      <c r="Q6" s="207">
        <v>787771</v>
      </c>
      <c r="R6" s="207">
        <v>737780</v>
      </c>
      <c r="S6" s="207">
        <v>633531</v>
      </c>
      <c r="T6" s="207">
        <v>91857</v>
      </c>
      <c r="U6" s="207">
        <v>68387</v>
      </c>
      <c r="V6" s="207">
        <v>28963</v>
      </c>
      <c r="W6" s="208">
        <f>T6/(T6+Q6)</f>
        <v>0.1044270987280987</v>
      </c>
      <c r="X6" s="208">
        <f>U6/(U6+R6)</f>
        <v>8.4829818139417756E-2</v>
      </c>
      <c r="Y6" s="208">
        <f>V6/(V6+S6)</f>
        <v>4.3718131786853916E-2</v>
      </c>
      <c r="Z6" s="220">
        <f>M6*L6</f>
        <v>202088269.99612933</v>
      </c>
      <c r="AA6" s="154">
        <v>1961</v>
      </c>
      <c r="AB6" s="154">
        <v>5</v>
      </c>
      <c r="AC6" s="154">
        <v>0</v>
      </c>
      <c r="AD6" s="154">
        <v>0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313</v>
      </c>
      <c r="C7" s="202">
        <v>145.46226999999999</v>
      </c>
      <c r="D7" s="193">
        <v>0.27219796215429404</v>
      </c>
      <c r="E7" s="203" t="s">
        <v>662</v>
      </c>
      <c r="F7" s="204" t="s">
        <v>76</v>
      </c>
      <c r="I7" s="220">
        <v>224337232</v>
      </c>
      <c r="J7" s="220">
        <v>251600509</v>
      </c>
      <c r="K7" s="220">
        <v>265350358</v>
      </c>
      <c r="L7" s="220">
        <v>280890372</v>
      </c>
      <c r="M7" s="164">
        <v>0.41310962082123703</v>
      </c>
      <c r="N7" s="205">
        <f t="shared" ref="N7:N10" si="0">M7*L7</f>
        <v>116038515.06925622</v>
      </c>
      <c r="O7" s="205">
        <f t="shared" ref="O7:O10" si="1">N7*Y7</f>
        <v>4979125.8762032175</v>
      </c>
      <c r="P7" s="165"/>
      <c r="Q7" s="207">
        <v>2349562</v>
      </c>
      <c r="R7" s="207">
        <v>2481451</v>
      </c>
      <c r="S7" s="207">
        <v>2554859</v>
      </c>
      <c r="T7" s="207">
        <v>309114</v>
      </c>
      <c r="U7" s="207">
        <v>239188</v>
      </c>
      <c r="V7" s="207">
        <v>114542</v>
      </c>
      <c r="W7" s="208">
        <f t="shared" ref="W7:Y10" si="2">T7/(T7+Q7)</f>
        <v>0.11626614149298373</v>
      </c>
      <c r="X7" s="208">
        <f t="shared" si="2"/>
        <v>8.7916110884244475E-2</v>
      </c>
      <c r="Y7" s="208">
        <f t="shared" si="2"/>
        <v>4.2909251925806573E-2</v>
      </c>
      <c r="Z7" s="220">
        <f t="shared" ref="Z7:Z10" si="3">M7*L7</f>
        <v>116038515.06925622</v>
      </c>
      <c r="AA7" s="154">
        <v>2003</v>
      </c>
      <c r="AB7" s="154">
        <v>9</v>
      </c>
      <c r="AC7" s="154">
        <v>0</v>
      </c>
      <c r="AD7" s="154">
        <v>0</v>
      </c>
      <c r="AL7" s="229"/>
      <c r="AM7" s="234">
        <f>O4</f>
        <v>17761809.83476308</v>
      </c>
      <c r="AN7" s="229"/>
      <c r="AO7" s="165"/>
    </row>
    <row r="8" spans="2:41" ht="15.75" thickBot="1" x14ac:dyDescent="0.3">
      <c r="B8" s="201" t="s">
        <v>329</v>
      </c>
      <c r="C8" s="202">
        <v>206.07601600000001</v>
      </c>
      <c r="D8" s="193">
        <v>0.12340287886139414</v>
      </c>
      <c r="E8" s="203" t="s">
        <v>662</v>
      </c>
      <c r="F8" s="204" t="s">
        <v>663</v>
      </c>
      <c r="I8" s="220">
        <v>46657920</v>
      </c>
      <c r="J8" s="220">
        <v>51103584</v>
      </c>
      <c r="K8" s="220">
        <v>52979644</v>
      </c>
      <c r="L8" s="220">
        <v>52612448</v>
      </c>
      <c r="M8" s="164">
        <v>0.35978558452524118</v>
      </c>
      <c r="N8" s="205">
        <f t="shared" si="0"/>
        <v>18929200.356983855</v>
      </c>
      <c r="O8" s="205">
        <f t="shared" si="1"/>
        <v>1979001.2561037051</v>
      </c>
      <c r="P8" s="165"/>
      <c r="Q8" s="207">
        <v>413424</v>
      </c>
      <c r="R8" s="207">
        <v>412573</v>
      </c>
      <c r="S8" s="207">
        <v>406736</v>
      </c>
      <c r="T8" s="207">
        <v>138842</v>
      </c>
      <c r="U8" s="207">
        <v>113912</v>
      </c>
      <c r="V8" s="207">
        <v>47488</v>
      </c>
      <c r="W8" s="208">
        <f t="shared" si="2"/>
        <v>0.2514042146357009</v>
      </c>
      <c r="X8" s="208">
        <f t="shared" si="2"/>
        <v>0.21636323921859121</v>
      </c>
      <c r="Y8" s="208">
        <f t="shared" si="2"/>
        <v>0.10454753601747156</v>
      </c>
      <c r="Z8" s="220">
        <f t="shared" si="3"/>
        <v>18929200.356983855</v>
      </c>
      <c r="AA8" s="154">
        <v>1997</v>
      </c>
      <c r="AB8" s="154">
        <v>9</v>
      </c>
      <c r="AC8" s="154">
        <v>2007</v>
      </c>
      <c r="AD8" s="154">
        <v>3</v>
      </c>
      <c r="AL8" s="229"/>
      <c r="AM8" s="153"/>
      <c r="AN8" s="229"/>
      <c r="AO8" s="165"/>
    </row>
    <row r="9" spans="2:41" x14ac:dyDescent="0.25">
      <c r="B9" s="201" t="s">
        <v>664</v>
      </c>
      <c r="C9" s="202">
        <v>163.40118000000001</v>
      </c>
      <c r="D9" s="193">
        <v>8.2241630276564781E-2</v>
      </c>
      <c r="E9" s="203" t="s">
        <v>662</v>
      </c>
      <c r="F9" s="204" t="s">
        <v>76</v>
      </c>
      <c r="I9" s="220">
        <v>31304896</v>
      </c>
      <c r="J9" s="220">
        <v>32436040</v>
      </c>
      <c r="K9" s="220">
        <v>32201121</v>
      </c>
      <c r="L9" s="220">
        <v>32512659</v>
      </c>
      <c r="M9" s="164">
        <v>0.38252058917509302</v>
      </c>
      <c r="N9" s="205">
        <f t="shared" si="0"/>
        <v>12436761.476328891</v>
      </c>
      <c r="O9" s="205">
        <f t="shared" si="1"/>
        <v>922346.56104791013</v>
      </c>
      <c r="P9" s="165"/>
      <c r="Q9" s="207">
        <v>238958</v>
      </c>
      <c r="R9" s="207">
        <v>221330</v>
      </c>
      <c r="S9" s="207">
        <v>210727</v>
      </c>
      <c r="T9" s="207">
        <v>48764</v>
      </c>
      <c r="U9" s="207">
        <v>26619</v>
      </c>
      <c r="V9" s="207">
        <v>16880</v>
      </c>
      <c r="W9" s="208">
        <f t="shared" si="2"/>
        <v>0.16948304265923356</v>
      </c>
      <c r="X9" s="208">
        <f t="shared" si="2"/>
        <v>0.10735675481651469</v>
      </c>
      <c r="Y9" s="208">
        <f t="shared" si="2"/>
        <v>7.4162921175535024E-2</v>
      </c>
      <c r="Z9" s="220">
        <f t="shared" si="3"/>
        <v>12436761.476328891</v>
      </c>
      <c r="AA9" s="154">
        <v>1980</v>
      </c>
      <c r="AB9" s="154">
        <v>9</v>
      </c>
      <c r="AC9" s="154">
        <v>0</v>
      </c>
      <c r="AD9" s="154">
        <v>0</v>
      </c>
      <c r="AL9" s="229"/>
      <c r="AM9" s="233" t="s">
        <v>699</v>
      </c>
      <c r="AN9" s="229"/>
      <c r="AO9" s="165"/>
    </row>
    <row r="10" spans="2:41" ht="15.75" thickBot="1" x14ac:dyDescent="0.3">
      <c r="B10" s="210" t="s">
        <v>327</v>
      </c>
      <c r="C10" s="211">
        <v>211.84715</v>
      </c>
      <c r="D10" s="212">
        <v>3.1214620734271389E-2</v>
      </c>
      <c r="E10" s="213" t="s">
        <v>662</v>
      </c>
      <c r="F10" s="214" t="s">
        <v>663</v>
      </c>
      <c r="I10" s="220">
        <v>26735555</v>
      </c>
      <c r="J10" s="220">
        <v>30977594</v>
      </c>
      <c r="K10" s="220">
        <v>34176031</v>
      </c>
      <c r="L10" s="220">
        <v>36330413</v>
      </c>
      <c r="M10" s="164">
        <v>0.36626092384519349</v>
      </c>
      <c r="N10" s="205">
        <f t="shared" si="0"/>
        <v>13306410.629057428</v>
      </c>
      <c r="O10" s="205">
        <f t="shared" si="1"/>
        <v>1046414.5211401499</v>
      </c>
      <c r="P10" s="165"/>
      <c r="Q10" s="207">
        <v>73139</v>
      </c>
      <c r="R10" s="207">
        <v>79496</v>
      </c>
      <c r="S10" s="207">
        <v>87684</v>
      </c>
      <c r="T10" s="207">
        <v>14241</v>
      </c>
      <c r="U10" s="207">
        <v>14932</v>
      </c>
      <c r="V10" s="207">
        <v>7484</v>
      </c>
      <c r="W10" s="208">
        <f t="shared" si="2"/>
        <v>0.16297779812314031</v>
      </c>
      <c r="X10" s="208">
        <f t="shared" si="2"/>
        <v>0.15813106282034989</v>
      </c>
      <c r="Y10" s="208">
        <f t="shared" si="2"/>
        <v>7.8639878950907863E-2</v>
      </c>
      <c r="Z10" s="220">
        <f t="shared" si="3"/>
        <v>13306410.629057428</v>
      </c>
      <c r="AA10" s="154">
        <v>2004</v>
      </c>
      <c r="AB10" s="154">
        <v>6</v>
      </c>
      <c r="AC10" s="154">
        <v>2014</v>
      </c>
      <c r="AD10" s="154">
        <v>4</v>
      </c>
      <c r="AL10" s="229"/>
      <c r="AM10" s="234">
        <v>191982.46078241171</v>
      </c>
      <c r="AN10" s="229"/>
      <c r="AO10" s="165"/>
    </row>
    <row r="11" spans="2:41" ht="15.75" thickBot="1" x14ac:dyDescent="0.3">
      <c r="I11" s="220"/>
      <c r="J11" s="220"/>
      <c r="K11" s="220"/>
      <c r="L11" s="220"/>
      <c r="P11" s="165"/>
      <c r="Q11" s="207"/>
      <c r="R11" s="207"/>
      <c r="S11" s="207"/>
      <c r="T11" s="207"/>
      <c r="U11" s="207"/>
      <c r="V11" s="207"/>
      <c r="W11" s="208"/>
      <c r="X11" s="208"/>
      <c r="Y11" s="208"/>
      <c r="Z11" s="220"/>
      <c r="AA11" s="154"/>
      <c r="AB11" s="154"/>
      <c r="AC11" s="154"/>
      <c r="AD11" s="154"/>
      <c r="AL11" s="230"/>
      <c r="AN11" s="230"/>
    </row>
    <row r="12" spans="2:41" x14ac:dyDescent="0.25">
      <c r="I12" s="220"/>
      <c r="J12" s="220"/>
      <c r="K12" s="220"/>
      <c r="L12" s="220"/>
      <c r="P12" s="165"/>
      <c r="Q12" s="207"/>
      <c r="R12" s="207"/>
      <c r="S12" s="207"/>
      <c r="T12" s="207"/>
      <c r="U12" s="207"/>
      <c r="V12" s="207"/>
      <c r="W12" s="208"/>
      <c r="X12" s="208"/>
      <c r="Y12" s="208"/>
      <c r="Z12" s="220"/>
      <c r="AA12" s="154"/>
      <c r="AB12" s="154"/>
      <c r="AC12" s="154"/>
      <c r="AD12" s="154"/>
      <c r="AL12" s="236" t="s">
        <v>700</v>
      </c>
      <c r="AN12" s="236" t="s">
        <v>701</v>
      </c>
    </row>
    <row r="13" spans="2:41" x14ac:dyDescent="0.25">
      <c r="B13" s="201" t="s">
        <v>666</v>
      </c>
      <c r="C13" s="202">
        <v>219.23643899999999</v>
      </c>
      <c r="D13" s="193">
        <v>5.8143296134562511E-2</v>
      </c>
      <c r="E13" s="203" t="s">
        <v>662</v>
      </c>
      <c r="F13" s="204" t="s">
        <v>667</v>
      </c>
      <c r="I13" s="220">
        <v>284520213</v>
      </c>
      <c r="J13" s="220">
        <v>289288885</v>
      </c>
      <c r="K13" s="220">
        <v>272961203</v>
      </c>
      <c r="L13" s="220">
        <v>258318550</v>
      </c>
      <c r="M13" s="223"/>
      <c r="P13" s="165"/>
      <c r="Q13" s="207"/>
      <c r="R13" s="207"/>
      <c r="S13" s="207"/>
      <c r="T13" s="207"/>
      <c r="U13" s="207"/>
      <c r="V13" s="207"/>
      <c r="W13" s="208"/>
      <c r="X13" s="208"/>
      <c r="Y13" s="208"/>
      <c r="Z13" s="220">
        <f>M13*L13</f>
        <v>0</v>
      </c>
      <c r="AA13" s="154">
        <f>INDEX('EU Adj'!$D$3:$H$23,MATCH($B13,'EU Adj'!$A$3:$A$23,0),MATCH($C$5,'EU Adj'!$D$2:$H$2,0))</f>
        <v>1974</v>
      </c>
      <c r="AB13" s="154">
        <f>INDEX('EU Adj'!$J$3:$N$23,MATCH($B13,'EU Adj'!$A$3:$A$23,0),MATCH($C$5,'EU Adj'!$D$2:$H$2,0))</f>
        <v>7</v>
      </c>
      <c r="AC13" s="154">
        <f>INDEX('EU Adj'!$P$3:$T$23,MATCH($B13,'EU Adj'!$A$3:$A$23,0),MATCH($C$5,'EU Adj'!$D$2:$H$2,0))</f>
        <v>0</v>
      </c>
      <c r="AD13" s="154">
        <f>INDEX('EU Adj'!$V$3:$Z$23,MATCH($B13,'EU Adj'!$A$3:$A$23,0),MATCH($C$5,'EU Adj'!$D$2:$H$2,0))</f>
        <v>0</v>
      </c>
      <c r="AL13" s="237">
        <v>0.47</v>
      </c>
      <c r="AM13" s="181"/>
      <c r="AN13" s="237">
        <f>1-AL13</f>
        <v>0.53</v>
      </c>
    </row>
    <row r="14" spans="2:41" ht="15.75" thickBot="1" x14ac:dyDescent="0.3">
      <c r="B14" s="215" t="s">
        <v>674</v>
      </c>
      <c r="C14" s="216">
        <v>121.540066</v>
      </c>
      <c r="D14" s="217">
        <v>0.29467895843441694</v>
      </c>
      <c r="E14" s="160"/>
      <c r="F14" s="154"/>
      <c r="P14" s="165"/>
      <c r="Q14" s="207"/>
      <c r="R14" s="207"/>
      <c r="S14" s="207"/>
      <c r="T14" s="207"/>
      <c r="U14" s="207"/>
      <c r="V14" s="207"/>
      <c r="W14" s="208"/>
      <c r="X14" s="208"/>
      <c r="Y14" s="208"/>
      <c r="Z14" s="220"/>
      <c r="AA14" s="154"/>
      <c r="AB14" s="154"/>
      <c r="AC14" s="154"/>
      <c r="AD14" s="154"/>
      <c r="AL14" s="238">
        <f>AL13*$AM$10</f>
        <v>90231.756567733493</v>
      </c>
      <c r="AM14" s="181"/>
      <c r="AN14" s="238">
        <f>AN13*$AM$10</f>
        <v>101750.70421467822</v>
      </c>
    </row>
    <row r="15" spans="2:41" ht="15.75" thickBot="1" x14ac:dyDescent="0.3">
      <c r="B15" s="218" t="s">
        <v>670</v>
      </c>
      <c r="C15" s="202">
        <v>117.28936899999999</v>
      </c>
      <c r="D15" s="193">
        <v>0.24340934821284166</v>
      </c>
      <c r="E15" s="160"/>
      <c r="F15" s="154"/>
      <c r="P15" s="165"/>
      <c r="Q15" s="207"/>
      <c r="R15" s="207"/>
      <c r="S15" s="207"/>
      <c r="T15" s="207"/>
      <c r="U15" s="207"/>
      <c r="V15" s="207"/>
      <c r="W15" s="208"/>
      <c r="X15" s="208"/>
      <c r="Y15" s="208"/>
      <c r="Z15" s="220"/>
      <c r="AA15" s="154"/>
      <c r="AB15" s="154"/>
      <c r="AC15" s="154"/>
      <c r="AD15" s="154"/>
      <c r="AL15" s="230"/>
      <c r="AN15" s="230"/>
    </row>
    <row r="16" spans="2:41" x14ac:dyDescent="0.25">
      <c r="B16" s="218" t="s">
        <v>677</v>
      </c>
      <c r="C16" s="202">
        <v>120.236918</v>
      </c>
      <c r="D16" s="193">
        <v>0.22561863173216884</v>
      </c>
      <c r="E16" s="160"/>
      <c r="F16" s="154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AA16" s="154"/>
      <c r="AB16" s="154"/>
      <c r="AC16" s="154"/>
      <c r="AD16" s="154"/>
      <c r="AL16" s="236" t="s">
        <v>703</v>
      </c>
      <c r="AM16" s="181">
        <v>1637</v>
      </c>
      <c r="AN16" s="236" t="s">
        <v>703</v>
      </c>
      <c r="AO16" s="181">
        <v>1637</v>
      </c>
    </row>
    <row r="17" spans="2:41" ht="15.75" thickBot="1" x14ac:dyDescent="0.3">
      <c r="B17" s="218" t="s">
        <v>675</v>
      </c>
      <c r="C17" s="202">
        <v>186.268801</v>
      </c>
      <c r="D17" s="193">
        <v>0.1591460456089277</v>
      </c>
      <c r="E17" s="160"/>
      <c r="F17" s="154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AL17" s="240">
        <f>AM16/AM17</f>
        <v>0.4720299884659746</v>
      </c>
      <c r="AM17" s="181">
        <v>3468</v>
      </c>
      <c r="AN17" s="240">
        <f>AO16/AO17</f>
        <v>0.4720299884659746</v>
      </c>
      <c r="AO17" s="181">
        <v>3468</v>
      </c>
    </row>
    <row r="18" spans="2:41" ht="15.75" thickBot="1" x14ac:dyDescent="0.3">
      <c r="B18" s="218" t="s">
        <v>668</v>
      </c>
      <c r="C18" s="202">
        <v>176.04899900000001</v>
      </c>
      <c r="D18" s="193">
        <v>0.15348536309235</v>
      </c>
      <c r="E18" s="160"/>
      <c r="F18" s="154"/>
      <c r="AL18" s="230"/>
      <c r="AN18" s="230"/>
    </row>
    <row r="19" spans="2:41" x14ac:dyDescent="0.25">
      <c r="B19" s="218" t="s">
        <v>672</v>
      </c>
      <c r="C19" s="202">
        <v>148.301942</v>
      </c>
      <c r="D19" s="193">
        <v>8.3292899886786356E-2</v>
      </c>
      <c r="E19" s="160"/>
      <c r="F19" s="154"/>
      <c r="AL19" s="236" t="s">
        <v>704</v>
      </c>
      <c r="AM19" s="154"/>
      <c r="AN19" s="236" t="s">
        <v>704</v>
      </c>
    </row>
    <row r="20" spans="2:41" ht="15.75" thickBot="1" x14ac:dyDescent="0.3">
      <c r="B20" s="218" t="s">
        <v>676</v>
      </c>
      <c r="C20" s="202">
        <v>232.501689</v>
      </c>
      <c r="D20" s="193">
        <v>4.7873200711628656E-2</v>
      </c>
      <c r="E20" s="160"/>
      <c r="F20" s="154"/>
      <c r="AL20" s="241">
        <v>196</v>
      </c>
      <c r="AN20" s="241">
        <v>196</v>
      </c>
    </row>
    <row r="21" spans="2:41" ht="15.75" thickBot="1" x14ac:dyDescent="0.3">
      <c r="B21" s="218" t="s">
        <v>679</v>
      </c>
      <c r="C21" s="202">
        <v>209.88120599999999</v>
      </c>
      <c r="D21" s="193">
        <v>4.5608927704997575E-2</v>
      </c>
      <c r="E21" s="160"/>
      <c r="F21" s="154"/>
      <c r="AL21" s="230"/>
      <c r="AM21" s="154"/>
      <c r="AN21" s="230"/>
    </row>
    <row r="22" spans="2:41" x14ac:dyDescent="0.25">
      <c r="B22" s="218" t="s">
        <v>312</v>
      </c>
      <c r="C22" s="202">
        <v>252.68253999999999</v>
      </c>
      <c r="D22" s="193">
        <v>4.0756914119359534E-2</v>
      </c>
      <c r="E22" s="160"/>
      <c r="F22" s="154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669</v>
      </c>
      <c r="C23" s="202">
        <v>149.812918</v>
      </c>
      <c r="D23" s="193">
        <v>3.630923499919133E-2</v>
      </c>
      <c r="E23" s="160"/>
      <c r="F23" s="154"/>
      <c r="AL23" s="238">
        <f>AL14*AL17*AL20</f>
        <v>8348050.6223386461</v>
      </c>
      <c r="AM23" s="154"/>
      <c r="AN23" s="238">
        <f>AN20*AN17*AN14</f>
        <v>9413759.2124244329</v>
      </c>
    </row>
    <row r="24" spans="2:41" ht="15.75" thickBot="1" x14ac:dyDescent="0.3">
      <c r="B24" s="218" t="s">
        <v>671</v>
      </c>
      <c r="C24" s="202">
        <v>139.83377300000001</v>
      </c>
      <c r="D24" s="193">
        <v>3.0648552482613618E-2</v>
      </c>
      <c r="E24" s="160"/>
      <c r="F24" s="154"/>
      <c r="AL24" s="242"/>
      <c r="AM24" s="154"/>
      <c r="AN24" s="242"/>
    </row>
    <row r="25" spans="2:41" x14ac:dyDescent="0.25">
      <c r="B25" s="218" t="s">
        <v>681</v>
      </c>
      <c r="C25" s="202">
        <v>163.36363600000001</v>
      </c>
      <c r="D25" s="193">
        <v>1.9569788128740093E-2</v>
      </c>
      <c r="E25" s="160"/>
      <c r="F25" s="154"/>
      <c r="AL25" s="243"/>
      <c r="AM25" s="233" t="s">
        <v>698</v>
      </c>
      <c r="AN25" s="243"/>
    </row>
    <row r="26" spans="2:41" ht="15.75" thickBot="1" x14ac:dyDescent="0.3">
      <c r="B26" s="218" t="s">
        <v>686</v>
      </c>
      <c r="C26" s="202">
        <v>128.12359599999999</v>
      </c>
      <c r="D26" s="193">
        <v>1.4394306970726184E-2</v>
      </c>
      <c r="E26" s="219"/>
      <c r="AL26" s="230"/>
      <c r="AM26" s="234">
        <f>AL23+AN23</f>
        <v>17761809.83476308</v>
      </c>
      <c r="AN26" s="230"/>
    </row>
    <row r="27" spans="2:41" ht="15.75" thickBot="1" x14ac:dyDescent="0.3">
      <c r="B27" s="218" t="s">
        <v>310</v>
      </c>
      <c r="C27" s="202">
        <v>187.435484</v>
      </c>
      <c r="D27" s="193">
        <v>1.0027494743651949E-2</v>
      </c>
      <c r="E27" s="219"/>
      <c r="AL27" s="244"/>
      <c r="AN27" s="244"/>
    </row>
    <row r="28" spans="2:41" x14ac:dyDescent="0.25">
      <c r="B28" s="218" t="s">
        <v>678</v>
      </c>
      <c r="C28" s="202">
        <v>0</v>
      </c>
      <c r="D28" s="193">
        <v>0</v>
      </c>
      <c r="E28" s="219"/>
      <c r="AL28" s="230"/>
      <c r="AM28" s="233" t="s">
        <v>706</v>
      </c>
      <c r="AN28" s="230"/>
    </row>
    <row r="29" spans="2:41" ht="15.75" thickBot="1" x14ac:dyDescent="0.3">
      <c r="B29" s="218" t="s">
        <v>308</v>
      </c>
      <c r="C29" s="202">
        <v>0</v>
      </c>
      <c r="D29" s="193">
        <v>0</v>
      </c>
      <c r="E29" s="219"/>
      <c r="AL29" s="230"/>
      <c r="AM29" s="245">
        <f>AT24</f>
        <v>0</v>
      </c>
      <c r="AN29" s="230"/>
    </row>
    <row r="30" spans="2:41" x14ac:dyDescent="0.25">
      <c r="B30" s="218" t="s">
        <v>328</v>
      </c>
      <c r="C30" s="202">
        <v>0</v>
      </c>
      <c r="D30" s="193">
        <v>0</v>
      </c>
      <c r="E30" s="219"/>
      <c r="AL30" s="230"/>
      <c r="AN30" s="230"/>
    </row>
    <row r="31" spans="2:41" x14ac:dyDescent="0.25">
      <c r="B31" s="218" t="s">
        <v>673</v>
      </c>
      <c r="C31" s="202">
        <v>0</v>
      </c>
      <c r="D31" s="193">
        <v>0</v>
      </c>
      <c r="E31" s="219"/>
      <c r="AL31" s="230"/>
      <c r="AM31" s="205">
        <f>AL23+AN23</f>
        <v>17761809.83476308</v>
      </c>
      <c r="AN31" s="230"/>
    </row>
    <row r="32" spans="2:41" x14ac:dyDescent="0.25">
      <c r="B32" s="218" t="s">
        <v>680</v>
      </c>
      <c r="C32" s="202">
        <v>0</v>
      </c>
      <c r="D32" s="193">
        <v>0</v>
      </c>
      <c r="E32" s="219"/>
      <c r="AL32" s="230"/>
      <c r="AM32" s="246">
        <f>AM31-AM7</f>
        <v>0</v>
      </c>
      <c r="AN32" s="230"/>
    </row>
    <row r="33" spans="2:5" x14ac:dyDescent="0.25">
      <c r="B33" s="218" t="s">
        <v>682</v>
      </c>
      <c r="C33" s="202">
        <v>0</v>
      </c>
      <c r="D33" s="193">
        <v>0</v>
      </c>
      <c r="E33" s="219"/>
    </row>
    <row r="34" spans="2:5" x14ac:dyDescent="0.25">
      <c r="B34" s="218" t="s">
        <v>683</v>
      </c>
      <c r="C34" s="202">
        <v>0</v>
      </c>
      <c r="D34" s="193">
        <v>0</v>
      </c>
      <c r="E34" s="219"/>
    </row>
    <row r="35" spans="2:5" x14ac:dyDescent="0.25">
      <c r="B35" s="218" t="s">
        <v>684</v>
      </c>
      <c r="C35" s="202">
        <v>0</v>
      </c>
      <c r="D35" s="193">
        <v>0</v>
      </c>
      <c r="E35" s="219"/>
    </row>
    <row r="36" spans="2:5" x14ac:dyDescent="0.25">
      <c r="B36" s="218" t="s">
        <v>685</v>
      </c>
      <c r="C36" s="202">
        <v>0</v>
      </c>
      <c r="D36" s="193">
        <v>0</v>
      </c>
      <c r="E36" s="219"/>
    </row>
    <row r="37" spans="2:5" x14ac:dyDescent="0.25">
      <c r="B37" s="218" t="s">
        <v>321</v>
      </c>
      <c r="C37" s="202">
        <v>0</v>
      </c>
      <c r="D37" s="193">
        <v>0</v>
      </c>
      <c r="E37" s="219"/>
    </row>
    <row r="38" spans="2:5" x14ac:dyDescent="0.25">
      <c r="B38" s="218" t="s">
        <v>687</v>
      </c>
      <c r="C38" s="202">
        <v>0</v>
      </c>
      <c r="D38" s="193">
        <v>0</v>
      </c>
      <c r="E38" s="219"/>
    </row>
    <row r="39" spans="2:5" x14ac:dyDescent="0.25">
      <c r="B39" s="218" t="s">
        <v>688</v>
      </c>
      <c r="C39" s="202">
        <v>0</v>
      </c>
      <c r="D39" s="193">
        <v>0</v>
      </c>
      <c r="E39" s="219"/>
    </row>
    <row r="40" spans="2:5" x14ac:dyDescent="0.25">
      <c r="B40" s="218" t="s">
        <v>314</v>
      </c>
      <c r="C40" s="202">
        <v>0</v>
      </c>
      <c r="D40" s="193">
        <v>0</v>
      </c>
      <c r="E40" s="219"/>
    </row>
    <row r="41" spans="2:5" x14ac:dyDescent="0.25">
      <c r="B41" s="218" t="s">
        <v>689</v>
      </c>
      <c r="C41" s="202">
        <v>0</v>
      </c>
      <c r="D41" s="193">
        <v>0</v>
      </c>
      <c r="E41" s="219"/>
    </row>
    <row r="42" spans="2:5" x14ac:dyDescent="0.25">
      <c r="B42" s="218" t="s">
        <v>316</v>
      </c>
      <c r="C42" s="202">
        <v>0</v>
      </c>
      <c r="D42" s="193">
        <v>0</v>
      </c>
      <c r="E42" s="219"/>
    </row>
    <row r="43" spans="2:5" x14ac:dyDescent="0.25">
      <c r="B43" s="218" t="s">
        <v>690</v>
      </c>
      <c r="C43" s="202">
        <v>0</v>
      </c>
      <c r="D43" s="193">
        <v>0</v>
      </c>
      <c r="E43" s="219"/>
    </row>
    <row r="44" spans="2:5" x14ac:dyDescent="0.25">
      <c r="B44" s="218" t="s">
        <v>691</v>
      </c>
      <c r="C44" s="202">
        <v>0</v>
      </c>
      <c r="D44" s="193">
        <v>0</v>
      </c>
      <c r="E44" s="219"/>
    </row>
    <row r="45" spans="2:5" x14ac:dyDescent="0.25">
      <c r="B45" s="218" t="s">
        <v>692</v>
      </c>
      <c r="C45" s="202">
        <v>0</v>
      </c>
      <c r="D45" s="193">
        <v>0</v>
      </c>
      <c r="E45" s="219"/>
    </row>
    <row r="46" spans="2:5" x14ac:dyDescent="0.25">
      <c r="C46" s="221">
        <v>155.93189286838617</v>
      </c>
    </row>
  </sheetData>
  <mergeCells count="5">
    <mergeCell ref="B1:H1"/>
    <mergeCell ref="Q3:Y3"/>
    <mergeCell ref="Q4:S4"/>
    <mergeCell ref="T4:V4"/>
    <mergeCell ref="W4:Y4"/>
  </mergeCells>
  <conditionalFormatting sqref="D3 D14:D45 D6:D10 C7:C10 C13:D13">
    <cfRule type="containsErrors" dxfId="60" priority="1">
      <formula>ISERROR(C3)</formula>
    </cfRule>
  </conditionalFormatting>
  <conditionalFormatting sqref="C46">
    <cfRule type="containsErrors" dxfId="59" priority="7">
      <formula>ISERROR(C46)</formula>
    </cfRule>
  </conditionalFormatting>
  <conditionalFormatting sqref="C6">
    <cfRule type="containsErrors" dxfId="58" priority="6">
      <formula>ISERROR(C6)</formula>
    </cfRule>
  </conditionalFormatting>
  <conditionalFormatting sqref="C46">
    <cfRule type="containsErrors" dxfId="57" priority="5">
      <formula>ISERROR(C46)</formula>
    </cfRule>
  </conditionalFormatting>
  <conditionalFormatting sqref="C14:C45">
    <cfRule type="containsErrors" dxfId="56" priority="4">
      <formula>ISERROR(C14)</formula>
    </cfRule>
  </conditionalFormatting>
  <conditionalFormatting sqref="C3">
    <cfRule type="containsErrors" dxfId="55" priority="3">
      <formula>ISERROR(C3)</formula>
    </cfRule>
  </conditionalFormatting>
  <conditionalFormatting sqref="D14:D45">
    <cfRule type="containsErrors" dxfId="54" priority="2">
      <formula>ISERROR(D14)</formula>
    </cfRule>
  </conditionalFormatting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3"/>
  <dimension ref="B1:AO52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5" max="5" width="10.140625" bestFit="1" customWidth="1"/>
    <col min="6" max="6" width="5.85546875" bestFit="1" customWidth="1"/>
    <col min="13" max="15" width="12.28515625" customWidth="1"/>
    <col min="16" max="16" width="11.28515625" customWidth="1"/>
    <col min="17" max="17" width="10" customWidth="1"/>
    <col min="18" max="26" width="7.28515625" customWidth="1"/>
    <col min="30" max="30" width="10.7109375" bestFit="1" customWidth="1"/>
    <col min="38" max="38" width="13.42578125" bestFit="1" customWidth="1"/>
    <col min="39" max="39" width="13.140625" bestFit="1" customWidth="1"/>
    <col min="40" max="40" width="13.5703125" bestFit="1" customWidth="1"/>
  </cols>
  <sheetData>
    <row r="1" spans="2:41" ht="15.75" thickBot="1" x14ac:dyDescent="0.3">
      <c r="B1" s="394" t="s">
        <v>643</v>
      </c>
      <c r="C1" s="394"/>
      <c r="D1" s="394"/>
      <c r="E1" s="394"/>
      <c r="F1" s="394"/>
      <c r="G1" s="394"/>
      <c r="H1" s="394"/>
    </row>
    <row r="2" spans="2:41" x14ac:dyDescent="0.25">
      <c r="B2" s="187"/>
      <c r="C2" s="188" t="s">
        <v>644</v>
      </c>
      <c r="D2" s="189" t="s">
        <v>644</v>
      </c>
      <c r="E2" s="190"/>
      <c r="F2" s="191"/>
    </row>
    <row r="3" spans="2:41" x14ac:dyDescent="0.25">
      <c r="B3" s="192"/>
      <c r="C3" s="193" t="s">
        <v>645</v>
      </c>
      <c r="D3" s="193" t="s">
        <v>645</v>
      </c>
      <c r="E3" s="194"/>
      <c r="F3" s="195"/>
      <c r="R3" s="395" t="s">
        <v>646</v>
      </c>
      <c r="S3" s="395"/>
      <c r="T3" s="395"/>
      <c r="U3" s="395"/>
      <c r="V3" s="395"/>
      <c r="W3" s="395"/>
      <c r="X3" s="395"/>
      <c r="Y3" s="395"/>
      <c r="Z3" s="395"/>
    </row>
    <row r="4" spans="2:41" x14ac:dyDescent="0.25">
      <c r="B4" s="192"/>
      <c r="C4" s="196" t="s">
        <v>647</v>
      </c>
      <c r="D4" s="196" t="s">
        <v>647</v>
      </c>
      <c r="E4" s="194"/>
      <c r="F4" s="195"/>
      <c r="O4" s="224">
        <f>SUM(O6:O18)</f>
        <v>0</v>
      </c>
      <c r="R4" s="396" t="s">
        <v>648</v>
      </c>
      <c r="S4" s="396"/>
      <c r="T4" s="396"/>
      <c r="U4" s="396" t="s">
        <v>649</v>
      </c>
      <c r="V4" s="396"/>
      <c r="W4" s="396"/>
      <c r="X4" s="396" t="s">
        <v>650</v>
      </c>
      <c r="Y4" s="396"/>
      <c r="Z4" s="396"/>
    </row>
    <row r="5" spans="2:41" ht="45.75" thickBot="1" x14ac:dyDescent="0.3">
      <c r="B5" s="192"/>
      <c r="C5" s="196" t="s">
        <v>171</v>
      </c>
      <c r="D5" s="196" t="s">
        <v>171</v>
      </c>
      <c r="E5" s="197" t="s">
        <v>651</v>
      </c>
      <c r="F5" s="198" t="s">
        <v>260</v>
      </c>
      <c r="I5" s="180" t="s">
        <v>652</v>
      </c>
      <c r="J5" s="180" t="s">
        <v>653</v>
      </c>
      <c r="K5" s="180" t="s">
        <v>654</v>
      </c>
      <c r="L5" s="180" t="s">
        <v>655</v>
      </c>
      <c r="M5" s="199" t="s">
        <v>656</v>
      </c>
      <c r="N5" s="226" t="s">
        <v>695</v>
      </c>
      <c r="O5" s="226" t="s">
        <v>696</v>
      </c>
      <c r="P5" s="226" t="s">
        <v>697</v>
      </c>
      <c r="Q5" s="226" t="s">
        <v>657</v>
      </c>
      <c r="R5" s="199" t="s">
        <v>658</v>
      </c>
      <c r="S5" s="199" t="s">
        <v>659</v>
      </c>
      <c r="T5" s="199" t="s">
        <v>660</v>
      </c>
      <c r="U5" s="199" t="s">
        <v>658</v>
      </c>
      <c r="V5" s="199" t="s">
        <v>659</v>
      </c>
      <c r="W5" s="199" t="s">
        <v>660</v>
      </c>
      <c r="X5" s="199" t="s">
        <v>658</v>
      </c>
      <c r="Y5" s="199" t="s">
        <v>659</v>
      </c>
      <c r="Z5" s="199" t="s">
        <v>660</v>
      </c>
      <c r="AA5" s="200" t="s">
        <v>291</v>
      </c>
      <c r="AB5" s="200" t="s">
        <v>140</v>
      </c>
      <c r="AC5" s="200" t="s">
        <v>661</v>
      </c>
      <c r="AD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329</v>
      </c>
      <c r="C6" s="202">
        <v>161.20987700000001</v>
      </c>
      <c r="D6" s="193">
        <v>0.24620060790273557</v>
      </c>
      <c r="E6" s="203" t="s">
        <v>662</v>
      </c>
      <c r="F6" s="204" t="s">
        <v>663</v>
      </c>
      <c r="I6" s="205">
        <v>14866158</v>
      </c>
      <c r="J6" s="205">
        <v>15712092</v>
      </c>
      <c r="K6" s="205">
        <v>16380963</v>
      </c>
      <c r="L6" s="205">
        <v>16218986</v>
      </c>
      <c r="M6" s="165"/>
      <c r="N6" s="205">
        <f>M6*L6</f>
        <v>0</v>
      </c>
      <c r="O6" s="205">
        <f t="shared" ref="O6:O18" si="0">N6*Z6</f>
        <v>0</v>
      </c>
      <c r="P6" s="165"/>
      <c r="Q6" s="206">
        <f>INDEX('Psych Co-Prescription Data'!$H$349:$H$411,MATCH(B6,'Psych Co-Prescription Data'!$C$349:$C$411,0))</f>
        <v>13</v>
      </c>
      <c r="R6" s="207">
        <v>7167</v>
      </c>
      <c r="S6" s="207">
        <v>24371</v>
      </c>
      <c r="T6" s="207">
        <v>13926</v>
      </c>
      <c r="U6" s="207">
        <v>107502</v>
      </c>
      <c r="V6" s="207">
        <v>104767</v>
      </c>
      <c r="W6" s="207">
        <v>97763</v>
      </c>
      <c r="X6" s="208">
        <f>U6/(U6+R6)</f>
        <v>0.93749836485885463</v>
      </c>
      <c r="Y6" s="208">
        <f>V6/(V6+S6)</f>
        <v>0.81127940652635167</v>
      </c>
      <c r="Z6" s="208">
        <f>W6/(W6+T6)</f>
        <v>0.87531448934093781</v>
      </c>
      <c r="AA6" s="154">
        <v>2000</v>
      </c>
      <c r="AB6" s="154">
        <v>5</v>
      </c>
      <c r="AC6" s="154">
        <v>2007</v>
      </c>
      <c r="AD6" s="154">
        <v>3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734</v>
      </c>
      <c r="C7" s="202"/>
      <c r="D7" s="193"/>
      <c r="E7" s="203"/>
      <c r="F7" s="204"/>
      <c r="I7" s="205">
        <v>33942020</v>
      </c>
      <c r="J7" s="205">
        <v>33748932</v>
      </c>
      <c r="K7" s="205">
        <v>34884000</v>
      </c>
      <c r="L7" s="205">
        <v>35690940</v>
      </c>
      <c r="M7" s="165"/>
      <c r="N7" s="205">
        <f t="shared" ref="N7:N18" si="1">M7*L7</f>
        <v>0</v>
      </c>
      <c r="O7" s="205">
        <f t="shared" si="0"/>
        <v>0</v>
      </c>
      <c r="P7" s="165"/>
      <c r="Q7" s="206">
        <f>INDEX('Psych Co-Prescription Data'!$H$349:$H$411,MATCH(B7,'Psych Co-Prescription Data'!$C$349:$C$411,0))</f>
        <v>9</v>
      </c>
      <c r="R7" s="207"/>
      <c r="S7" s="207"/>
      <c r="T7" s="207"/>
      <c r="U7" s="207"/>
      <c r="V7" s="207"/>
      <c r="W7" s="207"/>
      <c r="X7" s="208"/>
      <c r="Y7" s="208"/>
      <c r="Z7" s="208">
        <v>0.99284690099884154</v>
      </c>
      <c r="AA7" s="154"/>
      <c r="AB7" s="154"/>
      <c r="AC7" s="154"/>
      <c r="AD7" s="154"/>
      <c r="AL7" s="229"/>
      <c r="AM7" s="234">
        <f>O4</f>
        <v>0</v>
      </c>
      <c r="AN7" s="229"/>
      <c r="AO7" s="165"/>
    </row>
    <row r="8" spans="2:41" ht="15.75" thickBot="1" x14ac:dyDescent="0.3">
      <c r="B8" s="201" t="s">
        <v>317</v>
      </c>
      <c r="C8" s="202"/>
      <c r="D8" s="193"/>
      <c r="E8" s="203"/>
      <c r="F8" s="204"/>
      <c r="I8" s="205">
        <v>379729529</v>
      </c>
      <c r="J8" s="205">
        <v>387542859</v>
      </c>
      <c r="K8" s="205">
        <v>390609912</v>
      </c>
      <c r="L8" s="205">
        <v>399035423</v>
      </c>
      <c r="M8" s="165"/>
      <c r="N8" s="205">
        <f t="shared" si="1"/>
        <v>0</v>
      </c>
      <c r="O8" s="205">
        <f t="shared" si="0"/>
        <v>0</v>
      </c>
      <c r="P8" s="165"/>
      <c r="Q8" s="206">
        <f>INDEX('Psych Co-Prescription Data'!$H$349:$H$411,MATCH(B8,'Psych Co-Prescription Data'!$C$349:$C$411,0))</f>
        <v>3</v>
      </c>
      <c r="R8" s="207"/>
      <c r="S8" s="207"/>
      <c r="T8" s="207"/>
      <c r="U8" s="207"/>
      <c r="V8" s="207"/>
      <c r="W8" s="207"/>
      <c r="X8" s="208"/>
      <c r="Y8" s="208"/>
      <c r="Z8" s="208">
        <v>0.97579748072607553</v>
      </c>
      <c r="AA8" s="154"/>
      <c r="AB8" s="154"/>
      <c r="AC8" s="154"/>
      <c r="AD8" s="154"/>
      <c r="AL8" s="229"/>
      <c r="AM8" s="153"/>
      <c r="AN8" s="229"/>
      <c r="AO8" s="165"/>
    </row>
    <row r="9" spans="2:41" x14ac:dyDescent="0.25">
      <c r="B9" s="201" t="s">
        <v>313</v>
      </c>
      <c r="C9" s="202">
        <v>127.673469</v>
      </c>
      <c r="D9" s="193">
        <v>0.14893617021276595</v>
      </c>
      <c r="E9" s="203" t="s">
        <v>662</v>
      </c>
      <c r="F9" s="204" t="s">
        <v>76</v>
      </c>
      <c r="I9" s="205">
        <v>36088273</v>
      </c>
      <c r="J9" s="205">
        <v>38142843</v>
      </c>
      <c r="K9" s="205">
        <v>39527040</v>
      </c>
      <c r="L9" s="205">
        <v>41342685</v>
      </c>
      <c r="M9" s="165"/>
      <c r="N9" s="205">
        <f t="shared" si="1"/>
        <v>0</v>
      </c>
      <c r="O9" s="205">
        <f t="shared" si="0"/>
        <v>0</v>
      </c>
      <c r="P9" s="165"/>
      <c r="Q9" s="206">
        <f>INDEX('Psych Co-Prescription Data'!$H$349:$H$411,MATCH(B9,'Psych Co-Prescription Data'!$C$349:$C$411,0))</f>
        <v>6</v>
      </c>
      <c r="R9" s="207">
        <v>17400</v>
      </c>
      <c r="S9" s="207">
        <v>17904</v>
      </c>
      <c r="T9" s="207">
        <v>14116</v>
      </c>
      <c r="U9" s="207">
        <v>120142</v>
      </c>
      <c r="V9" s="207">
        <v>105080</v>
      </c>
      <c r="W9" s="207">
        <v>133961</v>
      </c>
      <c r="X9" s="208">
        <f>U15/(U15+R15)</f>
        <v>0.8198417331517156</v>
      </c>
      <c r="Y9" s="208">
        <f>V15/(V15+S15)</f>
        <v>0.88436268068331148</v>
      </c>
      <c r="Z9" s="208">
        <f>W15/(W15+T15)</f>
        <v>0.8735721973405548</v>
      </c>
      <c r="AA9" s="154">
        <v>1997</v>
      </c>
      <c r="AB9" s="154">
        <v>2</v>
      </c>
      <c r="AC9" s="154">
        <v>0</v>
      </c>
      <c r="AD9" s="154">
        <v>0</v>
      </c>
      <c r="AL9" s="229"/>
      <c r="AM9" s="233" t="s">
        <v>699</v>
      </c>
      <c r="AN9" s="229"/>
      <c r="AO9" s="165"/>
    </row>
    <row r="10" spans="2:41" ht="15.75" thickBot="1" x14ac:dyDescent="0.3">
      <c r="B10" s="201" t="s">
        <v>666</v>
      </c>
      <c r="C10" s="202">
        <v>152.82383400000001</v>
      </c>
      <c r="D10" s="193">
        <v>0.29331306990881462</v>
      </c>
      <c r="E10" s="203" t="s">
        <v>662</v>
      </c>
      <c r="F10" s="204" t="s">
        <v>667</v>
      </c>
      <c r="I10" s="205"/>
      <c r="J10" s="205"/>
      <c r="K10" s="205"/>
      <c r="L10" s="205">
        <v>221241867</v>
      </c>
      <c r="M10" s="165"/>
      <c r="N10" s="205">
        <f t="shared" si="1"/>
        <v>0</v>
      </c>
      <c r="O10" s="205">
        <f t="shared" si="0"/>
        <v>0</v>
      </c>
      <c r="P10" s="165"/>
      <c r="Q10" s="206">
        <f>INDEX('Psych Co-Prescription Data'!$H$349:$H$411,MATCH(B10,'Psych Co-Prescription Data'!$C$349:$C$411,0))</f>
        <v>17</v>
      </c>
      <c r="R10" s="207"/>
      <c r="S10" s="207"/>
      <c r="T10" s="207"/>
      <c r="U10" s="207"/>
      <c r="V10" s="207"/>
      <c r="W10" s="207"/>
      <c r="X10" s="208"/>
      <c r="Y10" s="208"/>
      <c r="Z10" s="208">
        <v>0.90014515747898594</v>
      </c>
      <c r="AA10" s="154"/>
      <c r="AB10" s="154"/>
      <c r="AC10" s="154"/>
      <c r="AD10" s="154"/>
      <c r="AL10" s="229"/>
      <c r="AM10" s="234"/>
      <c r="AN10" s="229"/>
      <c r="AO10" s="165"/>
    </row>
    <row r="11" spans="2:41" ht="15.75" thickBot="1" x14ac:dyDescent="0.3">
      <c r="B11" s="218" t="s">
        <v>676</v>
      </c>
      <c r="C11" s="202">
        <v>206.705882</v>
      </c>
      <c r="D11" s="193">
        <v>0.10334346504559271</v>
      </c>
      <c r="E11" s="203"/>
      <c r="F11" s="204"/>
      <c r="I11" s="205"/>
      <c r="J11" s="205"/>
      <c r="K11" s="205"/>
      <c r="L11" s="205">
        <v>62006346</v>
      </c>
      <c r="M11" s="165"/>
      <c r="N11" s="205">
        <f t="shared" si="1"/>
        <v>0</v>
      </c>
      <c r="O11" s="205">
        <f t="shared" si="0"/>
        <v>0</v>
      </c>
      <c r="P11" s="165"/>
      <c r="Q11" s="206">
        <f>INDEX('Psych Co-Prescription Data'!$H$349:$H$411,MATCH(B11,'Psych Co-Prescription Data'!$C$349:$C$411,0))</f>
        <v>14</v>
      </c>
      <c r="R11" s="207"/>
      <c r="S11" s="207"/>
      <c r="T11" s="207"/>
      <c r="U11" s="207"/>
      <c r="V11" s="207"/>
      <c r="W11" s="207"/>
      <c r="X11" s="208"/>
      <c r="Y11" s="208"/>
      <c r="Z11" s="208">
        <v>0.9552119231405064</v>
      </c>
      <c r="AA11" s="154"/>
      <c r="AB11" s="154"/>
      <c r="AC11" s="154"/>
      <c r="AD11" s="154"/>
      <c r="AL11" s="230"/>
      <c r="AN11" s="230"/>
    </row>
    <row r="12" spans="2:41" x14ac:dyDescent="0.25">
      <c r="B12" s="341" t="s">
        <v>735</v>
      </c>
      <c r="C12" s="202"/>
      <c r="D12" s="193"/>
      <c r="E12" s="203"/>
      <c r="F12" s="204"/>
      <c r="I12" s="205">
        <v>9841116</v>
      </c>
      <c r="J12" s="205">
        <v>9532832</v>
      </c>
      <c r="K12" s="205">
        <v>9088003</v>
      </c>
      <c r="L12" s="205">
        <v>8810433</v>
      </c>
      <c r="M12" s="165"/>
      <c r="N12" s="205">
        <f t="shared" si="1"/>
        <v>0</v>
      </c>
      <c r="O12" s="205">
        <f t="shared" si="0"/>
        <v>0</v>
      </c>
      <c r="P12" s="165"/>
      <c r="Q12" s="206">
        <f>INDEX('Psych Co-Prescription Data'!$H$349:$H$411,MATCH(B12,'Psych Co-Prescription Data'!$C$349:$C$411,0))</f>
        <v>44</v>
      </c>
      <c r="R12" s="207"/>
      <c r="S12" s="207"/>
      <c r="T12" s="207"/>
      <c r="U12" s="207"/>
      <c r="V12" s="207"/>
      <c r="W12" s="207"/>
      <c r="X12" s="208"/>
      <c r="Y12" s="208"/>
      <c r="Z12" s="208">
        <v>1</v>
      </c>
      <c r="AA12" s="154"/>
      <c r="AB12" s="154"/>
      <c r="AC12" s="154"/>
      <c r="AD12" s="154"/>
      <c r="AL12" s="236" t="s">
        <v>700</v>
      </c>
      <c r="AN12" s="236" t="s">
        <v>701</v>
      </c>
    </row>
    <row r="13" spans="2:41" x14ac:dyDescent="0.25">
      <c r="B13" s="201" t="s">
        <v>312</v>
      </c>
      <c r="C13" s="202"/>
      <c r="D13" s="193"/>
      <c r="E13" s="203"/>
      <c r="F13" s="204"/>
      <c r="I13" s="205"/>
      <c r="J13" s="205"/>
      <c r="K13" s="205"/>
      <c r="L13" s="205">
        <v>63434579</v>
      </c>
      <c r="M13" s="165"/>
      <c r="N13" s="205">
        <f t="shared" si="1"/>
        <v>0</v>
      </c>
      <c r="O13" s="205">
        <f t="shared" si="0"/>
        <v>0</v>
      </c>
      <c r="P13" s="165"/>
      <c r="Q13" s="206">
        <f>INDEX('Psych Co-Prescription Data'!$H$349:$H$411,MATCH(B13,'Psych Co-Prescription Data'!$C$349:$C$411,0))</f>
        <v>19</v>
      </c>
      <c r="R13" s="207"/>
      <c r="S13" s="207"/>
      <c r="T13" s="207"/>
      <c r="U13" s="207"/>
      <c r="V13" s="207"/>
      <c r="W13" s="207"/>
      <c r="X13" s="208"/>
      <c r="Y13" s="208"/>
      <c r="Z13" s="208">
        <v>0.98240528515572334</v>
      </c>
      <c r="AA13" s="154"/>
      <c r="AB13" s="154"/>
      <c r="AC13" s="154"/>
      <c r="AD13" s="154"/>
      <c r="AL13" s="237">
        <v>0.3</v>
      </c>
      <c r="AM13" s="181"/>
      <c r="AN13" s="237">
        <f>1-AL13</f>
        <v>0.7</v>
      </c>
    </row>
    <row r="14" spans="2:41" ht="15.75" thickBot="1" x14ac:dyDescent="0.3">
      <c r="B14" s="201" t="s">
        <v>664</v>
      </c>
      <c r="C14" s="202">
        <v>139.52564100000001</v>
      </c>
      <c r="D14" s="193">
        <v>0.11854103343465046</v>
      </c>
      <c r="E14" s="203" t="s">
        <v>662</v>
      </c>
      <c r="F14" s="204" t="s">
        <v>76</v>
      </c>
      <c r="I14" s="205">
        <v>87937826</v>
      </c>
      <c r="J14" s="205">
        <v>84029991</v>
      </c>
      <c r="K14" s="205">
        <v>86613541</v>
      </c>
      <c r="L14" s="205">
        <v>93293457</v>
      </c>
      <c r="M14" s="165"/>
      <c r="N14" s="205">
        <f t="shared" si="1"/>
        <v>0</v>
      </c>
      <c r="O14" s="205">
        <f t="shared" si="0"/>
        <v>0</v>
      </c>
      <c r="P14" s="165"/>
      <c r="Q14" s="206">
        <f>INDEX('Psych Co-Prescription Data'!$H$349:$H$411,MATCH(B14,'Psych Co-Prescription Data'!$C$349:$C$411,0))</f>
        <v>11</v>
      </c>
      <c r="R14" s="207">
        <v>30205</v>
      </c>
      <c r="S14" s="207">
        <v>19888</v>
      </c>
      <c r="T14" s="207">
        <v>26916</v>
      </c>
      <c r="U14" s="207">
        <v>110679</v>
      </c>
      <c r="V14" s="207">
        <v>117233</v>
      </c>
      <c r="W14" s="207">
        <v>113655</v>
      </c>
      <c r="X14" s="208">
        <f t="shared" ref="X14:Z18" si="2">U14/(U14+R14)</f>
        <v>0.78560375912097891</v>
      </c>
      <c r="Y14" s="208">
        <f t="shared" si="2"/>
        <v>0.85496021761801622</v>
      </c>
      <c r="Z14" s="208">
        <f t="shared" si="2"/>
        <v>0.80852380647501976</v>
      </c>
      <c r="AA14" s="154">
        <v>1972</v>
      </c>
      <c r="AB14" s="154">
        <v>1</v>
      </c>
      <c r="AC14" s="154">
        <v>0</v>
      </c>
      <c r="AD14" s="154">
        <v>0</v>
      </c>
      <c r="AL14" s="238">
        <f>AL13*$AM$10</f>
        <v>0</v>
      </c>
      <c r="AM14" s="181"/>
      <c r="AN14" s="238">
        <f>AN13*$AM$10</f>
        <v>0</v>
      </c>
    </row>
    <row r="15" spans="2:41" ht="15.75" thickBot="1" x14ac:dyDescent="0.3">
      <c r="B15" s="201" t="s">
        <v>327</v>
      </c>
      <c r="C15" s="202">
        <v>129.54386</v>
      </c>
      <c r="D15" s="193">
        <v>8.6626139817629177E-2</v>
      </c>
      <c r="E15" s="203" t="s">
        <v>662</v>
      </c>
      <c r="F15" s="204" t="s">
        <v>663</v>
      </c>
      <c r="I15" s="205">
        <v>8244576</v>
      </c>
      <c r="J15" s="205">
        <v>10800975</v>
      </c>
      <c r="K15" s="205">
        <v>12819758</v>
      </c>
      <c r="L15" s="205">
        <v>13867298</v>
      </c>
      <c r="M15" s="165"/>
      <c r="N15" s="205">
        <f t="shared" si="1"/>
        <v>0</v>
      </c>
      <c r="O15" s="205">
        <f t="shared" si="0"/>
        <v>0</v>
      </c>
      <c r="P15" s="165"/>
      <c r="Q15" s="206">
        <f>INDEX('Psych Co-Prescription Data'!$H$349:$H$411,MATCH(B15,'Psych Co-Prescription Data'!$C$349:$C$411,0))</f>
        <v>18</v>
      </c>
      <c r="R15" s="207">
        <v>5555</v>
      </c>
      <c r="S15" s="207">
        <v>6864</v>
      </c>
      <c r="T15" s="207">
        <v>7283</v>
      </c>
      <c r="U15" s="207">
        <v>25279</v>
      </c>
      <c r="V15" s="207">
        <v>52494</v>
      </c>
      <c r="W15" s="207">
        <v>50323</v>
      </c>
      <c r="X15" s="208">
        <f t="shared" si="2"/>
        <v>0.8198417331517156</v>
      </c>
      <c r="Y15" s="208">
        <f t="shared" si="2"/>
        <v>0.88436268068331148</v>
      </c>
      <c r="Z15" s="208">
        <f t="shared" si="2"/>
        <v>0.8735721973405548</v>
      </c>
      <c r="AA15" s="154">
        <v>2005</v>
      </c>
      <c r="AB15" s="154">
        <v>2</v>
      </c>
      <c r="AC15" s="154">
        <v>2015</v>
      </c>
      <c r="AD15" s="154">
        <v>4</v>
      </c>
      <c r="AL15" s="230"/>
      <c r="AN15" s="230"/>
    </row>
    <row r="16" spans="2:41" x14ac:dyDescent="0.25">
      <c r="B16" s="201" t="s">
        <v>328</v>
      </c>
      <c r="C16" s="202">
        <v>169.581818</v>
      </c>
      <c r="D16" s="193">
        <v>8.3586626139817627E-2</v>
      </c>
      <c r="E16" s="203" t="s">
        <v>662</v>
      </c>
      <c r="F16" s="204" t="s">
        <v>76</v>
      </c>
      <c r="I16" s="205">
        <v>10036253</v>
      </c>
      <c r="J16" s="205">
        <v>10678900</v>
      </c>
      <c r="K16" s="205">
        <v>9902051</v>
      </c>
      <c r="L16" s="205">
        <v>10292518</v>
      </c>
      <c r="M16" s="165"/>
      <c r="N16" s="205">
        <f t="shared" si="1"/>
        <v>0</v>
      </c>
      <c r="O16" s="205">
        <f t="shared" si="0"/>
        <v>0</v>
      </c>
      <c r="P16" s="165"/>
      <c r="Q16" s="206">
        <f>INDEX('Psych Co-Prescription Data'!$H$349:$H$411,MATCH(B16,'Psych Co-Prescription Data'!$C$349:$C$411,0))</f>
        <v>21</v>
      </c>
      <c r="R16" s="207">
        <v>4289</v>
      </c>
      <c r="S16" s="207">
        <v>2344</v>
      </c>
      <c r="T16" s="207">
        <v>6547</v>
      </c>
      <c r="U16" s="207">
        <v>32531</v>
      </c>
      <c r="V16" s="207">
        <v>34986</v>
      </c>
      <c r="W16" s="207">
        <v>41582</v>
      </c>
      <c r="X16" s="208">
        <f t="shared" si="2"/>
        <v>0.88351439435089629</v>
      </c>
      <c r="Y16" s="208">
        <f t="shared" si="2"/>
        <v>0.9372086793463702</v>
      </c>
      <c r="Z16" s="208">
        <f t="shared" si="2"/>
        <v>0.86396974796899995</v>
      </c>
      <c r="AA16" s="154">
        <v>2008</v>
      </c>
      <c r="AB16" s="154">
        <v>3</v>
      </c>
      <c r="AC16" s="154">
        <v>0</v>
      </c>
      <c r="AD16" s="154">
        <v>0</v>
      </c>
      <c r="AL16" s="236" t="s">
        <v>703</v>
      </c>
      <c r="AM16" s="181">
        <v>658</v>
      </c>
      <c r="AN16" s="236" t="s">
        <v>703</v>
      </c>
      <c r="AO16" s="181">
        <v>658</v>
      </c>
    </row>
    <row r="17" spans="2:41" ht="15.75" thickBot="1" x14ac:dyDescent="0.3">
      <c r="B17" s="201" t="s">
        <v>310</v>
      </c>
      <c r="C17" s="202">
        <v>131.962963</v>
      </c>
      <c r="D17" s="193">
        <v>8.2066869300911852E-2</v>
      </c>
      <c r="E17" s="203" t="s">
        <v>662</v>
      </c>
      <c r="F17" s="204" t="s">
        <v>665</v>
      </c>
      <c r="I17" s="205">
        <v>29445071</v>
      </c>
      <c r="J17" s="205">
        <v>28980844</v>
      </c>
      <c r="K17" s="205">
        <v>30064816</v>
      </c>
      <c r="L17" s="205">
        <v>30448205</v>
      </c>
      <c r="M17" s="165"/>
      <c r="N17" s="205">
        <f t="shared" si="1"/>
        <v>0</v>
      </c>
      <c r="O17" s="205">
        <f t="shared" si="0"/>
        <v>0</v>
      </c>
      <c r="P17" s="165"/>
      <c r="Q17" s="206">
        <f>INDEX('Psych Co-Prescription Data'!$H$349:$H$411,MATCH(B17,'Psych Co-Prescription Data'!$C$349:$C$411,0))</f>
        <v>16</v>
      </c>
      <c r="R17" s="207">
        <v>11281</v>
      </c>
      <c r="S17" s="207">
        <v>15889</v>
      </c>
      <c r="T17" s="207">
        <v>10758</v>
      </c>
      <c r="U17" s="207">
        <v>86667</v>
      </c>
      <c r="V17" s="207">
        <v>72938</v>
      </c>
      <c r="W17" s="207">
        <v>57884</v>
      </c>
      <c r="X17" s="208">
        <f t="shared" si="2"/>
        <v>0.88482664270837585</v>
      </c>
      <c r="Y17" s="208">
        <f t="shared" si="2"/>
        <v>0.82112420772963179</v>
      </c>
      <c r="Z17" s="208">
        <f t="shared" si="2"/>
        <v>0.84327379738352615</v>
      </c>
      <c r="AA17" s="154">
        <v>1970</v>
      </c>
      <c r="AB17" s="154">
        <v>1</v>
      </c>
      <c r="AC17" s="154">
        <v>0</v>
      </c>
      <c r="AD17" s="154">
        <v>0</v>
      </c>
      <c r="AL17" s="240">
        <f>AM16/AM17</f>
        <v>0.43006535947712421</v>
      </c>
      <c r="AM17" s="181">
        <v>1530</v>
      </c>
      <c r="AN17" s="240">
        <f>AO16/AO17</f>
        <v>0.43006535947712421</v>
      </c>
      <c r="AO17" s="181">
        <v>1530</v>
      </c>
    </row>
    <row r="18" spans="2:41" ht="15.75" thickBot="1" x14ac:dyDescent="0.3">
      <c r="B18" s="210" t="s">
        <v>309</v>
      </c>
      <c r="C18" s="211">
        <v>77.404762000000005</v>
      </c>
      <c r="D18" s="212">
        <v>6.3829787234042548E-2</v>
      </c>
      <c r="E18" s="213" t="s">
        <v>662</v>
      </c>
      <c r="F18" s="214" t="s">
        <v>665</v>
      </c>
      <c r="I18" s="205">
        <v>43495894</v>
      </c>
      <c r="J18" s="205">
        <v>43339921</v>
      </c>
      <c r="K18" s="205">
        <v>44612996</v>
      </c>
      <c r="L18" s="205">
        <v>45107352</v>
      </c>
      <c r="M18" s="165"/>
      <c r="N18" s="205">
        <f t="shared" si="1"/>
        <v>0</v>
      </c>
      <c r="O18" s="205">
        <f t="shared" si="0"/>
        <v>0</v>
      </c>
      <c r="P18" s="165"/>
      <c r="Q18" s="206">
        <f>INDEX('Psych Co-Prescription Data'!$H$349:$H$411,MATCH(B18,'Psych Co-Prescription Data'!$C$349:$C$411,0))</f>
        <v>34</v>
      </c>
      <c r="R18" s="207">
        <v>3376</v>
      </c>
      <c r="S18" s="207">
        <v>6761</v>
      </c>
      <c r="T18" s="207">
        <v>6720</v>
      </c>
      <c r="U18" s="207">
        <v>19542</v>
      </c>
      <c r="V18" s="207">
        <v>15306</v>
      </c>
      <c r="W18" s="207">
        <v>17102</v>
      </c>
      <c r="X18" s="208">
        <f t="shared" si="2"/>
        <v>0.8526922069988655</v>
      </c>
      <c r="Y18" s="208">
        <f t="shared" si="2"/>
        <v>0.69361490007703808</v>
      </c>
      <c r="Z18" s="208">
        <f t="shared" si="2"/>
        <v>0.7179078163042566</v>
      </c>
      <c r="AA18" s="154">
        <v>1962</v>
      </c>
      <c r="AB18" s="154">
        <v>1</v>
      </c>
      <c r="AC18" s="154">
        <v>0</v>
      </c>
      <c r="AD18" s="154">
        <v>0</v>
      </c>
      <c r="AL18" s="230"/>
      <c r="AN18" s="230"/>
    </row>
    <row r="19" spans="2:41" x14ac:dyDescent="0.25">
      <c r="I19" s="205"/>
      <c r="J19" s="205"/>
      <c r="K19" s="205"/>
      <c r="L19" s="205"/>
      <c r="M19" s="154"/>
      <c r="N19" s="154"/>
      <c r="O19" s="154"/>
      <c r="P19" s="154"/>
      <c r="Q19" s="165"/>
      <c r="R19" s="207"/>
      <c r="S19" s="207"/>
      <c r="T19" s="207"/>
      <c r="U19" s="207"/>
      <c r="V19" s="207"/>
      <c r="W19" s="207"/>
      <c r="X19" s="208"/>
      <c r="Y19" s="208"/>
      <c r="Z19" s="208"/>
      <c r="AA19" s="154"/>
      <c r="AB19" s="154"/>
      <c r="AC19" s="154"/>
      <c r="AD19" s="154"/>
      <c r="AL19" s="236" t="s">
        <v>704</v>
      </c>
      <c r="AM19" s="154"/>
      <c r="AN19" s="236" t="s">
        <v>704</v>
      </c>
    </row>
    <row r="20" spans="2:41" ht="15.75" thickBot="1" x14ac:dyDescent="0.3">
      <c r="I20" s="205"/>
      <c r="J20" s="205"/>
      <c r="K20" s="205"/>
      <c r="L20" s="205"/>
      <c r="M20" s="154"/>
      <c r="N20" s="154"/>
      <c r="O20" s="154"/>
      <c r="P20" s="154"/>
      <c r="Q20" s="165"/>
      <c r="R20" s="207"/>
      <c r="S20" s="207"/>
      <c r="T20" s="207"/>
      <c r="U20" s="207"/>
      <c r="V20" s="207"/>
      <c r="W20" s="207"/>
      <c r="X20" s="208"/>
      <c r="Y20" s="208"/>
      <c r="Z20" s="208"/>
      <c r="AA20" s="154"/>
      <c r="AB20" s="154"/>
      <c r="AC20" s="154"/>
      <c r="AD20" s="154"/>
      <c r="AL20" s="241">
        <v>180</v>
      </c>
      <c r="AN20" s="241">
        <v>180</v>
      </c>
    </row>
    <row r="21" spans="2:41" ht="15.75" thickBot="1" x14ac:dyDescent="0.3">
      <c r="B21" s="201" t="s">
        <v>666</v>
      </c>
      <c r="C21" s="202">
        <v>152.82383400000001</v>
      </c>
      <c r="D21" s="193">
        <v>0.29331306990881462</v>
      </c>
      <c r="E21" s="203" t="s">
        <v>662</v>
      </c>
      <c r="F21" s="204" t="s">
        <v>667</v>
      </c>
      <c r="I21" s="205">
        <v>209169989</v>
      </c>
      <c r="J21" s="205">
        <v>212277520</v>
      </c>
      <c r="K21" s="205">
        <v>215417471</v>
      </c>
      <c r="L21" s="205">
        <v>216219156</v>
      </c>
      <c r="M21" s="209"/>
      <c r="N21" s="209"/>
      <c r="O21" s="209"/>
      <c r="P21" s="209"/>
      <c r="Q21" s="165"/>
      <c r="R21" s="207"/>
      <c r="S21" s="207"/>
      <c r="T21" s="207"/>
      <c r="U21" s="207"/>
      <c r="V21" s="207"/>
      <c r="W21" s="207"/>
      <c r="X21" s="208"/>
      <c r="Y21" s="208"/>
      <c r="Z21" s="208"/>
      <c r="AA21" s="154">
        <f>INDEX('EU Adj'!$D$3:$H$23,MATCH($B21,'EU Adj'!$A$3:$A$23,0),MATCH($C$5,'EU Adj'!$D$2:$H$2,0))</f>
        <v>1972</v>
      </c>
      <c r="AB21" s="154">
        <f>INDEX('EU Adj'!$J$3:$N$23,MATCH($B21,'EU Adj'!$A$3:$A$23,0),MATCH($C$5,'EU Adj'!$D$2:$H$2,0))</f>
        <v>1</v>
      </c>
      <c r="AC21" s="154">
        <f>INDEX('EU Adj'!$P$3:$T$23,MATCH($B21,'EU Adj'!$A$3:$A$23,0),MATCH($C$5,'EU Adj'!$D$2:$H$2,0))</f>
        <v>0</v>
      </c>
      <c r="AD21" s="154">
        <f>INDEX('EU Adj'!$V$3:$Z$23,MATCH($B21,'EU Adj'!$A$3:$A$23,0),MATCH($C$5,'EU Adj'!$D$2:$H$2,0))</f>
        <v>0</v>
      </c>
      <c r="AL21" s="230"/>
      <c r="AM21" s="154"/>
      <c r="AN21" s="230"/>
    </row>
    <row r="22" spans="2:41" x14ac:dyDescent="0.25">
      <c r="B22" s="215" t="s">
        <v>668</v>
      </c>
      <c r="C22" s="216">
        <v>142.02158299999999</v>
      </c>
      <c r="D22" s="217">
        <v>0.21124620060790272</v>
      </c>
      <c r="E22" s="160"/>
      <c r="F22" s="154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54"/>
      <c r="AB22" s="154"/>
      <c r="AC22" s="154"/>
      <c r="AD22" s="154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669</v>
      </c>
      <c r="C23" s="202">
        <v>118.40517199999999</v>
      </c>
      <c r="D23" s="193">
        <v>0.17629179331306991</v>
      </c>
      <c r="E23" s="160"/>
      <c r="F23" s="154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L23" s="238">
        <f>AL14*AL17*AL20</f>
        <v>0</v>
      </c>
      <c r="AM23" s="154"/>
      <c r="AN23" s="238">
        <f>AN20*AN17*AN14</f>
        <v>0</v>
      </c>
    </row>
    <row r="24" spans="2:41" ht="15.75" thickBot="1" x14ac:dyDescent="0.3">
      <c r="B24" s="218" t="s">
        <v>670</v>
      </c>
      <c r="C24" s="202">
        <v>147.25892899999999</v>
      </c>
      <c r="D24" s="193">
        <v>0.1702127659574468</v>
      </c>
      <c r="E24" s="160"/>
      <c r="F24" s="154"/>
      <c r="AL24" s="242"/>
      <c r="AM24" s="154"/>
      <c r="AN24" s="242"/>
    </row>
    <row r="25" spans="2:41" x14ac:dyDescent="0.25">
      <c r="B25" s="218" t="s">
        <v>671</v>
      </c>
      <c r="C25" s="202">
        <v>128.35185200000001</v>
      </c>
      <c r="D25" s="193">
        <v>0.1641337386018237</v>
      </c>
      <c r="E25" s="160"/>
      <c r="F25" s="154"/>
      <c r="AL25" s="243"/>
      <c r="AM25" s="233" t="s">
        <v>698</v>
      </c>
      <c r="AN25" s="243"/>
    </row>
    <row r="26" spans="2:41" ht="15.75" thickBot="1" x14ac:dyDescent="0.3">
      <c r="B26" s="218" t="s">
        <v>672</v>
      </c>
      <c r="C26" s="202">
        <v>154.490385</v>
      </c>
      <c r="D26" s="193">
        <v>0.1580547112462006</v>
      </c>
      <c r="E26" s="160"/>
      <c r="F26" s="154"/>
      <c r="AL26" s="230"/>
      <c r="AM26" s="234">
        <f>AL23+AN23</f>
        <v>0</v>
      </c>
      <c r="AN26" s="230"/>
    </row>
    <row r="27" spans="2:41" ht="15.75" thickBot="1" x14ac:dyDescent="0.3">
      <c r="B27" s="218" t="s">
        <v>673</v>
      </c>
      <c r="C27" s="202">
        <v>115.43137299999999</v>
      </c>
      <c r="D27" s="193">
        <v>0.15501519756838905</v>
      </c>
      <c r="E27" s="160"/>
      <c r="F27" s="154"/>
      <c r="AL27" s="244"/>
      <c r="AN27" s="244"/>
    </row>
    <row r="28" spans="2:41" x14ac:dyDescent="0.25">
      <c r="B28" s="218" t="s">
        <v>674</v>
      </c>
      <c r="C28" s="202">
        <v>116.30864200000001</v>
      </c>
      <c r="D28" s="193">
        <v>0.12310030395136778</v>
      </c>
      <c r="E28" s="160"/>
      <c r="F28" s="154"/>
      <c r="AL28" s="230"/>
      <c r="AM28" s="233" t="s">
        <v>706</v>
      </c>
      <c r="AN28" s="230"/>
    </row>
    <row r="29" spans="2:41" ht="15.75" thickBot="1" x14ac:dyDescent="0.3">
      <c r="B29" s="218" t="s">
        <v>675</v>
      </c>
      <c r="C29" s="202">
        <v>114.131579</v>
      </c>
      <c r="D29" s="193">
        <v>0.11550151975683891</v>
      </c>
      <c r="E29" s="160"/>
      <c r="F29" s="154"/>
      <c r="AL29" s="230"/>
      <c r="AM29" s="245">
        <f>AT24</f>
        <v>0</v>
      </c>
      <c r="AN29" s="230"/>
    </row>
    <row r="30" spans="2:41" x14ac:dyDescent="0.25">
      <c r="B30" s="218" t="s">
        <v>676</v>
      </c>
      <c r="C30" s="202">
        <v>206.705882</v>
      </c>
      <c r="D30" s="193">
        <v>0.10334346504559271</v>
      </c>
      <c r="E30" s="160"/>
      <c r="F30" s="154"/>
      <c r="AL30" s="230"/>
      <c r="AN30" s="230"/>
    </row>
    <row r="31" spans="2:41" x14ac:dyDescent="0.25">
      <c r="B31" s="218" t="s">
        <v>677</v>
      </c>
      <c r="C31" s="202">
        <v>109.09523799999999</v>
      </c>
      <c r="D31" s="193">
        <v>6.3829802431610946E-2</v>
      </c>
      <c r="E31" s="160"/>
      <c r="F31" s="154"/>
      <c r="AL31" s="230"/>
      <c r="AM31" s="205">
        <f>AL23+AN23</f>
        <v>0</v>
      </c>
      <c r="AN31" s="230"/>
    </row>
    <row r="32" spans="2:41" x14ac:dyDescent="0.25">
      <c r="B32" s="218" t="s">
        <v>678</v>
      </c>
      <c r="C32" s="202">
        <v>33.428570999999998</v>
      </c>
      <c r="D32" s="193">
        <v>3.1914893617021274E-2</v>
      </c>
      <c r="E32" s="219"/>
      <c r="AL32" s="230"/>
      <c r="AM32" s="246">
        <f>AM31-AM7</f>
        <v>0</v>
      </c>
      <c r="AN32" s="230"/>
    </row>
    <row r="33" spans="2:29" x14ac:dyDescent="0.25">
      <c r="B33" s="218" t="s">
        <v>308</v>
      </c>
      <c r="C33" s="202">
        <v>57.75</v>
      </c>
      <c r="D33" s="193">
        <v>6.0790273556231003E-3</v>
      </c>
      <c r="E33" s="219"/>
      <c r="M33" s="181"/>
      <c r="N33" s="181"/>
      <c r="O33" s="181"/>
      <c r="P33" s="181"/>
      <c r="AA33" s="220"/>
      <c r="AB33" s="220"/>
      <c r="AC33" s="220"/>
    </row>
    <row r="34" spans="2:29" x14ac:dyDescent="0.25">
      <c r="B34" s="218" t="s">
        <v>679</v>
      </c>
      <c r="C34" s="202">
        <v>0</v>
      </c>
      <c r="D34" s="193">
        <v>0</v>
      </c>
      <c r="E34" s="219"/>
      <c r="M34" s="181"/>
      <c r="N34" s="181"/>
      <c r="O34" s="181"/>
      <c r="P34" s="181"/>
      <c r="AA34" s="220"/>
      <c r="AB34" s="220"/>
      <c r="AC34" s="220"/>
    </row>
    <row r="35" spans="2:29" x14ac:dyDescent="0.25">
      <c r="B35" s="218" t="s">
        <v>680</v>
      </c>
      <c r="C35" s="202">
        <v>0</v>
      </c>
      <c r="D35" s="193">
        <v>0</v>
      </c>
      <c r="E35" s="219"/>
      <c r="M35" s="181"/>
      <c r="N35" s="181"/>
      <c r="O35" s="181"/>
      <c r="P35" s="181"/>
      <c r="AA35" s="220"/>
      <c r="AB35" s="220"/>
      <c r="AC35" s="220"/>
    </row>
    <row r="36" spans="2:29" x14ac:dyDescent="0.25">
      <c r="B36" s="218" t="s">
        <v>681</v>
      </c>
      <c r="C36" s="202">
        <v>0</v>
      </c>
      <c r="D36" s="193">
        <v>0</v>
      </c>
      <c r="E36" s="219"/>
      <c r="M36" s="181"/>
      <c r="N36" s="181"/>
      <c r="O36" s="181"/>
      <c r="P36" s="181"/>
      <c r="AA36" s="220"/>
      <c r="AB36" s="220"/>
      <c r="AC36" s="220"/>
    </row>
    <row r="37" spans="2:29" x14ac:dyDescent="0.25">
      <c r="B37" s="218" t="s">
        <v>682</v>
      </c>
      <c r="C37" s="202">
        <v>0</v>
      </c>
      <c r="D37" s="193">
        <v>0</v>
      </c>
      <c r="E37" s="219"/>
      <c r="M37" s="181"/>
      <c r="N37" s="181"/>
      <c r="O37" s="181"/>
      <c r="P37" s="181"/>
      <c r="AA37" s="220"/>
      <c r="AB37" s="220"/>
      <c r="AC37" s="220"/>
    </row>
    <row r="38" spans="2:29" x14ac:dyDescent="0.25">
      <c r="B38" s="218" t="s">
        <v>683</v>
      </c>
      <c r="C38" s="202">
        <v>0</v>
      </c>
      <c r="D38" s="193">
        <v>0</v>
      </c>
      <c r="E38" s="219"/>
      <c r="M38" s="181"/>
      <c r="N38" s="181"/>
      <c r="O38" s="181"/>
      <c r="P38" s="181"/>
      <c r="AA38" s="220"/>
      <c r="AB38" s="220"/>
      <c r="AC38" s="220"/>
    </row>
    <row r="39" spans="2:29" x14ac:dyDescent="0.25">
      <c r="B39" s="218" t="s">
        <v>684</v>
      </c>
      <c r="C39" s="202">
        <v>0</v>
      </c>
      <c r="D39" s="193">
        <v>0</v>
      </c>
      <c r="E39" s="219"/>
      <c r="M39" s="181"/>
      <c r="N39" s="181"/>
      <c r="O39" s="181"/>
      <c r="P39" s="181"/>
      <c r="AA39" s="220"/>
      <c r="AB39" s="220"/>
      <c r="AC39" s="220"/>
    </row>
    <row r="40" spans="2:29" x14ac:dyDescent="0.25">
      <c r="B40" s="218" t="s">
        <v>685</v>
      </c>
      <c r="C40" s="202">
        <v>0</v>
      </c>
      <c r="D40" s="193">
        <v>0</v>
      </c>
      <c r="E40" s="219"/>
      <c r="M40" s="181"/>
      <c r="N40" s="181"/>
      <c r="O40" s="181"/>
      <c r="P40" s="181"/>
      <c r="AA40" s="220"/>
      <c r="AB40" s="220"/>
      <c r="AC40" s="220"/>
    </row>
    <row r="41" spans="2:29" x14ac:dyDescent="0.25">
      <c r="B41" s="218" t="s">
        <v>312</v>
      </c>
      <c r="C41" s="202">
        <v>0</v>
      </c>
      <c r="D41" s="193">
        <v>0</v>
      </c>
      <c r="E41" s="219"/>
      <c r="M41" s="181"/>
      <c r="N41" s="181"/>
      <c r="O41" s="181"/>
      <c r="P41" s="181"/>
      <c r="AA41" s="220"/>
      <c r="AB41" s="220"/>
      <c r="AC41" s="220"/>
    </row>
    <row r="42" spans="2:29" x14ac:dyDescent="0.25">
      <c r="B42" s="218" t="s">
        <v>686</v>
      </c>
      <c r="C42" s="202">
        <v>0</v>
      </c>
      <c r="D42" s="193">
        <v>0</v>
      </c>
      <c r="E42" s="219"/>
      <c r="M42" s="181"/>
      <c r="N42" s="181"/>
      <c r="O42" s="181"/>
      <c r="P42" s="181"/>
      <c r="AA42" s="220"/>
      <c r="AB42" s="220"/>
      <c r="AC42" s="220"/>
    </row>
    <row r="43" spans="2:29" x14ac:dyDescent="0.25">
      <c r="B43" s="218" t="s">
        <v>321</v>
      </c>
      <c r="C43" s="202">
        <v>0</v>
      </c>
      <c r="D43" s="193">
        <v>0</v>
      </c>
      <c r="E43" s="219"/>
      <c r="M43" s="181"/>
      <c r="N43" s="181"/>
      <c r="O43" s="181"/>
      <c r="P43" s="181"/>
      <c r="AA43" s="220"/>
      <c r="AB43" s="220"/>
      <c r="AC43" s="220"/>
    </row>
    <row r="44" spans="2:29" x14ac:dyDescent="0.25">
      <c r="B44" s="218" t="s">
        <v>687</v>
      </c>
      <c r="C44" s="202">
        <v>0</v>
      </c>
      <c r="D44" s="193">
        <v>0</v>
      </c>
      <c r="E44" s="219"/>
      <c r="M44" s="181"/>
      <c r="N44" s="181"/>
      <c r="O44" s="181"/>
      <c r="P44" s="181"/>
      <c r="AA44" s="220"/>
      <c r="AB44" s="220"/>
      <c r="AC44" s="220"/>
    </row>
    <row r="45" spans="2:29" x14ac:dyDescent="0.25">
      <c r="B45" s="218" t="s">
        <v>688</v>
      </c>
      <c r="C45" s="202">
        <v>0</v>
      </c>
      <c r="D45" s="193">
        <v>0</v>
      </c>
      <c r="E45" s="219"/>
      <c r="M45" s="181"/>
      <c r="N45" s="181"/>
      <c r="O45" s="181"/>
      <c r="P45" s="181"/>
      <c r="AA45" s="220"/>
      <c r="AB45" s="220"/>
      <c r="AC45" s="220"/>
    </row>
    <row r="46" spans="2:29" x14ac:dyDescent="0.25">
      <c r="B46" s="218" t="s">
        <v>314</v>
      </c>
      <c r="C46" s="202">
        <v>0</v>
      </c>
      <c r="D46" s="193">
        <v>0</v>
      </c>
      <c r="E46" s="219"/>
    </row>
    <row r="47" spans="2:29" x14ac:dyDescent="0.25">
      <c r="B47" s="218" t="s">
        <v>689</v>
      </c>
      <c r="C47" s="202">
        <v>0</v>
      </c>
      <c r="D47" s="193">
        <v>0</v>
      </c>
      <c r="E47" s="219"/>
    </row>
    <row r="48" spans="2:29" x14ac:dyDescent="0.25">
      <c r="B48" s="218" t="s">
        <v>316</v>
      </c>
      <c r="C48" s="202">
        <v>0</v>
      </c>
      <c r="D48" s="193">
        <v>0</v>
      </c>
      <c r="E48" s="219"/>
    </row>
    <row r="49" spans="2:5" x14ac:dyDescent="0.25">
      <c r="B49" s="218" t="s">
        <v>690</v>
      </c>
      <c r="C49" s="202">
        <v>0</v>
      </c>
      <c r="D49" s="193">
        <v>0</v>
      </c>
      <c r="E49" s="219"/>
    </row>
    <row r="50" spans="2:5" x14ac:dyDescent="0.25">
      <c r="B50" s="218" t="s">
        <v>691</v>
      </c>
      <c r="C50" s="202">
        <v>0</v>
      </c>
      <c r="D50" s="193">
        <v>0</v>
      </c>
      <c r="E50" s="219"/>
    </row>
    <row r="51" spans="2:5" x14ac:dyDescent="0.25">
      <c r="B51" s="218" t="s">
        <v>692</v>
      </c>
      <c r="C51" s="202">
        <v>0</v>
      </c>
      <c r="D51" s="193">
        <v>0</v>
      </c>
      <c r="E51" s="219"/>
    </row>
    <row r="52" spans="2:5" x14ac:dyDescent="0.25">
      <c r="C52" s="221">
        <v>137.51869149285363</v>
      </c>
    </row>
  </sheetData>
  <mergeCells count="5">
    <mergeCell ref="B1:H1"/>
    <mergeCell ref="R3:Z3"/>
    <mergeCell ref="R4:T4"/>
    <mergeCell ref="U4:W4"/>
    <mergeCell ref="X4:Z4"/>
  </mergeCells>
  <conditionalFormatting sqref="D3 D21:D51 C6:D9 C13:D18">
    <cfRule type="containsErrors" dxfId="53" priority="6">
      <formula>ISERROR(C3)</formula>
    </cfRule>
  </conditionalFormatting>
  <conditionalFormatting sqref="C52:D52">
    <cfRule type="containsErrors" dxfId="52" priority="12">
      <formula>ISERROR(C52)</formula>
    </cfRule>
  </conditionalFormatting>
  <conditionalFormatting sqref="C21:D21">
    <cfRule type="containsErrors" dxfId="51" priority="11">
      <formula>ISERROR(C21)</formula>
    </cfRule>
  </conditionalFormatting>
  <conditionalFormatting sqref="C52:D52">
    <cfRule type="containsErrors" dxfId="50" priority="10">
      <formula>ISERROR(C52)</formula>
    </cfRule>
  </conditionalFormatting>
  <conditionalFormatting sqref="C22:D51">
    <cfRule type="containsErrors" dxfId="49" priority="9">
      <formula>ISERROR(C22)</formula>
    </cfRule>
  </conditionalFormatting>
  <conditionalFormatting sqref="C3:D3">
    <cfRule type="containsErrors" dxfId="48" priority="8">
      <formula>ISERROR(C3)</formula>
    </cfRule>
  </conditionalFormatting>
  <conditionalFormatting sqref="D22:D51">
    <cfRule type="containsErrors" dxfId="47" priority="7">
      <formula>ISERROR(D22)</formula>
    </cfRule>
  </conditionalFormatting>
  <conditionalFormatting sqref="D10">
    <cfRule type="containsErrors" dxfId="46" priority="4">
      <formula>ISERROR(D10)</formula>
    </cfRule>
  </conditionalFormatting>
  <conditionalFormatting sqref="C10:D10">
    <cfRule type="containsErrors" dxfId="45" priority="5">
      <formula>ISERROR(C10)</formula>
    </cfRule>
  </conditionalFormatting>
  <conditionalFormatting sqref="D11:D12">
    <cfRule type="containsErrors" dxfId="44" priority="1">
      <formula>ISERROR(D11)</formula>
    </cfRule>
  </conditionalFormatting>
  <conditionalFormatting sqref="C11:D12">
    <cfRule type="containsErrors" dxfId="43" priority="3">
      <formula>ISERROR(C11)</formula>
    </cfRule>
  </conditionalFormatting>
  <conditionalFormatting sqref="D11:D12">
    <cfRule type="containsErrors" dxfId="42" priority="2">
      <formula>ISERROR(D11)</formula>
    </cfRule>
  </conditionalFormatting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4"/>
  <dimension ref="B1:AO51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10.140625" bestFit="1" customWidth="1"/>
    <col min="8" max="8" width="7.42578125" customWidth="1"/>
    <col min="13" max="13" width="11.140625" customWidth="1"/>
    <col min="14" max="17" width="11.140625" style="154" customWidth="1"/>
    <col min="18" max="18" width="17.7109375" bestFit="1" customWidth="1"/>
    <col min="19" max="27" width="7.28515625" customWidth="1"/>
    <col min="28" max="28" width="9.42578125" bestFit="1" customWidth="1"/>
    <col min="29" max="29" width="13.7109375" bestFit="1" customWidth="1"/>
    <col min="30" max="30" width="6.5703125" bestFit="1" customWidth="1"/>
    <col min="31" max="31" width="10.7109375" bestFit="1" customWidth="1"/>
    <col min="38" max="41" width="14.7109375" customWidth="1"/>
    <col min="42" max="42" width="12.5703125" customWidth="1"/>
  </cols>
  <sheetData>
    <row r="1" spans="2:41" ht="15.75" thickBot="1" x14ac:dyDescent="0.3">
      <c r="B1" s="394" t="s">
        <v>643</v>
      </c>
      <c r="C1" s="394"/>
      <c r="D1" s="394"/>
      <c r="E1" s="394"/>
      <c r="F1" s="394"/>
      <c r="G1" s="394"/>
      <c r="H1" s="394"/>
    </row>
    <row r="2" spans="2:41" x14ac:dyDescent="0.25">
      <c r="B2" s="187"/>
      <c r="C2" s="188" t="s">
        <v>644</v>
      </c>
      <c r="D2" s="189" t="s">
        <v>644</v>
      </c>
      <c r="E2" s="188" t="s">
        <v>644</v>
      </c>
      <c r="F2" s="189" t="s">
        <v>644</v>
      </c>
      <c r="G2" s="190"/>
      <c r="H2" s="191"/>
      <c r="X2" s="224"/>
    </row>
    <row r="3" spans="2:41" x14ac:dyDescent="0.25">
      <c r="B3" s="192"/>
      <c r="C3" s="193" t="s">
        <v>645</v>
      </c>
      <c r="D3" s="193" t="s">
        <v>645</v>
      </c>
      <c r="E3" s="193" t="s">
        <v>645</v>
      </c>
      <c r="F3" s="193" t="s">
        <v>645</v>
      </c>
      <c r="G3" s="194"/>
      <c r="H3" s="195"/>
      <c r="S3" s="395" t="s">
        <v>646</v>
      </c>
      <c r="T3" s="395"/>
      <c r="U3" s="395"/>
      <c r="V3" s="395"/>
      <c r="W3" s="395"/>
      <c r="X3" s="395"/>
      <c r="Y3" s="395"/>
      <c r="Z3" s="395"/>
      <c r="AA3" s="395"/>
    </row>
    <row r="4" spans="2:41" x14ac:dyDescent="0.25">
      <c r="B4" s="192"/>
      <c r="C4" s="196" t="s">
        <v>647</v>
      </c>
      <c r="D4" s="196" t="s">
        <v>647</v>
      </c>
      <c r="E4" s="196" t="s">
        <v>693</v>
      </c>
      <c r="F4" s="196" t="s">
        <v>693</v>
      </c>
      <c r="G4" s="194"/>
      <c r="H4" s="195"/>
      <c r="O4" s="224">
        <f>SUM(O6:O17)</f>
        <v>0</v>
      </c>
      <c r="P4" s="224"/>
      <c r="Q4" s="224"/>
      <c r="S4" s="396" t="s">
        <v>648</v>
      </c>
      <c r="T4" s="396"/>
      <c r="U4" s="396"/>
      <c r="V4" s="396" t="s">
        <v>649</v>
      </c>
      <c r="W4" s="396"/>
      <c r="X4" s="396"/>
      <c r="Y4" s="396" t="s">
        <v>650</v>
      </c>
      <c r="Z4" s="396"/>
      <c r="AA4" s="396"/>
    </row>
    <row r="5" spans="2:41" ht="45.75" thickBot="1" x14ac:dyDescent="0.3">
      <c r="B5" s="192"/>
      <c r="C5" s="196" t="s">
        <v>170</v>
      </c>
      <c r="D5" s="196" t="s">
        <v>170</v>
      </c>
      <c r="E5" s="196" t="s">
        <v>170</v>
      </c>
      <c r="F5" s="196" t="s">
        <v>170</v>
      </c>
      <c r="G5" s="197" t="s">
        <v>651</v>
      </c>
      <c r="H5" s="198" t="s">
        <v>260</v>
      </c>
      <c r="I5" s="180" t="s">
        <v>652</v>
      </c>
      <c r="J5" s="180" t="s">
        <v>653</v>
      </c>
      <c r="K5" s="180" t="s">
        <v>654</v>
      </c>
      <c r="L5" s="180" t="s">
        <v>655</v>
      </c>
      <c r="M5" s="199" t="s">
        <v>656</v>
      </c>
      <c r="N5" s="226" t="s">
        <v>736</v>
      </c>
      <c r="O5" s="226" t="s">
        <v>696</v>
      </c>
      <c r="P5" s="226" t="s">
        <v>697</v>
      </c>
      <c r="Q5" s="226"/>
      <c r="R5" s="226" t="s">
        <v>657</v>
      </c>
      <c r="S5" s="199" t="s">
        <v>658</v>
      </c>
      <c r="T5" s="199" t="s">
        <v>659</v>
      </c>
      <c r="U5" s="199" t="s">
        <v>660</v>
      </c>
      <c r="V5" s="199" t="s">
        <v>658</v>
      </c>
      <c r="W5" s="199" t="s">
        <v>659</v>
      </c>
      <c r="X5" s="199" t="s">
        <v>660</v>
      </c>
      <c r="Y5" s="199" t="s">
        <v>658</v>
      </c>
      <c r="Z5" s="199" t="s">
        <v>659</v>
      </c>
      <c r="AA5" s="199" t="s">
        <v>660</v>
      </c>
      <c r="AB5" s="200" t="s">
        <v>291</v>
      </c>
      <c r="AC5" s="200" t="s">
        <v>140</v>
      </c>
      <c r="AD5" s="200" t="s">
        <v>661</v>
      </c>
      <c r="AE5" s="20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329</v>
      </c>
      <c r="C6" s="202">
        <v>161.964169</v>
      </c>
      <c r="D6" s="193">
        <v>0.18753817959682345</v>
      </c>
      <c r="E6" s="202">
        <v>97.847133999999997</v>
      </c>
      <c r="F6" s="193">
        <v>0.29020332717190389</v>
      </c>
      <c r="G6" s="203" t="s">
        <v>662</v>
      </c>
      <c r="H6" s="204" t="s">
        <v>663</v>
      </c>
      <c r="I6" s="220">
        <v>34930477</v>
      </c>
      <c r="J6" s="220">
        <v>34909802</v>
      </c>
      <c r="K6" s="220">
        <v>35235309</v>
      </c>
      <c r="L6" s="220">
        <v>36247928</v>
      </c>
      <c r="M6" s="165"/>
      <c r="N6" s="205">
        <f>M6*L6</f>
        <v>0</v>
      </c>
      <c r="O6" s="205">
        <f t="shared" ref="O6:O17" si="0">N6*AA6</f>
        <v>0</v>
      </c>
      <c r="P6" s="165"/>
      <c r="Q6" s="206"/>
      <c r="R6" s="206">
        <f>INDEX('Psych Co-Prescription Data'!$H$549:$H$633,MATCH(B6,'Psych Co-Prescription Data'!$C$549:$C$607,0))</f>
        <v>13</v>
      </c>
      <c r="S6" s="207">
        <v>0</v>
      </c>
      <c r="T6" s="207">
        <v>1410</v>
      </c>
      <c r="U6" s="207">
        <v>0</v>
      </c>
      <c r="V6" s="207">
        <v>64394</v>
      </c>
      <c r="W6" s="207">
        <v>65442</v>
      </c>
      <c r="X6" s="207">
        <v>64731</v>
      </c>
      <c r="Y6" s="208">
        <f>V6/(V6+S6)</f>
        <v>1</v>
      </c>
      <c r="Z6" s="208">
        <f>W6/(W6+T6)</f>
        <v>0.97890863399748695</v>
      </c>
      <c r="AA6" s="208">
        <f>X6/(X6+U6)</f>
        <v>1</v>
      </c>
      <c r="AB6" s="154">
        <v>2000</v>
      </c>
      <c r="AC6" s="154">
        <v>9</v>
      </c>
      <c r="AD6" s="154">
        <v>2007</v>
      </c>
      <c r="AE6" s="154">
        <v>3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320</v>
      </c>
      <c r="C7" s="202"/>
      <c r="D7" s="193"/>
      <c r="E7" s="202"/>
      <c r="F7" s="193"/>
      <c r="G7" s="203"/>
      <c r="H7" s="204"/>
      <c r="I7" s="220">
        <v>757809842</v>
      </c>
      <c r="J7" s="220">
        <v>776523328</v>
      </c>
      <c r="K7" s="220">
        <v>773598236</v>
      </c>
      <c r="L7" s="220">
        <v>792194149</v>
      </c>
      <c r="M7" s="165"/>
      <c r="N7" s="205">
        <f t="shared" ref="N7:N17" si="1">M7*L7</f>
        <v>0</v>
      </c>
      <c r="O7" s="205">
        <f t="shared" si="0"/>
        <v>0</v>
      </c>
      <c r="P7" s="165"/>
      <c r="Q7" s="206"/>
      <c r="R7" s="206">
        <f>INDEX('Psych Co-Prescription Data'!$H$549:$H$633,MATCH(B7,'Psych Co-Prescription Data'!$C$549:$C$607,0))</f>
        <v>2</v>
      </c>
      <c r="S7" s="207"/>
      <c r="T7" s="207"/>
      <c r="U7" s="207"/>
      <c r="V7" s="207"/>
      <c r="W7" s="207"/>
      <c r="X7" s="207"/>
      <c r="Y7" s="208"/>
      <c r="Z7" s="208"/>
      <c r="AA7" s="208">
        <v>0.95</v>
      </c>
      <c r="AB7" s="154"/>
      <c r="AC7" s="154"/>
      <c r="AD7" s="154"/>
      <c r="AE7" s="154"/>
      <c r="AL7" s="229"/>
      <c r="AM7" s="234">
        <f>O4</f>
        <v>0</v>
      </c>
      <c r="AN7" s="229"/>
      <c r="AO7" s="165"/>
    </row>
    <row r="8" spans="2:41" ht="15.75" thickBot="1" x14ac:dyDescent="0.3">
      <c r="B8" s="201" t="s">
        <v>317</v>
      </c>
      <c r="C8" s="202"/>
      <c r="D8" s="193"/>
      <c r="E8" s="202"/>
      <c r="F8" s="193"/>
      <c r="G8" s="203"/>
      <c r="H8" s="204"/>
      <c r="I8" s="220">
        <v>398971886</v>
      </c>
      <c r="J8" s="220">
        <v>407418389</v>
      </c>
      <c r="K8" s="220">
        <v>404178901</v>
      </c>
      <c r="L8" s="220">
        <v>408474036</v>
      </c>
      <c r="M8" s="165"/>
      <c r="N8" s="205">
        <f t="shared" si="1"/>
        <v>0</v>
      </c>
      <c r="O8" s="205">
        <f t="shared" si="0"/>
        <v>0</v>
      </c>
      <c r="P8" s="165"/>
      <c r="Q8" s="206"/>
      <c r="R8" s="206">
        <f>INDEX('Psych Co-Prescription Data'!$H$549:$H$633,MATCH(B8,'Psych Co-Prescription Data'!$C$549:$C$607,0))</f>
        <v>10</v>
      </c>
      <c r="S8" s="207"/>
      <c r="T8" s="207"/>
      <c r="U8" s="207"/>
      <c r="V8" s="207"/>
      <c r="W8" s="207"/>
      <c r="X8" s="207"/>
      <c r="Y8" s="208"/>
      <c r="Z8" s="208"/>
      <c r="AA8" s="208">
        <v>0.95</v>
      </c>
      <c r="AB8" s="154"/>
      <c r="AC8" s="154"/>
      <c r="AD8" s="154"/>
      <c r="AE8" s="154"/>
      <c r="AL8" s="229"/>
      <c r="AM8" s="153"/>
      <c r="AN8" s="229"/>
      <c r="AO8" s="165"/>
    </row>
    <row r="9" spans="2:41" x14ac:dyDescent="0.25">
      <c r="B9" s="201" t="s">
        <v>319</v>
      </c>
      <c r="C9" s="202"/>
      <c r="D9" s="193"/>
      <c r="E9" s="202"/>
      <c r="F9" s="193"/>
      <c r="G9" s="203"/>
      <c r="H9" s="204"/>
      <c r="I9" s="220">
        <v>317173452</v>
      </c>
      <c r="J9" s="220">
        <v>332816463</v>
      </c>
      <c r="K9" s="220">
        <v>328771727</v>
      </c>
      <c r="L9" s="220">
        <v>325886355</v>
      </c>
      <c r="M9" s="165"/>
      <c r="N9" s="205">
        <f t="shared" si="1"/>
        <v>0</v>
      </c>
      <c r="O9" s="205">
        <f t="shared" si="0"/>
        <v>0</v>
      </c>
      <c r="P9" s="165"/>
      <c r="Q9" s="206"/>
      <c r="R9" s="206">
        <f>INDEX('Psych Co-Prescription Data'!$H$549:$H$633,MATCH(B9,'Psych Co-Prescription Data'!$C$549:$C$607,0))</f>
        <v>12</v>
      </c>
      <c r="S9" s="207"/>
      <c r="T9" s="207"/>
      <c r="U9" s="207"/>
      <c r="V9" s="207"/>
      <c r="W9" s="207"/>
      <c r="X9" s="207"/>
      <c r="Y9" s="208"/>
      <c r="Z9" s="208"/>
      <c r="AA9" s="208">
        <v>0.95</v>
      </c>
      <c r="AB9" s="154"/>
      <c r="AC9" s="154"/>
      <c r="AD9" s="154"/>
      <c r="AE9" s="154"/>
      <c r="AL9" s="229"/>
      <c r="AM9" s="233" t="s">
        <v>699</v>
      </c>
      <c r="AN9" s="229"/>
      <c r="AO9" s="165"/>
    </row>
    <row r="10" spans="2:41" ht="15.75" thickBot="1" x14ac:dyDescent="0.3">
      <c r="B10" s="201" t="s">
        <v>313</v>
      </c>
      <c r="C10" s="202">
        <v>177.69461100000001</v>
      </c>
      <c r="D10" s="193">
        <v>0.20403182651191201</v>
      </c>
      <c r="E10" s="202">
        <v>77.466667000000001</v>
      </c>
      <c r="F10" s="193">
        <v>0.24953789279112937</v>
      </c>
      <c r="G10" s="203" t="s">
        <v>662</v>
      </c>
      <c r="H10" s="204" t="s">
        <v>76</v>
      </c>
      <c r="I10" s="220">
        <v>89174223</v>
      </c>
      <c r="J10" s="220">
        <v>95148213</v>
      </c>
      <c r="K10" s="220">
        <v>98160039</v>
      </c>
      <c r="L10" s="220">
        <v>106409968</v>
      </c>
      <c r="M10" s="165"/>
      <c r="N10" s="205">
        <f t="shared" si="1"/>
        <v>0</v>
      </c>
      <c r="O10" s="205">
        <f t="shared" si="0"/>
        <v>0</v>
      </c>
      <c r="P10" s="165"/>
      <c r="Q10" s="206"/>
      <c r="R10" s="206">
        <f>INDEX('Psych Co-Prescription Data'!$H$549:$H$633,MATCH(B10,'Psych Co-Prescription Data'!$C$549:$C$607,0))</f>
        <v>3</v>
      </c>
      <c r="S10" s="207">
        <v>21668</v>
      </c>
      <c r="T10" s="207">
        <v>18678</v>
      </c>
      <c r="U10" s="207">
        <v>22663</v>
      </c>
      <c r="V10" s="207">
        <v>117948</v>
      </c>
      <c r="W10" s="207">
        <v>167700</v>
      </c>
      <c r="X10" s="207">
        <v>170073</v>
      </c>
      <c r="Y10" s="208">
        <f t="shared" ref="Y10:AA17" si="2">V10/(V10+S10)</f>
        <v>0.84480288792115521</v>
      </c>
      <c r="Z10" s="208">
        <f t="shared" si="2"/>
        <v>0.89978430930689246</v>
      </c>
      <c r="AA10" s="208">
        <f t="shared" si="2"/>
        <v>0.88241428690021584</v>
      </c>
      <c r="AB10" s="154">
        <v>1997</v>
      </c>
      <c r="AC10" s="154">
        <v>4</v>
      </c>
      <c r="AD10" s="154">
        <v>0</v>
      </c>
      <c r="AE10" s="154">
        <v>0</v>
      </c>
      <c r="AL10" s="229"/>
      <c r="AM10" s="234"/>
      <c r="AN10" s="229"/>
      <c r="AO10" s="165"/>
    </row>
    <row r="11" spans="2:41" ht="15.75" thickBot="1" x14ac:dyDescent="0.3">
      <c r="B11" s="201" t="s">
        <v>664</v>
      </c>
      <c r="C11" s="202">
        <v>172.13348400000001</v>
      </c>
      <c r="D11" s="193">
        <v>0.27000610873549175</v>
      </c>
      <c r="E11" s="202">
        <v>74.992536999999999</v>
      </c>
      <c r="F11" s="193">
        <v>0.24768946395563771</v>
      </c>
      <c r="G11" s="203" t="s">
        <v>662</v>
      </c>
      <c r="H11" s="204" t="s">
        <v>76</v>
      </c>
      <c r="I11" s="220">
        <v>133422349</v>
      </c>
      <c r="J11" s="220">
        <v>143475471</v>
      </c>
      <c r="K11" s="220">
        <v>150038184</v>
      </c>
      <c r="L11" s="220">
        <v>162414982</v>
      </c>
      <c r="M11" s="165"/>
      <c r="N11" s="205">
        <f t="shared" si="1"/>
        <v>0</v>
      </c>
      <c r="O11" s="205">
        <f t="shared" si="0"/>
        <v>0</v>
      </c>
      <c r="P11" s="165"/>
      <c r="Q11" s="206"/>
      <c r="R11" s="206">
        <f>INDEX('Psych Co-Prescription Data'!$H$549:$H$633,MATCH(B11,'Psych Co-Prescription Data'!$C$549:$C$607,0))</f>
        <v>5</v>
      </c>
      <c r="S11" s="207">
        <v>4139</v>
      </c>
      <c r="T11" s="207">
        <v>2871</v>
      </c>
      <c r="U11" s="207">
        <v>0</v>
      </c>
      <c r="V11" s="207">
        <v>87398</v>
      </c>
      <c r="W11" s="207">
        <v>96162</v>
      </c>
      <c r="X11" s="207">
        <v>92056</v>
      </c>
      <c r="Y11" s="208">
        <f t="shared" si="2"/>
        <v>0.95478331166632069</v>
      </c>
      <c r="Z11" s="208">
        <f t="shared" si="2"/>
        <v>0.9710096634455182</v>
      </c>
      <c r="AA11" s="208">
        <f t="shared" si="2"/>
        <v>1</v>
      </c>
      <c r="AB11" s="154">
        <v>1988</v>
      </c>
      <c r="AC11" s="154">
        <v>9</v>
      </c>
      <c r="AD11" s="154">
        <v>0</v>
      </c>
      <c r="AE11" s="154">
        <v>0</v>
      </c>
      <c r="AL11" s="230"/>
      <c r="AN11" s="230"/>
    </row>
    <row r="12" spans="2:41" x14ac:dyDescent="0.25">
      <c r="B12" s="201" t="s">
        <v>328</v>
      </c>
      <c r="C12" s="202">
        <v>134.992593</v>
      </c>
      <c r="D12" s="193">
        <v>8.2467929138668294E-2</v>
      </c>
      <c r="E12" s="202">
        <v>85.716048999999998</v>
      </c>
      <c r="F12" s="193">
        <v>0.14972273567467653</v>
      </c>
      <c r="G12" s="203" t="s">
        <v>662</v>
      </c>
      <c r="H12" s="204" t="s">
        <v>76</v>
      </c>
      <c r="I12" s="220">
        <v>19908030</v>
      </c>
      <c r="J12" s="220">
        <v>21281300</v>
      </c>
      <c r="K12" s="220">
        <v>21766716</v>
      </c>
      <c r="L12" s="220">
        <v>21535035</v>
      </c>
      <c r="M12" s="165"/>
      <c r="N12" s="205">
        <f t="shared" si="1"/>
        <v>0</v>
      </c>
      <c r="O12" s="205">
        <f t="shared" si="0"/>
        <v>0</v>
      </c>
      <c r="P12" s="165"/>
      <c r="Q12" s="206"/>
      <c r="R12" s="206">
        <f>INDEX('Psych Co-Prescription Data'!$H$549:$H$633,MATCH(B12,'Psych Co-Prescription Data'!$C$549:$C$607,0))</f>
        <v>8</v>
      </c>
      <c r="S12" s="207">
        <v>9251</v>
      </c>
      <c r="T12" s="207">
        <v>8535</v>
      </c>
      <c r="U12" s="207">
        <v>14447</v>
      </c>
      <c r="V12" s="207">
        <v>57455</v>
      </c>
      <c r="W12" s="207">
        <v>66240</v>
      </c>
      <c r="X12" s="207">
        <v>85035</v>
      </c>
      <c r="Y12" s="208">
        <f t="shared" si="2"/>
        <v>0.86131682307438606</v>
      </c>
      <c r="Z12" s="208">
        <f t="shared" si="2"/>
        <v>0.88585757271815446</v>
      </c>
      <c r="AA12" s="208">
        <f t="shared" si="2"/>
        <v>0.85477774873846524</v>
      </c>
      <c r="AB12" s="154">
        <v>2000</v>
      </c>
      <c r="AC12" s="154">
        <v>10</v>
      </c>
      <c r="AD12" s="154">
        <v>0</v>
      </c>
      <c r="AE12" s="154">
        <v>0</v>
      </c>
      <c r="AL12" s="236" t="s">
        <v>700</v>
      </c>
      <c r="AN12" s="236" t="s">
        <v>701</v>
      </c>
    </row>
    <row r="13" spans="2:41" x14ac:dyDescent="0.25">
      <c r="B13" s="201" t="s">
        <v>327</v>
      </c>
      <c r="C13" s="202">
        <v>142.82926800000001</v>
      </c>
      <c r="D13" s="193">
        <v>5.0091631032376301E-2</v>
      </c>
      <c r="E13" s="202">
        <v>78.666667000000004</v>
      </c>
      <c r="F13" s="193">
        <v>0.11645101663585952</v>
      </c>
      <c r="G13" s="203" t="s">
        <v>662</v>
      </c>
      <c r="H13" s="204" t="s">
        <v>663</v>
      </c>
      <c r="I13" s="220">
        <v>27470698</v>
      </c>
      <c r="J13" s="220">
        <v>29459425</v>
      </c>
      <c r="K13" s="220">
        <v>30587307</v>
      </c>
      <c r="L13" s="220">
        <v>32353972</v>
      </c>
      <c r="M13" s="165"/>
      <c r="N13" s="205">
        <f t="shared" si="1"/>
        <v>0</v>
      </c>
      <c r="O13" s="205">
        <f t="shared" si="0"/>
        <v>0</v>
      </c>
      <c r="P13" s="165"/>
      <c r="Q13" s="206"/>
      <c r="R13" s="206">
        <f>INDEX('Psych Co-Prescription Data'!$H$549:$H$633,MATCH(B13,'Psych Co-Prescription Data'!$C$549:$C$607,0))</f>
        <v>25</v>
      </c>
      <c r="S13" s="207">
        <v>1461</v>
      </c>
      <c r="T13" s="207">
        <v>0</v>
      </c>
      <c r="U13" s="207">
        <v>0</v>
      </c>
      <c r="V13" s="207">
        <v>34082</v>
      </c>
      <c r="W13" s="207">
        <v>25146</v>
      </c>
      <c r="X13" s="207">
        <v>30195</v>
      </c>
      <c r="Y13" s="208">
        <f t="shared" si="2"/>
        <v>0.95889485974734823</v>
      </c>
      <c r="Z13" s="208">
        <f t="shared" si="2"/>
        <v>1</v>
      </c>
      <c r="AA13" s="208">
        <f t="shared" si="2"/>
        <v>1</v>
      </c>
      <c r="AB13" s="154">
        <v>2005</v>
      </c>
      <c r="AC13" s="154">
        <v>1</v>
      </c>
      <c r="AD13" s="154">
        <v>2014</v>
      </c>
      <c r="AE13" s="154">
        <v>4</v>
      </c>
      <c r="AL13" s="237">
        <v>0.56000000000000005</v>
      </c>
      <c r="AM13" s="181"/>
      <c r="AN13" s="237">
        <f>1-AL13</f>
        <v>0.43999999999999995</v>
      </c>
    </row>
    <row r="14" spans="2:41" ht="15.75" thickBot="1" x14ac:dyDescent="0.3">
      <c r="B14" s="201" t="s">
        <v>308</v>
      </c>
      <c r="C14" s="202">
        <v>152.588235</v>
      </c>
      <c r="D14" s="193">
        <v>8.3078802687843623E-2</v>
      </c>
      <c r="E14" s="202">
        <v>79.542372999999998</v>
      </c>
      <c r="F14" s="193">
        <v>0.10905730129390019</v>
      </c>
      <c r="G14" s="203" t="s">
        <v>662</v>
      </c>
      <c r="H14" s="204" t="s">
        <v>76</v>
      </c>
      <c r="I14" s="220">
        <v>15153425</v>
      </c>
      <c r="J14" s="220">
        <v>13308178</v>
      </c>
      <c r="K14" s="220">
        <v>12240205</v>
      </c>
      <c r="L14" s="220">
        <v>11261467</v>
      </c>
      <c r="M14" s="165"/>
      <c r="N14" s="205">
        <f t="shared" si="1"/>
        <v>0</v>
      </c>
      <c r="O14" s="205">
        <f t="shared" si="0"/>
        <v>0</v>
      </c>
      <c r="P14" s="165"/>
      <c r="Q14" s="206"/>
      <c r="R14" s="206">
        <f>INDEX('Psych Co-Prescription Data'!$H$549:$H$633,MATCH(B14,'Psych Co-Prescription Data'!$C$549:$C$607,0))</f>
        <v>18</v>
      </c>
      <c r="S14" s="207">
        <v>21790</v>
      </c>
      <c r="T14" s="207">
        <v>21210</v>
      </c>
      <c r="U14" s="207">
        <v>10716</v>
      </c>
      <c r="V14" s="207">
        <v>54774</v>
      </c>
      <c r="W14" s="207">
        <v>44109</v>
      </c>
      <c r="X14" s="207">
        <v>43127</v>
      </c>
      <c r="Y14" s="208">
        <f t="shared" si="2"/>
        <v>0.71540149417480803</v>
      </c>
      <c r="Z14" s="208">
        <f t="shared" si="2"/>
        <v>0.67528590456069448</v>
      </c>
      <c r="AA14" s="208">
        <f t="shared" si="2"/>
        <v>0.80097691436212692</v>
      </c>
      <c r="AB14" s="154">
        <v>2009</v>
      </c>
      <c r="AC14" s="154">
        <v>10</v>
      </c>
      <c r="AD14" s="154">
        <v>0</v>
      </c>
      <c r="AE14" s="154">
        <v>0</v>
      </c>
      <c r="AL14" s="238">
        <f>AL13*$AM$10</f>
        <v>0</v>
      </c>
      <c r="AM14" s="181"/>
      <c r="AN14" s="238">
        <f>AN13*$AM$10</f>
        <v>0</v>
      </c>
    </row>
    <row r="15" spans="2:41" ht="15.75" thickBot="1" x14ac:dyDescent="0.3">
      <c r="B15" s="201" t="s">
        <v>312</v>
      </c>
      <c r="C15" s="202"/>
      <c r="D15" s="193"/>
      <c r="E15" s="202"/>
      <c r="F15" s="193"/>
      <c r="G15" s="203"/>
      <c r="H15" s="204"/>
      <c r="I15" s="220">
        <v>38045522</v>
      </c>
      <c r="J15" s="220">
        <v>37983661</v>
      </c>
      <c r="K15" s="220">
        <v>37898932</v>
      </c>
      <c r="L15" s="220">
        <v>37646359</v>
      </c>
      <c r="M15" s="165"/>
      <c r="N15" s="205">
        <f t="shared" si="1"/>
        <v>0</v>
      </c>
      <c r="O15" s="205">
        <f t="shared" si="0"/>
        <v>0</v>
      </c>
      <c r="P15" s="165"/>
      <c r="Q15" s="206"/>
      <c r="R15" s="206">
        <f>INDEX('Psych Co-Prescription Data'!$H$549:$H$633,MATCH(B15,'Psych Co-Prescription Data'!$C$549:$C$607,0))</f>
        <v>21</v>
      </c>
      <c r="S15" s="207"/>
      <c r="T15" s="207"/>
      <c r="U15" s="207"/>
      <c r="V15" s="207"/>
      <c r="W15" s="207"/>
      <c r="X15" s="207"/>
      <c r="Y15" s="208"/>
      <c r="Z15" s="208"/>
      <c r="AA15" s="208"/>
      <c r="AB15" s="154"/>
      <c r="AC15" s="154"/>
      <c r="AD15" s="154"/>
      <c r="AE15" s="154"/>
      <c r="AL15" s="230"/>
      <c r="AN15" s="230"/>
    </row>
    <row r="16" spans="2:41" x14ac:dyDescent="0.25">
      <c r="B16" s="201" t="s">
        <v>310</v>
      </c>
      <c r="C16" s="202">
        <v>166.97183100000001</v>
      </c>
      <c r="D16" s="193">
        <v>8.6744043982895536E-2</v>
      </c>
      <c r="E16" s="202">
        <v>96.487804999999994</v>
      </c>
      <c r="F16" s="193">
        <v>7.5785582255083181E-2</v>
      </c>
      <c r="G16" s="203" t="s">
        <v>662</v>
      </c>
      <c r="H16" s="204" t="s">
        <v>665</v>
      </c>
      <c r="I16" s="220">
        <v>32850352</v>
      </c>
      <c r="J16" s="220">
        <v>32977183</v>
      </c>
      <c r="K16" s="220">
        <v>32359877</v>
      </c>
      <c r="L16" s="220">
        <v>32113149</v>
      </c>
      <c r="M16" s="165"/>
      <c r="N16" s="205">
        <f t="shared" si="1"/>
        <v>0</v>
      </c>
      <c r="O16" s="205">
        <f t="shared" si="0"/>
        <v>0</v>
      </c>
      <c r="P16" s="165"/>
      <c r="Q16" s="206"/>
      <c r="R16" s="206">
        <f>INDEX('Psych Co-Prescription Data'!$H$549:$H$633,MATCH(B16,'Psych Co-Prescription Data'!$C$549:$C$607,0))</f>
        <v>24</v>
      </c>
      <c r="S16" s="207">
        <v>3773</v>
      </c>
      <c r="T16" s="207">
        <v>0</v>
      </c>
      <c r="U16" s="207">
        <v>1354</v>
      </c>
      <c r="V16" s="207">
        <v>10956</v>
      </c>
      <c r="W16" s="207">
        <v>14346</v>
      </c>
      <c r="X16" s="207">
        <v>31632</v>
      </c>
      <c r="Y16" s="208">
        <f t="shared" si="2"/>
        <v>0.74383868558625843</v>
      </c>
      <c r="Z16" s="208">
        <f t="shared" si="2"/>
        <v>1</v>
      </c>
      <c r="AA16" s="208">
        <f t="shared" si="2"/>
        <v>0.9589522827866368</v>
      </c>
      <c r="AB16" s="154">
        <v>1967</v>
      </c>
      <c r="AC16" s="154">
        <v>10</v>
      </c>
      <c r="AD16" s="154">
        <v>0</v>
      </c>
      <c r="AE16" s="154">
        <v>0</v>
      </c>
      <c r="AL16" s="236" t="s">
        <v>703</v>
      </c>
      <c r="AM16" s="181">
        <v>541</v>
      </c>
      <c r="AN16" s="236" t="s">
        <v>703</v>
      </c>
      <c r="AO16" s="181">
        <v>1637</v>
      </c>
    </row>
    <row r="17" spans="2:41" ht="15.75" thickBot="1" x14ac:dyDescent="0.3">
      <c r="B17" s="210" t="s">
        <v>309</v>
      </c>
      <c r="C17" s="211">
        <v>158.65346500000001</v>
      </c>
      <c r="D17" s="212">
        <v>6.1698228466707389E-2</v>
      </c>
      <c r="E17" s="211">
        <v>66.400000000000006</v>
      </c>
      <c r="F17" s="212">
        <v>1.8484288354898338E-2</v>
      </c>
      <c r="G17" s="213" t="s">
        <v>662</v>
      </c>
      <c r="H17" s="214" t="s">
        <v>665</v>
      </c>
      <c r="I17" s="220">
        <v>101378724</v>
      </c>
      <c r="J17" s="220">
        <v>106028692</v>
      </c>
      <c r="K17" s="220">
        <v>109946056</v>
      </c>
      <c r="L17" s="220">
        <v>115629832</v>
      </c>
      <c r="M17" s="165"/>
      <c r="N17" s="205">
        <f t="shared" si="1"/>
        <v>0</v>
      </c>
      <c r="O17" s="205">
        <f t="shared" si="0"/>
        <v>0</v>
      </c>
      <c r="P17" s="165"/>
      <c r="Q17" s="206"/>
      <c r="R17" s="206">
        <f>INDEX('Psych Co-Prescription Data'!$H$549:$H$633,MATCH(B17,'Psych Co-Prescription Data'!$C$549:$C$607,0))</f>
        <v>37</v>
      </c>
      <c r="S17" s="207">
        <v>1217</v>
      </c>
      <c r="T17" s="207">
        <v>1317</v>
      </c>
      <c r="U17" s="207">
        <v>1386</v>
      </c>
      <c r="V17" s="207">
        <v>5234</v>
      </c>
      <c r="W17" s="207">
        <v>8499</v>
      </c>
      <c r="X17" s="207">
        <v>7564</v>
      </c>
      <c r="Y17" s="208">
        <f t="shared" si="2"/>
        <v>0.81134707797240735</v>
      </c>
      <c r="Z17" s="208">
        <f t="shared" si="2"/>
        <v>0.86583129584352081</v>
      </c>
      <c r="AA17" s="208">
        <f t="shared" si="2"/>
        <v>0.84513966480446923</v>
      </c>
      <c r="AB17" s="154">
        <v>1961</v>
      </c>
      <c r="AC17" s="154">
        <v>12</v>
      </c>
      <c r="AD17" s="154">
        <v>0</v>
      </c>
      <c r="AE17" s="154">
        <v>0</v>
      </c>
      <c r="AL17" s="240">
        <f>AM16/AM17</f>
        <v>0.46121057118499575</v>
      </c>
      <c r="AM17" s="181">
        <v>1173</v>
      </c>
      <c r="AN17" s="240">
        <f>AO16/AO17</f>
        <v>0.4720299884659746</v>
      </c>
      <c r="AO17" s="181">
        <v>3468</v>
      </c>
    </row>
    <row r="18" spans="2:41" ht="15.75" thickBot="1" x14ac:dyDescent="0.3">
      <c r="B18" s="222"/>
      <c r="C18" s="222"/>
      <c r="D18" s="222"/>
      <c r="E18" s="222"/>
      <c r="F18" s="222"/>
      <c r="G18" s="222"/>
      <c r="H18" s="222"/>
      <c r="I18" s="220"/>
      <c r="J18" s="220"/>
      <c r="K18" s="220"/>
      <c r="L18" s="220"/>
      <c r="O18" s="205"/>
      <c r="R18" s="165"/>
      <c r="S18" s="207"/>
      <c r="T18" s="207"/>
      <c r="U18" s="207"/>
      <c r="V18" s="207"/>
      <c r="W18" s="207"/>
      <c r="X18" s="207"/>
      <c r="Y18" s="208"/>
      <c r="Z18" s="208"/>
      <c r="AA18" s="208"/>
      <c r="AB18" s="154"/>
      <c r="AC18" s="154"/>
      <c r="AD18" s="154"/>
      <c r="AE18" s="154"/>
      <c r="AL18" s="230"/>
      <c r="AN18" s="230"/>
    </row>
    <row r="19" spans="2:41" x14ac:dyDescent="0.25">
      <c r="B19" s="222"/>
      <c r="C19" s="222"/>
      <c r="D19" s="222"/>
      <c r="E19" s="222"/>
      <c r="F19" s="222"/>
      <c r="G19" s="222"/>
      <c r="H19" s="222"/>
      <c r="I19" s="220"/>
      <c r="J19" s="220"/>
      <c r="K19" s="220"/>
      <c r="L19" s="220"/>
      <c r="R19" s="165"/>
      <c r="S19" s="207"/>
      <c r="T19" s="207"/>
      <c r="U19" s="207"/>
      <c r="V19" s="207"/>
      <c r="W19" s="207"/>
      <c r="X19" s="207"/>
      <c r="Y19" s="208"/>
      <c r="Z19" s="208"/>
      <c r="AA19" s="208"/>
      <c r="AB19" s="154"/>
      <c r="AC19" s="154"/>
      <c r="AD19" s="154"/>
      <c r="AE19" s="154"/>
      <c r="AL19" s="236" t="s">
        <v>704</v>
      </c>
      <c r="AM19" s="154"/>
      <c r="AN19" s="236" t="s">
        <v>704</v>
      </c>
    </row>
    <row r="20" spans="2:41" ht="15.75" thickBot="1" x14ac:dyDescent="0.3">
      <c r="B20" s="201" t="s">
        <v>666</v>
      </c>
      <c r="C20" s="202"/>
      <c r="D20" s="193"/>
      <c r="E20" s="202"/>
      <c r="F20" s="193"/>
      <c r="G20" s="203"/>
      <c r="H20" s="204"/>
      <c r="I20" s="220">
        <v>115482550</v>
      </c>
      <c r="J20" s="220">
        <v>118365640</v>
      </c>
      <c r="K20" s="220">
        <v>119528608</v>
      </c>
      <c r="L20" s="220">
        <v>119289883</v>
      </c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54">
        <f>INDEX('EU Adj'!$D$3:$H$23,MATCH($B20,'EU Adj'!$A$3:$A$23,0),MATCH($C$5,'EU Adj'!$D$2:$H$2,0))</f>
        <v>1970</v>
      </c>
      <c r="AC20" s="154">
        <f>INDEX('EU Adj'!$J$3:$N$23,MATCH($B20,'EU Adj'!$A$3:$A$23,0),MATCH($C$5,'EU Adj'!$D$2:$H$2,0))</f>
        <v>10</v>
      </c>
      <c r="AD20" s="154">
        <f>INDEX('EU Adj'!$P$3:$T$23,MATCH($B20,'EU Adj'!$A$3:$A$23,0),MATCH($C$5,'EU Adj'!$D$2:$H$2,0))</f>
        <v>0</v>
      </c>
      <c r="AE20" s="154">
        <f>INDEX('EU Adj'!$V$3:$Z$23,MATCH($B20,'EU Adj'!$A$3:$A$23,0),MATCH($C$5,'EU Adj'!$D$2:$H$2,0))</f>
        <v>0</v>
      </c>
      <c r="AL20" s="241">
        <v>103</v>
      </c>
      <c r="AN20" s="241">
        <v>196</v>
      </c>
    </row>
    <row r="21" spans="2:41" ht="15.75" thickBot="1" x14ac:dyDescent="0.3">
      <c r="B21" s="215" t="s">
        <v>668</v>
      </c>
      <c r="C21" s="216">
        <v>174.42268000000001</v>
      </c>
      <c r="D21" s="217">
        <v>0.35552840562003662</v>
      </c>
      <c r="E21" s="216">
        <v>83.805262999999997</v>
      </c>
      <c r="F21" s="217">
        <v>0.3512014787430684</v>
      </c>
      <c r="G21" s="160"/>
      <c r="H21" s="154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L21" s="230"/>
      <c r="AM21" s="154"/>
      <c r="AN21" s="230"/>
    </row>
    <row r="22" spans="2:41" x14ac:dyDescent="0.25">
      <c r="B22" s="218" t="s">
        <v>673</v>
      </c>
      <c r="C22" s="202">
        <v>156.45879099999999</v>
      </c>
      <c r="D22" s="193">
        <v>0.22235797189981674</v>
      </c>
      <c r="E22" s="202">
        <v>84.155556000000004</v>
      </c>
      <c r="F22" s="193">
        <v>0.24953789279112754</v>
      </c>
      <c r="G22" s="160"/>
      <c r="H22" s="154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675</v>
      </c>
      <c r="C23" s="202">
        <v>164.69760500000001</v>
      </c>
      <c r="D23" s="193">
        <v>0.20403176542455712</v>
      </c>
      <c r="E23" s="202">
        <v>80.599999999999994</v>
      </c>
      <c r="F23" s="193">
        <v>0.20332717190388169</v>
      </c>
      <c r="G23" s="160"/>
      <c r="H23" s="154"/>
      <c r="AL23" s="238">
        <f>AL14*AL17*AL20</f>
        <v>0</v>
      </c>
      <c r="AM23" s="154"/>
      <c r="AN23" s="238">
        <f>AN20*AN17*AN14</f>
        <v>0</v>
      </c>
    </row>
    <row r="24" spans="2:41" ht="15.75" thickBot="1" x14ac:dyDescent="0.3">
      <c r="B24" s="218" t="s">
        <v>672</v>
      </c>
      <c r="C24" s="202">
        <v>167.35555600000001</v>
      </c>
      <c r="D24" s="193">
        <v>0.19242516799022602</v>
      </c>
      <c r="E24" s="202">
        <v>73.588888999999995</v>
      </c>
      <c r="F24" s="193">
        <v>0.16635859519408502</v>
      </c>
      <c r="G24" s="160"/>
      <c r="H24" s="154"/>
      <c r="AL24" s="242"/>
      <c r="AM24" s="154"/>
      <c r="AN24" s="242"/>
    </row>
    <row r="25" spans="2:41" x14ac:dyDescent="0.25">
      <c r="B25" s="218" t="s">
        <v>671</v>
      </c>
      <c r="C25" s="202">
        <v>147.409594</v>
      </c>
      <c r="D25" s="193">
        <v>0.16554673182651192</v>
      </c>
      <c r="E25" s="202">
        <v>71.724637999999999</v>
      </c>
      <c r="F25" s="193">
        <v>0.12754158964879853</v>
      </c>
      <c r="G25" s="160"/>
      <c r="H25" s="154"/>
      <c r="AL25" s="243"/>
      <c r="AM25" s="233" t="s">
        <v>698</v>
      </c>
      <c r="AN25" s="243"/>
    </row>
    <row r="26" spans="2:41" ht="15.75" thickBot="1" x14ac:dyDescent="0.3">
      <c r="B26" s="218" t="s">
        <v>680</v>
      </c>
      <c r="C26" s="202">
        <v>68</v>
      </c>
      <c r="D26" s="193">
        <v>2.5656689065363471E-2</v>
      </c>
      <c r="E26" s="202">
        <v>52.452829999999999</v>
      </c>
      <c r="F26" s="193">
        <v>9.7966728280961188E-2</v>
      </c>
      <c r="G26" s="160"/>
      <c r="H26" s="154"/>
      <c r="AL26" s="230"/>
      <c r="AM26" s="234">
        <f>AL23+AN23</f>
        <v>0</v>
      </c>
      <c r="AN26" s="230"/>
    </row>
    <row r="27" spans="2:41" ht="15.75" thickBot="1" x14ac:dyDescent="0.3">
      <c r="B27" s="218" t="s">
        <v>670</v>
      </c>
      <c r="C27" s="202">
        <v>132.815789</v>
      </c>
      <c r="D27" s="193">
        <v>6.9639645693341481E-2</v>
      </c>
      <c r="E27" s="202">
        <v>80.9375</v>
      </c>
      <c r="F27" s="193">
        <v>8.8724584103512014E-2</v>
      </c>
      <c r="G27" s="160"/>
      <c r="H27" s="154"/>
      <c r="AL27" s="244"/>
      <c r="AN27" s="244"/>
    </row>
    <row r="28" spans="2:41" x14ac:dyDescent="0.25">
      <c r="B28" s="218" t="s">
        <v>676</v>
      </c>
      <c r="C28" s="202">
        <v>203.24409399999999</v>
      </c>
      <c r="D28" s="193">
        <v>7.758100183262065E-2</v>
      </c>
      <c r="E28" s="202">
        <v>107.14893600000001</v>
      </c>
      <c r="F28" s="193">
        <v>8.6876155268022184E-2</v>
      </c>
      <c r="G28" s="160"/>
      <c r="H28" s="154"/>
      <c r="AL28" s="230"/>
      <c r="AM28" s="233" t="s">
        <v>706</v>
      </c>
      <c r="AN28" s="230"/>
    </row>
    <row r="29" spans="2:41" ht="15.75" thickBot="1" x14ac:dyDescent="0.3">
      <c r="B29" s="218" t="s">
        <v>677</v>
      </c>
      <c r="C29" s="202">
        <v>151.456693</v>
      </c>
      <c r="D29" s="193">
        <v>7.7580940745265725E-2</v>
      </c>
      <c r="E29" s="202">
        <v>71.355556000000007</v>
      </c>
      <c r="F29" s="193">
        <v>8.3179297597042512E-2</v>
      </c>
      <c r="G29" s="160"/>
      <c r="H29" s="154"/>
      <c r="AL29" s="230"/>
      <c r="AM29" s="245">
        <f>AT24</f>
        <v>0</v>
      </c>
      <c r="AN29" s="230"/>
    </row>
    <row r="30" spans="2:41" x14ac:dyDescent="0.25">
      <c r="B30" s="218" t="s">
        <v>669</v>
      </c>
      <c r="C30" s="202">
        <v>123.390533</v>
      </c>
      <c r="D30" s="193">
        <v>0.1032376298106292</v>
      </c>
      <c r="E30" s="202">
        <v>69.482759000000001</v>
      </c>
      <c r="F30" s="193">
        <v>5.3604436247689465E-2</v>
      </c>
      <c r="G30" s="160"/>
      <c r="H30" s="154"/>
      <c r="AL30" s="230"/>
      <c r="AN30" s="230"/>
    </row>
    <row r="31" spans="2:41" x14ac:dyDescent="0.25">
      <c r="B31" s="218" t="s">
        <v>674</v>
      </c>
      <c r="C31" s="202">
        <v>138.67543900000001</v>
      </c>
      <c r="D31" s="193">
        <v>6.9639584605986557E-2</v>
      </c>
      <c r="E31" s="202">
        <v>60.724138000000004</v>
      </c>
      <c r="F31" s="193">
        <v>5.3604436229205174E-2</v>
      </c>
      <c r="G31" s="160"/>
      <c r="H31" s="154"/>
      <c r="AL31" s="230"/>
      <c r="AM31" s="205">
        <f>AL23+AN23</f>
        <v>0</v>
      </c>
      <c r="AN31" s="230"/>
    </row>
    <row r="32" spans="2:41" x14ac:dyDescent="0.25">
      <c r="B32" s="218" t="s">
        <v>321</v>
      </c>
      <c r="C32" s="202">
        <v>156.63043500000001</v>
      </c>
      <c r="D32" s="193">
        <v>2.8100183262064753E-2</v>
      </c>
      <c r="E32" s="202">
        <v>73</v>
      </c>
      <c r="F32" s="193">
        <v>1.4787430683918669E-2</v>
      </c>
      <c r="G32" s="219"/>
      <c r="AL32" s="230"/>
      <c r="AM32" s="246">
        <f>AM31-AM7</f>
        <v>0</v>
      </c>
      <c r="AN32" s="230"/>
    </row>
    <row r="33" spans="2:7" x14ac:dyDescent="0.25">
      <c r="B33" s="218" t="s">
        <v>678</v>
      </c>
      <c r="C33" s="202">
        <v>0</v>
      </c>
      <c r="D33" s="193">
        <v>0</v>
      </c>
      <c r="E33" s="202">
        <v>0</v>
      </c>
      <c r="F33" s="193">
        <v>0</v>
      </c>
      <c r="G33" s="219"/>
    </row>
    <row r="34" spans="2:7" x14ac:dyDescent="0.25">
      <c r="B34" s="218" t="s">
        <v>679</v>
      </c>
      <c r="C34" s="202">
        <v>0</v>
      </c>
      <c r="D34" s="193">
        <v>0</v>
      </c>
      <c r="E34" s="202">
        <v>0</v>
      </c>
      <c r="F34" s="193">
        <v>0</v>
      </c>
      <c r="G34" s="219"/>
    </row>
    <row r="35" spans="2:7" x14ac:dyDescent="0.25">
      <c r="B35" s="218" t="s">
        <v>681</v>
      </c>
      <c r="C35" s="202">
        <v>0</v>
      </c>
      <c r="D35" s="193">
        <v>0</v>
      </c>
      <c r="E35" s="202">
        <v>0</v>
      </c>
      <c r="F35" s="193">
        <v>0</v>
      </c>
      <c r="G35" s="219"/>
    </row>
    <row r="36" spans="2:7" x14ac:dyDescent="0.25">
      <c r="B36" s="218" t="s">
        <v>682</v>
      </c>
      <c r="C36" s="202">
        <v>0</v>
      </c>
      <c r="D36" s="193">
        <v>0</v>
      </c>
      <c r="E36" s="202">
        <v>0</v>
      </c>
      <c r="F36" s="193">
        <v>0</v>
      </c>
      <c r="G36" s="219"/>
    </row>
    <row r="37" spans="2:7" x14ac:dyDescent="0.25">
      <c r="B37" s="218" t="s">
        <v>683</v>
      </c>
      <c r="C37" s="202">
        <v>0</v>
      </c>
      <c r="D37" s="193">
        <v>0</v>
      </c>
      <c r="E37" s="202">
        <v>0</v>
      </c>
      <c r="F37" s="193">
        <v>0</v>
      </c>
      <c r="G37" s="219"/>
    </row>
    <row r="38" spans="2:7" x14ac:dyDescent="0.25">
      <c r="B38" s="218" t="s">
        <v>684</v>
      </c>
      <c r="C38" s="202">
        <v>0</v>
      </c>
      <c r="D38" s="193">
        <v>0</v>
      </c>
      <c r="E38" s="202">
        <v>0</v>
      </c>
      <c r="F38" s="193">
        <v>0</v>
      </c>
      <c r="G38" s="219"/>
    </row>
    <row r="39" spans="2:7" x14ac:dyDescent="0.25">
      <c r="B39" s="218" t="s">
        <v>685</v>
      </c>
      <c r="C39" s="202">
        <v>0</v>
      </c>
      <c r="D39" s="193">
        <v>0</v>
      </c>
      <c r="E39" s="202">
        <v>0</v>
      </c>
      <c r="F39" s="193">
        <v>0</v>
      </c>
      <c r="G39" s="219"/>
    </row>
    <row r="40" spans="2:7" x14ac:dyDescent="0.25">
      <c r="B40" s="218" t="s">
        <v>312</v>
      </c>
      <c r="C40" s="202">
        <v>0</v>
      </c>
      <c r="D40" s="193">
        <v>0</v>
      </c>
      <c r="E40" s="202">
        <v>0</v>
      </c>
      <c r="F40" s="193">
        <v>0</v>
      </c>
      <c r="G40" s="219"/>
    </row>
    <row r="41" spans="2:7" x14ac:dyDescent="0.25">
      <c r="B41" s="218" t="s">
        <v>686</v>
      </c>
      <c r="C41" s="202">
        <v>0</v>
      </c>
      <c r="D41" s="193">
        <v>0</v>
      </c>
      <c r="E41" s="202">
        <v>0</v>
      </c>
      <c r="F41" s="193">
        <v>0</v>
      </c>
      <c r="G41" s="219"/>
    </row>
    <row r="42" spans="2:7" x14ac:dyDescent="0.25">
      <c r="B42" s="218" t="s">
        <v>687</v>
      </c>
      <c r="C42" s="202">
        <v>0</v>
      </c>
      <c r="D42" s="193">
        <v>0</v>
      </c>
      <c r="E42" s="202">
        <v>0</v>
      </c>
      <c r="F42" s="193">
        <v>0</v>
      </c>
      <c r="G42" s="219"/>
    </row>
    <row r="43" spans="2:7" x14ac:dyDescent="0.25">
      <c r="B43" s="218" t="s">
        <v>688</v>
      </c>
      <c r="C43" s="202">
        <v>0</v>
      </c>
      <c r="D43" s="193">
        <v>0</v>
      </c>
      <c r="E43" s="202">
        <v>0</v>
      </c>
      <c r="F43" s="193">
        <v>0</v>
      </c>
      <c r="G43" s="219"/>
    </row>
    <row r="44" spans="2:7" x14ac:dyDescent="0.25">
      <c r="B44" s="218" t="s">
        <v>314</v>
      </c>
      <c r="C44" s="202">
        <v>0</v>
      </c>
      <c r="D44" s="193">
        <v>0</v>
      </c>
      <c r="E44" s="202">
        <v>0</v>
      </c>
      <c r="F44" s="193">
        <v>0</v>
      </c>
      <c r="G44" s="219"/>
    </row>
    <row r="45" spans="2:7" x14ac:dyDescent="0.25">
      <c r="B45" s="218" t="s">
        <v>689</v>
      </c>
      <c r="C45" s="202">
        <v>0</v>
      </c>
      <c r="D45" s="193">
        <v>0</v>
      </c>
      <c r="E45" s="202">
        <v>0</v>
      </c>
      <c r="F45" s="193">
        <v>0</v>
      </c>
      <c r="G45" s="219"/>
    </row>
    <row r="46" spans="2:7" x14ac:dyDescent="0.25">
      <c r="B46" s="218" t="s">
        <v>316</v>
      </c>
      <c r="C46" s="202">
        <v>0</v>
      </c>
      <c r="D46" s="193">
        <v>0</v>
      </c>
      <c r="E46" s="202">
        <v>0</v>
      </c>
      <c r="F46" s="193">
        <v>0</v>
      </c>
      <c r="G46" s="219"/>
    </row>
    <row r="47" spans="2:7" x14ac:dyDescent="0.25">
      <c r="B47" s="218" t="s">
        <v>690</v>
      </c>
      <c r="C47" s="202">
        <v>0</v>
      </c>
      <c r="D47" s="193">
        <v>0</v>
      </c>
      <c r="E47" s="202">
        <v>0</v>
      </c>
      <c r="F47" s="193">
        <v>0</v>
      </c>
      <c r="G47" s="219"/>
    </row>
    <row r="48" spans="2:7" x14ac:dyDescent="0.25">
      <c r="B48" s="218" t="s">
        <v>666</v>
      </c>
      <c r="C48" s="202">
        <v>0</v>
      </c>
      <c r="D48" s="193">
        <v>0</v>
      </c>
      <c r="E48" s="202">
        <v>0</v>
      </c>
      <c r="F48" s="193">
        <v>0</v>
      </c>
      <c r="G48" s="219"/>
    </row>
    <row r="49" spans="2:7" x14ac:dyDescent="0.25">
      <c r="B49" s="218" t="s">
        <v>691</v>
      </c>
      <c r="C49" s="202">
        <v>0</v>
      </c>
      <c r="D49" s="193">
        <v>0</v>
      </c>
      <c r="E49" s="202">
        <v>0</v>
      </c>
      <c r="F49" s="193">
        <v>0</v>
      </c>
      <c r="G49" s="219"/>
    </row>
    <row r="50" spans="2:7" x14ac:dyDescent="0.25">
      <c r="B50" s="218" t="s">
        <v>692</v>
      </c>
      <c r="C50" s="202">
        <v>0</v>
      </c>
      <c r="D50" s="193">
        <v>0</v>
      </c>
      <c r="E50" s="202">
        <v>0</v>
      </c>
      <c r="F50" s="193">
        <v>0</v>
      </c>
      <c r="G50" s="219"/>
    </row>
    <row r="51" spans="2:7" x14ac:dyDescent="0.25">
      <c r="C51" s="221">
        <v>160.74416500728287</v>
      </c>
      <c r="E51" s="221">
        <v>80.936073137563909</v>
      </c>
    </row>
  </sheetData>
  <mergeCells count="5">
    <mergeCell ref="B1:H1"/>
    <mergeCell ref="S3:AA3"/>
    <mergeCell ref="S4:U4"/>
    <mergeCell ref="V4:X4"/>
    <mergeCell ref="Y4:AA4"/>
  </mergeCells>
  <conditionalFormatting sqref="D3 D21:D50 D6:D17 C10:C17 F6:F17 E10:E17 C20:F20">
    <cfRule type="containsErrors" dxfId="41" priority="9">
      <formula>ISERROR(C3)</formula>
    </cfRule>
  </conditionalFormatting>
  <conditionalFormatting sqref="C51:D51">
    <cfRule type="containsErrors" dxfId="40" priority="15">
      <formula>ISERROR(C51)</formula>
    </cfRule>
  </conditionalFormatting>
  <conditionalFormatting sqref="C6:D9">
    <cfRule type="containsErrors" dxfId="39" priority="14">
      <formula>ISERROR(C6)</formula>
    </cfRule>
  </conditionalFormatting>
  <conditionalFormatting sqref="C51:D51">
    <cfRule type="containsErrors" dxfId="38" priority="13">
      <formula>ISERROR(C51)</formula>
    </cfRule>
  </conditionalFormatting>
  <conditionalFormatting sqref="C21:D50">
    <cfRule type="containsErrors" dxfId="37" priority="12">
      <formula>ISERROR(C21)</formula>
    </cfRule>
  </conditionalFormatting>
  <conditionalFormatting sqref="C3:D3">
    <cfRule type="containsErrors" dxfId="36" priority="11">
      <formula>ISERROR(C3)</formula>
    </cfRule>
  </conditionalFormatting>
  <conditionalFormatting sqref="D21:D50">
    <cfRule type="containsErrors" dxfId="35" priority="10">
      <formula>ISERROR(D21)</formula>
    </cfRule>
  </conditionalFormatting>
  <conditionalFormatting sqref="F21:F50">
    <cfRule type="containsErrors" dxfId="34" priority="8">
      <formula>ISERROR(F21)</formula>
    </cfRule>
  </conditionalFormatting>
  <conditionalFormatting sqref="F21:F50">
    <cfRule type="containsErrors" dxfId="33" priority="7">
      <formula>ISERROR(F21)</formula>
    </cfRule>
  </conditionalFormatting>
  <conditionalFormatting sqref="F3">
    <cfRule type="containsErrors" dxfId="32" priority="6">
      <formula>ISERROR(F3)</formula>
    </cfRule>
  </conditionalFormatting>
  <conditionalFormatting sqref="E51">
    <cfRule type="containsErrors" dxfId="31" priority="5">
      <formula>ISERROR(E51)</formula>
    </cfRule>
  </conditionalFormatting>
  <conditionalFormatting sqref="E6:E9">
    <cfRule type="containsErrors" dxfId="30" priority="4">
      <formula>ISERROR(E6)</formula>
    </cfRule>
  </conditionalFormatting>
  <conditionalFormatting sqref="E51">
    <cfRule type="containsErrors" dxfId="29" priority="3">
      <formula>ISERROR(E51)</formula>
    </cfRule>
  </conditionalFormatting>
  <conditionalFormatting sqref="E21:E50">
    <cfRule type="containsErrors" dxfId="28" priority="2">
      <formula>ISERROR(E21)</formula>
    </cfRule>
  </conditionalFormatting>
  <conditionalFormatting sqref="E3">
    <cfRule type="containsErrors" dxfId="27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B1:AO50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7.85546875" style="154" customWidth="1"/>
    <col min="8" max="8" width="5.85546875" style="154" bestFit="1" customWidth="1"/>
    <col min="13" max="13" width="10.42578125" customWidth="1"/>
    <col min="14" max="14" width="10.28515625" bestFit="1" customWidth="1"/>
    <col min="15" max="16" width="10.28515625" customWidth="1"/>
    <col min="17" max="17" width="10.140625" customWidth="1"/>
    <col min="18" max="26" width="7.28515625" customWidth="1"/>
    <col min="27" max="27" width="12.5703125" bestFit="1" customWidth="1"/>
    <col min="28" max="28" width="9.42578125" bestFit="1" customWidth="1"/>
    <col min="29" max="29" width="12.42578125" bestFit="1" customWidth="1"/>
    <col min="30" max="30" width="10.85546875" customWidth="1"/>
    <col min="31" max="31" width="8.42578125" bestFit="1" customWidth="1"/>
    <col min="38" max="38" width="13.42578125" bestFit="1" customWidth="1"/>
    <col min="39" max="39" width="15.7109375" bestFit="1" customWidth="1"/>
    <col min="40" max="40" width="13.5703125" bestFit="1" customWidth="1"/>
  </cols>
  <sheetData>
    <row r="1" spans="2:41" ht="15.75" thickBot="1" x14ac:dyDescent="0.3">
      <c r="B1" s="394" t="s">
        <v>643</v>
      </c>
      <c r="C1" s="394"/>
      <c r="D1" s="394"/>
      <c r="E1" s="394"/>
      <c r="F1" s="394"/>
      <c r="G1" s="394"/>
      <c r="H1" s="394"/>
    </row>
    <row r="2" spans="2:41" x14ac:dyDescent="0.25">
      <c r="B2" s="187"/>
      <c r="C2" s="188" t="s">
        <v>644</v>
      </c>
      <c r="D2" s="189" t="s">
        <v>644</v>
      </c>
      <c r="E2" s="188" t="s">
        <v>644</v>
      </c>
      <c r="F2" s="188" t="s">
        <v>644</v>
      </c>
      <c r="G2" s="247"/>
      <c r="H2" s="248"/>
    </row>
    <row r="3" spans="2:41" x14ac:dyDescent="0.25">
      <c r="B3" s="192"/>
      <c r="C3" s="193" t="s">
        <v>645</v>
      </c>
      <c r="D3" s="193" t="s">
        <v>645</v>
      </c>
      <c r="E3" s="193" t="s">
        <v>645</v>
      </c>
      <c r="F3" s="193" t="s">
        <v>645</v>
      </c>
      <c r="G3" s="222"/>
      <c r="H3" s="204"/>
      <c r="R3" s="395" t="s">
        <v>646</v>
      </c>
      <c r="S3" s="395"/>
      <c r="T3" s="395"/>
      <c r="U3" s="395"/>
      <c r="V3" s="395"/>
      <c r="W3" s="395"/>
      <c r="X3" s="395"/>
      <c r="Y3" s="395"/>
      <c r="Z3" s="395"/>
    </row>
    <row r="4" spans="2:41" x14ac:dyDescent="0.25">
      <c r="B4" s="192"/>
      <c r="C4" s="196" t="s">
        <v>647</v>
      </c>
      <c r="D4" s="196" t="s">
        <v>647</v>
      </c>
      <c r="E4" s="196" t="s">
        <v>693</v>
      </c>
      <c r="F4" s="196" t="s">
        <v>693</v>
      </c>
      <c r="G4" s="222"/>
      <c r="H4" s="204"/>
      <c r="O4" s="224">
        <f>SUM(O6:O17)</f>
        <v>134174285.01049146</v>
      </c>
      <c r="P4" s="224"/>
      <c r="R4" s="396" t="s">
        <v>648</v>
      </c>
      <c r="S4" s="396"/>
      <c r="T4" s="396"/>
      <c r="U4" s="396" t="s">
        <v>649</v>
      </c>
      <c r="V4" s="396"/>
      <c r="W4" s="396"/>
      <c r="X4" s="396" t="s">
        <v>650</v>
      </c>
      <c r="Y4" s="396"/>
      <c r="Z4" s="396"/>
    </row>
    <row r="5" spans="2:41" s="57" customFormat="1" ht="45.75" thickBot="1" x14ac:dyDescent="0.3">
      <c r="B5" s="249"/>
      <c r="C5" s="196" t="s">
        <v>172</v>
      </c>
      <c r="D5" s="196" t="s">
        <v>172</v>
      </c>
      <c r="E5" s="196" t="s">
        <v>172</v>
      </c>
      <c r="F5" s="196" t="s">
        <v>172</v>
      </c>
      <c r="G5" s="197" t="s">
        <v>651</v>
      </c>
      <c r="H5" s="198" t="s">
        <v>260</v>
      </c>
      <c r="I5" s="199" t="s">
        <v>652</v>
      </c>
      <c r="J5" s="199" t="s">
        <v>653</v>
      </c>
      <c r="K5" s="199" t="s">
        <v>654</v>
      </c>
      <c r="L5" s="199" t="s">
        <v>655</v>
      </c>
      <c r="M5" s="199" t="s">
        <v>656</v>
      </c>
      <c r="N5" s="226" t="s">
        <v>695</v>
      </c>
      <c r="O5" s="226" t="s">
        <v>696</v>
      </c>
      <c r="P5" s="226" t="s">
        <v>697</v>
      </c>
      <c r="Q5" s="199" t="s">
        <v>657</v>
      </c>
      <c r="R5" s="199" t="s">
        <v>658</v>
      </c>
      <c r="S5" s="199" t="s">
        <v>659</v>
      </c>
      <c r="T5" s="199" t="s">
        <v>660</v>
      </c>
      <c r="U5" s="199" t="s">
        <v>658</v>
      </c>
      <c r="V5" s="199" t="s">
        <v>659</v>
      </c>
      <c r="W5" s="199" t="s">
        <v>660</v>
      </c>
      <c r="X5" s="199" t="s">
        <v>658</v>
      </c>
      <c r="Y5" s="199" t="s">
        <v>659</v>
      </c>
      <c r="Z5" s="199" t="s">
        <v>660</v>
      </c>
      <c r="AA5" s="199" t="str">
        <f>L5 &amp;" MDD"</f>
        <v>Q3 2018 MDD</v>
      </c>
      <c r="AB5" s="250" t="s">
        <v>291</v>
      </c>
      <c r="AC5" s="250" t="s">
        <v>140</v>
      </c>
      <c r="AD5" s="250" t="s">
        <v>661</v>
      </c>
      <c r="AE5" s="250" t="s">
        <v>138</v>
      </c>
      <c r="AL5" s="229"/>
      <c r="AM5" s="230">
        <v>2018</v>
      </c>
      <c r="AN5" s="229"/>
      <c r="AO5" s="231"/>
    </row>
    <row r="6" spans="2:41" x14ac:dyDescent="0.25">
      <c r="B6" s="201" t="s">
        <v>317</v>
      </c>
      <c r="C6" s="202"/>
      <c r="D6" s="193"/>
      <c r="E6" s="202"/>
      <c r="F6" s="193"/>
      <c r="G6" s="203"/>
      <c r="H6" s="204"/>
      <c r="I6" s="205">
        <v>617391395</v>
      </c>
      <c r="J6" s="205">
        <v>628626520</v>
      </c>
      <c r="K6" s="205">
        <v>627572282</v>
      </c>
      <c r="L6" s="205">
        <v>622481384</v>
      </c>
      <c r="M6" s="165">
        <v>0.12592601500865885</v>
      </c>
      <c r="N6" s="205">
        <f>M6*L6</f>
        <v>78386600.104194731</v>
      </c>
      <c r="O6" s="205">
        <f>N6*Z6</f>
        <v>72498251.324030533</v>
      </c>
      <c r="P6" s="165">
        <f>O6/$O$4</f>
        <v>0.54032895586782292</v>
      </c>
      <c r="Q6" s="206">
        <f>INDEX('Psych Co-Prescription Data'!$H$2:$H$94,MATCH(FR!B6,'Psych Co-Prescription Data'!$C$2:$C$94,0))</f>
        <v>2</v>
      </c>
      <c r="R6" s="207">
        <v>42957</v>
      </c>
      <c r="S6" s="207">
        <v>43048</v>
      </c>
      <c r="T6" s="207">
        <v>26660</v>
      </c>
      <c r="U6" s="207">
        <v>399365</v>
      </c>
      <c r="V6" s="207">
        <v>436050</v>
      </c>
      <c r="W6" s="207">
        <v>328242</v>
      </c>
      <c r="X6" s="208">
        <f>U6/(U6+R6)</f>
        <v>0.90288296761183029</v>
      </c>
      <c r="Y6" s="208">
        <f>V6/(V6+S6)</f>
        <v>0.91014781944403855</v>
      </c>
      <c r="Z6" s="208">
        <f>W6/(W6+T6)</f>
        <v>0.92488067128390372</v>
      </c>
      <c r="AA6" s="205">
        <f>M6*L6</f>
        <v>78386600.104194731</v>
      </c>
      <c r="AB6" s="154">
        <v>1984</v>
      </c>
      <c r="AC6" s="154">
        <v>3</v>
      </c>
      <c r="AD6" s="154">
        <v>0</v>
      </c>
      <c r="AE6" s="154">
        <v>0</v>
      </c>
      <c r="AL6" s="229"/>
      <c r="AM6" s="233" t="s">
        <v>698</v>
      </c>
      <c r="AN6" s="229"/>
      <c r="AO6" s="165"/>
    </row>
    <row r="7" spans="2:41" ht="15.75" thickBot="1" x14ac:dyDescent="0.3">
      <c r="B7" s="201" t="s">
        <v>318</v>
      </c>
      <c r="C7" s="202"/>
      <c r="D7" s="193"/>
      <c r="E7" s="202"/>
      <c r="F7" s="193"/>
      <c r="G7" s="203"/>
      <c r="H7" s="204"/>
      <c r="I7" s="205">
        <v>298194294</v>
      </c>
      <c r="J7" s="205">
        <v>286474744</v>
      </c>
      <c r="K7" s="205">
        <v>270858856</v>
      </c>
      <c r="L7" s="205">
        <v>256460133</v>
      </c>
      <c r="M7" s="165">
        <v>8.8219744304527545E-2</v>
      </c>
      <c r="N7" s="205">
        <f t="shared" ref="N7:N17" si="0">M7*L7</f>
        <v>22624847.357565127</v>
      </c>
      <c r="O7" s="205">
        <f t="shared" ref="O7:O17" si="1">N7*Z7</f>
        <v>0</v>
      </c>
      <c r="P7" s="165">
        <f t="shared" ref="P7:P17" si="2">O7/$O$4</f>
        <v>0</v>
      </c>
      <c r="Q7" s="206">
        <f>INDEX('Psych Co-Prescription Data'!$H$2:$H$94,MATCH(FR!B7,'Psych Co-Prescription Data'!$C$2:$C$94,0))</f>
        <v>5</v>
      </c>
      <c r="R7" s="207"/>
      <c r="S7" s="207"/>
      <c r="T7" s="207"/>
      <c r="U7" s="207"/>
      <c r="V7" s="207"/>
      <c r="W7" s="207"/>
      <c r="X7" s="208"/>
      <c r="Y7" s="208"/>
      <c r="Z7" s="208"/>
      <c r="AA7" s="205"/>
      <c r="AB7" s="154"/>
      <c r="AC7" s="154"/>
      <c r="AD7" s="154"/>
      <c r="AE7" s="154"/>
      <c r="AL7" s="229"/>
      <c r="AM7" s="234">
        <f>O4</f>
        <v>134174285.01049146</v>
      </c>
      <c r="AN7" s="229"/>
      <c r="AO7" s="165"/>
    </row>
    <row r="8" spans="2:41" ht="15.75" thickBot="1" x14ac:dyDescent="0.3">
      <c r="B8" s="201" t="s">
        <v>323</v>
      </c>
      <c r="C8" s="202"/>
      <c r="D8" s="193"/>
      <c r="E8" s="202"/>
      <c r="F8" s="193"/>
      <c r="G8" s="203"/>
      <c r="H8" s="204"/>
      <c r="I8" s="205">
        <v>183308706</v>
      </c>
      <c r="J8" s="205">
        <v>177396360</v>
      </c>
      <c r="K8" s="205">
        <v>170797825</v>
      </c>
      <c r="L8" s="205">
        <v>164274474</v>
      </c>
      <c r="M8" s="165">
        <v>0.12156006576642139</v>
      </c>
      <c r="N8" s="205">
        <f t="shared" si="0"/>
        <v>19969215.863184281</v>
      </c>
      <c r="O8" s="205">
        <f t="shared" si="1"/>
        <v>0</v>
      </c>
      <c r="P8" s="165">
        <f t="shared" si="2"/>
        <v>0</v>
      </c>
      <c r="Q8" s="206">
        <f>INDEX('Psych Co-Prescription Data'!$H$2:$H$94,MATCH(FR!B8,'Psych Co-Prescription Data'!$C$2:$C$94,0))</f>
        <v>7</v>
      </c>
      <c r="R8" s="207"/>
      <c r="S8" s="207"/>
      <c r="T8" s="207"/>
      <c r="U8" s="207"/>
      <c r="V8" s="207"/>
      <c r="W8" s="207"/>
      <c r="X8" s="208"/>
      <c r="Y8" s="208"/>
      <c r="Z8" s="208"/>
      <c r="AA8" s="205"/>
      <c r="AB8" s="154"/>
      <c r="AC8" s="154"/>
      <c r="AD8" s="154"/>
      <c r="AE8" s="154"/>
      <c r="AL8" s="229"/>
      <c r="AM8" s="153"/>
      <c r="AN8" s="229"/>
      <c r="AO8" s="165"/>
    </row>
    <row r="9" spans="2:41" x14ac:dyDescent="0.25">
      <c r="B9" s="201" t="s">
        <v>322</v>
      </c>
      <c r="C9" s="202"/>
      <c r="D9" s="193"/>
      <c r="E9" s="202"/>
      <c r="F9" s="193"/>
      <c r="G9" s="203"/>
      <c r="H9" s="204"/>
      <c r="I9" s="205">
        <v>361577715</v>
      </c>
      <c r="J9" s="205">
        <v>384279717</v>
      </c>
      <c r="K9" s="205">
        <v>403961142</v>
      </c>
      <c r="L9" s="205">
        <v>418729737</v>
      </c>
      <c r="M9" s="165">
        <v>0.12143476707995306</v>
      </c>
      <c r="N9" s="205">
        <f t="shared" si="0"/>
        <v>50848348.082045004</v>
      </c>
      <c r="O9" s="205">
        <f t="shared" si="1"/>
        <v>0</v>
      </c>
      <c r="P9" s="165">
        <f t="shared" si="2"/>
        <v>0</v>
      </c>
      <c r="Q9" s="206">
        <f>INDEX('Psych Co-Prescription Data'!$H$2:$H$94,MATCH(FR!B9,'Psych Co-Prescription Data'!$C$2:$C$94,0))</f>
        <v>8</v>
      </c>
      <c r="R9" s="207"/>
      <c r="S9" s="207"/>
      <c r="T9" s="207"/>
      <c r="U9" s="207"/>
      <c r="V9" s="207"/>
      <c r="W9" s="207"/>
      <c r="X9" s="208"/>
      <c r="Y9" s="208"/>
      <c r="Z9" s="208"/>
      <c r="AA9" s="205"/>
      <c r="AB9" s="154"/>
      <c r="AC9" s="154"/>
      <c r="AD9" s="154"/>
      <c r="AE9" s="154"/>
      <c r="AL9" s="229"/>
      <c r="AM9" s="233" t="s">
        <v>699</v>
      </c>
      <c r="AN9" s="229"/>
      <c r="AO9" s="165"/>
    </row>
    <row r="10" spans="2:41" ht="15.75" thickBot="1" x14ac:dyDescent="0.3">
      <c r="B10" s="201" t="s">
        <v>329</v>
      </c>
      <c r="C10" s="202">
        <v>91.679841999999994</v>
      </c>
      <c r="D10" s="193">
        <v>3.94880599344467E-2</v>
      </c>
      <c r="E10" s="202">
        <v>152.12438599999999</v>
      </c>
      <c r="F10" s="193">
        <v>0.16385089836417269</v>
      </c>
      <c r="G10" s="203" t="s">
        <v>662</v>
      </c>
      <c r="H10" s="204" t="s">
        <v>663</v>
      </c>
      <c r="I10" s="205">
        <v>48266428</v>
      </c>
      <c r="J10" s="205">
        <v>56618796</v>
      </c>
      <c r="K10" s="205">
        <v>60576248</v>
      </c>
      <c r="L10" s="205">
        <v>65851664</v>
      </c>
      <c r="M10" s="165">
        <v>0.23034997131382673</v>
      </c>
      <c r="N10" s="205">
        <f t="shared" si="0"/>
        <v>15168928.913367756</v>
      </c>
      <c r="O10" s="205">
        <f t="shared" si="1"/>
        <v>12606634.877753081</v>
      </c>
      <c r="P10" s="165">
        <f t="shared" si="2"/>
        <v>9.395716084320728E-2</v>
      </c>
      <c r="Q10" s="206">
        <f>INDEX('Psych Co-Prescription Data'!$H$2:$H$94,MATCH(FR!B10,'Psych Co-Prescription Data'!$C$2:$C$94,0))</f>
        <v>11</v>
      </c>
      <c r="R10" s="207">
        <v>38247</v>
      </c>
      <c r="S10" s="207">
        <v>40871</v>
      </c>
      <c r="T10" s="207">
        <v>24893</v>
      </c>
      <c r="U10" s="207">
        <v>166527</v>
      </c>
      <c r="V10" s="207">
        <v>175601</v>
      </c>
      <c r="W10" s="207">
        <v>122475</v>
      </c>
      <c r="X10" s="208">
        <f t="shared" ref="X10:Z17" si="3">U10/(U10+R10)</f>
        <v>0.81322335843417626</v>
      </c>
      <c r="Y10" s="208">
        <f t="shared" si="3"/>
        <v>0.81119498133707824</v>
      </c>
      <c r="Z10" s="208">
        <f t="shared" si="3"/>
        <v>0.83108273166494762</v>
      </c>
      <c r="AA10" s="205">
        <f t="shared" ref="AA10:AA17" si="4">M10*L10</f>
        <v>15168928.913367756</v>
      </c>
      <c r="AB10" s="154">
        <v>2011</v>
      </c>
      <c r="AC10" s="154">
        <v>11</v>
      </c>
      <c r="AD10" s="154">
        <v>2007</v>
      </c>
      <c r="AE10" s="154">
        <v>3</v>
      </c>
      <c r="AL10" s="229"/>
      <c r="AM10" s="234">
        <v>3837589.2686929391</v>
      </c>
      <c r="AN10" s="229"/>
      <c r="AO10" s="165"/>
    </row>
    <row r="11" spans="2:41" ht="15.75" thickBot="1" x14ac:dyDescent="0.3">
      <c r="B11" s="201" t="s">
        <v>327</v>
      </c>
      <c r="C11" s="202">
        <v>130.57823099999999</v>
      </c>
      <c r="D11" s="193">
        <v>6.8830966130794438E-2</v>
      </c>
      <c r="E11" s="202">
        <v>168.967241</v>
      </c>
      <c r="F11" s="193">
        <v>0.15553767766157148</v>
      </c>
      <c r="G11" s="203" t="s">
        <v>662</v>
      </c>
      <c r="H11" s="204" t="s">
        <v>663</v>
      </c>
      <c r="I11" s="205">
        <v>42499417</v>
      </c>
      <c r="J11" s="205">
        <v>43542315</v>
      </c>
      <c r="K11" s="205">
        <v>44411508</v>
      </c>
      <c r="L11" s="205">
        <v>46724567</v>
      </c>
      <c r="M11" s="165">
        <v>0.16860321384425217</v>
      </c>
      <c r="N11" s="205">
        <f t="shared" si="0"/>
        <v>7877912.1616810877</v>
      </c>
      <c r="O11" s="205">
        <f t="shared" si="1"/>
        <v>6992775.0899372669</v>
      </c>
      <c r="P11" s="165">
        <f t="shared" si="2"/>
        <v>5.2117103432975119E-2</v>
      </c>
      <c r="Q11" s="206">
        <f>INDEX('Psych Co-Prescription Data'!$H$2:$H$94,MATCH(FR!B11,'Psych Co-Prescription Data'!$C$2:$C$94,0))</f>
        <v>18</v>
      </c>
      <c r="R11" s="207">
        <v>13493</v>
      </c>
      <c r="S11" s="207">
        <v>14139</v>
      </c>
      <c r="T11" s="207">
        <v>8749</v>
      </c>
      <c r="U11" s="207">
        <v>97236</v>
      </c>
      <c r="V11" s="207">
        <v>105420</v>
      </c>
      <c r="W11" s="207">
        <v>69119</v>
      </c>
      <c r="X11" s="208">
        <f t="shared" si="3"/>
        <v>0.87814393699934068</v>
      </c>
      <c r="Y11" s="208">
        <f t="shared" si="3"/>
        <v>0.88174039595513509</v>
      </c>
      <c r="Z11" s="208">
        <f t="shared" si="3"/>
        <v>0.88764319104124934</v>
      </c>
      <c r="AA11" s="205">
        <f t="shared" si="4"/>
        <v>7877912.1616810877</v>
      </c>
      <c r="AB11" s="154">
        <v>2005</v>
      </c>
      <c r="AC11" s="154">
        <v>4</v>
      </c>
      <c r="AD11" s="154">
        <v>2014</v>
      </c>
      <c r="AE11" s="154">
        <v>4</v>
      </c>
      <c r="AL11" s="230"/>
      <c r="AN11" s="230"/>
    </row>
    <row r="12" spans="2:41" x14ac:dyDescent="0.25">
      <c r="B12" s="201" t="s">
        <v>313</v>
      </c>
      <c r="C12" s="202">
        <v>114.55283</v>
      </c>
      <c r="D12" s="193">
        <v>8.2722022787576094E-2</v>
      </c>
      <c r="E12" s="202">
        <v>147.89434</v>
      </c>
      <c r="F12" s="193">
        <v>0.14212925717350497</v>
      </c>
      <c r="G12" s="203" t="s">
        <v>662</v>
      </c>
      <c r="H12" s="204" t="s">
        <v>76</v>
      </c>
      <c r="I12" s="205">
        <v>85129831</v>
      </c>
      <c r="J12" s="205">
        <v>92695490</v>
      </c>
      <c r="K12" s="205">
        <v>97961799</v>
      </c>
      <c r="L12" s="205">
        <v>103085631</v>
      </c>
      <c r="M12" s="165">
        <v>0.26316249017724613</v>
      </c>
      <c r="N12" s="205">
        <f t="shared" si="0"/>
        <v>27128271.35545272</v>
      </c>
      <c r="O12" s="205">
        <f t="shared" si="1"/>
        <v>19981930.208122846</v>
      </c>
      <c r="P12" s="165">
        <f t="shared" si="2"/>
        <v>0.14892518493063259</v>
      </c>
      <c r="Q12" s="206">
        <f>INDEX('Psych Co-Prescription Data'!$H$2:$H$94,MATCH(FR!B12,'Psych Co-Prescription Data'!$C$2:$C$94,0))</f>
        <v>10</v>
      </c>
      <c r="R12" s="207">
        <v>70990</v>
      </c>
      <c r="S12" s="207">
        <v>69517</v>
      </c>
      <c r="T12" s="207">
        <v>45151</v>
      </c>
      <c r="U12" s="207">
        <v>181470</v>
      </c>
      <c r="V12" s="207">
        <v>205546</v>
      </c>
      <c r="W12" s="207">
        <v>126247</v>
      </c>
      <c r="X12" s="208">
        <f t="shared" si="3"/>
        <v>0.71880693971322185</v>
      </c>
      <c r="Y12" s="208">
        <f t="shared" si="3"/>
        <v>0.74726880750955238</v>
      </c>
      <c r="Z12" s="208">
        <f t="shared" si="3"/>
        <v>0.73657218870698604</v>
      </c>
      <c r="AA12" s="205">
        <f t="shared" si="4"/>
        <v>27128271.35545272</v>
      </c>
      <c r="AB12" s="154">
        <v>1999</v>
      </c>
      <c r="AC12" s="154">
        <v>8</v>
      </c>
      <c r="AD12" s="154">
        <v>0</v>
      </c>
      <c r="AE12" s="154">
        <v>0</v>
      </c>
      <c r="AL12" s="236" t="s">
        <v>700</v>
      </c>
      <c r="AN12" s="236" t="s">
        <v>701</v>
      </c>
    </row>
    <row r="13" spans="2:41" x14ac:dyDescent="0.25">
      <c r="B13" s="201" t="s">
        <v>321</v>
      </c>
      <c r="C13" s="202">
        <v>128.844504</v>
      </c>
      <c r="D13" s="193">
        <v>0.17465272358358047</v>
      </c>
      <c r="E13" s="202">
        <v>136.52015399999999</v>
      </c>
      <c r="F13" s="193">
        <v>0.13971574148565299</v>
      </c>
      <c r="G13" s="203" t="s">
        <v>662</v>
      </c>
      <c r="H13" s="232" t="s">
        <v>665</v>
      </c>
      <c r="I13" s="205">
        <v>3304729</v>
      </c>
      <c r="J13" s="205">
        <v>2953094</v>
      </c>
      <c r="K13" s="205">
        <v>2700629</v>
      </c>
      <c r="L13" s="205">
        <v>2419750</v>
      </c>
      <c r="M13" s="165">
        <v>0.20207864018021707</v>
      </c>
      <c r="N13" s="205">
        <f t="shared" si="0"/>
        <v>488979.78957608022</v>
      </c>
      <c r="O13" s="205">
        <f t="shared" si="1"/>
        <v>380409.98522397998</v>
      </c>
      <c r="P13" s="165">
        <f t="shared" si="2"/>
        <v>2.8351929372624173E-3</v>
      </c>
      <c r="Q13" s="206">
        <f>INDEX('Psych Co-Prescription Data'!$H$2:$H$94,MATCH(FR!B13,'Psych Co-Prescription Data'!$C$2:$C$94,0))</f>
        <v>14</v>
      </c>
      <c r="R13" s="207">
        <v>40053</v>
      </c>
      <c r="S13" s="207">
        <v>38728</v>
      </c>
      <c r="T13" s="207">
        <v>27164</v>
      </c>
      <c r="U13" s="207">
        <v>123797</v>
      </c>
      <c r="V13" s="207">
        <v>119989</v>
      </c>
      <c r="W13" s="207">
        <v>95178</v>
      </c>
      <c r="X13" s="208">
        <f t="shared" si="3"/>
        <v>0.75555080866646318</v>
      </c>
      <c r="Y13" s="208">
        <f t="shared" si="3"/>
        <v>0.7559933718505264</v>
      </c>
      <c r="Z13" s="208">
        <f t="shared" si="3"/>
        <v>0.77796668355920284</v>
      </c>
      <c r="AA13" s="205">
        <f t="shared" si="4"/>
        <v>488979.78957608022</v>
      </c>
      <c r="AB13" s="154">
        <v>1979</v>
      </c>
      <c r="AC13" s="154">
        <v>4</v>
      </c>
      <c r="AD13" s="154">
        <v>0</v>
      </c>
      <c r="AE13" s="154">
        <v>0</v>
      </c>
      <c r="AL13" s="237">
        <v>0.53</v>
      </c>
      <c r="AM13" s="181"/>
      <c r="AN13" s="237">
        <f>1-AL13</f>
        <v>0.47</v>
      </c>
    </row>
    <row r="14" spans="2:41" ht="15.75" thickBot="1" x14ac:dyDescent="0.3">
      <c r="B14" s="201" t="s">
        <v>310</v>
      </c>
      <c r="C14" s="202">
        <v>127.82125600000001</v>
      </c>
      <c r="D14" s="193">
        <v>6.4616825347276419E-2</v>
      </c>
      <c r="E14" s="202">
        <v>155.76008100000001</v>
      </c>
      <c r="F14" s="193">
        <v>0.13301153124161974</v>
      </c>
      <c r="G14" s="203" t="s">
        <v>662</v>
      </c>
      <c r="H14" s="232" t="s">
        <v>665</v>
      </c>
      <c r="I14" s="205">
        <v>19321713</v>
      </c>
      <c r="J14" s="205">
        <v>18534283</v>
      </c>
      <c r="K14" s="205">
        <v>17982438</v>
      </c>
      <c r="L14" s="205">
        <v>17184831</v>
      </c>
      <c r="M14" s="165">
        <v>0.15906923517070379</v>
      </c>
      <c r="N14" s="205">
        <f t="shared" si="0"/>
        <v>2733577.9237078009</v>
      </c>
      <c r="O14" s="205">
        <f t="shared" si="1"/>
        <v>2073034.6688933505</v>
      </c>
      <c r="P14" s="165">
        <f t="shared" si="2"/>
        <v>1.5450312768435875E-2</v>
      </c>
      <c r="Q14" s="206">
        <f>INDEX('Psych Co-Prescription Data'!$H$2:$H$94,MATCH(FR!B14,'Psych Co-Prescription Data'!$C$2:$C$94,0))</f>
        <v>16</v>
      </c>
      <c r="R14" s="207">
        <v>42438</v>
      </c>
      <c r="S14" s="207">
        <v>43401</v>
      </c>
      <c r="T14" s="207">
        <v>28675</v>
      </c>
      <c r="U14" s="207">
        <v>133557</v>
      </c>
      <c r="V14" s="207">
        <v>130350</v>
      </c>
      <c r="W14" s="207">
        <v>89993</v>
      </c>
      <c r="X14" s="208">
        <f t="shared" si="3"/>
        <v>0.75886814966334271</v>
      </c>
      <c r="Y14" s="208">
        <f t="shared" si="3"/>
        <v>0.75021150957404559</v>
      </c>
      <c r="Z14" s="208">
        <f t="shared" si="3"/>
        <v>0.75835945663531867</v>
      </c>
      <c r="AA14" s="205">
        <f t="shared" si="4"/>
        <v>2733577.9237078009</v>
      </c>
      <c r="AB14" s="154">
        <v>1967</v>
      </c>
      <c r="AC14" s="154">
        <v>10</v>
      </c>
      <c r="AD14" s="154">
        <v>0</v>
      </c>
      <c r="AE14" s="154">
        <v>0</v>
      </c>
      <c r="AL14" s="238">
        <f>AL13*$AM$10</f>
        <v>2033922.3124072577</v>
      </c>
      <c r="AM14" s="181"/>
      <c r="AN14" s="238">
        <f>AN13*$AM$10</f>
        <v>1803666.9562856813</v>
      </c>
    </row>
    <row r="15" spans="2:41" ht="15.75" thickBot="1" x14ac:dyDescent="0.3">
      <c r="B15" s="201" t="s">
        <v>309</v>
      </c>
      <c r="C15" s="202">
        <v>141.422922</v>
      </c>
      <c r="D15" s="193">
        <v>0.1933822381769939</v>
      </c>
      <c r="E15" s="202">
        <v>163.35684599999999</v>
      </c>
      <c r="F15" s="193">
        <v>0.1292571735049611</v>
      </c>
      <c r="G15" s="203" t="s">
        <v>662</v>
      </c>
      <c r="H15" s="232" t="s">
        <v>665</v>
      </c>
      <c r="I15" s="205">
        <v>196869645</v>
      </c>
      <c r="J15" s="205">
        <v>189588197</v>
      </c>
      <c r="K15" s="205">
        <v>184530886</v>
      </c>
      <c r="L15" s="205">
        <v>182496856</v>
      </c>
      <c r="M15" s="165">
        <v>8.365819160313244E-2</v>
      </c>
      <c r="N15" s="205">
        <f t="shared" si="0"/>
        <v>15267356.946217271</v>
      </c>
      <c r="O15" s="205">
        <f t="shared" si="1"/>
        <v>12049199.95436524</v>
      </c>
      <c r="P15" s="165">
        <f t="shared" si="2"/>
        <v>8.9802602290171174E-2</v>
      </c>
      <c r="Q15" s="206">
        <f>INDEX('Psych Co-Prescription Data'!$H$2:$H$94,MATCH(FR!B15,'Psych Co-Prescription Data'!$C$2:$C$94,0))</f>
        <v>19</v>
      </c>
      <c r="R15" s="207">
        <v>27999</v>
      </c>
      <c r="S15" s="207">
        <v>28337</v>
      </c>
      <c r="T15" s="207">
        <v>18443</v>
      </c>
      <c r="U15" s="207">
        <v>97865</v>
      </c>
      <c r="V15" s="207">
        <v>95120</v>
      </c>
      <c r="W15" s="207">
        <v>69053</v>
      </c>
      <c r="X15" s="208">
        <f t="shared" si="3"/>
        <v>0.77754560477976231</v>
      </c>
      <c r="Y15" s="208">
        <f t="shared" si="3"/>
        <v>0.77047069019982661</v>
      </c>
      <c r="Z15" s="208">
        <f t="shared" si="3"/>
        <v>0.78921322117582515</v>
      </c>
      <c r="AA15" s="205">
        <f t="shared" si="4"/>
        <v>15267356.946217271</v>
      </c>
      <c r="AB15" s="154">
        <v>1963</v>
      </c>
      <c r="AC15" s="154">
        <v>6</v>
      </c>
      <c r="AD15" s="154">
        <v>0</v>
      </c>
      <c r="AE15" s="154">
        <v>0</v>
      </c>
      <c r="AL15" s="230"/>
      <c r="AN15" s="230"/>
    </row>
    <row r="16" spans="2:41" x14ac:dyDescent="0.25">
      <c r="B16" s="218" t="s">
        <v>312</v>
      </c>
      <c r="C16" s="202"/>
      <c r="D16" s="193"/>
      <c r="E16" s="202"/>
      <c r="F16" s="193"/>
      <c r="G16" s="160"/>
      <c r="H16" s="232"/>
      <c r="I16" s="205">
        <v>73500895</v>
      </c>
      <c r="J16" s="205">
        <v>70281155</v>
      </c>
      <c r="K16" s="205">
        <v>66540896</v>
      </c>
      <c r="L16" s="205">
        <v>67926780</v>
      </c>
      <c r="M16" s="165">
        <v>0</v>
      </c>
      <c r="N16" s="205">
        <f t="shared" si="0"/>
        <v>0</v>
      </c>
      <c r="O16" s="205">
        <f t="shared" si="1"/>
        <v>0</v>
      </c>
      <c r="P16" s="165">
        <f t="shared" si="2"/>
        <v>0</v>
      </c>
      <c r="Q16" s="206">
        <f>INDEX('Psych Co-Prescription Data'!$H$2:$H$94,MATCH(FR!B16,'Psych Co-Prescription Data'!$C$2:$C$94,0))</f>
        <v>29</v>
      </c>
      <c r="R16" s="207">
        <v>10477</v>
      </c>
      <c r="S16" s="207">
        <v>11464</v>
      </c>
      <c r="T16" s="207">
        <v>6167</v>
      </c>
      <c r="U16" s="207">
        <v>43170</v>
      </c>
      <c r="V16" s="207">
        <v>45710</v>
      </c>
      <c r="W16" s="207">
        <v>31967</v>
      </c>
      <c r="X16" s="208">
        <f t="shared" si="3"/>
        <v>0.80470482972020807</v>
      </c>
      <c r="Y16" s="208">
        <f t="shared" si="3"/>
        <v>0.79948927834330286</v>
      </c>
      <c r="Z16" s="208">
        <f t="shared" si="3"/>
        <v>0.83828079928672572</v>
      </c>
      <c r="AA16" s="205">
        <f t="shared" si="4"/>
        <v>0</v>
      </c>
      <c r="AB16" s="154">
        <v>1963</v>
      </c>
      <c r="AC16" s="154">
        <v>10</v>
      </c>
      <c r="AD16" s="154">
        <v>0</v>
      </c>
      <c r="AE16" s="154">
        <v>0</v>
      </c>
      <c r="AL16" s="236" t="s">
        <v>703</v>
      </c>
      <c r="AM16" s="181">
        <v>3729</v>
      </c>
      <c r="AN16" s="236" t="s">
        <v>703</v>
      </c>
      <c r="AO16" s="181">
        <v>6407</v>
      </c>
    </row>
    <row r="17" spans="2:41" ht="15.75" thickBot="1" x14ac:dyDescent="0.3">
      <c r="B17" s="210" t="s">
        <v>308</v>
      </c>
      <c r="C17" s="211">
        <v>76.012383999999997</v>
      </c>
      <c r="D17" s="212">
        <v>5.0413610113937878E-2</v>
      </c>
      <c r="E17" s="211">
        <v>126.540541</v>
      </c>
      <c r="F17" s="212">
        <v>7.9377849289353708E-2</v>
      </c>
      <c r="G17" s="213" t="s">
        <v>662</v>
      </c>
      <c r="H17" s="239" t="s">
        <v>665</v>
      </c>
      <c r="I17" s="205">
        <v>31745683</v>
      </c>
      <c r="J17" s="205">
        <v>33051109</v>
      </c>
      <c r="K17" s="205">
        <v>33377233</v>
      </c>
      <c r="L17" s="205">
        <v>33960025</v>
      </c>
      <c r="M17" s="165">
        <v>0.35601374570446737</v>
      </c>
      <c r="N17" s="205">
        <f t="shared" si="0"/>
        <v>12090235.704467354</v>
      </c>
      <c r="O17" s="205">
        <f t="shared" si="1"/>
        <v>7592048.9021651661</v>
      </c>
      <c r="P17" s="165">
        <f t="shared" si="2"/>
        <v>5.6583486929492659E-2</v>
      </c>
      <c r="Q17" s="206">
        <f>INDEX('Psych Co-Prescription Data'!$H$2:$H$94,MATCH(FR!B17,'Psych Co-Prescription Data'!$C$2:$C$94,0))</f>
        <v>35</v>
      </c>
      <c r="R17" s="207">
        <v>41369</v>
      </c>
      <c r="S17" s="207">
        <v>25788</v>
      </c>
      <c r="T17" s="207">
        <v>10346</v>
      </c>
      <c r="U17" s="207">
        <v>70982</v>
      </c>
      <c r="V17" s="207">
        <v>33714</v>
      </c>
      <c r="W17" s="207">
        <v>17462</v>
      </c>
      <c r="X17" s="208">
        <f t="shared" si="3"/>
        <v>0.63178787905759626</v>
      </c>
      <c r="Y17" s="208">
        <f t="shared" si="3"/>
        <v>0.56660280326711709</v>
      </c>
      <c r="Z17" s="208">
        <f t="shared" si="3"/>
        <v>0.62794879171461448</v>
      </c>
      <c r="AA17" s="205">
        <f t="shared" si="4"/>
        <v>12090235.704467354</v>
      </c>
      <c r="AB17" s="154">
        <v>2010</v>
      </c>
      <c r="AC17" s="154">
        <v>5</v>
      </c>
      <c r="AD17" s="154">
        <v>0</v>
      </c>
      <c r="AE17" s="154">
        <v>0</v>
      </c>
      <c r="AL17" s="240">
        <f>AM16/AM17</f>
        <v>0.30573091743871444</v>
      </c>
      <c r="AM17" s="181">
        <v>12197</v>
      </c>
      <c r="AN17" s="240">
        <f>AO16/AO17</f>
        <v>0.11336010898989721</v>
      </c>
      <c r="AO17" s="181">
        <v>56519</v>
      </c>
    </row>
    <row r="18" spans="2:41" ht="15.75" thickBot="1" x14ac:dyDescent="0.3">
      <c r="B18" s="203"/>
      <c r="C18" s="203"/>
      <c r="D18" s="203"/>
      <c r="E18" s="203"/>
      <c r="F18" s="203"/>
      <c r="G18" s="203"/>
      <c r="H18" s="203"/>
      <c r="Q18" s="165"/>
      <c r="R18" s="207"/>
      <c r="S18" s="207"/>
      <c r="T18" s="207"/>
      <c r="U18" s="207"/>
      <c r="V18" s="207"/>
      <c r="W18" s="207"/>
      <c r="X18" s="208"/>
      <c r="Y18" s="208"/>
      <c r="Z18" s="208"/>
      <c r="AL18" s="230"/>
      <c r="AN18" s="230"/>
    </row>
    <row r="19" spans="2:41" x14ac:dyDescent="0.25">
      <c r="B19" s="203"/>
      <c r="C19" s="203"/>
      <c r="D19" s="203"/>
      <c r="E19" s="203"/>
      <c r="F19" s="203"/>
      <c r="G19" s="203"/>
      <c r="H19" s="203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L19" s="236" t="s">
        <v>704</v>
      </c>
      <c r="AM19" s="154"/>
      <c r="AN19" s="236" t="s">
        <v>704</v>
      </c>
    </row>
    <row r="20" spans="2:41" ht="15.75" thickBot="1" x14ac:dyDescent="0.3">
      <c r="B20" s="201" t="s">
        <v>666</v>
      </c>
      <c r="C20" s="202">
        <v>160.73897099999999</v>
      </c>
      <c r="D20" s="193">
        <v>0.12736069923521148</v>
      </c>
      <c r="E20" s="202">
        <v>185.05902800000001</v>
      </c>
      <c r="F20" s="193">
        <v>0.15446500402252614</v>
      </c>
      <c r="G20" s="203" t="s">
        <v>707</v>
      </c>
      <c r="H20" s="204"/>
      <c r="I20" s="205">
        <v>151093566</v>
      </c>
      <c r="J20" s="205">
        <v>143343302</v>
      </c>
      <c r="K20" s="205">
        <v>134420950</v>
      </c>
      <c r="L20" s="205">
        <v>128965618</v>
      </c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205">
        <f>M20*L20</f>
        <v>0</v>
      </c>
      <c r="AB20" s="154">
        <v>1998</v>
      </c>
      <c r="AC20" s="154">
        <v>1</v>
      </c>
      <c r="AD20" s="154">
        <v>0</v>
      </c>
      <c r="AE20" s="154">
        <v>0</v>
      </c>
      <c r="AL20" s="241">
        <v>175</v>
      </c>
      <c r="AN20" s="241">
        <v>124</v>
      </c>
    </row>
    <row r="21" spans="2:41" ht="15.75" thickBot="1" x14ac:dyDescent="0.3">
      <c r="B21" s="215" t="s">
        <v>671</v>
      </c>
      <c r="C21" s="216">
        <v>89.032679999999999</v>
      </c>
      <c r="D21" s="217">
        <v>0.33432183549243016</v>
      </c>
      <c r="E21" s="216">
        <v>123.01603799999999</v>
      </c>
      <c r="F21" s="217">
        <v>0.28425851434700994</v>
      </c>
      <c r="G21" s="160"/>
      <c r="AL21" s="230"/>
      <c r="AM21" s="154"/>
      <c r="AN21" s="230"/>
    </row>
    <row r="22" spans="2:41" x14ac:dyDescent="0.25">
      <c r="B22" s="218" t="s">
        <v>668</v>
      </c>
      <c r="C22" s="202">
        <v>102.365764</v>
      </c>
      <c r="D22" s="193">
        <v>0.2534727641641954</v>
      </c>
      <c r="E22" s="202">
        <v>146.20725400000001</v>
      </c>
      <c r="F22" s="193">
        <v>0.25878251541968356</v>
      </c>
      <c r="G22" s="160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677</v>
      </c>
      <c r="C23" s="202">
        <v>97.236967000000007</v>
      </c>
      <c r="D23" s="193">
        <v>0.16466364913375994</v>
      </c>
      <c r="E23" s="202">
        <v>129.90825699999999</v>
      </c>
      <c r="F23" s="193">
        <v>0.1461517833199249</v>
      </c>
      <c r="G23" s="160"/>
      <c r="AL23" s="238">
        <f>AL14*AL17*AL20</f>
        <v>108820763.54998493</v>
      </c>
      <c r="AM23" s="154"/>
      <c r="AN23" s="238">
        <f>AN20*AN17*AN14</f>
        <v>25353521.460506603</v>
      </c>
    </row>
    <row r="24" spans="2:41" ht="15.75" thickBot="1" x14ac:dyDescent="0.3">
      <c r="B24" s="218" t="s">
        <v>672</v>
      </c>
      <c r="C24" s="202">
        <v>91.827397000000005</v>
      </c>
      <c r="D24" s="193">
        <v>0.11393788044326518</v>
      </c>
      <c r="E24" s="202">
        <v>118.87349399999999</v>
      </c>
      <c r="F24" s="193">
        <v>0.13354786806114241</v>
      </c>
      <c r="G24" s="160"/>
      <c r="AL24" s="242"/>
      <c r="AM24" s="154"/>
      <c r="AN24" s="242"/>
    </row>
    <row r="25" spans="2:41" x14ac:dyDescent="0.25">
      <c r="B25" s="218" t="s">
        <v>669</v>
      </c>
      <c r="C25" s="202">
        <v>93.015552</v>
      </c>
      <c r="D25" s="193">
        <v>0.20071796472608086</v>
      </c>
      <c r="E25" s="202">
        <v>125.455466</v>
      </c>
      <c r="F25" s="193">
        <v>0.13247519442209707</v>
      </c>
      <c r="G25" s="160"/>
      <c r="AL25" s="243"/>
      <c r="AM25" s="233" t="s">
        <v>698</v>
      </c>
      <c r="AN25" s="243"/>
    </row>
    <row r="26" spans="2:41" ht="15.75" thickBot="1" x14ac:dyDescent="0.3">
      <c r="B26" s="218" t="s">
        <v>691</v>
      </c>
      <c r="C26" s="202">
        <v>169.074951</v>
      </c>
      <c r="D26" s="193">
        <v>7.9132199157171845E-2</v>
      </c>
      <c r="E26" s="202">
        <v>176.62775300000001</v>
      </c>
      <c r="F26" s="193">
        <v>0.12174845803164387</v>
      </c>
      <c r="G26" s="160"/>
      <c r="AL26" s="230"/>
      <c r="AM26" s="234">
        <f>AL23+AN23</f>
        <v>134174285.01049154</v>
      </c>
      <c r="AN26" s="230"/>
    </row>
    <row r="27" spans="2:41" ht="15.75" thickBot="1" x14ac:dyDescent="0.3">
      <c r="B27" s="218" t="s">
        <v>670</v>
      </c>
      <c r="C27" s="202">
        <v>93.609412000000006</v>
      </c>
      <c r="D27" s="193">
        <v>6.6333697518339313E-2</v>
      </c>
      <c r="E27" s="202">
        <v>144.19081299999999</v>
      </c>
      <c r="F27" s="193">
        <v>7.589165996245642E-2</v>
      </c>
      <c r="G27" s="160"/>
      <c r="AL27" s="244"/>
      <c r="AN27" s="244"/>
    </row>
    <row r="28" spans="2:41" x14ac:dyDescent="0.25">
      <c r="B28" s="218" t="s">
        <v>674</v>
      </c>
      <c r="C28" s="202">
        <v>95.015024999999994</v>
      </c>
      <c r="D28" s="193">
        <v>9.3491493678788826E-2</v>
      </c>
      <c r="E28" s="202">
        <v>136.304878</v>
      </c>
      <c r="F28" s="193">
        <v>4.397961920085814E-2</v>
      </c>
      <c r="G28" s="160"/>
      <c r="AL28" s="230"/>
      <c r="AM28" s="233" t="s">
        <v>706</v>
      </c>
      <c r="AN28" s="230"/>
    </row>
    <row r="29" spans="2:41" ht="15.75" thickBot="1" x14ac:dyDescent="0.3">
      <c r="B29" s="218" t="s">
        <v>687</v>
      </c>
      <c r="C29" s="202">
        <v>111.67114100000001</v>
      </c>
      <c r="D29" s="193">
        <v>2.3255813953488372E-2</v>
      </c>
      <c r="E29" s="202">
        <v>124.359155</v>
      </c>
      <c r="F29" s="193">
        <v>3.8079914186108878E-2</v>
      </c>
      <c r="G29" s="160"/>
      <c r="AL29" s="230"/>
      <c r="AM29" s="245">
        <f>AT24</f>
        <v>0</v>
      </c>
      <c r="AN29" s="230"/>
    </row>
    <row r="30" spans="2:41" x14ac:dyDescent="0.25">
      <c r="B30" s="218" t="s">
        <v>681</v>
      </c>
      <c r="C30" s="202">
        <v>138.03846200000001</v>
      </c>
      <c r="D30" s="193">
        <v>1.6232245980958328E-2</v>
      </c>
      <c r="E30" s="202">
        <v>150.729412</v>
      </c>
      <c r="F30" s="193">
        <v>2.2794314829713058E-2</v>
      </c>
      <c r="G30" s="160"/>
      <c r="AL30" s="230"/>
      <c r="AN30" s="230"/>
    </row>
    <row r="31" spans="2:41" x14ac:dyDescent="0.25">
      <c r="B31" s="218" t="s">
        <v>689</v>
      </c>
      <c r="C31" s="202">
        <v>75.933961999999994</v>
      </c>
      <c r="D31" s="193">
        <v>1.6544404557515217E-2</v>
      </c>
      <c r="E31" s="202">
        <v>104.073171</v>
      </c>
      <c r="F31" s="193">
        <v>1.0994904800214535E-2</v>
      </c>
      <c r="G31" s="160"/>
      <c r="AL31" s="230"/>
      <c r="AM31" s="205">
        <f>AL23+AN23</f>
        <v>134174285.01049154</v>
      </c>
      <c r="AN31" s="230"/>
    </row>
    <row r="32" spans="2:41" x14ac:dyDescent="0.25">
      <c r="B32" s="218" t="s">
        <v>683</v>
      </c>
      <c r="C32" s="202">
        <v>161.227273</v>
      </c>
      <c r="D32" s="193">
        <v>3.4337443421257998E-3</v>
      </c>
      <c r="E32" s="202">
        <v>115.47619</v>
      </c>
      <c r="F32" s="193">
        <v>5.6315366049879325E-3</v>
      </c>
      <c r="G32" s="160"/>
      <c r="AL32" s="230"/>
      <c r="AM32" s="246">
        <f>AM31-AM7</f>
        <v>0</v>
      </c>
      <c r="AN32" s="230"/>
    </row>
    <row r="33" spans="2:7" x14ac:dyDescent="0.25">
      <c r="B33" s="218" t="s">
        <v>678</v>
      </c>
      <c r="C33" s="202">
        <v>0</v>
      </c>
      <c r="D33" s="193">
        <v>0</v>
      </c>
      <c r="E33" s="202">
        <v>0</v>
      </c>
      <c r="F33" s="193">
        <v>0</v>
      </c>
      <c r="G33" s="160"/>
    </row>
    <row r="34" spans="2:7" x14ac:dyDescent="0.25">
      <c r="B34" s="218" t="s">
        <v>328</v>
      </c>
      <c r="C34" s="202">
        <v>0</v>
      </c>
      <c r="D34" s="193">
        <v>0</v>
      </c>
      <c r="E34" s="202">
        <v>0</v>
      </c>
      <c r="F34" s="193">
        <v>0</v>
      </c>
      <c r="G34" s="160"/>
    </row>
    <row r="35" spans="2:7" x14ac:dyDescent="0.25">
      <c r="B35" s="218" t="s">
        <v>679</v>
      </c>
      <c r="C35" s="202">
        <v>0</v>
      </c>
      <c r="D35" s="193">
        <v>0</v>
      </c>
      <c r="E35" s="202">
        <v>0</v>
      </c>
      <c r="F35" s="193">
        <v>0</v>
      </c>
      <c r="G35" s="160"/>
    </row>
    <row r="36" spans="2:7" x14ac:dyDescent="0.25">
      <c r="B36" s="218" t="s">
        <v>673</v>
      </c>
      <c r="C36" s="202">
        <v>0</v>
      </c>
      <c r="D36" s="193">
        <v>0</v>
      </c>
      <c r="E36" s="202">
        <v>0</v>
      </c>
      <c r="F36" s="193">
        <v>0</v>
      </c>
      <c r="G36" s="160"/>
    </row>
    <row r="37" spans="2:7" x14ac:dyDescent="0.25">
      <c r="B37" s="218" t="s">
        <v>680</v>
      </c>
      <c r="C37" s="202">
        <v>0</v>
      </c>
      <c r="D37" s="193">
        <v>0</v>
      </c>
      <c r="E37" s="202">
        <v>0</v>
      </c>
      <c r="F37" s="193">
        <v>0</v>
      </c>
      <c r="G37" s="160"/>
    </row>
    <row r="38" spans="2:7" x14ac:dyDescent="0.25">
      <c r="B38" s="218" t="s">
        <v>682</v>
      </c>
      <c r="C38" s="202">
        <v>0</v>
      </c>
      <c r="D38" s="193">
        <v>0</v>
      </c>
      <c r="E38" s="202">
        <v>0</v>
      </c>
      <c r="F38" s="193">
        <v>0</v>
      </c>
      <c r="G38" s="160"/>
    </row>
    <row r="39" spans="2:7" x14ac:dyDescent="0.25">
      <c r="B39" s="218" t="s">
        <v>684</v>
      </c>
      <c r="C39" s="202">
        <v>0</v>
      </c>
      <c r="D39" s="193">
        <v>0</v>
      </c>
      <c r="E39" s="202">
        <v>0</v>
      </c>
      <c r="F39" s="193">
        <v>0</v>
      </c>
      <c r="G39" s="160"/>
    </row>
    <row r="40" spans="2:7" x14ac:dyDescent="0.25">
      <c r="B40" s="218" t="s">
        <v>685</v>
      </c>
      <c r="C40" s="202">
        <v>0</v>
      </c>
      <c r="D40" s="193">
        <v>0</v>
      </c>
      <c r="E40" s="202">
        <v>0</v>
      </c>
      <c r="F40" s="193">
        <v>0</v>
      </c>
      <c r="G40" s="160"/>
    </row>
    <row r="41" spans="2:7" x14ac:dyDescent="0.25">
      <c r="B41" s="218" t="s">
        <v>676</v>
      </c>
      <c r="C41" s="202">
        <v>0</v>
      </c>
      <c r="D41" s="193">
        <v>0</v>
      </c>
      <c r="E41" s="202">
        <v>0</v>
      </c>
      <c r="F41" s="193">
        <v>0</v>
      </c>
      <c r="G41" s="160"/>
    </row>
    <row r="42" spans="2:7" x14ac:dyDescent="0.25">
      <c r="B42" s="218" t="s">
        <v>686</v>
      </c>
      <c r="C42" s="202">
        <v>0</v>
      </c>
      <c r="D42" s="193">
        <v>0</v>
      </c>
      <c r="E42" s="202">
        <v>0</v>
      </c>
      <c r="F42" s="193">
        <v>0</v>
      </c>
      <c r="G42" s="160"/>
    </row>
    <row r="43" spans="2:7" x14ac:dyDescent="0.25">
      <c r="B43" s="218" t="s">
        <v>688</v>
      </c>
      <c r="C43" s="202">
        <v>0</v>
      </c>
      <c r="D43" s="193">
        <v>0</v>
      </c>
      <c r="E43" s="202">
        <v>0</v>
      </c>
      <c r="F43" s="193">
        <v>0</v>
      </c>
      <c r="G43" s="160"/>
    </row>
    <row r="44" spans="2:7" x14ac:dyDescent="0.25">
      <c r="B44" s="218" t="s">
        <v>314</v>
      </c>
      <c r="C44" s="202">
        <v>0</v>
      </c>
      <c r="D44" s="193">
        <v>0</v>
      </c>
      <c r="E44" s="202">
        <v>0</v>
      </c>
      <c r="F44" s="193">
        <v>0</v>
      </c>
      <c r="G44" s="160"/>
    </row>
    <row r="45" spans="2:7" x14ac:dyDescent="0.25">
      <c r="B45" s="218" t="s">
        <v>675</v>
      </c>
      <c r="C45" s="202">
        <v>0</v>
      </c>
      <c r="D45" s="193">
        <v>0</v>
      </c>
      <c r="E45" s="202">
        <v>0</v>
      </c>
      <c r="F45" s="193">
        <v>0</v>
      </c>
      <c r="G45" s="160"/>
    </row>
    <row r="46" spans="2:7" x14ac:dyDescent="0.25">
      <c r="B46" s="218" t="s">
        <v>664</v>
      </c>
      <c r="C46" s="202">
        <v>0</v>
      </c>
      <c r="D46" s="193">
        <v>0</v>
      </c>
      <c r="E46" s="202">
        <v>0</v>
      </c>
      <c r="F46" s="193">
        <v>0</v>
      </c>
      <c r="G46" s="160"/>
    </row>
    <row r="47" spans="2:7" x14ac:dyDescent="0.25">
      <c r="B47" s="218" t="s">
        <v>316</v>
      </c>
      <c r="C47" s="202">
        <v>0</v>
      </c>
      <c r="D47" s="193">
        <v>0</v>
      </c>
      <c r="E47" s="202">
        <v>0</v>
      </c>
      <c r="F47" s="193">
        <v>0</v>
      </c>
      <c r="G47" s="160"/>
    </row>
    <row r="48" spans="2:7" x14ac:dyDescent="0.25">
      <c r="B48" s="218" t="s">
        <v>690</v>
      </c>
      <c r="C48" s="202">
        <v>0</v>
      </c>
      <c r="D48" s="193">
        <v>0</v>
      </c>
      <c r="E48" s="202">
        <v>0</v>
      </c>
      <c r="F48" s="193">
        <v>0</v>
      </c>
      <c r="G48" s="160"/>
    </row>
    <row r="49" spans="2:7" x14ac:dyDescent="0.25">
      <c r="B49" s="218" t="s">
        <v>692</v>
      </c>
      <c r="C49" s="202">
        <v>0</v>
      </c>
      <c r="D49" s="193">
        <v>0</v>
      </c>
      <c r="E49" s="202">
        <v>0</v>
      </c>
      <c r="F49" s="193">
        <v>0</v>
      </c>
      <c r="G49" s="160"/>
    </row>
    <row r="50" spans="2:7" x14ac:dyDescent="0.25">
      <c r="C50" s="221">
        <v>110.9711179712619</v>
      </c>
      <c r="E50" s="221">
        <v>145.23722307858441</v>
      </c>
    </row>
  </sheetData>
  <mergeCells count="5">
    <mergeCell ref="B1:H1"/>
    <mergeCell ref="R3:Z3"/>
    <mergeCell ref="R4:T4"/>
    <mergeCell ref="U4:W4"/>
    <mergeCell ref="X4:Z4"/>
  </mergeCells>
  <conditionalFormatting sqref="D3 F3 D10:D17 C11:C17 F10:F17 E11:E17 C20:F49">
    <cfRule type="containsErrors" dxfId="26" priority="8">
      <formula>ISERROR(C3)</formula>
    </cfRule>
  </conditionalFormatting>
  <conditionalFormatting sqref="C50:D50 F50">
    <cfRule type="containsErrors" dxfId="25" priority="12">
      <formula>ISERROR(C50)</formula>
    </cfRule>
  </conditionalFormatting>
  <conditionalFormatting sqref="C10:D10 F10">
    <cfRule type="containsErrors" dxfId="24" priority="11">
      <formula>ISERROR(C10)</formula>
    </cfRule>
  </conditionalFormatting>
  <conditionalFormatting sqref="C50:D50 F50">
    <cfRule type="containsErrors" dxfId="23" priority="10">
      <formula>ISERROR(C50)</formula>
    </cfRule>
  </conditionalFormatting>
  <conditionalFormatting sqref="C3:D3 F3">
    <cfRule type="containsErrors" dxfId="22" priority="9">
      <formula>ISERROR(C3)</formula>
    </cfRule>
  </conditionalFormatting>
  <conditionalFormatting sqref="E50">
    <cfRule type="containsErrors" dxfId="21" priority="7">
      <formula>ISERROR(E50)</formula>
    </cfRule>
  </conditionalFormatting>
  <conditionalFormatting sqref="E10">
    <cfRule type="containsErrors" dxfId="20" priority="6">
      <formula>ISERROR(E10)</formula>
    </cfRule>
  </conditionalFormatting>
  <conditionalFormatting sqref="E50">
    <cfRule type="containsErrors" dxfId="19" priority="5">
      <formula>ISERROR(E50)</formula>
    </cfRule>
  </conditionalFormatting>
  <conditionalFormatting sqref="E3">
    <cfRule type="containsErrors" dxfId="18" priority="4">
      <formula>ISERROR(E3)</formula>
    </cfRule>
  </conditionalFormatting>
  <conditionalFormatting sqref="D6:D9 F6:F9">
    <cfRule type="containsErrors" dxfId="17" priority="2">
      <formula>ISERROR(D6)</formula>
    </cfRule>
  </conditionalFormatting>
  <conditionalFormatting sqref="C6:D9 F6:F9">
    <cfRule type="containsErrors" dxfId="16" priority="3">
      <formula>ISERROR(C6)</formula>
    </cfRule>
  </conditionalFormatting>
  <conditionalFormatting sqref="E6:E9">
    <cfRule type="containsErrors" dxfId="15" priority="1">
      <formula>ISERROR(E6)</formula>
    </cfRule>
  </conditionalFormatting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B1:AP49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7" max="7" width="7.7109375" customWidth="1"/>
    <col min="8" max="8" width="7.5703125" customWidth="1"/>
    <col min="13" max="13" width="14.140625" customWidth="1"/>
    <col min="14" max="14" width="10.28515625" bestFit="1" customWidth="1"/>
    <col min="15" max="16" width="10.28515625" customWidth="1"/>
    <col min="17" max="17" width="9.42578125" customWidth="1"/>
    <col min="18" max="26" width="7.28515625" customWidth="1"/>
    <col min="27" max="27" width="12" bestFit="1" customWidth="1"/>
    <col min="38" max="38" width="13.42578125" bestFit="1" customWidth="1"/>
    <col min="39" max="39" width="17.5703125" bestFit="1" customWidth="1"/>
    <col min="40" max="40" width="13.5703125" bestFit="1" customWidth="1"/>
    <col min="41" max="41" width="7" bestFit="1" customWidth="1"/>
  </cols>
  <sheetData>
    <row r="1" spans="2:42" ht="15.75" thickBot="1" x14ac:dyDescent="0.3">
      <c r="B1" s="394" t="s">
        <v>643</v>
      </c>
      <c r="C1" s="394"/>
      <c r="D1" s="394"/>
      <c r="E1" s="394"/>
      <c r="F1" s="394"/>
      <c r="G1" s="394"/>
      <c r="H1" s="394"/>
    </row>
    <row r="2" spans="2:42" x14ac:dyDescent="0.25">
      <c r="B2" s="187"/>
      <c r="C2" s="188" t="s">
        <v>644</v>
      </c>
      <c r="D2" s="189" t="s">
        <v>644</v>
      </c>
      <c r="E2" s="188" t="s">
        <v>644</v>
      </c>
      <c r="F2" s="189" t="s">
        <v>644</v>
      </c>
      <c r="G2" s="190"/>
      <c r="H2" s="191"/>
    </row>
    <row r="3" spans="2:42" x14ac:dyDescent="0.25">
      <c r="B3" s="192"/>
      <c r="C3" s="193" t="s">
        <v>645</v>
      </c>
      <c r="D3" s="193" t="s">
        <v>645</v>
      </c>
      <c r="E3" s="193" t="s">
        <v>645</v>
      </c>
      <c r="F3" s="193" t="s">
        <v>645</v>
      </c>
      <c r="G3" s="194"/>
      <c r="H3" s="195"/>
      <c r="R3" s="395" t="s">
        <v>646</v>
      </c>
      <c r="S3" s="395"/>
      <c r="T3" s="395"/>
      <c r="U3" s="395"/>
      <c r="V3" s="395"/>
      <c r="W3" s="395"/>
      <c r="X3" s="395"/>
      <c r="Y3" s="395"/>
      <c r="Z3" s="395"/>
    </row>
    <row r="4" spans="2:42" x14ac:dyDescent="0.25">
      <c r="B4" s="192"/>
      <c r="C4" s="196" t="s">
        <v>647</v>
      </c>
      <c r="D4" s="196" t="s">
        <v>647</v>
      </c>
      <c r="E4" s="196" t="s">
        <v>693</v>
      </c>
      <c r="F4" s="196" t="s">
        <v>693</v>
      </c>
      <c r="G4" s="194"/>
      <c r="H4" s="195"/>
      <c r="O4" s="224">
        <f>SUM(O6:O17)</f>
        <v>180227039.85821444</v>
      </c>
      <c r="P4" s="224"/>
      <c r="R4" s="396" t="s">
        <v>648</v>
      </c>
      <c r="S4" s="396"/>
      <c r="T4" s="396"/>
      <c r="U4" s="396" t="s">
        <v>649</v>
      </c>
      <c r="V4" s="396"/>
      <c r="W4" s="396"/>
      <c r="X4" s="396" t="s">
        <v>650</v>
      </c>
      <c r="Y4" s="396"/>
      <c r="Z4" s="396"/>
    </row>
    <row r="5" spans="2:42" s="228" customFormat="1" ht="46.5" customHeight="1" thickBot="1" x14ac:dyDescent="0.3">
      <c r="B5" s="225"/>
      <c r="C5" s="196" t="s">
        <v>173</v>
      </c>
      <c r="D5" s="196" t="s">
        <v>173</v>
      </c>
      <c r="E5" s="196" t="s">
        <v>173</v>
      </c>
      <c r="F5" s="196" t="s">
        <v>173</v>
      </c>
      <c r="G5" s="197" t="s">
        <v>651</v>
      </c>
      <c r="H5" s="198" t="s">
        <v>260</v>
      </c>
      <c r="I5" s="226" t="s">
        <v>652</v>
      </c>
      <c r="J5" s="226" t="s">
        <v>653</v>
      </c>
      <c r="K5" s="226" t="s">
        <v>654</v>
      </c>
      <c r="L5" s="226" t="s">
        <v>655</v>
      </c>
      <c r="M5" s="226" t="s">
        <v>656</v>
      </c>
      <c r="N5" s="226" t="s">
        <v>695</v>
      </c>
      <c r="O5" s="226" t="s">
        <v>696</v>
      </c>
      <c r="P5" s="226" t="s">
        <v>697</v>
      </c>
      <c r="Q5" s="226" t="s">
        <v>657</v>
      </c>
      <c r="R5" s="226" t="s">
        <v>658</v>
      </c>
      <c r="S5" s="226" t="s">
        <v>659</v>
      </c>
      <c r="T5" s="226" t="s">
        <v>660</v>
      </c>
      <c r="U5" s="226" t="s">
        <v>658</v>
      </c>
      <c r="V5" s="226" t="s">
        <v>659</v>
      </c>
      <c r="W5" s="226" t="s">
        <v>660</v>
      </c>
      <c r="X5" s="226" t="s">
        <v>658</v>
      </c>
      <c r="Y5" s="226" t="s">
        <v>659</v>
      </c>
      <c r="Z5" s="226" t="s">
        <v>660</v>
      </c>
      <c r="AA5" s="226" t="str">
        <f>L5 &amp;" MDD"</f>
        <v>Q3 2018 MDD</v>
      </c>
      <c r="AB5" s="227" t="s">
        <v>291</v>
      </c>
      <c r="AC5" s="227" t="s">
        <v>140</v>
      </c>
      <c r="AD5" s="227" t="s">
        <v>661</v>
      </c>
      <c r="AE5" s="227" t="s">
        <v>138</v>
      </c>
      <c r="AL5" s="229"/>
      <c r="AM5" s="230">
        <v>2018</v>
      </c>
      <c r="AN5" s="229"/>
      <c r="AO5" s="231"/>
    </row>
    <row r="6" spans="2:42" x14ac:dyDescent="0.25">
      <c r="B6" s="201" t="s">
        <v>313</v>
      </c>
      <c r="C6" s="202">
        <v>125.046958</v>
      </c>
      <c r="D6" s="193">
        <v>0.35356015433181343</v>
      </c>
      <c r="E6" s="202">
        <v>171.49256500000001</v>
      </c>
      <c r="F6" s="193">
        <v>0.26788381742738587</v>
      </c>
      <c r="G6" s="203" t="s">
        <v>662</v>
      </c>
      <c r="H6" s="232" t="s">
        <v>76</v>
      </c>
      <c r="I6" s="220">
        <v>266351844</v>
      </c>
      <c r="J6" s="220">
        <v>277152911</v>
      </c>
      <c r="K6" s="220">
        <v>282177087</v>
      </c>
      <c r="L6" s="220">
        <v>291372375</v>
      </c>
      <c r="M6" s="165">
        <v>0.47786183954794864</v>
      </c>
      <c r="N6" s="205">
        <f>M6*L6</f>
        <v>139235739.11095473</v>
      </c>
      <c r="O6" s="205">
        <f>N6*Z6</f>
        <v>60806802.221593931</v>
      </c>
      <c r="P6" s="165">
        <f>O6/$O$4</f>
        <v>0.33739000690146698</v>
      </c>
      <c r="Q6" s="206">
        <f>INDEX('Psych Co-Prescription Data'!$H$95:$H$348,MATCH(DE!B6,'Psych Co-Prescription Data'!$C$95:$C$348,0))</f>
        <v>3</v>
      </c>
      <c r="R6" s="207">
        <v>348732</v>
      </c>
      <c r="S6" s="207">
        <v>465626</v>
      </c>
      <c r="T6" s="207">
        <v>451971</v>
      </c>
      <c r="U6" s="207">
        <v>263492</v>
      </c>
      <c r="V6" s="207">
        <v>376634</v>
      </c>
      <c r="W6" s="207">
        <v>350418</v>
      </c>
      <c r="X6" s="208">
        <f>U6/(U6+R6)</f>
        <v>0.43038495713987035</v>
      </c>
      <c r="Y6" s="208">
        <f>V6/(V6+S6)</f>
        <v>0.44717070738251846</v>
      </c>
      <c r="Z6" s="208">
        <f>W6/(W6+T6)</f>
        <v>0.43671834982782665</v>
      </c>
      <c r="AA6" s="220">
        <f t="shared" ref="AA6:AA17" si="0">M6*L6</f>
        <v>139235739.11095473</v>
      </c>
      <c r="AB6" s="154">
        <v>1996</v>
      </c>
      <c r="AC6" s="154">
        <v>4</v>
      </c>
      <c r="AD6" s="154">
        <v>0</v>
      </c>
      <c r="AE6" s="154">
        <v>0</v>
      </c>
      <c r="AL6" s="229"/>
      <c r="AM6" s="233" t="s">
        <v>698</v>
      </c>
      <c r="AN6" s="229"/>
      <c r="AO6" s="165"/>
    </row>
    <row r="7" spans="2:42" ht="15.75" thickBot="1" x14ac:dyDescent="0.3">
      <c r="B7" s="201" t="s">
        <v>329</v>
      </c>
      <c r="C7" s="202">
        <v>135.831288</v>
      </c>
      <c r="D7" s="193">
        <v>0.11434584356366187</v>
      </c>
      <c r="E7" s="202">
        <v>179.27442500000001</v>
      </c>
      <c r="F7" s="193">
        <v>0.23103734439834026</v>
      </c>
      <c r="G7" s="203" t="s">
        <v>662</v>
      </c>
      <c r="H7" s="232" t="s">
        <v>663</v>
      </c>
      <c r="I7" s="220">
        <v>72023218</v>
      </c>
      <c r="J7" s="220">
        <v>74165354</v>
      </c>
      <c r="K7" s="220">
        <v>74493623</v>
      </c>
      <c r="L7" s="220">
        <v>74608292</v>
      </c>
      <c r="M7" s="165">
        <v>0.38724030858862318</v>
      </c>
      <c r="N7" s="205">
        <f t="shared" ref="N7:N17" si="1">M7*L7</f>
        <v>28891338.017350107</v>
      </c>
      <c r="O7" s="205">
        <f t="shared" ref="O7:O17" si="2">N7*Z7</f>
        <v>17416240.091990873</v>
      </c>
      <c r="P7" s="165">
        <f t="shared" ref="P7:P17" si="3">O7/$O$4</f>
        <v>9.6635000528734874E-2</v>
      </c>
      <c r="Q7" s="206">
        <f>INDEX('Psych Co-Prescription Data'!$H$95:$H$348,MATCH(DE!B7,'Psych Co-Prescription Data'!$C$95:$C$348,0))</f>
        <v>2</v>
      </c>
      <c r="R7" s="207">
        <v>157334</v>
      </c>
      <c r="S7" s="207">
        <v>211796</v>
      </c>
      <c r="T7" s="207">
        <v>241684</v>
      </c>
      <c r="U7" s="207">
        <v>229237</v>
      </c>
      <c r="V7" s="207">
        <v>336080</v>
      </c>
      <c r="W7" s="207">
        <v>366814</v>
      </c>
      <c r="X7" s="208">
        <f t="shared" ref="X7:Z17" si="4">U7/(U7+R7)</f>
        <v>0.59300102697822654</v>
      </c>
      <c r="Y7" s="208">
        <f t="shared" si="4"/>
        <v>0.61342347538494113</v>
      </c>
      <c r="Z7" s="208">
        <f t="shared" si="4"/>
        <v>0.60281874385782697</v>
      </c>
      <c r="AA7" s="220">
        <f t="shared" si="0"/>
        <v>28891338.017350107</v>
      </c>
      <c r="AB7" s="154">
        <v>2000</v>
      </c>
      <c r="AC7" s="154">
        <v>3</v>
      </c>
      <c r="AD7" s="154">
        <v>2007</v>
      </c>
      <c r="AE7" s="154">
        <v>3</v>
      </c>
      <c r="AL7" s="229"/>
      <c r="AM7" s="234">
        <f>O4</f>
        <v>180227039.85821444</v>
      </c>
      <c r="AN7" s="229"/>
      <c r="AO7" s="165"/>
    </row>
    <row r="8" spans="2:42" ht="15.75" thickBot="1" x14ac:dyDescent="0.3">
      <c r="B8" s="201" t="s">
        <v>316</v>
      </c>
      <c r="C8" s="202">
        <v>107.52234</v>
      </c>
      <c r="D8" s="193">
        <v>0.10990295802642348</v>
      </c>
      <c r="E8" s="202">
        <v>157.30843100000001</v>
      </c>
      <c r="F8" s="193">
        <v>0.15551867219917012</v>
      </c>
      <c r="G8" s="203" t="s">
        <v>662</v>
      </c>
      <c r="H8" s="232" t="s">
        <v>665</v>
      </c>
      <c r="I8" s="220">
        <v>86193990</v>
      </c>
      <c r="J8" s="220">
        <v>83807428</v>
      </c>
      <c r="K8" s="220">
        <v>80842018</v>
      </c>
      <c r="L8" s="220">
        <v>78811427</v>
      </c>
      <c r="M8" s="165">
        <v>0.40385346926354232</v>
      </c>
      <c r="N8" s="205">
        <f t="shared" si="1"/>
        <v>31828268.21156041</v>
      </c>
      <c r="O8" s="205">
        <f t="shared" si="2"/>
        <v>16113235.37664802</v>
      </c>
      <c r="P8" s="165">
        <f t="shared" si="3"/>
        <v>8.9405204620374323E-2</v>
      </c>
      <c r="Q8" s="206">
        <f>INDEX('Psych Co-Prescription Data'!$H$95:$H$348,MATCH(DE!B8,'Psych Co-Prescription Data'!$C$95:$C$348,0))</f>
        <v>8</v>
      </c>
      <c r="R8" s="207">
        <v>102089</v>
      </c>
      <c r="S8" s="207">
        <v>126402</v>
      </c>
      <c r="T8" s="207">
        <v>123762</v>
      </c>
      <c r="U8" s="207">
        <v>99016</v>
      </c>
      <c r="V8" s="207">
        <v>123285</v>
      </c>
      <c r="W8" s="207">
        <v>126898</v>
      </c>
      <c r="X8" s="208">
        <f t="shared" si="4"/>
        <v>0.49235971258795158</v>
      </c>
      <c r="Y8" s="208">
        <f t="shared" si="4"/>
        <v>0.49375818524793041</v>
      </c>
      <c r="Z8" s="208">
        <f t="shared" si="4"/>
        <v>0.50625548551823185</v>
      </c>
      <c r="AA8" s="220">
        <f t="shared" si="0"/>
        <v>31828268.21156041</v>
      </c>
      <c r="AB8" s="154">
        <v>1965</v>
      </c>
      <c r="AC8" s="154">
        <v>10</v>
      </c>
      <c r="AD8" s="154">
        <v>0</v>
      </c>
      <c r="AE8" s="154">
        <v>0</v>
      </c>
      <c r="AL8" s="229"/>
      <c r="AM8" s="153"/>
      <c r="AN8" s="229"/>
      <c r="AO8" s="165"/>
    </row>
    <row r="9" spans="2:42" x14ac:dyDescent="0.25">
      <c r="B9" s="201" t="s">
        <v>314</v>
      </c>
      <c r="C9" s="202">
        <v>114.535628</v>
      </c>
      <c r="D9" s="193">
        <v>0.19361627499123116</v>
      </c>
      <c r="E9" s="202">
        <v>153.82705899999999</v>
      </c>
      <c r="F9" s="193">
        <v>0.14107883817427386</v>
      </c>
      <c r="G9" s="203" t="s">
        <v>662</v>
      </c>
      <c r="H9" s="232" t="s">
        <v>665</v>
      </c>
      <c r="I9" s="220">
        <v>201563214</v>
      </c>
      <c r="J9" s="220">
        <v>199133537</v>
      </c>
      <c r="K9" s="220">
        <v>194896186</v>
      </c>
      <c r="L9" s="220">
        <v>193444234</v>
      </c>
      <c r="M9" s="165">
        <v>0.32973283996126623</v>
      </c>
      <c r="N9" s="205">
        <f t="shared" si="1"/>
        <v>63784916.650951736</v>
      </c>
      <c r="O9" s="205">
        <f t="shared" si="2"/>
        <v>17985076.195759214</v>
      </c>
      <c r="P9" s="165">
        <f t="shared" si="3"/>
        <v>9.9791220062806163E-2</v>
      </c>
      <c r="Q9" s="206">
        <f>INDEX('Psych Co-Prescription Data'!$H$95:$H$348,MATCH(DE!B9,'Psych Co-Prescription Data'!$C$95:$C$348,0))</f>
        <v>15</v>
      </c>
      <c r="R9" s="207">
        <v>160906</v>
      </c>
      <c r="S9" s="207">
        <v>210404</v>
      </c>
      <c r="T9" s="207">
        <v>223159</v>
      </c>
      <c r="U9" s="207">
        <v>60247</v>
      </c>
      <c r="V9" s="207">
        <v>74429</v>
      </c>
      <c r="W9" s="207">
        <v>87632</v>
      </c>
      <c r="X9" s="208">
        <f t="shared" si="4"/>
        <v>0.27242225970255884</v>
      </c>
      <c r="Y9" s="208">
        <f t="shared" si="4"/>
        <v>0.26130750299298183</v>
      </c>
      <c r="Z9" s="208">
        <f t="shared" si="4"/>
        <v>0.28196440694872116</v>
      </c>
      <c r="AA9" s="220">
        <f t="shared" si="0"/>
        <v>63784916.650951736</v>
      </c>
      <c r="AB9" s="154">
        <v>1962</v>
      </c>
      <c r="AC9" s="154">
        <v>1</v>
      </c>
      <c r="AD9" s="154">
        <v>0</v>
      </c>
      <c r="AE9" s="154">
        <v>0</v>
      </c>
      <c r="AL9" s="229"/>
      <c r="AM9" s="233" t="s">
        <v>699</v>
      </c>
      <c r="AN9" s="229"/>
      <c r="AO9" s="165"/>
    </row>
    <row r="10" spans="2:42" ht="15.75" thickBot="1" x14ac:dyDescent="0.3">
      <c r="B10" s="201" t="s">
        <v>315</v>
      </c>
      <c r="C10" s="202"/>
      <c r="D10" s="193"/>
      <c r="E10" s="202"/>
      <c r="F10" s="193"/>
      <c r="G10" s="203"/>
      <c r="H10" s="232"/>
      <c r="I10" s="220">
        <v>99261377</v>
      </c>
      <c r="J10" s="220">
        <v>98777193</v>
      </c>
      <c r="K10" s="220">
        <v>97854644</v>
      </c>
      <c r="L10" s="220">
        <v>96224059</v>
      </c>
      <c r="M10" s="165">
        <v>0.34871304181418045</v>
      </c>
      <c r="N10" s="205">
        <f t="shared" si="1"/>
        <v>33554584.309597164</v>
      </c>
      <c r="O10" s="205">
        <f t="shared" si="2"/>
        <v>0</v>
      </c>
      <c r="P10" s="165">
        <f t="shared" si="3"/>
        <v>0</v>
      </c>
      <c r="Q10" s="206">
        <f>INDEX('Psych Co-Prescription Data'!$H$95:$H$348,MATCH(DE!B10,'Psych Co-Prescription Data'!$C$95:$C$348,0))</f>
        <v>9</v>
      </c>
      <c r="R10" s="207"/>
      <c r="S10" s="207"/>
      <c r="T10" s="207"/>
      <c r="U10" s="207"/>
      <c r="V10" s="207"/>
      <c r="W10" s="207"/>
      <c r="X10" s="208"/>
      <c r="Y10" s="208"/>
      <c r="Z10" s="208"/>
      <c r="AA10" s="220"/>
      <c r="AB10" s="154"/>
      <c r="AC10" s="154"/>
      <c r="AD10" s="154"/>
      <c r="AE10" s="154"/>
      <c r="AL10" s="229"/>
      <c r="AM10" s="235">
        <v>3552625.038836814</v>
      </c>
      <c r="AN10" s="229"/>
      <c r="AO10" s="165"/>
    </row>
    <row r="11" spans="2:42" ht="15.75" thickBot="1" x14ac:dyDescent="0.3">
      <c r="B11" s="201" t="s">
        <v>309</v>
      </c>
      <c r="C11" s="202">
        <v>125.548902</v>
      </c>
      <c r="D11" s="193">
        <v>0.17572781480182392</v>
      </c>
      <c r="E11" s="202">
        <v>169.28765300000001</v>
      </c>
      <c r="F11" s="193">
        <v>0.12232365145228216</v>
      </c>
      <c r="G11" s="203" t="s">
        <v>662</v>
      </c>
      <c r="H11" s="232" t="s">
        <v>665</v>
      </c>
      <c r="I11" s="220">
        <v>196869645</v>
      </c>
      <c r="J11" s="220">
        <v>189588197</v>
      </c>
      <c r="K11" s="220">
        <v>184530886</v>
      </c>
      <c r="L11" s="220">
        <v>182496856</v>
      </c>
      <c r="M11" s="165">
        <v>0.31601276598074152</v>
      </c>
      <c r="N11" s="205">
        <f t="shared" si="1"/>
        <v>57671336.247349083</v>
      </c>
      <c r="O11" s="205">
        <f t="shared" si="2"/>
        <v>24286106.953343891</v>
      </c>
      <c r="P11" s="165">
        <f t="shared" si="3"/>
        <v>0.13475284825434575</v>
      </c>
      <c r="Q11" s="206">
        <f>INDEX('Psych Co-Prescription Data'!$H$95:$H$348,MATCH(DE!B11,'Psych Co-Prescription Data'!$C$95:$C$348,0))</f>
        <v>11</v>
      </c>
      <c r="R11" s="207">
        <v>111557</v>
      </c>
      <c r="S11" s="207">
        <v>133573</v>
      </c>
      <c r="T11" s="207">
        <v>145104</v>
      </c>
      <c r="U11" s="207">
        <v>81348</v>
      </c>
      <c r="V11" s="207">
        <v>104927</v>
      </c>
      <c r="W11" s="207">
        <v>105556</v>
      </c>
      <c r="X11" s="208">
        <f t="shared" si="4"/>
        <v>0.4216998004198958</v>
      </c>
      <c r="Y11" s="208">
        <f t="shared" si="4"/>
        <v>0.43994549266247379</v>
      </c>
      <c r="Z11" s="208">
        <f t="shared" si="4"/>
        <v>0.42111226362403253</v>
      </c>
      <c r="AA11" s="220">
        <f t="shared" si="0"/>
        <v>57671336.247349083</v>
      </c>
      <c r="AB11" s="154">
        <v>1962</v>
      </c>
      <c r="AC11" s="154">
        <v>1</v>
      </c>
      <c r="AD11" s="154">
        <v>0</v>
      </c>
      <c r="AE11" s="154">
        <v>0</v>
      </c>
      <c r="AL11" s="230"/>
      <c r="AN11" s="230"/>
    </row>
    <row r="12" spans="2:42" x14ac:dyDescent="0.25">
      <c r="B12" s="201" t="s">
        <v>308</v>
      </c>
      <c r="C12" s="202">
        <v>103.154545</v>
      </c>
      <c r="D12" s="193">
        <v>3.85829650415059E-2</v>
      </c>
      <c r="E12" s="202">
        <v>175.802817</v>
      </c>
      <c r="F12" s="193">
        <v>5.892116182572614E-2</v>
      </c>
      <c r="G12" s="203" t="s">
        <v>662</v>
      </c>
      <c r="H12" s="232" t="s">
        <v>76</v>
      </c>
      <c r="I12" s="220">
        <v>31745683</v>
      </c>
      <c r="J12" s="220">
        <v>33051109</v>
      </c>
      <c r="K12" s="220">
        <v>33377233</v>
      </c>
      <c r="L12" s="220">
        <v>33960025</v>
      </c>
      <c r="M12" s="165">
        <v>0.56911055798859445</v>
      </c>
      <c r="N12" s="205">
        <f t="shared" si="1"/>
        <v>19327008.777056616</v>
      </c>
      <c r="O12" s="205">
        <f t="shared" si="2"/>
        <v>8934880.0009481311</v>
      </c>
      <c r="P12" s="165">
        <f t="shared" si="3"/>
        <v>4.9575690795217231E-2</v>
      </c>
      <c r="Q12" s="206">
        <f>INDEX('Psych Co-Prescription Data'!$H$95:$H$348,MATCH(DE!B12,'Psych Co-Prescription Data'!$C$95:$C$348,0))</f>
        <v>13</v>
      </c>
      <c r="R12" s="207">
        <v>85721</v>
      </c>
      <c r="S12" s="207">
        <v>114028</v>
      </c>
      <c r="T12" s="207">
        <v>106806</v>
      </c>
      <c r="U12" s="207">
        <v>52583</v>
      </c>
      <c r="V12" s="207">
        <v>72952</v>
      </c>
      <c r="W12" s="207">
        <v>91829</v>
      </c>
      <c r="X12" s="208">
        <f t="shared" si="4"/>
        <v>0.38019869273484497</v>
      </c>
      <c r="Y12" s="208">
        <f t="shared" si="4"/>
        <v>0.39015937533426037</v>
      </c>
      <c r="Z12" s="208">
        <f t="shared" si="4"/>
        <v>0.46230019885720042</v>
      </c>
      <c r="AA12" s="220">
        <f t="shared" si="0"/>
        <v>19327008.777056616</v>
      </c>
      <c r="AB12" s="154">
        <v>2009</v>
      </c>
      <c r="AC12" s="154">
        <v>4</v>
      </c>
      <c r="AD12" s="154">
        <v>0</v>
      </c>
      <c r="AE12" s="154">
        <v>0</v>
      </c>
      <c r="AL12" s="236" t="s">
        <v>700</v>
      </c>
      <c r="AN12" s="236" t="s">
        <v>701</v>
      </c>
      <c r="AP12" t="s">
        <v>702</v>
      </c>
    </row>
    <row r="13" spans="2:42" x14ac:dyDescent="0.25">
      <c r="B13" s="201" t="s">
        <v>328</v>
      </c>
      <c r="C13" s="202">
        <v>106.873786</v>
      </c>
      <c r="D13" s="193">
        <v>1.2042558166725125E-2</v>
      </c>
      <c r="E13" s="202">
        <v>155.04268300000001</v>
      </c>
      <c r="F13" s="193">
        <v>5.4439834024896265E-2</v>
      </c>
      <c r="G13" s="203" t="s">
        <v>662</v>
      </c>
      <c r="H13" s="232" t="s">
        <v>76</v>
      </c>
      <c r="I13" s="220">
        <v>22841500</v>
      </c>
      <c r="J13" s="220">
        <v>25569143</v>
      </c>
      <c r="K13" s="220">
        <v>29076703</v>
      </c>
      <c r="L13" s="220">
        <v>32663403</v>
      </c>
      <c r="M13" s="165">
        <v>0.58217335912801393</v>
      </c>
      <c r="N13" s="205">
        <f t="shared" si="1"/>
        <v>19015763.045062046</v>
      </c>
      <c r="O13" s="205">
        <f t="shared" si="2"/>
        <v>7875043.1260341229</v>
      </c>
      <c r="P13" s="165">
        <f t="shared" si="3"/>
        <v>4.3695125505193118E-2</v>
      </c>
      <c r="Q13" s="206">
        <f>INDEX('Psych Co-Prescription Data'!$H$95:$H$348,MATCH(DE!B13,'Psych Co-Prescription Data'!$C$95:$C$348,0))</f>
        <v>12</v>
      </c>
      <c r="R13" s="207">
        <v>85916</v>
      </c>
      <c r="S13" s="207">
        <v>134099</v>
      </c>
      <c r="T13" s="207">
        <v>148627</v>
      </c>
      <c r="U13" s="207">
        <v>61367</v>
      </c>
      <c r="V13" s="207">
        <v>92667</v>
      </c>
      <c r="W13" s="207">
        <v>105060</v>
      </c>
      <c r="X13" s="208">
        <f t="shared" si="4"/>
        <v>0.41666044282096371</v>
      </c>
      <c r="Y13" s="208">
        <f t="shared" si="4"/>
        <v>0.4086459169364014</v>
      </c>
      <c r="Z13" s="208">
        <f t="shared" si="4"/>
        <v>0.41413237572283956</v>
      </c>
      <c r="AA13" s="220">
        <f t="shared" si="0"/>
        <v>19015763.045062046</v>
      </c>
      <c r="AB13" s="154">
        <v>2000</v>
      </c>
      <c r="AC13" s="154">
        <v>7</v>
      </c>
      <c r="AD13" s="154">
        <v>0</v>
      </c>
      <c r="AE13" s="154">
        <v>0</v>
      </c>
      <c r="AL13" s="237">
        <v>0.63</v>
      </c>
      <c r="AM13" s="181"/>
      <c r="AN13" s="237">
        <f>1-AL13</f>
        <v>0.37</v>
      </c>
    </row>
    <row r="14" spans="2:42" ht="15.75" thickBot="1" x14ac:dyDescent="0.3">
      <c r="B14" s="201" t="s">
        <v>311</v>
      </c>
      <c r="C14" s="202"/>
      <c r="D14" s="193"/>
      <c r="E14" s="202"/>
      <c r="F14" s="193"/>
      <c r="G14" s="203"/>
      <c r="H14" s="232"/>
      <c r="I14" s="220">
        <v>120199319</v>
      </c>
      <c r="J14" s="220">
        <v>113977338</v>
      </c>
      <c r="K14" s="220">
        <v>108292015</v>
      </c>
      <c r="L14" s="220">
        <v>103212044</v>
      </c>
      <c r="M14" s="165">
        <v>0.38701910603277395</v>
      </c>
      <c r="N14" s="205">
        <f t="shared" si="1"/>
        <v>39945033.000695333</v>
      </c>
      <c r="O14" s="205">
        <f t="shared" si="2"/>
        <v>0</v>
      </c>
      <c r="P14" s="165">
        <f t="shared" si="3"/>
        <v>0</v>
      </c>
      <c r="Q14" s="206">
        <f>INDEX('Psych Co-Prescription Data'!$H$95:$H$348,MATCH(DE!B14,'Psych Co-Prescription Data'!$C$95:$C$348,0))</f>
        <v>14</v>
      </c>
      <c r="R14" s="207"/>
      <c r="S14" s="207"/>
      <c r="T14" s="207"/>
      <c r="U14" s="207"/>
      <c r="V14" s="207"/>
      <c r="W14" s="207"/>
      <c r="X14" s="208"/>
      <c r="Y14" s="208"/>
      <c r="Z14" s="208"/>
      <c r="AA14" s="220"/>
      <c r="AB14" s="154"/>
      <c r="AC14" s="154"/>
      <c r="AD14" s="154"/>
      <c r="AE14" s="154"/>
      <c r="AL14" s="238">
        <f>AL13*$AM$10</f>
        <v>2238153.7744671931</v>
      </c>
      <c r="AM14" s="181"/>
      <c r="AN14" s="238">
        <f>AN13*$AM$10</f>
        <v>1314471.2643696212</v>
      </c>
    </row>
    <row r="15" spans="2:42" ht="15.75" thickBot="1" x14ac:dyDescent="0.3">
      <c r="B15" s="201" t="s">
        <v>312</v>
      </c>
      <c r="C15" s="202">
        <v>169.635514</v>
      </c>
      <c r="D15" s="193">
        <v>2.5020460657079389E-2</v>
      </c>
      <c r="E15" s="202">
        <v>219.03947400000001</v>
      </c>
      <c r="F15" s="193">
        <v>5.0456431535269707E-2</v>
      </c>
      <c r="G15" s="203" t="s">
        <v>662</v>
      </c>
      <c r="H15" s="232" t="s">
        <v>326</v>
      </c>
      <c r="I15" s="220">
        <v>60537317</v>
      </c>
      <c r="J15" s="220">
        <v>60241507</v>
      </c>
      <c r="K15" s="220">
        <v>59362149</v>
      </c>
      <c r="L15" s="220">
        <v>59715232</v>
      </c>
      <c r="M15" s="165">
        <v>0.4140127388535032</v>
      </c>
      <c r="N15" s="205">
        <f t="shared" si="1"/>
        <v>24722866.751592357</v>
      </c>
      <c r="O15" s="205">
        <f t="shared" si="2"/>
        <v>16358133.760752991</v>
      </c>
      <c r="P15" s="165">
        <f t="shared" si="3"/>
        <v>9.0764037258904223E-2</v>
      </c>
      <c r="Q15" s="206">
        <f>INDEX('Psych Co-Prescription Data'!$H$95:$H$348,MATCH(DE!B15,'Psych Co-Prescription Data'!$C$95:$C$348,0))</f>
        <v>19</v>
      </c>
      <c r="R15" s="207">
        <v>39004</v>
      </c>
      <c r="S15" s="207">
        <v>38831</v>
      </c>
      <c r="T15" s="207">
        <v>31717</v>
      </c>
      <c r="U15" s="207">
        <v>55875</v>
      </c>
      <c r="V15" s="207">
        <v>65166</v>
      </c>
      <c r="W15" s="207">
        <v>62026</v>
      </c>
      <c r="X15" s="208">
        <f t="shared" si="4"/>
        <v>0.58890797752927415</v>
      </c>
      <c r="Y15" s="208">
        <f t="shared" si="4"/>
        <v>0.62661422925661314</v>
      </c>
      <c r="Z15" s="208">
        <f t="shared" si="4"/>
        <v>0.66166007061860621</v>
      </c>
      <c r="AA15" s="220">
        <f t="shared" si="0"/>
        <v>24722866.751592357</v>
      </c>
      <c r="AB15" s="154">
        <v>1967</v>
      </c>
      <c r="AC15" s="154">
        <v>4</v>
      </c>
      <c r="AD15" s="154">
        <v>0</v>
      </c>
      <c r="AE15" s="154">
        <v>0</v>
      </c>
      <c r="AL15" s="230"/>
      <c r="AN15" s="230"/>
    </row>
    <row r="16" spans="2:42" x14ac:dyDescent="0.25">
      <c r="B16" s="201" t="s">
        <v>327</v>
      </c>
      <c r="C16" s="202">
        <v>93.209301999999994</v>
      </c>
      <c r="D16" s="193">
        <v>5.0274757395066061E-3</v>
      </c>
      <c r="E16" s="202">
        <v>143.716981</v>
      </c>
      <c r="F16" s="193">
        <v>2.6390041493775933E-2</v>
      </c>
      <c r="G16" s="203" t="s">
        <v>662</v>
      </c>
      <c r="H16" s="232" t="s">
        <v>663</v>
      </c>
      <c r="I16" s="220">
        <v>26791250</v>
      </c>
      <c r="J16" s="220">
        <v>29656855</v>
      </c>
      <c r="K16" s="220">
        <v>32048737</v>
      </c>
      <c r="L16" s="220">
        <v>34637188</v>
      </c>
      <c r="M16" s="165">
        <v>0.3072367353561577</v>
      </c>
      <c r="N16" s="205">
        <f t="shared" si="1"/>
        <v>10641816.563037481</v>
      </c>
      <c r="O16" s="205">
        <f t="shared" si="2"/>
        <v>6945816.7868659561</v>
      </c>
      <c r="P16" s="165">
        <f t="shared" si="3"/>
        <v>3.8539260214950355E-2</v>
      </c>
      <c r="Q16" s="206">
        <f>INDEX('Psych Co-Prescription Data'!$H$95:$H$348,MATCH(DE!B16,'Psych Co-Prescription Data'!$C$95:$C$348,0))</f>
        <v>30</v>
      </c>
      <c r="R16" s="207">
        <v>10981</v>
      </c>
      <c r="S16" s="207">
        <v>15865</v>
      </c>
      <c r="T16" s="207">
        <v>13436</v>
      </c>
      <c r="U16" s="207">
        <v>12447</v>
      </c>
      <c r="V16" s="207">
        <v>18927</v>
      </c>
      <c r="W16" s="207">
        <v>25250</v>
      </c>
      <c r="X16" s="208">
        <f t="shared" si="4"/>
        <v>0.53128734847191394</v>
      </c>
      <c r="Y16" s="208">
        <f t="shared" si="4"/>
        <v>0.54400436882041847</v>
      </c>
      <c r="Z16" s="208">
        <f t="shared" si="4"/>
        <v>0.65269089593134466</v>
      </c>
      <c r="AA16" s="220">
        <f t="shared" si="0"/>
        <v>10641816.563037481</v>
      </c>
      <c r="AB16" s="154">
        <v>2004</v>
      </c>
      <c r="AC16" s="154">
        <v>6</v>
      </c>
      <c r="AD16" s="154">
        <v>2014</v>
      </c>
      <c r="AE16" s="154">
        <v>4</v>
      </c>
      <c r="AL16" s="236" t="s">
        <v>703</v>
      </c>
      <c r="AM16" s="181">
        <v>6025</v>
      </c>
      <c r="AN16" s="236" t="s">
        <v>703</v>
      </c>
      <c r="AO16" s="181">
        <v>8553</v>
      </c>
    </row>
    <row r="17" spans="2:41" ht="15.75" thickBot="1" x14ac:dyDescent="0.3">
      <c r="B17" s="210" t="s">
        <v>310</v>
      </c>
      <c r="C17" s="211">
        <v>167.34020599999999</v>
      </c>
      <c r="D17" s="212">
        <v>1.1341049924003274E-2</v>
      </c>
      <c r="E17" s="211">
        <v>187.56834499999999</v>
      </c>
      <c r="F17" s="212">
        <v>2.3070539419087138E-2</v>
      </c>
      <c r="G17" s="213" t="s">
        <v>662</v>
      </c>
      <c r="H17" s="239" t="s">
        <v>665</v>
      </c>
      <c r="I17" s="220">
        <v>19321713</v>
      </c>
      <c r="J17" s="220">
        <v>18534283</v>
      </c>
      <c r="K17" s="220">
        <v>17982438</v>
      </c>
      <c r="L17" s="220">
        <v>17184831</v>
      </c>
      <c r="M17" s="165">
        <v>0.41418810289389069</v>
      </c>
      <c r="N17" s="205">
        <f t="shared" si="1"/>
        <v>7117752.5504421219</v>
      </c>
      <c r="O17" s="205">
        <f t="shared" si="2"/>
        <v>3505705.3442773083</v>
      </c>
      <c r="P17" s="165">
        <f t="shared" si="3"/>
        <v>1.945160585800702E-2</v>
      </c>
      <c r="Q17" s="206">
        <f>INDEX('Psych Co-Prescription Data'!$H$95:$H$348,MATCH(DE!B17,'Psych Co-Prescription Data'!$C$95:$C$348,0))</f>
        <v>34</v>
      </c>
      <c r="R17" s="207">
        <v>19719</v>
      </c>
      <c r="S17" s="207">
        <v>23901</v>
      </c>
      <c r="T17" s="207">
        <v>19191</v>
      </c>
      <c r="U17" s="207">
        <v>12637</v>
      </c>
      <c r="V17" s="207">
        <v>17866</v>
      </c>
      <c r="W17" s="207">
        <v>18626</v>
      </c>
      <c r="X17" s="208">
        <f t="shared" si="4"/>
        <v>0.39056125602670294</v>
      </c>
      <c r="Y17" s="208">
        <f t="shared" si="4"/>
        <v>0.42775396844398689</v>
      </c>
      <c r="Z17" s="208">
        <f t="shared" si="4"/>
        <v>0.49252981463363038</v>
      </c>
      <c r="AA17" s="220">
        <f t="shared" si="0"/>
        <v>7117752.5504421219</v>
      </c>
      <c r="AB17" s="154">
        <v>1968</v>
      </c>
      <c r="AC17" s="154">
        <v>2</v>
      </c>
      <c r="AD17" s="154">
        <v>0</v>
      </c>
      <c r="AE17" s="154">
        <v>0</v>
      </c>
      <c r="AL17" s="240">
        <f>AM16/AM17</f>
        <v>0.36138435700575816</v>
      </c>
      <c r="AM17" s="181">
        <v>16672</v>
      </c>
      <c r="AN17" s="240">
        <f>AO16/AO17</f>
        <v>0.16784081320277086</v>
      </c>
      <c r="AO17" s="181">
        <v>50959</v>
      </c>
    </row>
    <row r="18" spans="2:41" ht="15.75" thickBot="1" x14ac:dyDescent="0.3">
      <c r="B18" s="203"/>
      <c r="C18" s="203"/>
      <c r="D18" s="203"/>
      <c r="E18" s="203"/>
      <c r="F18" s="203"/>
      <c r="G18" s="203"/>
      <c r="H18" s="203"/>
      <c r="I18" s="220"/>
      <c r="J18" s="220"/>
      <c r="K18" s="220"/>
      <c r="L18" s="220"/>
      <c r="Q18" s="206"/>
      <c r="R18" s="165"/>
      <c r="S18" s="165"/>
      <c r="T18" s="165"/>
      <c r="U18" s="165"/>
      <c r="V18" s="165"/>
      <c r="W18" s="165"/>
      <c r="X18" s="165"/>
      <c r="Y18" s="165"/>
      <c r="Z18" s="165"/>
      <c r="AL18" s="230"/>
      <c r="AN18" s="230"/>
    </row>
    <row r="19" spans="2:41" x14ac:dyDescent="0.25">
      <c r="B19" s="203"/>
      <c r="C19" s="203"/>
      <c r="D19" s="203"/>
      <c r="E19" s="203"/>
      <c r="F19" s="203"/>
      <c r="G19" s="203"/>
      <c r="H19" s="203"/>
      <c r="I19" s="220"/>
      <c r="J19" s="220"/>
      <c r="K19" s="220"/>
      <c r="L19" s="220"/>
      <c r="Q19" s="206"/>
      <c r="R19" s="165"/>
      <c r="S19" s="165"/>
      <c r="T19" s="165"/>
      <c r="U19" s="165"/>
      <c r="V19" s="165"/>
      <c r="W19" s="165"/>
      <c r="X19" s="165"/>
      <c r="Y19" s="165"/>
      <c r="Z19" s="165"/>
      <c r="AL19" s="236" t="s">
        <v>704</v>
      </c>
      <c r="AM19" s="154"/>
      <c r="AN19" s="236" t="s">
        <v>704</v>
      </c>
    </row>
    <row r="20" spans="2:41" ht="15.75" thickBot="1" x14ac:dyDescent="0.3">
      <c r="B20" s="201" t="s">
        <v>666</v>
      </c>
      <c r="C20" s="202"/>
      <c r="D20" s="193"/>
      <c r="E20" s="202"/>
      <c r="F20" s="193"/>
      <c r="G20" s="203"/>
      <c r="H20" s="160"/>
      <c r="I20" s="220">
        <v>236685226</v>
      </c>
      <c r="J20" s="220">
        <v>234991491</v>
      </c>
      <c r="K20" s="220">
        <v>230432840</v>
      </c>
      <c r="L20" s="220">
        <v>225128270</v>
      </c>
      <c r="AA20" s="220">
        <f>M20*L20</f>
        <v>0</v>
      </c>
      <c r="AB20" s="154" t="e">
        <f>INDEX('EU Adj'!$D$3:$H$23,MATCH($B20,'EU Adj'!$A$3:$A$23,0),MATCH($C$5,'EU Adj'!$D$2:$H$2,0))</f>
        <v>#N/A</v>
      </c>
      <c r="AC20" s="154" t="e">
        <f>INDEX('EU Adj'!$J$3:$N$23,MATCH($B20,'EU Adj'!$A$3:$A$23,0),MATCH($C$5,'EU Adj'!$D$2:$H$2,0))</f>
        <v>#N/A</v>
      </c>
      <c r="AD20" s="154" t="e">
        <f>INDEX('EU Adj'!$P$3:$T$23,MATCH($B20,'EU Adj'!$A$3:$A$23,0),MATCH($C$5,'EU Adj'!$D$2:$H$2,0))</f>
        <v>#N/A</v>
      </c>
      <c r="AE20" s="154" t="e">
        <f>INDEX('EU Adj'!$V$3:$Z$23,MATCH($B20,'EU Adj'!$A$3:$A$23,0),MATCH($C$5,'EU Adj'!$D$2:$H$2,0))</f>
        <v>#N/A</v>
      </c>
      <c r="AL20" s="241">
        <v>186</v>
      </c>
      <c r="AN20" s="241">
        <v>135</v>
      </c>
    </row>
    <row r="21" spans="2:41" ht="15.75" thickBot="1" x14ac:dyDescent="0.3">
      <c r="B21" s="215" t="s">
        <v>674</v>
      </c>
      <c r="C21" s="216">
        <v>125.13959199999999</v>
      </c>
      <c r="D21" s="217">
        <v>0.37858061498889278</v>
      </c>
      <c r="E21" s="216">
        <v>169.44568799999999</v>
      </c>
      <c r="F21" s="217">
        <v>0.25211618257261409</v>
      </c>
      <c r="G21" s="160"/>
      <c r="H21" s="160"/>
      <c r="AL21" s="230"/>
      <c r="AM21" s="154"/>
      <c r="AN21" s="230"/>
    </row>
    <row r="22" spans="2:41" x14ac:dyDescent="0.25">
      <c r="B22" s="218" t="s">
        <v>668</v>
      </c>
      <c r="C22" s="202">
        <v>129.979545</v>
      </c>
      <c r="D22" s="193">
        <v>0.15433181339880744</v>
      </c>
      <c r="E22" s="202">
        <v>174.45933299999999</v>
      </c>
      <c r="F22" s="193">
        <v>0.24896265560165975</v>
      </c>
      <c r="G22" s="160"/>
      <c r="H22" s="160"/>
      <c r="AL22" s="236" t="s">
        <v>705</v>
      </c>
      <c r="AM22" s="154"/>
      <c r="AN22" s="236" t="s">
        <v>705</v>
      </c>
    </row>
    <row r="23" spans="2:41" ht="15.75" thickBot="1" x14ac:dyDescent="0.3">
      <c r="B23" s="218" t="s">
        <v>675</v>
      </c>
      <c r="C23" s="202">
        <v>129.12051700000001</v>
      </c>
      <c r="D23" s="193">
        <v>0.19887758681164502</v>
      </c>
      <c r="E23" s="202">
        <v>158.06</v>
      </c>
      <c r="F23" s="193">
        <v>0.12448132780082988</v>
      </c>
      <c r="G23" s="160"/>
      <c r="H23" s="160"/>
      <c r="AL23" s="238">
        <f>AL14*AL17*AL20</f>
        <v>150443079.85584572</v>
      </c>
      <c r="AM23" s="154"/>
      <c r="AN23" s="238">
        <f>AN20*AN17*AN14</f>
        <v>29783960.002368666</v>
      </c>
    </row>
    <row r="24" spans="2:41" ht="15.75" thickBot="1" x14ac:dyDescent="0.3">
      <c r="B24" s="218" t="s">
        <v>672</v>
      </c>
      <c r="C24" s="202">
        <v>129.92297300000001</v>
      </c>
      <c r="D24" s="193">
        <v>8.6519349935695072E-2</v>
      </c>
      <c r="E24" s="202">
        <v>162.86986300000001</v>
      </c>
      <c r="F24" s="193">
        <v>0.12116182572614108</v>
      </c>
      <c r="G24" s="160"/>
      <c r="H24" s="160"/>
      <c r="AL24" s="242"/>
      <c r="AM24" s="154"/>
      <c r="AN24" s="242"/>
    </row>
    <row r="25" spans="2:41" x14ac:dyDescent="0.25">
      <c r="B25" s="218" t="s">
        <v>682</v>
      </c>
      <c r="C25" s="202">
        <v>124.77704900000001</v>
      </c>
      <c r="D25" s="193">
        <v>0.10698000701508242</v>
      </c>
      <c r="E25" s="202">
        <v>162.078014</v>
      </c>
      <c r="F25" s="193">
        <v>0.11701244813278008</v>
      </c>
      <c r="G25" s="160"/>
      <c r="H25" s="160"/>
      <c r="AL25" s="243"/>
      <c r="AM25" s="233" t="s">
        <v>698</v>
      </c>
      <c r="AN25" s="243"/>
    </row>
    <row r="26" spans="2:41" ht="15.75" thickBot="1" x14ac:dyDescent="0.3">
      <c r="B26" s="218" t="s">
        <v>670</v>
      </c>
      <c r="C26" s="202">
        <v>116.358238</v>
      </c>
      <c r="D26" s="193">
        <v>6.1031217116801123E-2</v>
      </c>
      <c r="E26" s="202">
        <v>156.38685000000001</v>
      </c>
      <c r="F26" s="193">
        <v>0.10854771784232366</v>
      </c>
      <c r="G26" s="160"/>
      <c r="H26" s="160"/>
      <c r="AL26" s="230"/>
      <c r="AM26" s="234">
        <f>AL23+AN23</f>
        <v>180227039.85821438</v>
      </c>
      <c r="AN26" s="230"/>
    </row>
    <row r="27" spans="2:41" ht="15.75" thickBot="1" x14ac:dyDescent="0.3">
      <c r="B27" s="218" t="s">
        <v>677</v>
      </c>
      <c r="C27" s="202">
        <v>109.878788</v>
      </c>
      <c r="D27" s="193">
        <v>3.8582953349701861E-2</v>
      </c>
      <c r="E27" s="202">
        <v>154.95599000000001</v>
      </c>
      <c r="F27" s="193">
        <v>6.788381742738589E-2</v>
      </c>
      <c r="G27" s="160"/>
      <c r="H27" s="160"/>
      <c r="AL27" s="244"/>
      <c r="AN27" s="244"/>
    </row>
    <row r="28" spans="2:41" x14ac:dyDescent="0.25">
      <c r="B28" s="218" t="s">
        <v>671</v>
      </c>
      <c r="C28" s="202">
        <v>92.834225000000004</v>
      </c>
      <c r="D28" s="193">
        <v>4.3727347129662107E-2</v>
      </c>
      <c r="E28" s="202">
        <v>138.582245</v>
      </c>
      <c r="F28" s="193">
        <v>6.3568464730290458E-2</v>
      </c>
      <c r="G28" s="160"/>
      <c r="H28" s="160"/>
      <c r="AL28" s="230"/>
      <c r="AM28" s="233" t="s">
        <v>706</v>
      </c>
      <c r="AN28" s="230"/>
    </row>
    <row r="29" spans="2:41" ht="15.75" thickBot="1" x14ac:dyDescent="0.3">
      <c r="B29" s="218" t="s">
        <v>669</v>
      </c>
      <c r="C29" s="202">
        <v>125.456592</v>
      </c>
      <c r="D29" s="193">
        <v>3.6361510581082661E-2</v>
      </c>
      <c r="E29" s="202">
        <v>156.22761199999999</v>
      </c>
      <c r="F29" s="193">
        <v>4.4481327800829876E-2</v>
      </c>
      <c r="G29" s="160"/>
      <c r="H29" s="160"/>
      <c r="AL29" s="230"/>
      <c r="AM29" s="245">
        <f>AT24</f>
        <v>0</v>
      </c>
      <c r="AN29" s="230"/>
    </row>
    <row r="30" spans="2:41" x14ac:dyDescent="0.25">
      <c r="B30" s="218" t="s">
        <v>685</v>
      </c>
      <c r="C30" s="202">
        <v>67.218905000000007</v>
      </c>
      <c r="D30" s="193">
        <v>4.7001052262364083E-2</v>
      </c>
      <c r="E30" s="202">
        <v>100.663265</v>
      </c>
      <c r="F30" s="193">
        <v>1.6265560165975104E-2</v>
      </c>
      <c r="G30" s="219"/>
      <c r="AL30" s="230"/>
      <c r="AN30" s="230"/>
    </row>
    <row r="31" spans="2:41" x14ac:dyDescent="0.25">
      <c r="B31" s="218" t="s">
        <v>678</v>
      </c>
      <c r="C31" s="202">
        <v>0</v>
      </c>
      <c r="D31" s="193">
        <v>0</v>
      </c>
      <c r="E31" s="202">
        <v>0</v>
      </c>
      <c r="F31" s="193">
        <v>0</v>
      </c>
      <c r="G31" s="219"/>
      <c r="AL31" s="230"/>
      <c r="AM31" s="205">
        <f>AL23+AN23</f>
        <v>180227039.85821438</v>
      </c>
      <c r="AN31" s="230"/>
    </row>
    <row r="32" spans="2:41" x14ac:dyDescent="0.25">
      <c r="B32" s="218" t="s">
        <v>679</v>
      </c>
      <c r="C32" s="202">
        <v>0</v>
      </c>
      <c r="D32" s="193">
        <v>0</v>
      </c>
      <c r="E32" s="202">
        <v>0</v>
      </c>
      <c r="F32" s="193">
        <v>0</v>
      </c>
      <c r="G32" s="219"/>
      <c r="AL32" s="230"/>
      <c r="AM32" s="246">
        <f>AM31-AM7</f>
        <v>0</v>
      </c>
      <c r="AN32" s="230"/>
    </row>
    <row r="33" spans="2:7" x14ac:dyDescent="0.25">
      <c r="B33" s="218" t="s">
        <v>673</v>
      </c>
      <c r="C33" s="202">
        <v>0</v>
      </c>
      <c r="D33" s="193">
        <v>0</v>
      </c>
      <c r="E33" s="202">
        <v>0</v>
      </c>
      <c r="F33" s="193">
        <v>0</v>
      </c>
      <c r="G33" s="219"/>
    </row>
    <row r="34" spans="2:7" x14ac:dyDescent="0.25">
      <c r="B34" s="218" t="s">
        <v>680</v>
      </c>
      <c r="C34" s="202">
        <v>0</v>
      </c>
      <c r="D34" s="193">
        <v>0</v>
      </c>
      <c r="E34" s="202">
        <v>0</v>
      </c>
      <c r="F34" s="193">
        <v>0</v>
      </c>
      <c r="G34" s="219"/>
    </row>
    <row r="35" spans="2:7" x14ac:dyDescent="0.25">
      <c r="B35" s="218" t="s">
        <v>681</v>
      </c>
      <c r="C35" s="202">
        <v>0</v>
      </c>
      <c r="D35" s="193">
        <v>0</v>
      </c>
      <c r="E35" s="202">
        <v>0</v>
      </c>
      <c r="F35" s="193">
        <v>0</v>
      </c>
      <c r="G35" s="219"/>
    </row>
    <row r="36" spans="2:7" x14ac:dyDescent="0.25">
      <c r="B36" s="218" t="s">
        <v>683</v>
      </c>
      <c r="C36" s="202">
        <v>0</v>
      </c>
      <c r="D36" s="193">
        <v>0</v>
      </c>
      <c r="E36" s="202">
        <v>0</v>
      </c>
      <c r="F36" s="193">
        <v>0</v>
      </c>
      <c r="G36" s="219"/>
    </row>
    <row r="37" spans="2:7" x14ac:dyDescent="0.25">
      <c r="B37" s="218" t="s">
        <v>684</v>
      </c>
      <c r="C37" s="202">
        <v>0</v>
      </c>
      <c r="D37" s="193">
        <v>0</v>
      </c>
      <c r="E37" s="202">
        <v>0</v>
      </c>
      <c r="F37" s="193">
        <v>0</v>
      </c>
      <c r="G37" s="219"/>
    </row>
    <row r="38" spans="2:7" x14ac:dyDescent="0.25">
      <c r="B38" s="218" t="s">
        <v>676</v>
      </c>
      <c r="C38" s="202">
        <v>0</v>
      </c>
      <c r="D38" s="193">
        <v>0</v>
      </c>
      <c r="E38" s="202">
        <v>0</v>
      </c>
      <c r="F38" s="193">
        <v>0</v>
      </c>
      <c r="G38" s="219"/>
    </row>
    <row r="39" spans="2:7" x14ac:dyDescent="0.25">
      <c r="B39" s="218" t="s">
        <v>686</v>
      </c>
      <c r="C39" s="202">
        <v>0</v>
      </c>
      <c r="D39" s="193">
        <v>0</v>
      </c>
      <c r="E39" s="202">
        <v>0</v>
      </c>
      <c r="F39" s="193">
        <v>0</v>
      </c>
      <c r="G39" s="219"/>
    </row>
    <row r="40" spans="2:7" x14ac:dyDescent="0.25">
      <c r="B40" s="218" t="s">
        <v>321</v>
      </c>
      <c r="C40" s="202">
        <v>0</v>
      </c>
      <c r="D40" s="193">
        <v>0</v>
      </c>
      <c r="E40" s="202">
        <v>0</v>
      </c>
      <c r="F40" s="193">
        <v>0</v>
      </c>
      <c r="G40" s="219"/>
    </row>
    <row r="41" spans="2:7" x14ac:dyDescent="0.25">
      <c r="B41" s="218" t="s">
        <v>687</v>
      </c>
      <c r="C41" s="202">
        <v>0</v>
      </c>
      <c r="D41" s="193">
        <v>0</v>
      </c>
      <c r="E41" s="202">
        <v>0</v>
      </c>
      <c r="F41" s="193">
        <v>0</v>
      </c>
      <c r="G41" s="219"/>
    </row>
    <row r="42" spans="2:7" x14ac:dyDescent="0.25">
      <c r="B42" s="218" t="s">
        <v>688</v>
      </c>
      <c r="C42" s="202">
        <v>0</v>
      </c>
      <c r="D42" s="193">
        <v>0</v>
      </c>
      <c r="E42" s="202">
        <v>0</v>
      </c>
      <c r="F42" s="193">
        <v>0</v>
      </c>
      <c r="G42" s="219"/>
    </row>
    <row r="43" spans="2:7" x14ac:dyDescent="0.25">
      <c r="B43" s="218" t="s">
        <v>689</v>
      </c>
      <c r="C43" s="202">
        <v>0</v>
      </c>
      <c r="D43" s="193">
        <v>0</v>
      </c>
      <c r="E43" s="202">
        <v>0</v>
      </c>
      <c r="F43" s="193">
        <v>0</v>
      </c>
      <c r="G43" s="219"/>
    </row>
    <row r="44" spans="2:7" x14ac:dyDescent="0.25">
      <c r="B44" s="218" t="s">
        <v>664</v>
      </c>
      <c r="C44" s="202">
        <v>0</v>
      </c>
      <c r="D44" s="193">
        <v>0</v>
      </c>
      <c r="E44" s="202">
        <v>0</v>
      </c>
      <c r="F44" s="193">
        <v>0</v>
      </c>
      <c r="G44" s="219"/>
    </row>
    <row r="45" spans="2:7" x14ac:dyDescent="0.25">
      <c r="B45" s="218" t="s">
        <v>690</v>
      </c>
      <c r="C45" s="202">
        <v>0</v>
      </c>
      <c r="D45" s="193">
        <v>0</v>
      </c>
      <c r="E45" s="202">
        <v>0</v>
      </c>
      <c r="F45" s="193">
        <v>0</v>
      </c>
      <c r="G45" s="219"/>
    </row>
    <row r="46" spans="2:7" x14ac:dyDescent="0.25">
      <c r="B46" s="218" t="s">
        <v>666</v>
      </c>
      <c r="C46" s="202">
        <v>0</v>
      </c>
      <c r="D46" s="193">
        <v>0</v>
      </c>
      <c r="E46" s="202">
        <v>0</v>
      </c>
      <c r="F46" s="193">
        <v>0</v>
      </c>
      <c r="G46" s="219"/>
    </row>
    <row r="47" spans="2:7" x14ac:dyDescent="0.25">
      <c r="B47" s="218" t="s">
        <v>691</v>
      </c>
      <c r="C47" s="202">
        <v>0</v>
      </c>
      <c r="D47" s="193">
        <v>0</v>
      </c>
      <c r="E47" s="202">
        <v>0</v>
      </c>
      <c r="F47" s="193">
        <v>0</v>
      </c>
      <c r="G47" s="219"/>
    </row>
    <row r="48" spans="2:7" x14ac:dyDescent="0.25">
      <c r="B48" s="218" t="s">
        <v>692</v>
      </c>
      <c r="C48" s="202">
        <v>0</v>
      </c>
      <c r="D48" s="193">
        <v>0</v>
      </c>
      <c r="E48" s="202">
        <v>0</v>
      </c>
      <c r="F48" s="193">
        <v>0</v>
      </c>
      <c r="G48" s="219"/>
    </row>
    <row r="49" spans="3:5" x14ac:dyDescent="0.25">
      <c r="C49" s="221">
        <v>122.53876504346506</v>
      </c>
      <c r="E49" s="221">
        <v>166.24083572554403</v>
      </c>
    </row>
  </sheetData>
  <mergeCells count="5">
    <mergeCell ref="B1:H1"/>
    <mergeCell ref="R3:Z3"/>
    <mergeCell ref="R4:T4"/>
    <mergeCell ref="U4:W4"/>
    <mergeCell ref="X4:Z4"/>
  </mergeCells>
  <conditionalFormatting sqref="D3 D21:D48 D6:D17 C7:C17 F6:F17 E7:E17 C20:F20">
    <cfRule type="containsErrors" dxfId="14" priority="9">
      <formula>ISERROR(C3)</formula>
    </cfRule>
  </conditionalFormatting>
  <conditionalFormatting sqref="C49:D49">
    <cfRule type="containsErrors" dxfId="13" priority="15">
      <formula>ISERROR(C49)</formula>
    </cfRule>
  </conditionalFormatting>
  <conditionalFormatting sqref="C6:D6">
    <cfRule type="containsErrors" dxfId="12" priority="14">
      <formula>ISERROR(C6)</formula>
    </cfRule>
  </conditionalFormatting>
  <conditionalFormatting sqref="C49:D49">
    <cfRule type="containsErrors" dxfId="11" priority="13">
      <formula>ISERROR(C49)</formula>
    </cfRule>
  </conditionalFormatting>
  <conditionalFormatting sqref="C21:D48">
    <cfRule type="containsErrors" dxfId="10" priority="12">
      <formula>ISERROR(C21)</formula>
    </cfRule>
  </conditionalFormatting>
  <conditionalFormatting sqref="C3:D3">
    <cfRule type="containsErrors" dxfId="9" priority="11">
      <formula>ISERROR(C3)</formula>
    </cfRule>
  </conditionalFormatting>
  <conditionalFormatting sqref="D21:D48">
    <cfRule type="containsErrors" dxfId="8" priority="10">
      <formula>ISERROR(D21)</formula>
    </cfRule>
  </conditionalFormatting>
  <conditionalFormatting sqref="F21:F48">
    <cfRule type="containsErrors" dxfId="7" priority="8">
      <formula>ISERROR(F21)</formula>
    </cfRule>
  </conditionalFormatting>
  <conditionalFormatting sqref="F21:F48">
    <cfRule type="containsErrors" dxfId="6" priority="7">
      <formula>ISERROR(F21)</formula>
    </cfRule>
  </conditionalFormatting>
  <conditionalFormatting sqref="F3">
    <cfRule type="containsErrors" dxfId="5" priority="6">
      <formula>ISERROR(F3)</formula>
    </cfRule>
  </conditionalFormatting>
  <conditionalFormatting sqref="E49">
    <cfRule type="containsErrors" dxfId="4" priority="5">
      <formula>ISERROR(E49)</formula>
    </cfRule>
  </conditionalFormatting>
  <conditionalFormatting sqref="E6">
    <cfRule type="containsErrors" dxfId="3" priority="4">
      <formula>ISERROR(E6)</formula>
    </cfRule>
  </conditionalFormatting>
  <conditionalFormatting sqref="E49">
    <cfRule type="containsErrors" dxfId="2" priority="3">
      <formula>ISERROR(E49)</formula>
    </cfRule>
  </conditionalFormatting>
  <conditionalFormatting sqref="E21:E48">
    <cfRule type="containsErrors" dxfId="1" priority="2">
      <formula>ISERROR(E21)</formula>
    </cfRule>
  </conditionalFormatting>
  <conditionalFormatting sqref="E3">
    <cfRule type="containsErrors" dxfId="0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1">
    <outlinePr summaryBelow="0" summaryRight="0"/>
  </sheetPr>
  <dimension ref="A1:DB32"/>
  <sheetViews>
    <sheetView zoomScaleNormal="100"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7109375" bestFit="1" customWidth="1"/>
    <col min="25" max="25" width="3.140625" bestFit="1" customWidth="1"/>
    <col min="26" max="26" width="5.7109375" bestFit="1" customWidth="1"/>
    <col min="27" max="34" width="5" bestFit="1" customWidth="1"/>
    <col min="35" max="35" width="4.42578125" bestFit="1" customWidth="1"/>
    <col min="36" max="36" width="4.5703125" bestFit="1" customWidth="1"/>
    <col min="37" max="37" width="4.42578125" bestFit="1" customWidth="1"/>
    <col min="38" max="38" width="3.5703125" style="2" bestFit="1" customWidth="1"/>
    <col min="39" max="39" width="5.7109375" style="2" bestFit="1" customWidth="1"/>
    <col min="40" max="40" width="5" style="2" bestFit="1" customWidth="1"/>
    <col min="41" max="41" width="4.42578125" style="2" bestFit="1" customWidth="1"/>
    <col min="42" max="42" width="4.57031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57" width="3.28515625" bestFit="1" customWidth="1"/>
    <col min="58" max="58" width="3.5703125" bestFit="1" customWidth="1"/>
    <col min="59" max="59" width="4.5703125" bestFit="1" customWidth="1"/>
    <col min="60" max="75" width="3.5703125" bestFit="1" customWidth="1"/>
    <col min="76" max="78" width="4.28515625" customWidth="1"/>
    <col min="79" max="82" width="7.7109375" style="1" bestFit="1" customWidth="1"/>
    <col min="83" max="84" width="3.5703125" bestFit="1" customWidth="1"/>
    <col min="85" max="85" width="4.5703125" bestFit="1" customWidth="1"/>
    <col min="86" max="102" width="3.5703125" bestFit="1" customWidth="1"/>
    <col min="103" max="104" width="4.5703125" bestFit="1" customWidth="1"/>
    <col min="105" max="105" width="5.140625" style="1" bestFit="1" customWidth="1"/>
  </cols>
  <sheetData>
    <row r="1" spans="1:106" x14ac:dyDescent="0.25">
      <c r="A1" s="397" t="s">
        <v>176</v>
      </c>
      <c r="B1" s="399"/>
      <c r="C1" s="55" t="s">
        <v>168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L1"/>
      <c r="AM1"/>
      <c r="AN1"/>
      <c r="AO1"/>
      <c r="AQ1"/>
      <c r="CB1" s="35"/>
    </row>
    <row r="2" spans="1:106" x14ac:dyDescent="0.25">
      <c r="B2" t="s">
        <v>167</v>
      </c>
      <c r="C2" s="48">
        <v>3</v>
      </c>
      <c r="T2" s="397" t="s">
        <v>163</v>
      </c>
      <c r="U2" s="398"/>
      <c r="V2" s="398"/>
      <c r="W2" s="399"/>
      <c r="X2" s="47">
        <v>0.2</v>
      </c>
      <c r="AL2"/>
      <c r="AM2"/>
      <c r="AN2"/>
      <c r="AO2"/>
      <c r="AQ2"/>
      <c r="CB2" s="35"/>
    </row>
    <row r="3" spans="1:106" x14ac:dyDescent="0.25">
      <c r="B3" t="s">
        <v>161</v>
      </c>
      <c r="C3" s="48">
        <v>2</v>
      </c>
      <c r="T3" s="397" t="s">
        <v>160</v>
      </c>
      <c r="U3" s="398"/>
      <c r="V3" s="398"/>
      <c r="W3" s="399"/>
      <c r="X3" s="47">
        <v>-0.5</v>
      </c>
      <c r="AL3" s="151"/>
      <c r="AM3"/>
      <c r="AN3"/>
      <c r="AO3"/>
      <c r="AQ3"/>
      <c r="CB3" s="35"/>
    </row>
    <row r="4" spans="1:106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1.25</v>
      </c>
      <c r="AL4"/>
      <c r="AM4"/>
      <c r="AN4"/>
      <c r="AO4"/>
      <c r="AQ4"/>
      <c r="CB4" s="35"/>
    </row>
    <row r="5" spans="1:106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CB5" s="35"/>
    </row>
    <row r="6" spans="1:106" x14ac:dyDescent="0.25">
      <c r="AL6"/>
      <c r="AM6"/>
      <c r="AN6"/>
      <c r="AO6"/>
      <c r="AQ6"/>
      <c r="CB6" s="35"/>
    </row>
    <row r="7" spans="1:106" x14ac:dyDescent="0.25">
      <c r="AL7"/>
      <c r="AM7"/>
      <c r="AN7"/>
      <c r="AO7"/>
      <c r="AQ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MAX(CA9:CA32)</f>
        <v>4.7526679258654517E-2</v>
      </c>
      <c r="CB7" s="34">
        <f>SUMIF($C$9:$C$32,"",CB9:CB32)</f>
        <v>64.59999999999998</v>
      </c>
      <c r="CC7" s="33"/>
      <c r="CD7" s="32">
        <f>SUMIF($C$9:$C$32,"",CD9:CD32)</f>
        <v>0.45360042227144937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7">
        <v>0.05</v>
      </c>
      <c r="CY7" s="27">
        <v>0.47499999999999998</v>
      </c>
      <c r="CZ7" s="26">
        <v>0.47499999999999998</v>
      </c>
      <c r="DA7" s="31">
        <v>5.3883834849545127E-2</v>
      </c>
    </row>
    <row r="8" spans="1:106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 t="s">
        <v>113</v>
      </c>
    </row>
    <row r="9" spans="1:106" x14ac:dyDescent="0.25">
      <c r="A9" s="9" t="str">
        <f t="shared" ref="A9:A32" si="0">$C$1</f>
        <v>JP</v>
      </c>
      <c r="B9" s="9" t="s">
        <v>182</v>
      </c>
      <c r="C9" s="20"/>
      <c r="D9" s="9" t="s">
        <v>46</v>
      </c>
      <c r="E9" s="9" t="s">
        <v>178</v>
      </c>
      <c r="F9" s="9" t="str">
        <f>INDEX('Unique Asset List'!$D$4:$D$59,MATCH(B9,_CompoundList,0))</f>
        <v>Launched</v>
      </c>
      <c r="G9" s="19">
        <v>0.84683030455944985</v>
      </c>
      <c r="H9" s="9">
        <v>2014</v>
      </c>
      <c r="I9" s="9">
        <v>6</v>
      </c>
      <c r="J9" s="18">
        <f>INDEX(PTRS!$D$6:$D$12,MATCH('7'!$F9,PTRS!$B$6:$B$12,0))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2" si="1">CA9/$CA$7</f>
        <v>1</v>
      </c>
      <c r="V9" s="17">
        <v>1</v>
      </c>
      <c r="W9" s="9" t="s">
        <v>180</v>
      </c>
      <c r="X9" s="9">
        <f>INDEX('Unique Asset List'!$AC$4:$AI$59,MATCH('7'!$B9,'Unique Asset List'!$B$4:$B$59,0),MATCH('7'!$C$1,'Unique Asset List'!$AC$3:$AI$3,0))</f>
        <v>1980</v>
      </c>
      <c r="Y9" s="9">
        <f>INDEX('Unique Asset List'!$AJ$4:$AP$59,MATCH('7'!$B9,'Unique Asset List'!$B$4:$B$59,0),MATCH('7'!$C$1,'Unique Asset List'!$AJ$3:$AP$3,0))</f>
        <v>7</v>
      </c>
      <c r="Z9" s="9">
        <f>INDEX('Unique Asset List'!$AX$4:$BD$59,MATCH('7'!$B9,'Unique Asset List'!$B$4:$B$59,0),MATCH('7'!$C$1,'Unique Asset List'!$AX$3:$BD$3,0))</f>
        <v>1988</v>
      </c>
      <c r="AA9" s="9">
        <f>INDEX('Unique Asset List'!$BE$4:$BK$59,MATCH('7'!$B9,'Unique Asset List'!$B$4:$B$59,0),MATCH('7'!$C$1,'Unique Asset List'!$BE$3:$BK$3,0))</f>
        <v>7</v>
      </c>
      <c r="AB9" s="16">
        <f t="shared" ref="AB9:AB23" si="2">SUMPRODUCT($BE9:$BL9,$BE$7:$BL$7)</f>
        <v>1.4234898</v>
      </c>
      <c r="AC9" s="16">
        <f t="shared" ref="AC9:AC23" si="3">SUMPRODUCT($BM9:$BS9,$BM$7:$BS$7)</f>
        <v>0.91994010000000004</v>
      </c>
      <c r="AD9" s="16">
        <f t="shared" ref="AD9:AD23" si="4">SUMPRODUCT($BT9:$BW9,$BT$7:$BW$7)</f>
        <v>0.50129594525999999</v>
      </c>
      <c r="AE9" s="15">
        <f>INDEX('Unique Asset List'!$CN$4:$CT$59,MATCH('7'!$B9,'Unique Asset List'!$B$4:$B$59,0),MATCH('7'!$C$1,'Unique Asset List'!$CN$3:$CT$3,0))</f>
        <v>0.16</v>
      </c>
      <c r="AF9" s="15">
        <f>INDEX('Unique Asset List'!$CU$4:$DA$59,MATCH('7'!$B9,'Unique Asset List'!$B$4:$B$59,0),MATCH('7'!$C$1,'Unique Asset List'!$CU$3:$DA$3,0))</f>
        <v>0.34</v>
      </c>
      <c r="AG9" s="15">
        <f>INDEX('Unique Asset List'!$BZ$4:$CF$59,MATCH('7'!$B9,'Unique Asset List'!$B$4:$B$59,0),MATCH('7'!$C$1,'Unique Asset List'!$BZ$3:$CF$3,0))</f>
        <v>0.16</v>
      </c>
      <c r="AH9" s="15">
        <f>INDEX('Unique Asset List'!$CG$4:$CM$59,MATCH('7'!$B9,'Unique Asset List'!$B$4:$B$59,0),MATCH('7'!$C$1,'Unique Asset List'!$CG$3:$CM$3,0))</f>
        <v>0.34</v>
      </c>
      <c r="AI9" s="11">
        <v>0.7</v>
      </c>
      <c r="AJ9" s="15">
        <f>INDEX('Unique Asset List'!$BL$4:$BR$59,MATCH('7'!$B9,'Unique Asset List'!$B$4:$B$59,0),MATCH('7'!$C$1,'Unique Asset List'!$BL$3:$BR$3,0))</f>
        <v>0.14000000000000001</v>
      </c>
      <c r="AK9" s="15">
        <f>INDEX('Unique Asset List'!$BS$4:$BY$59,MATCH('7'!$B9,'Unique Asset List'!$B$4:$B$59,0),MATCH('7'!$C$1,'Unique Asset List'!$BS$3:$BY$3,0))</f>
        <v>0.15</v>
      </c>
      <c r="AL9" s="40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32" si="5">AP9</f>
        <v>1</v>
      </c>
      <c r="AS9" s="10">
        <v>1</v>
      </c>
      <c r="AT9" s="168">
        <f>INDEX('Unique Asset List'!S$4:S$59,MATCH($B9,_CompoundList,0))</f>
        <v>1</v>
      </c>
      <c r="AU9" s="168">
        <f>INDEX('Unique Asset List'!T$4:T$59,MATCH($B9,_CompoundList,0))</f>
        <v>1</v>
      </c>
      <c r="AV9" s="168">
        <f>INDEX('Unique Asset List'!U$4:U$59,MATCH($B9,_CompoundList,0))</f>
        <v>1</v>
      </c>
      <c r="AW9" s="168">
        <f>INDEX('Unique Asset List'!V$4:V$59,MATCH($B9,_CompoundList,0))</f>
        <v>1</v>
      </c>
      <c r="AX9" s="168">
        <f>INDEX('Unique Asset List'!W$4:W$59,MATCH($B9,_CompoundList,0))</f>
        <v>1</v>
      </c>
      <c r="AY9" s="168">
        <f ca="1">INDEX('Unique Asset List'!X$4:X$59,MATCH($B9,_CompoundList,0))</f>
        <v>1</v>
      </c>
      <c r="AZ9" s="168">
        <f ca="1">INDEX('Unique Asset List'!Y$4:Y$59,MATCH($B9,_CompoundList,0))</f>
        <v>1</v>
      </c>
      <c r="BA9" s="168">
        <f ca="1">INDEX('Unique Asset List'!Z$4:Z$59,MATCH($B9,_CompoundList,0))</f>
        <v>1</v>
      </c>
      <c r="BB9" s="168">
        <f ca="1">INDEX('Unique Asset List'!AA$4:AA$59,MATCH($B9,_CompoundList,0))</f>
        <v>1</v>
      </c>
      <c r="BC9" s="168">
        <f ca="1">INDEX('Unique Asset List'!AB$4:AB$59,MATCH($B9,_CompoundList,0))</f>
        <v>1</v>
      </c>
      <c r="BD9" s="168">
        <f>INDEX('Unique Asset List'!$A$4:$A$75,MATCH(B9,'Unique Asset List'!$B$4:$B$75,0))</f>
        <v>69</v>
      </c>
      <c r="BE9" s="4">
        <f>IF($C$5="ON",CE9,MyRating(_E1,$B9,Efficacy!$F$1))</f>
        <v>2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1</v>
      </c>
      <c r="BK9" s="3">
        <f>IF($C$5="ON",CK9,MyRating(_E7,$B9,Efficacy!$F$1))</f>
        <v>3</v>
      </c>
      <c r="BL9" s="3">
        <f>IF($C$5="ON",CL9,MyRating(_E8,$B9,Efficacy!$F$1))</f>
        <v>2</v>
      </c>
      <c r="BM9" s="3">
        <f>IF($C$5="ON",CM9,MyRating(_S1,$B9,Efficacy!$F$1))</f>
        <v>4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2</v>
      </c>
      <c r="BS9" s="3">
        <f>IF($C$5="ON",CS9,MyRating(_S7,$B9,Efficacy!$F$1))</f>
        <v>3</v>
      </c>
      <c r="BT9" s="3">
        <f>IF($C$5="ON",CT9,MyRating(_D1,$B9,Efficacy!$F$1))</f>
        <v>2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IF($C$5="ON",CX9,MyRating(_B1G5,$B9,Barrier!$L$2))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 t="shared" ref="CA9:CA32" si="6">IF(C9="",CD9/$CD$7,0)</f>
        <v>4.7526679258654517E-2</v>
      </c>
      <c r="CB9" s="8">
        <f t="shared" ref="CB9:CB32" si="7">SUMPRODUCT($BX9:$BZ9,$BX$7:$BZ$7)</f>
        <v>3.0000000000000004</v>
      </c>
      <c r="CC9" s="5">
        <f t="shared" ref="CC9:CC32" si="8">CB9/$CB$7</f>
        <v>4.6439628482972159E-2</v>
      </c>
      <c r="CD9" s="7">
        <f t="shared" ref="CD9:CD32" si="9">CC9^$X$4</f>
        <v>2.1558121780885422E-2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1</v>
      </c>
      <c r="CK9" s="3">
        <v>3</v>
      </c>
      <c r="CL9" s="3">
        <v>3</v>
      </c>
      <c r="CM9" s="3">
        <v>4</v>
      </c>
      <c r="CN9" s="3">
        <v>5</v>
      </c>
      <c r="CO9" s="3">
        <v>4</v>
      </c>
      <c r="CP9" s="3">
        <v>4</v>
      </c>
      <c r="CQ9" s="3">
        <v>5</v>
      </c>
      <c r="CR9" s="3">
        <v>2</v>
      </c>
      <c r="CS9" s="3">
        <v>3</v>
      </c>
      <c r="CT9" s="3">
        <v>2</v>
      </c>
      <c r="CU9" s="3">
        <v>2</v>
      </c>
      <c r="CV9" s="3">
        <v>3</v>
      </c>
      <c r="CW9" s="3">
        <v>3</v>
      </c>
      <c r="CX9" s="3">
        <v>3</v>
      </c>
      <c r="CY9" s="3">
        <v>3</v>
      </c>
      <c r="CZ9" s="6">
        <v>3</v>
      </c>
      <c r="DA9" s="5">
        <v>3.7014903427878103E-2</v>
      </c>
      <c r="DB9" s="58"/>
    </row>
    <row r="10" spans="1:106" x14ac:dyDescent="0.25">
      <c r="A10" s="9" t="str">
        <f t="shared" si="0"/>
        <v>JP</v>
      </c>
      <c r="B10" s="9" t="s">
        <v>181</v>
      </c>
      <c r="C10" s="20"/>
      <c r="D10" s="9" t="s">
        <v>84</v>
      </c>
      <c r="E10" s="9" t="s">
        <v>178</v>
      </c>
      <c r="F10" s="9" t="str">
        <f>INDEX('Unique Asset List'!$D$4:$D$59,MATCH(B10,_CompoundList,0))</f>
        <v>Launched</v>
      </c>
      <c r="G10" s="19">
        <v>0.15316969544055004</v>
      </c>
      <c r="H10" s="9">
        <v>2014</v>
      </c>
      <c r="I10" s="9">
        <v>6</v>
      </c>
      <c r="J10" s="18">
        <f>INDEX(PTRS!$D$6:$D$12,MATCH('7'!$F10,PTRS!$B$6:$B$12,0))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List'!$AC$4:$AI$59,MATCH('7'!$B10,'Unique Asset List'!$B$4:$B$59,0),MATCH('7'!$C$1,'Unique Asset List'!$AC$3:$AI$3,0))</f>
        <v>2010</v>
      </c>
      <c r="Y10" s="9">
        <f>INDEX('Unique Asset List'!$AJ$4:$AP$59,MATCH('7'!$B10,'Unique Asset List'!$B$4:$B$59,0),MATCH('7'!$C$1,'Unique Asset List'!$AJ$3:$AP$3,0))</f>
        <v>1</v>
      </c>
      <c r="Z10" s="9">
        <f>INDEX('Unique Asset List'!$AX$4:$BD$59,MATCH('7'!$B10,'Unique Asset List'!$B$4:$B$59,0),MATCH('7'!$C$1,'Unique Asset List'!$AX$3:$BD$3,0))</f>
        <v>2018</v>
      </c>
      <c r="AA10" s="9">
        <f>INDEX('Unique Asset List'!$BE$4:$BK$59,MATCH('7'!$B10,'Unique Asset List'!$B$4:$B$59,0),MATCH('7'!$C$1,'Unique Asset List'!$BE$3:$BK$3,0))</f>
        <v>1</v>
      </c>
      <c r="AB10" s="16">
        <f t="shared" si="2"/>
        <v>1.6860000000000002</v>
      </c>
      <c r="AC10" s="16">
        <f t="shared" si="3"/>
        <v>0.7069164</v>
      </c>
      <c r="AD10" s="16">
        <f t="shared" si="4"/>
        <v>0.56099999999999994</v>
      </c>
      <c r="AE10" s="15">
        <f>INDEX('Unique Asset List'!$CN$4:$CT$59,MATCH('7'!$B10,'Unique Asset List'!$B$4:$B$59,0),MATCH('7'!$C$1,'Unique Asset List'!$CN$3:$CT$3,0))</f>
        <v>0.16</v>
      </c>
      <c r="AF10" s="15">
        <f>INDEX('Unique Asset List'!$CU$4:$DA$59,MATCH('7'!$B10,'Unique Asset List'!$B$4:$B$59,0),MATCH('7'!$C$1,'Unique Asset List'!$CU$3:$DA$3,0))</f>
        <v>0.34</v>
      </c>
      <c r="AG10" s="15">
        <f>INDEX('Unique Asset List'!$BZ$4:$CF$59,MATCH('7'!$B10,'Unique Asset List'!$B$4:$B$59,0),MATCH('7'!$C$1,'Unique Asset List'!$BZ$3:$CF$3,0))</f>
        <v>0.16</v>
      </c>
      <c r="AH10" s="15">
        <f>INDEX('Unique Asset List'!$CG$4:$CM$59,MATCH('7'!$B10,'Unique Asset List'!$B$4:$B$59,0),MATCH('7'!$C$1,'Unique Asset List'!$CG$3:$CM$3,0))</f>
        <v>0.34</v>
      </c>
      <c r="AI10" s="11">
        <v>0.7</v>
      </c>
      <c r="AJ10" s="15">
        <f>INDEX('Unique Asset List'!$BL$4:$BR$59,MATCH('7'!$B10,'Unique Asset List'!$B$4:$B$59,0),MATCH('7'!$C$1,'Unique Asset List'!$BL$3:$BR$3,0))</f>
        <v>0.14000000000000001</v>
      </c>
      <c r="AK10" s="15">
        <f>INDEX('Unique Asset List'!$BS$4:$BY$59,MATCH('7'!$B10,'Unique Asset List'!$B$4:$B$59,0),MATCH('7'!$C$1,'Unique Asset List'!$BS$3:$BY$3,0))</f>
        <v>0.15</v>
      </c>
      <c r="AL10" s="40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68">
        <f>INDEX('Unique Asset List'!S$4:S$59,MATCH($B10,_CompoundList,0))</f>
        <v>1</v>
      </c>
      <c r="AU10" s="168">
        <f>INDEX('Unique Asset List'!T$4:T$59,MATCH($B10,_CompoundList,0))</f>
        <v>1</v>
      </c>
      <c r="AV10" s="168">
        <f>INDEX('Unique Asset List'!U$4:U$59,MATCH($B10,_CompoundList,0))</f>
        <v>1</v>
      </c>
      <c r="AW10" s="168">
        <f>INDEX('Unique Asset List'!V$4:V$59,MATCH($B10,_CompoundList,0))</f>
        <v>1</v>
      </c>
      <c r="AX10" s="168">
        <f>INDEX('Unique Asset List'!W$4:W$59,MATCH($B10,_CompoundList,0))</f>
        <v>1</v>
      </c>
      <c r="AY10" s="168">
        <f ca="1">INDEX('Unique Asset List'!X$4:X$59,MATCH($B10,_CompoundList,0))</f>
        <v>1</v>
      </c>
      <c r="AZ10" s="168">
        <f ca="1">INDEX('Unique Asset List'!Y$4:Y$59,MATCH($B10,_CompoundList,0))</f>
        <v>1</v>
      </c>
      <c r="BA10" s="168">
        <f ca="1">INDEX('Unique Asset List'!Z$4:Z$59,MATCH($B10,_CompoundList,0))</f>
        <v>1</v>
      </c>
      <c r="BB10" s="168">
        <f ca="1">INDEX('Unique Asset List'!AA$4:AA$59,MATCH($B10,_CompoundList,0))</f>
        <v>1</v>
      </c>
      <c r="BC10" s="168">
        <f ca="1">INDEX('Unique Asset List'!AB$4:AB$59,MATCH($B10,_CompoundList,0))</f>
        <v>1</v>
      </c>
      <c r="BD10" s="168">
        <f>INDEX('Unique Asset List'!$A$4:$A$75,MATCH(B10,'Unique Asset List'!$B$4:$B$75,0))</f>
        <v>67</v>
      </c>
      <c r="BE10" s="4">
        <f>IF($C$5="ON",CE10,MyRating(_E1,$B10,Efficacy!$F$1))</f>
        <v>3</v>
      </c>
      <c r="BF10" s="3">
        <f>IF($C$5="ON",CF10,MyRating(_E2,$B10,Efficacy!$F$1))</f>
        <v>3</v>
      </c>
      <c r="BG10" s="3">
        <f>IF($C$5="ON",CG10,MyRating(_E3,$B10,Efficacy!$F$1))</f>
        <v>3</v>
      </c>
      <c r="BH10" s="3">
        <f>IF($C$5="ON",CH10,MyRating(_E4,$B10,Efficacy!$F$1))</f>
        <v>3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IF($C$5="ON",CX10,MyRating(_B1G5,$B10,Barrier!$L$2))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si="6"/>
        <v>4.7526679258654517E-2</v>
      </c>
      <c r="CB10" s="8">
        <f t="shared" si="7"/>
        <v>3.0000000000000004</v>
      </c>
      <c r="CC10" s="5">
        <f t="shared" si="8"/>
        <v>4.6439628482972159E-2</v>
      </c>
      <c r="CD10" s="7">
        <f t="shared" si="9"/>
        <v>2.1558121780885422E-2</v>
      </c>
      <c r="CE10" s="4">
        <v>3</v>
      </c>
      <c r="CF10" s="3">
        <v>2</v>
      </c>
      <c r="CG10" s="3">
        <v>3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3</v>
      </c>
      <c r="CY10" s="3">
        <v>3</v>
      </c>
      <c r="CZ10" s="6">
        <v>3</v>
      </c>
      <c r="DA10" s="5">
        <v>3.7014903427878103E-2</v>
      </c>
      <c r="DB10" s="58"/>
    </row>
    <row r="11" spans="1:106" x14ac:dyDescent="0.25">
      <c r="A11" s="9" t="str">
        <f t="shared" si="0"/>
        <v>JP</v>
      </c>
      <c r="B11" s="9" t="s">
        <v>270</v>
      </c>
      <c r="C11" s="20"/>
      <c r="D11" s="9" t="s">
        <v>2</v>
      </c>
      <c r="E11" s="9" t="s">
        <v>178</v>
      </c>
      <c r="F11" s="9" t="str">
        <f>INDEX('Unique Asset List'!$D$4:$D$59,MATCH(B11,_CompoundList,0))</f>
        <v>Launched</v>
      </c>
      <c r="G11" s="19">
        <v>0</v>
      </c>
      <c r="H11" s="9">
        <v>2014</v>
      </c>
      <c r="I11" s="9">
        <v>6</v>
      </c>
      <c r="J11" s="18">
        <f>INDEX(PTRS!$D$6:$D$12,MATCH('7'!$F11,PTRS!$B$6:$B$12,0))</f>
        <v>1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v>0.58500000000000008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0.253278561883864</v>
      </c>
      <c r="V11" s="17">
        <v>0.54</v>
      </c>
      <c r="W11" s="9" t="s">
        <v>59</v>
      </c>
      <c r="X11" s="9">
        <f>INDEX('Unique Asset List'!$AC$4:$AI$59,MATCH('7'!$B11,'Unique Asset List'!$B$4:$B$59,0),MATCH('7'!$C$1,'Unique Asset List'!$AC$3:$AI$3,0))</f>
        <v>2022</v>
      </c>
      <c r="Y11" s="9">
        <f>INDEX('Unique Asset List'!$AJ$4:$AP$59,MATCH('7'!$B11,'Unique Asset List'!$B$4:$B$59,0),MATCH('7'!$C$1,'Unique Asset List'!$AJ$3:$AP$3,0))</f>
        <v>11</v>
      </c>
      <c r="Z11" s="9">
        <f>INDEX('Unique Asset List'!$AX$4:$BD$59,MATCH('7'!$B11,'Unique Asset List'!$B$4:$B$59,0),MATCH('7'!$C$1,'Unique Asset List'!$AX$3:$BD$3,0))</f>
        <v>2030</v>
      </c>
      <c r="AA11" s="9">
        <f>INDEX('Unique Asset List'!$BE$4:$BK$59,MATCH('7'!$B11,'Unique Asset List'!$B$4:$B$59,0),MATCH('7'!$C$1,'Unique Asset List'!$BE$3:$BK$3,0))</f>
        <v>11</v>
      </c>
      <c r="AB11" s="16">
        <f t="shared" si="2"/>
        <v>2.4575697999999999</v>
      </c>
      <c r="AC11" s="16">
        <f t="shared" si="3"/>
        <v>0.91994010000000004</v>
      </c>
      <c r="AD11" s="16">
        <f t="shared" si="4"/>
        <v>0.35908660413999993</v>
      </c>
      <c r="AE11" s="15">
        <f>INDEX('Unique Asset List'!$CN$4:$CT$59,MATCH('7'!$B11,'Unique Asset List'!$B$4:$B$59,0),MATCH('7'!$C$1,'Unique Asset List'!$CN$3:$CT$3,0))</f>
        <v>0.23</v>
      </c>
      <c r="AF11" s="15">
        <f>INDEX('Unique Asset List'!$CU$4:$DA$59,MATCH('7'!$B11,'Unique Asset List'!$B$4:$B$59,0),MATCH('7'!$C$1,'Unique Asset List'!$CU$3:$DA$3,0))</f>
        <v>0.27</v>
      </c>
      <c r="AG11" s="15">
        <f>INDEX('Unique Asset List'!$BZ$4:$CF$59,MATCH('7'!$B11,'Unique Asset List'!$B$4:$B$59,0),MATCH('7'!$C$1,'Unique Asset List'!$BZ$3:$CF$3,0))</f>
        <v>0.23</v>
      </c>
      <c r="AH11" s="15">
        <f>INDEX('Unique Asset List'!$CG$4:$CM$59,MATCH('7'!$B11,'Unique Asset List'!$B$4:$B$59,0),MATCH('7'!$C$1,'Unique Asset List'!$CG$3:$CM$3,0))</f>
        <v>0.27</v>
      </c>
      <c r="AI11" s="11">
        <v>0.7</v>
      </c>
      <c r="AJ11" s="15">
        <f>INDEX('Unique Asset List'!$BL$4:$BR$59,MATCH('7'!$B11,'Unique Asset List'!$B$4:$B$59,0),MATCH('7'!$C$1,'Unique Asset List'!$BL$3:$BR$3,0))</f>
        <v>0.14000000000000001</v>
      </c>
      <c r="AK11" s="15">
        <f>INDEX('Unique Asset List'!$BS$4:$BY$59,MATCH('7'!$B11,'Unique Asset List'!$B$4:$B$59,0),MATCH('7'!$C$1,'Unique Asset List'!$BS$3:$BY$3,0))</f>
        <v>0.15</v>
      </c>
      <c r="AL11" s="40">
        <v>184.20560747663552</v>
      </c>
      <c r="AM11" s="14">
        <f>5365/365</f>
        <v>14.698630136986301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0.32340383561643832</v>
      </c>
      <c r="AT11" s="168">
        <f>INDEX('Unique Asset List'!S$4:S$59,MATCH($B11,_CompoundList,0))</f>
        <v>1</v>
      </c>
      <c r="AU11" s="168">
        <f>INDEX('Unique Asset List'!T$4:T$59,MATCH($B11,_CompoundList,0))</f>
        <v>1</v>
      </c>
      <c r="AV11" s="168">
        <f>INDEX('Unique Asset List'!U$4:U$59,MATCH($B11,_CompoundList,0))</f>
        <v>1</v>
      </c>
      <c r="AW11" s="168">
        <f>INDEX('Unique Asset List'!V$4:V$59,MATCH($B11,_CompoundList,0))</f>
        <v>1</v>
      </c>
      <c r="AX11" s="168">
        <f>INDEX('Unique Asset List'!W$4:W$59,MATCH($B11,_CompoundList,0))</f>
        <v>1</v>
      </c>
      <c r="AY11" s="168">
        <f ca="1">INDEX('Unique Asset List'!X$4:X$59,MATCH($B11,_CompoundList,0))</f>
        <v>1</v>
      </c>
      <c r="AZ11" s="168">
        <f ca="1">INDEX('Unique Asset List'!Y$4:Y$59,MATCH($B11,_CompoundList,0))</f>
        <v>1</v>
      </c>
      <c r="BA11" s="168">
        <f ca="1">INDEX('Unique Asset List'!Z$4:Z$59,MATCH($B11,_CompoundList,0))</f>
        <v>1</v>
      </c>
      <c r="BB11" s="168">
        <f ca="1">INDEX('Unique Asset List'!AA$4:AA$59,MATCH($B11,_CompoundList,0))</f>
        <v>1</v>
      </c>
      <c r="BC11" s="168">
        <f ca="1">INDEX('Unique Asset List'!AB$4:AB$59,MATCH($B11,_CompoundList,0))</f>
        <v>1</v>
      </c>
      <c r="BD11" s="168">
        <f>INDEX('Unique Asset List'!$A$4:$A$75,MATCH(B11,'Unique Asset List'!$B$4:$B$75,0))</f>
        <v>8</v>
      </c>
      <c r="BE11" s="4">
        <f>IF($C$5="ON",CE11,MyRating(_E1,$B11,Efficacy!$F$1))</f>
        <v>5</v>
      </c>
      <c r="BF11" s="3">
        <f>IF($C$5="ON",CF11,MyRating(_E2,$B11,Efficacy!$F$1))</f>
        <v>5</v>
      </c>
      <c r="BG11" s="3">
        <f>IF($C$5="ON",CG11,MyRating(_E3,$B11,Efficacy!$F$1))</f>
        <v>5</v>
      </c>
      <c r="BH11" s="3">
        <f>IF($C$5="ON",CH11,MyRating(_E4,$B11,Efficacy!$F$1))</f>
        <v>5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2</v>
      </c>
      <c r="BL11" s="3">
        <f>IF($C$5="ON",CL11,MyRating(_E8,$B11,Efficacy!$F$1))</f>
        <v>5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2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2</v>
      </c>
      <c r="BW11" s="3">
        <f>IF($C$5="ON",CW11,MyRating(_D4,$B11,Efficacy!$F$1))</f>
        <v>1</v>
      </c>
      <c r="BX11" s="3">
        <f>IF($C$5="ON",CX11,MyRating(_B1G5,$B11,Barrier!$L$2))</f>
        <v>1</v>
      </c>
      <c r="BY11" s="3">
        <f>IF($C$5="ON",CY11,MyRating(_B2,$B11,Barrier!$F$2))</f>
        <v>1</v>
      </c>
      <c r="BZ11" s="6">
        <f>IF($C$5="ON",CZ11,MyRating(_B3,$B11,Barrier!$F$2))</f>
        <v>1</v>
      </c>
      <c r="CA11" s="5">
        <f t="shared" si="6"/>
        <v>1.2037488973747684E-2</v>
      </c>
      <c r="CB11" s="8">
        <f t="shared" si="7"/>
        <v>1</v>
      </c>
      <c r="CC11" s="5">
        <f t="shared" si="8"/>
        <v>1.5479876160990717E-2</v>
      </c>
      <c r="CD11" s="7">
        <f t="shared" si="9"/>
        <v>5.4602100815798653E-3</v>
      </c>
      <c r="CE11" s="4">
        <v>5</v>
      </c>
      <c r="CF11" s="3">
        <v>5</v>
      </c>
      <c r="CG11" s="3">
        <v>5</v>
      </c>
      <c r="CH11" s="3">
        <v>4</v>
      </c>
      <c r="CI11" s="3">
        <v>3</v>
      </c>
      <c r="CJ11" s="3">
        <v>3</v>
      </c>
      <c r="CK11" s="3">
        <v>3</v>
      </c>
      <c r="CL11" s="3">
        <v>4</v>
      </c>
      <c r="CM11" s="3">
        <v>4</v>
      </c>
      <c r="CN11" s="3">
        <v>3</v>
      </c>
      <c r="CO11" s="3">
        <v>3</v>
      </c>
      <c r="CP11" s="3">
        <v>3</v>
      </c>
      <c r="CQ11" s="3">
        <v>5</v>
      </c>
      <c r="CR11" s="3">
        <v>2</v>
      </c>
      <c r="CS11" s="3">
        <v>3</v>
      </c>
      <c r="CT11" s="3">
        <v>2</v>
      </c>
      <c r="CU11" s="3">
        <v>3</v>
      </c>
      <c r="CV11" s="3">
        <v>3</v>
      </c>
      <c r="CW11" s="3">
        <v>1</v>
      </c>
      <c r="CX11" s="3">
        <v>1</v>
      </c>
      <c r="CY11" s="3">
        <v>1</v>
      </c>
      <c r="CZ11" s="6">
        <v>1</v>
      </c>
      <c r="DA11" s="5">
        <v>9.9044671286996639E-3</v>
      </c>
      <c r="DB11" s="58"/>
    </row>
    <row r="12" spans="1:106" x14ac:dyDescent="0.25">
      <c r="A12" s="9" t="str">
        <f t="shared" si="0"/>
        <v>JP</v>
      </c>
      <c r="B12" s="9" t="s">
        <v>78</v>
      </c>
      <c r="C12" s="20"/>
      <c r="D12" s="9" t="s">
        <v>77</v>
      </c>
      <c r="E12" s="9" t="s">
        <v>178</v>
      </c>
      <c r="F12" s="9" t="str">
        <f>INDEX('Unique Asset List'!$D$4:$D$59,MATCH(B12,_CompoundList,0))</f>
        <v>Ph3</v>
      </c>
      <c r="G12" s="19">
        <v>0</v>
      </c>
      <c r="H12" s="9">
        <v>2014</v>
      </c>
      <c r="I12" s="9">
        <v>6</v>
      </c>
      <c r="J12" s="18">
        <f>INDEX(PTRS!$D$6:$D$12,MATCH('7'!$F12,PTRS!$B$6:$B$12,0))</f>
        <v>0.58500000000000008</v>
      </c>
      <c r="K12" s="17">
        <f>INDEX('Unique Asset List'!$I$4:$R$59,MATCH($B12,'Unique Asset List'!$B$4:$B$59,0),MATCH(K$8,'Unique Asset List'!$I$3:$R$3,0))</f>
        <v>0</v>
      </c>
      <c r="L12" s="17">
        <f>INDEX('Unique Asset List'!$I$4:$R$59,MATCH($B12,'Unique Asset List'!$B$4:$B$59,0),MATCH(L$8,'Unique Asset List'!$I$3:$R$3,0))</f>
        <v>0</v>
      </c>
      <c r="M12" s="17">
        <v>0.19500000000000003</v>
      </c>
      <c r="N12" s="17">
        <f>INDEX('Unique Asset List'!$I$4:$R$59,MATCH($B12,'Unique Asset List'!$B$4:$B$59,0),MATCH(N$8,'Unique Asset List'!$I$3:$R$3,0))</f>
        <v>0.58500000000000008</v>
      </c>
      <c r="O12" s="17">
        <f>INDEX('Unique Asset List'!$I$4:$R$59,MATCH($B12,'Unique Asset List'!$B$4:$B$59,0),MATCH(O$8,'Unique Asset List'!$I$3:$R$3,0))</f>
        <v>0.58500000000000008</v>
      </c>
      <c r="P12" s="17">
        <f>INDEX('Unique Asset List'!$I$4:$R$59,MATCH($B12,'Unique Asset List'!$B$4:$B$59,0),MATCH(P$8,'Unique Asset List'!$I$3:$R$3,0))</f>
        <v>0.58500000000000008</v>
      </c>
      <c r="Q12" s="17">
        <f>INDEX('Unique Asset List'!$I$4:$R$59,MATCH($B12,'Unique Asset List'!$B$4:$B$59,0),MATCH(Q$8,'Unique Asset List'!$I$3:$R$3,0))</f>
        <v>0.58500000000000008</v>
      </c>
      <c r="R12" s="17">
        <f>INDEX('Unique Asset List'!$I$4:$R$59,MATCH($B12,'Unique Asset List'!$B$4:$B$59,0),MATCH(R$8,'Unique Asset List'!$I$3:$R$3,0))</f>
        <v>0.58500000000000008</v>
      </c>
      <c r="S12" s="17">
        <f>INDEX('Unique Asset List'!$I$4:$R$59,MATCH($B12,'Unique Asset List'!$B$4:$B$59,0),MATCH(S$8,'Unique Asset List'!$I$3:$R$3,0))</f>
        <v>0</v>
      </c>
      <c r="T12" s="17"/>
      <c r="U12" s="17">
        <f t="shared" si="1"/>
        <v>0.91737303568042572</v>
      </c>
      <c r="V12" s="17">
        <v>1</v>
      </c>
      <c r="W12" s="9" t="s">
        <v>180</v>
      </c>
      <c r="X12" s="9">
        <f>INDEX('Unique Asset List'!$AC$4:$AI$59,MATCH('7'!$B12,'Unique Asset List'!$B$4:$B$59,0),MATCH('7'!$C$1,'Unique Asset List'!$AC$3:$AI$3,0))</f>
        <v>2023</v>
      </c>
      <c r="Y12" s="9">
        <f>INDEX('Unique Asset List'!$AJ$4:$AP$59,MATCH('7'!$B12,'Unique Asset List'!$B$4:$B$59,0),MATCH('7'!$C$1,'Unique Asset List'!$AJ$3:$AP$3,0))</f>
        <v>4</v>
      </c>
      <c r="Z12" s="9">
        <f>INDEX('Unique Asset List'!$AX$4:$BD$59,MATCH('7'!$B12,'Unique Asset List'!$B$4:$B$59,0),MATCH('7'!$C$1,'Unique Asset List'!$AX$3:$BD$3,0))</f>
        <v>2031</v>
      </c>
      <c r="AA12" s="9">
        <f>INDEX('Unique Asset List'!$BE$4:$BK$59,MATCH('7'!$B12,'Unique Asset List'!$B$4:$B$59,0),MATCH('7'!$C$1,'Unique Asset List'!$BE$3:$BK$3,0))</f>
        <v>4</v>
      </c>
      <c r="AB12" s="16">
        <f t="shared" si="2"/>
        <v>1.6860000000000002</v>
      </c>
      <c r="AC12" s="16">
        <f t="shared" si="3"/>
        <v>0.97325250000000008</v>
      </c>
      <c r="AD12" s="16">
        <f t="shared" si="4"/>
        <v>0.38169906301999995</v>
      </c>
      <c r="AE12" s="15">
        <f>INDEX('Unique Asset List'!$CN$4:$CT$59,MATCH('7'!$B12,'Unique Asset List'!$B$4:$B$59,0),MATCH('7'!$C$1,'Unique Asset List'!$CN$3:$CT$3,0))</f>
        <v>0.16</v>
      </c>
      <c r="AF12" s="15">
        <f>INDEX('Unique Asset List'!$CU$4:$DA$59,MATCH('7'!$B12,'Unique Asset List'!$B$4:$B$59,0),MATCH('7'!$C$1,'Unique Asset List'!$CU$3:$DA$3,0))</f>
        <v>0.34</v>
      </c>
      <c r="AG12" s="15">
        <f>INDEX('Unique Asset List'!$BZ$4:$CF$59,MATCH('7'!$B12,'Unique Asset List'!$B$4:$B$59,0),MATCH('7'!$C$1,'Unique Asset List'!$BZ$3:$CF$3,0))</f>
        <v>0.16</v>
      </c>
      <c r="AH12" s="15">
        <f>INDEX('Unique Asset List'!$CG$4:$CM$59,MATCH('7'!$B12,'Unique Asset List'!$B$4:$B$59,0),MATCH('7'!$C$1,'Unique Asset List'!$CG$3:$CM$3,0))</f>
        <v>0.34</v>
      </c>
      <c r="AI12" s="11">
        <v>0.7</v>
      </c>
      <c r="AJ12" s="15">
        <f>INDEX('Unique Asset List'!$BL$4:$BR$59,MATCH('7'!$B12,'Unique Asset List'!$B$4:$B$59,0),MATCH('7'!$C$1,'Unique Asset List'!$BL$3:$BR$3,0))</f>
        <v>0.14000000000000001</v>
      </c>
      <c r="AK12" s="15">
        <f>INDEX('Unique Asset List'!$BS$4:$BY$59,MATCH('7'!$B12,'Unique Asset List'!$B$4:$B$59,0),MATCH('7'!$C$1,'Unique Asset List'!$BS$3:$BY$3,0))</f>
        <v>0.15</v>
      </c>
      <c r="AL12" s="40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68">
        <f>INDEX('Unique Asset List'!S$4:S$59,MATCH($B12,_CompoundList,0))</f>
        <v>0</v>
      </c>
      <c r="AU12" s="168">
        <f>INDEX('Unique Asset List'!T$4:T$59,MATCH($B12,_CompoundList,0))</f>
        <v>0</v>
      </c>
      <c r="AV12" s="168">
        <f>INDEX('Unique Asset List'!U$4:U$59,MATCH($B12,_CompoundList,0))</f>
        <v>0</v>
      </c>
      <c r="AW12" s="168">
        <f>INDEX('Unique Asset List'!V$4:V$59,MATCH($B12,_CompoundList,0))</f>
        <v>0</v>
      </c>
      <c r="AX12" s="168">
        <f>INDEX('Unique Asset List'!W$4:W$59,MATCH($B12,_CompoundList,0))</f>
        <v>1</v>
      </c>
      <c r="AY12" s="168">
        <f ca="1">INDEX('Unique Asset List'!X$4:X$59,MATCH($B12,_CompoundList,0))</f>
        <v>1</v>
      </c>
      <c r="AZ12" s="168">
        <f ca="1">INDEX('Unique Asset List'!Y$4:Y$59,MATCH($B12,_CompoundList,0))</f>
        <v>1</v>
      </c>
      <c r="BA12" s="168">
        <f ca="1">INDEX('Unique Asset List'!Z$4:Z$59,MATCH($B12,_CompoundList,0))</f>
        <v>0</v>
      </c>
      <c r="BB12" s="168">
        <f ca="1">INDEX('Unique Asset List'!AA$4:AA$59,MATCH($B12,_CompoundList,0))</f>
        <v>0</v>
      </c>
      <c r="BC12" s="168">
        <f ca="1">INDEX('Unique Asset List'!AB$4:AB$59,MATCH($B12,_CompoundList,0))</f>
        <v>1</v>
      </c>
      <c r="BD12" s="168">
        <f>INDEX('Unique Asset List'!$A$4:$A$75,MATCH(B12,'Unique Asset List'!$B$4:$B$75,0))</f>
        <v>5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4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5</v>
      </c>
      <c r="BR12" s="3">
        <f>IF($C$5="ON",CR12,MyRating(_S6,$B12,Efficacy!$F$1))</f>
        <v>3</v>
      </c>
      <c r="BS12" s="3">
        <f>IF($C$5="ON",CS12,MyRating(_S7,$B12,Efficacy!$F$1))</f>
        <v>4</v>
      </c>
      <c r="BT12" s="3">
        <f>IF($C$5="ON",CT12,MyRating(_D1,$B12,Efficacy!$F$1))</f>
        <v>2</v>
      </c>
      <c r="BU12" s="3">
        <f>IF($C$5="ON",CU12,MyRating(_D2,$B12,Efficacy!$F$1))</f>
        <v>3</v>
      </c>
      <c r="BV12" s="3">
        <f>IF($C$5="ON",CV12,MyRating(_D3,$B12,Efficacy!$F$1))</f>
        <v>1</v>
      </c>
      <c r="BW12" s="3">
        <f>IF($C$5="ON",CW12,MyRating(_D4,$B12,Efficacy!$F$1))</f>
        <v>2</v>
      </c>
      <c r="BX12" s="3">
        <f>IF($C$5="ON",CX12,MyRating(_B1G5,$B12,Barrier!$L$2))</f>
        <v>2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6"/>
        <v>4.359969402732182E-2</v>
      </c>
      <c r="CB12" s="8">
        <f t="shared" si="7"/>
        <v>2.8000000000000003</v>
      </c>
      <c r="CC12" s="5">
        <f t="shared" si="8"/>
        <v>4.3343653250774009E-2</v>
      </c>
      <c r="CD12" s="7">
        <f t="shared" si="9"/>
        <v>1.9776839621699165E-2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5</v>
      </c>
      <c r="CN12" s="3">
        <v>3</v>
      </c>
      <c r="CO12" s="3">
        <v>3</v>
      </c>
      <c r="CP12" s="3">
        <v>4</v>
      </c>
      <c r="CQ12" s="3">
        <v>5</v>
      </c>
      <c r="CR12" s="3">
        <v>3</v>
      </c>
      <c r="CS12" s="3">
        <v>4</v>
      </c>
      <c r="CT12" s="3">
        <v>2</v>
      </c>
      <c r="CU12" s="3">
        <v>3</v>
      </c>
      <c r="CV12" s="3">
        <v>1</v>
      </c>
      <c r="CW12" s="3">
        <v>2</v>
      </c>
      <c r="CX12" s="3">
        <v>2</v>
      </c>
      <c r="CY12" s="3">
        <v>3</v>
      </c>
      <c r="CZ12" s="6">
        <v>3</v>
      </c>
      <c r="DA12" s="5">
        <v>3.6275844714639842E-2</v>
      </c>
      <c r="DB12" s="58"/>
    </row>
    <row r="13" spans="1:106" x14ac:dyDescent="0.25">
      <c r="A13" s="9" t="str">
        <f t="shared" si="0"/>
        <v>JP</v>
      </c>
      <c r="B13" s="9" t="s">
        <v>75</v>
      </c>
      <c r="C13" s="20"/>
      <c r="D13" s="9" t="s">
        <v>74</v>
      </c>
      <c r="E13" s="9" t="s">
        <v>178</v>
      </c>
      <c r="F13" s="9" t="str">
        <f>INDEX('Unique Asset List'!$D$4:$D$59,MATCH(B13,_CompoundList,0))</f>
        <v>Ph2b</v>
      </c>
      <c r="G13" s="19">
        <v>0</v>
      </c>
      <c r="H13" s="9">
        <v>2014</v>
      </c>
      <c r="I13" s="9">
        <v>6</v>
      </c>
      <c r="J13" s="18">
        <f>INDEX(PTRS!$D$6:$D$12,MATCH('7'!$F13,PTRS!$B$6:$B$12,0))</f>
        <v>0.40949999999999998</v>
      </c>
      <c r="K13" s="17">
        <f>INDEX('Unique Asset List'!$I$4:$R$59,MATCH($B13,'Unique Asset List'!$B$4:$B$59,0),MATCH(K$8,'Unique Asset List'!$I$3:$R$3,0))</f>
        <v>0</v>
      </c>
      <c r="L13" s="17">
        <f>INDEX('Unique Asset List'!$I$4:$R$59,MATCH($B13,'Unique Asset List'!$B$4:$B$59,0),MATCH(L$8,'Unique Asset List'!$I$3:$R$3,0))</f>
        <v>0</v>
      </c>
      <c r="M13" s="17">
        <v>0.13649999999999998</v>
      </c>
      <c r="N13" s="17">
        <f>INDEX('Unique Asset List'!$I$4:$R$59,MATCH($B13,'Unique Asset List'!$B$4:$B$59,0),MATCH(N$8,'Unique Asset List'!$I$3:$R$3,0))</f>
        <v>0.40949999999999998</v>
      </c>
      <c r="O13" s="17">
        <f>INDEX('Unique Asset List'!$I$4:$R$59,MATCH($B13,'Unique Asset List'!$B$4:$B$59,0),MATCH(O$8,'Unique Asset List'!$I$3:$R$3,0))</f>
        <v>0.40949999999999998</v>
      </c>
      <c r="P13" s="17">
        <f>INDEX('Unique Asset List'!$I$4:$R$59,MATCH($B13,'Unique Asset List'!$B$4:$B$59,0),MATCH(P$8,'Unique Asset List'!$I$3:$R$3,0))</f>
        <v>0.40949999999999998</v>
      </c>
      <c r="Q13" s="17">
        <f>INDEX('Unique Asset List'!$I$4:$R$59,MATCH($B13,'Unique Asset List'!$B$4:$B$59,0),MATCH(Q$8,'Unique Asset List'!$I$3:$R$3,0))</f>
        <v>0.40949999999999998</v>
      </c>
      <c r="R13" s="17">
        <f>INDEX('Unique Asset List'!$I$4:$R$59,MATCH($B13,'Unique Asset List'!$B$4:$B$59,0),MATCH(R$8,'Unique Asset List'!$I$3:$R$3,0))</f>
        <v>0.40949999999999998</v>
      </c>
      <c r="S13" s="17">
        <f>INDEX('Unique Asset List'!$I$4:$R$59,MATCH($B13,'Unique Asset List'!$B$4:$B$59,0),MATCH(S$8,'Unique Asset List'!$I$3:$R$3,0))</f>
        <v>0</v>
      </c>
      <c r="T13" s="17"/>
      <c r="U13" s="17">
        <f t="shared" si="1"/>
        <v>0.91737303568042572</v>
      </c>
      <c r="V13" s="17">
        <v>1</v>
      </c>
      <c r="W13" s="9" t="s">
        <v>59</v>
      </c>
      <c r="X13" s="9">
        <f>INDEX('Unique Asset List'!$AC$4:$AI$59,MATCH('7'!$B13,'Unique Asset List'!$B$4:$B$59,0),MATCH('7'!$C$1,'Unique Asset List'!$AC$3:$AI$3,0))</f>
        <v>2024</v>
      </c>
      <c r="Y13" s="9">
        <f>INDEX('Unique Asset List'!$AJ$4:$AP$59,MATCH('7'!$B13,'Unique Asset List'!$B$4:$B$59,0),MATCH('7'!$C$1,'Unique Asset List'!$AJ$3:$AP$3,0))</f>
        <v>7</v>
      </c>
      <c r="Z13" s="9">
        <f>INDEX('Unique Asset List'!$AX$4:$BD$59,MATCH('7'!$B13,'Unique Asset List'!$B$4:$B$59,0),MATCH('7'!$C$1,'Unique Asset List'!$AX$3:$BD$3,0))</f>
        <v>2032</v>
      </c>
      <c r="AA13" s="9">
        <f>INDEX('Unique Asset List'!$BE$4:$BK$59,MATCH('7'!$B13,'Unique Asset List'!$B$4:$B$59,0),MATCH('7'!$C$1,'Unique Asset List'!$BE$3:$BK$3,0))</f>
        <v>7</v>
      </c>
      <c r="AB13" s="16">
        <f t="shared" si="2"/>
        <v>2.0719254000000005</v>
      </c>
      <c r="AC13" s="16">
        <f t="shared" si="3"/>
        <v>0.88497580000000009</v>
      </c>
      <c r="AD13" s="16">
        <f t="shared" si="4"/>
        <v>0.56099999999999994</v>
      </c>
      <c r="AE13" s="15">
        <f>INDEX('Unique Asset List'!$CN$4:$CT$59,MATCH('7'!$B13,'Unique Asset List'!$B$4:$B$59,0),MATCH('7'!$C$1,'Unique Asset List'!$CN$3:$CT$3,0))</f>
        <v>0.23</v>
      </c>
      <c r="AF13" s="15">
        <f>INDEX('Unique Asset List'!$CU$4:$DA$59,MATCH('7'!$B13,'Unique Asset List'!$B$4:$B$59,0),MATCH('7'!$C$1,'Unique Asset List'!$CU$3:$DA$3,0))</f>
        <v>0.27</v>
      </c>
      <c r="AG13" s="15">
        <f>INDEX('Unique Asset List'!$BZ$4:$CF$59,MATCH('7'!$B13,'Unique Asset List'!$B$4:$B$59,0),MATCH('7'!$C$1,'Unique Asset List'!$BZ$3:$CF$3,0))</f>
        <v>0.23</v>
      </c>
      <c r="AH13" s="15">
        <f>INDEX('Unique Asset List'!$CG$4:$CM$59,MATCH('7'!$B13,'Unique Asset List'!$B$4:$B$59,0),MATCH('7'!$C$1,'Unique Asset List'!$CG$3:$CM$3,0))</f>
        <v>0.27</v>
      </c>
      <c r="AI13" s="11">
        <v>0.7</v>
      </c>
      <c r="AJ13" s="15">
        <f>INDEX('Unique Asset List'!$BL$4:$BR$59,MATCH('7'!$B13,'Unique Asset List'!$B$4:$B$59,0),MATCH('7'!$C$1,'Unique Asset List'!$BL$3:$BR$3,0))</f>
        <v>0.14000000000000001</v>
      </c>
      <c r="AK13" s="15">
        <f>INDEX('Unique Asset List'!$BS$4:$BY$59,MATCH('7'!$B13,'Unique Asset List'!$B$4:$B$59,0),MATCH('7'!$C$1,'Unique Asset List'!$BS$3:$BY$3,0))</f>
        <v>0.15</v>
      </c>
      <c r="AL13" s="40">
        <v>169</v>
      </c>
      <c r="AM13" s="14">
        <f>INDEX(Simulation!$B$6:$H$6,MATCH($A13,Simulation!$B$1:$H$1,0))*(1+AN13)^((DATE(X13,Y13,15)-DATE(2017,1,15))/365.5)</f>
        <v>0.75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1</v>
      </c>
      <c r="AT13" s="168">
        <f>INDEX('Unique Asset List'!S$4:S$59,MATCH($B13,_CompoundList,0))</f>
        <v>0</v>
      </c>
      <c r="AU13" s="168">
        <f>INDEX('Unique Asset List'!T$4:T$59,MATCH($B13,_CompoundList,0))</f>
        <v>0</v>
      </c>
      <c r="AV13" s="168">
        <f>INDEX('Unique Asset List'!U$4:U$59,MATCH($B13,_CompoundList,0))</f>
        <v>0</v>
      </c>
      <c r="AW13" s="168">
        <f>INDEX('Unique Asset List'!V$4:V$59,MATCH($B13,_CompoundList,0))</f>
        <v>0</v>
      </c>
      <c r="AX13" s="168">
        <f>INDEX('Unique Asset List'!W$4:W$59,MATCH($B13,_CompoundList,0))</f>
        <v>0</v>
      </c>
      <c r="AY13" s="168">
        <f ca="1">INDEX('Unique Asset List'!X$4:X$59,MATCH($B13,_CompoundList,0))</f>
        <v>0</v>
      </c>
      <c r="AZ13" s="168">
        <f ca="1">INDEX('Unique Asset List'!Y$4:Y$59,MATCH($B13,_CompoundList,0))</f>
        <v>0</v>
      </c>
      <c r="BA13" s="168">
        <f ca="1">INDEX('Unique Asset List'!Z$4:Z$59,MATCH($B13,_CompoundList,0))</f>
        <v>0</v>
      </c>
      <c r="BB13" s="168">
        <f ca="1">INDEX('Unique Asset List'!AA$4:AA$59,MATCH($B13,_CompoundList,0))</f>
        <v>1</v>
      </c>
      <c r="BC13" s="168">
        <f ca="1">INDEX('Unique Asset List'!AB$4:AB$59,MATCH($B13,_CompoundList,0))</f>
        <v>0</v>
      </c>
      <c r="BD13" s="168">
        <f>INDEX('Unique Asset List'!$A$4:$A$75,MATCH(B13,'Unique Asset List'!$B$4:$B$75,0))</f>
        <v>4</v>
      </c>
      <c r="BE13" s="4">
        <f>IF($C$5="ON",CE13,MyRating(_E1,$B13,Efficacy!$F$1))</f>
        <v>4</v>
      </c>
      <c r="BF13" s="3">
        <f>IF($C$5="ON",CF13,MyRating(_E2,$B13,Efficacy!$F$1))</f>
        <v>3</v>
      </c>
      <c r="BG13" s="3">
        <f>IF($C$5="ON",CG13,MyRating(_E3,$B13,Efficacy!$F$1))</f>
        <v>4</v>
      </c>
      <c r="BH13" s="3">
        <f>IF($C$5="ON",CH13,MyRating(_E4,$B13,Efficacy!$F$1))</f>
        <v>4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5</v>
      </c>
      <c r="BM13" s="3">
        <f>IF($C$5="ON",CM13,MyRating(_S1,$B13,Efficacy!$F$1))</f>
        <v>4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IF($C$5="ON",CX13,MyRating(_B1G5,$B13,Barrier!$L$2))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6"/>
        <v>4.359969402732182E-2</v>
      </c>
      <c r="CB13" s="8">
        <f t="shared" si="7"/>
        <v>2.8000000000000003</v>
      </c>
      <c r="CC13" s="5">
        <f t="shared" si="8"/>
        <v>4.3343653250774009E-2</v>
      </c>
      <c r="CD13" s="7">
        <f t="shared" si="9"/>
        <v>1.9776839621699165E-2</v>
      </c>
      <c r="CE13" s="4">
        <v>4</v>
      </c>
      <c r="CF13" s="3">
        <v>4</v>
      </c>
      <c r="CG13" s="3">
        <v>4</v>
      </c>
      <c r="CH13" s="3">
        <v>4</v>
      </c>
      <c r="CI13" s="3">
        <v>3</v>
      </c>
      <c r="CJ13" s="3">
        <v>3</v>
      </c>
      <c r="CK13" s="3">
        <v>3</v>
      </c>
      <c r="CL13" s="3">
        <v>5</v>
      </c>
      <c r="CM13" s="3">
        <v>4</v>
      </c>
      <c r="CN13" s="3">
        <v>3</v>
      </c>
      <c r="CO13" s="3">
        <v>3</v>
      </c>
      <c r="CP13" s="3">
        <v>3</v>
      </c>
      <c r="CQ13" s="3">
        <v>5</v>
      </c>
      <c r="CR13" s="3">
        <v>2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2</v>
      </c>
      <c r="CY13" s="3">
        <v>3</v>
      </c>
      <c r="CZ13" s="6">
        <v>3</v>
      </c>
      <c r="DA13" s="5">
        <v>3.6275844714639842E-2</v>
      </c>
      <c r="DB13" s="58"/>
    </row>
    <row r="14" spans="1:106" x14ac:dyDescent="0.25">
      <c r="A14" s="9" t="str">
        <f t="shared" si="0"/>
        <v>JP</v>
      </c>
      <c r="B14" s="9" t="s">
        <v>73</v>
      </c>
      <c r="C14" s="20"/>
      <c r="D14" s="9" t="s">
        <v>72</v>
      </c>
      <c r="E14" s="9" t="s">
        <v>178</v>
      </c>
      <c r="F14" s="9" t="str">
        <f>INDEX('Unique Asset List'!$D$4:$D$59,MATCH(B14,_CompoundList,0))</f>
        <v>Ph2a</v>
      </c>
      <c r="G14" s="19">
        <v>0</v>
      </c>
      <c r="H14" s="9">
        <v>2014</v>
      </c>
      <c r="I14" s="9">
        <v>6</v>
      </c>
      <c r="J14" s="18">
        <f>INDEX(PTRS!$D$6:$D$12,MATCH('7'!$F14,PTRS!$B$6:$B$12,0))</f>
        <v>0.1638</v>
      </c>
      <c r="K14" s="17">
        <f>INDEX('Unique Asset List'!$I$4:$R$59,MATCH($B14,'Unique Asset List'!$B$4:$B$59,0),MATCH(K$8,'Unique Asset List'!$I$3:$R$3,0))</f>
        <v>0</v>
      </c>
      <c r="L14" s="17">
        <f>INDEX('Unique Asset List'!$I$4:$R$59,MATCH($B14,'Unique Asset List'!$B$4:$B$59,0),MATCH(L$8,'Unique Asset List'!$I$3:$R$3,0))</f>
        <v>0</v>
      </c>
      <c r="M14" s="17">
        <v>5.4600000000000003E-2</v>
      </c>
      <c r="N14" s="17">
        <f>INDEX('Unique Asset List'!$I$4:$R$59,MATCH($B14,'Unique Asset List'!$B$4:$B$59,0),MATCH(N$8,'Unique Asset List'!$I$3:$R$3,0))</f>
        <v>0.1638</v>
      </c>
      <c r="O14" s="17">
        <f>INDEX('Unique Asset List'!$I$4:$R$59,MATCH($B14,'Unique Asset List'!$B$4:$B$59,0),MATCH(O$8,'Unique Asset List'!$I$3:$R$3,0))</f>
        <v>0.1638</v>
      </c>
      <c r="P14" s="17">
        <f>INDEX('Unique Asset List'!$I$4:$R$59,MATCH($B14,'Unique Asset List'!$B$4:$B$59,0),MATCH(P$8,'Unique Asset List'!$I$3:$R$3,0))</f>
        <v>0.1638</v>
      </c>
      <c r="Q14" s="17">
        <f>INDEX('Unique Asset List'!$I$4:$R$59,MATCH($B14,'Unique Asset List'!$B$4:$B$59,0),MATCH(Q$8,'Unique Asset List'!$I$3:$R$3,0))</f>
        <v>0.1638</v>
      </c>
      <c r="R14" s="17">
        <f>INDEX('Unique Asset List'!$I$4:$R$59,MATCH($B14,'Unique Asset List'!$B$4:$B$59,0),MATCH(R$8,'Unique Asset List'!$I$3:$R$3,0))</f>
        <v>0.1638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0.91737303568042572</v>
      </c>
      <c r="V14" s="17">
        <v>1</v>
      </c>
      <c r="W14" s="9" t="s">
        <v>59</v>
      </c>
      <c r="X14" s="9">
        <f>INDEX('Unique Asset List'!$AC$4:$AI$59,MATCH('7'!$B14,'Unique Asset List'!$B$4:$B$59,0),MATCH('7'!$C$1,'Unique Asset List'!$AC$3:$AI$3,0))</f>
        <v>2024</v>
      </c>
      <c r="Y14" s="9">
        <f>INDEX('Unique Asset List'!$AJ$4:$AP$59,MATCH('7'!$B14,'Unique Asset List'!$B$4:$B$59,0),MATCH('7'!$C$1,'Unique Asset List'!$AJ$3:$AP$3,0))</f>
        <v>10</v>
      </c>
      <c r="Z14" s="9">
        <f>INDEX('Unique Asset List'!$AX$4:$BD$59,MATCH('7'!$B14,'Unique Asset List'!$B$4:$B$59,0),MATCH('7'!$C$1,'Unique Asset List'!$AX$3:$BD$3,0))</f>
        <v>2032</v>
      </c>
      <c r="AA14" s="9">
        <f>INDEX('Unique Asset List'!$BE$4:$BK$59,MATCH('7'!$B14,'Unique Asset List'!$B$4:$B$59,0),MATCH('7'!$C$1,'Unique Asset List'!$BE$3:$BK$3,0))</f>
        <v>10</v>
      </c>
      <c r="AB14" s="16">
        <f t="shared" si="2"/>
        <v>1.8922540000000003</v>
      </c>
      <c r="AC14" s="16">
        <f t="shared" si="3"/>
        <v>0.88497580000000009</v>
      </c>
      <c r="AD14" s="16">
        <f t="shared" si="4"/>
        <v>0.56099999999999994</v>
      </c>
      <c r="AE14" s="15">
        <f>INDEX('Unique Asset List'!$CN$4:$CT$59,MATCH('7'!$B14,'Unique Asset List'!$B$4:$B$59,0),MATCH('7'!$C$1,'Unique Asset List'!$CN$3:$CT$3,0))</f>
        <v>0.23</v>
      </c>
      <c r="AF14" s="15">
        <f>INDEX('Unique Asset List'!$CU$4:$DA$59,MATCH('7'!$B14,'Unique Asset List'!$B$4:$B$59,0),MATCH('7'!$C$1,'Unique Asset List'!$CU$3:$DA$3,0))</f>
        <v>0.27</v>
      </c>
      <c r="AG14" s="15">
        <f>INDEX('Unique Asset List'!$BZ$4:$CF$59,MATCH('7'!$B14,'Unique Asset List'!$B$4:$B$59,0),MATCH('7'!$C$1,'Unique Asset List'!$BZ$3:$CF$3,0))</f>
        <v>0.23</v>
      </c>
      <c r="AH14" s="15">
        <f>INDEX('Unique Asset List'!$CG$4:$CM$59,MATCH('7'!$B14,'Unique Asset List'!$B$4:$B$59,0),MATCH('7'!$C$1,'Unique Asset List'!$CG$3:$CM$3,0))</f>
        <v>0.27</v>
      </c>
      <c r="AI14" s="11">
        <v>0.7</v>
      </c>
      <c r="AJ14" s="15">
        <f>INDEX('Unique Asset List'!$BL$4:$BR$59,MATCH('7'!$B14,'Unique Asset List'!$B$4:$B$59,0),MATCH('7'!$C$1,'Unique Asset List'!$BL$3:$BR$3,0))</f>
        <v>0.14000000000000001</v>
      </c>
      <c r="AK14" s="15">
        <f>INDEX('Unique Asset List'!$BS$4:$BY$59,MATCH('7'!$B14,'Unique Asset List'!$B$4:$B$59,0),MATCH('7'!$C$1,'Unique Asset List'!$BS$3:$BY$3,0))</f>
        <v>0.15</v>
      </c>
      <c r="AL14" s="40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68">
        <f>INDEX('Unique Asset List'!S$4:S$59,MATCH($B14,_CompoundList,0))</f>
        <v>0</v>
      </c>
      <c r="AU14" s="168">
        <f>INDEX('Unique Asset List'!T$4:T$59,MATCH($B14,_CompoundList,0))</f>
        <v>0</v>
      </c>
      <c r="AV14" s="168">
        <f>INDEX('Unique Asset List'!U$4:U$59,MATCH($B14,_CompoundList,0))</f>
        <v>0</v>
      </c>
      <c r="AW14" s="168">
        <f>INDEX('Unique Asset List'!V$4:V$59,MATCH($B14,_CompoundList,0))</f>
        <v>0</v>
      </c>
      <c r="AX14" s="168">
        <f>INDEX('Unique Asset List'!W$4:W$59,MATCH($B14,_CompoundList,0))</f>
        <v>0</v>
      </c>
      <c r="AY14" s="168">
        <f ca="1">INDEX('Unique Asset List'!X$4:X$59,MATCH($B14,_CompoundList,0))</f>
        <v>0</v>
      </c>
      <c r="AZ14" s="168">
        <f ca="1">INDEX('Unique Asset List'!Y$4:Y$59,MATCH($B14,_CompoundList,0))</f>
        <v>1</v>
      </c>
      <c r="BA14" s="168">
        <f ca="1">INDEX('Unique Asset List'!Z$4:Z$59,MATCH($B14,_CompoundList,0))</f>
        <v>1</v>
      </c>
      <c r="BB14" s="168">
        <f ca="1">INDEX('Unique Asset List'!AA$4:AA$59,MATCH($B14,_CompoundList,0))</f>
        <v>0</v>
      </c>
      <c r="BC14" s="168">
        <f ca="1">INDEX('Unique Asset List'!AB$4:AB$59,MATCH($B14,_CompoundList,0))</f>
        <v>1</v>
      </c>
      <c r="BD14" s="168">
        <f>INDEX('Unique Asset List'!$A$4:$A$75,MATCH(B14,'Unique Asset List'!$B$4:$B$75,0))</f>
        <v>36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4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5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IF($C$5="ON",CX14,MyRating(_B1G5,$B14,Barrier!$L$2))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6"/>
        <v>4.359969402732182E-2</v>
      </c>
      <c r="CB14" s="8">
        <f t="shared" si="7"/>
        <v>2.8000000000000003</v>
      </c>
      <c r="CC14" s="5">
        <f t="shared" si="8"/>
        <v>4.3343653250774009E-2</v>
      </c>
      <c r="CD14" s="7">
        <f t="shared" si="9"/>
        <v>1.9776839621699165E-2</v>
      </c>
      <c r="CE14" s="4">
        <v>3</v>
      </c>
      <c r="CF14" s="3">
        <v>3</v>
      </c>
      <c r="CG14" s="3">
        <v>3</v>
      </c>
      <c r="CH14" s="3">
        <v>4</v>
      </c>
      <c r="CI14" s="3">
        <v>3</v>
      </c>
      <c r="CJ14" s="3">
        <v>3</v>
      </c>
      <c r="CK14" s="3">
        <v>3</v>
      </c>
      <c r="CL14" s="3">
        <v>5</v>
      </c>
      <c r="CM14" s="3">
        <v>4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2</v>
      </c>
      <c r="CY14" s="3">
        <v>3</v>
      </c>
      <c r="CZ14" s="6">
        <v>3</v>
      </c>
      <c r="DA14" s="5">
        <v>3.6275844714639842E-2</v>
      </c>
      <c r="DB14" s="58"/>
    </row>
    <row r="15" spans="1:106" x14ac:dyDescent="0.25">
      <c r="A15" s="9" t="str">
        <f t="shared" si="0"/>
        <v>JP</v>
      </c>
      <c r="B15" s="9" t="s">
        <v>37</v>
      </c>
      <c r="C15" s="20"/>
      <c r="D15" s="9" t="s">
        <v>2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INDEX(PTRS!$D$6:$D$12,MATCH('7'!$F15,PTRS!$B$6:$B$12,0))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1</v>
      </c>
      <c r="M15" s="17">
        <v>0.40949999999999998</v>
      </c>
      <c r="N15" s="17">
        <f>INDEX('Unique Asset List'!$I$4:$R$59,MATCH($B15,'Unique Asset List'!$B$4:$B$59,0),MATCH(N$8,'Unique Asset List'!$I$3:$R$3,0))</f>
        <v>0.4</v>
      </c>
      <c r="O15" s="17">
        <f>INDEX('Unique Asset List'!$I$4:$R$59,MATCH($B15,'Unique Asset List'!$B$4:$B$59,0),MATCH(O$8,'Unique Asset List'!$I$3:$R$3,0))</f>
        <v>0</v>
      </c>
      <c r="P15" s="17">
        <f>INDEX('Unique Asset List'!$I$4:$R$59,MATCH($B15,'Unique Asset List'!$B$4:$B$59,0),MATCH(P$8,'Unique Asset List'!$I$3:$R$3,0))</f>
        <v>1</v>
      </c>
      <c r="Q15" s="17">
        <f>INDEX('Unique Asset List'!$I$4:$R$59,MATCH($B15,'Unique Asset List'!$B$4:$B$59,0),MATCH(Q$8,'Unique Asset List'!$I$3:$R$3,0))</f>
        <v>0</v>
      </c>
      <c r="R15" s="17">
        <f>INDEX('Unique Asset List'!$I$4:$R$59,MATCH($B15,'Unique Asset List'!$B$4:$B$59,0),MATCH(R$8,'Unique Asset List'!$I$3:$R$3,0))</f>
        <v>1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0.60240133573989652</v>
      </c>
      <c r="V15" s="17">
        <v>1</v>
      </c>
      <c r="W15" s="9" t="s">
        <v>36</v>
      </c>
      <c r="X15" s="9">
        <f>INDEX('Unique Asset List'!$AC$4:$AI$59,MATCH('7'!$B15,'Unique Asset List'!$B$4:$B$59,0),MATCH('7'!$C$1,'Unique Asset List'!$AC$3:$AI$3,0))</f>
        <v>2025</v>
      </c>
      <c r="Y15" s="9">
        <f>INDEX('Unique Asset List'!$AJ$4:$AP$59,MATCH('7'!$B15,'Unique Asset List'!$B$4:$B$59,0),MATCH('7'!$C$1,'Unique Asset List'!$AJ$3:$AP$3,0))</f>
        <v>5</v>
      </c>
      <c r="Z15" s="9">
        <f>INDEX('Unique Asset List'!$AX$4:$BD$59,MATCH('7'!$B15,'Unique Asset List'!$B$4:$B$59,0),MATCH('7'!$C$1,'Unique Asset List'!$AX$3:$BD$3,0))</f>
        <v>2033</v>
      </c>
      <c r="AA15" s="9">
        <f>INDEX('Unique Asset List'!$BE$4:$BK$59,MATCH('7'!$B15,'Unique Asset List'!$B$4:$B$59,0),MATCH('7'!$C$1,'Unique Asset List'!$BE$3:$BK$3,0))</f>
        <v>5</v>
      </c>
      <c r="AB15" s="16">
        <f t="shared" si="2"/>
        <v>2.1511674000000003</v>
      </c>
      <c r="AC15" s="16">
        <f t="shared" si="3"/>
        <v>0.95118959999999997</v>
      </c>
      <c r="AD15" s="16">
        <f t="shared" si="4"/>
        <v>0.56099999999999994</v>
      </c>
      <c r="AE15" s="15">
        <f>INDEX('Unique Asset List'!$CN$4:$CT$59,MATCH('7'!$B15,'Unique Asset List'!$B$4:$B$59,0),MATCH('7'!$C$1,'Unique Asset List'!$CN$3:$CT$3,0))</f>
        <v>0.16</v>
      </c>
      <c r="AF15" s="15">
        <f>INDEX('Unique Asset List'!$CU$4:$DA$59,MATCH('7'!$B15,'Unique Asset List'!$B$4:$B$59,0),MATCH('7'!$C$1,'Unique Asset List'!$CU$3:$DA$3,0))</f>
        <v>0.34</v>
      </c>
      <c r="AG15" s="15">
        <f>INDEX('Unique Asset List'!$BZ$4:$CF$59,MATCH('7'!$B15,'Unique Asset List'!$B$4:$B$59,0),MATCH('7'!$C$1,'Unique Asset List'!$BZ$3:$CF$3,0))</f>
        <v>0.16</v>
      </c>
      <c r="AH15" s="15">
        <f>INDEX('Unique Asset List'!$CG$4:$CM$59,MATCH('7'!$B15,'Unique Asset List'!$B$4:$B$59,0),MATCH('7'!$C$1,'Unique Asset List'!$CG$3:$CM$3,0))</f>
        <v>0.34</v>
      </c>
      <c r="AI15" s="11">
        <v>0.7</v>
      </c>
      <c r="AJ15" s="15">
        <f>INDEX('Unique Asset List'!$BL$4:$BR$59,MATCH('7'!$B15,'Unique Asset List'!$B$4:$B$59,0),MATCH('7'!$C$1,'Unique Asset List'!$BL$3:$BR$3,0))</f>
        <v>0.14000000000000001</v>
      </c>
      <c r="AK15" s="15">
        <f>INDEX('Unique Asset List'!$BS$4:$BY$59,MATCH('7'!$B15,'Unique Asset List'!$B$4:$B$59,0),MATCH('7'!$C$1,'Unique Asset List'!$BS$3:$BY$3,0))</f>
        <v>0.15</v>
      </c>
      <c r="AL15" s="40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1</v>
      </c>
      <c r="AV15" s="168">
        <f>INDEX('Unique Asset List'!U$4:U$59,MATCH($B15,_CompoundList,0))</f>
        <v>0</v>
      </c>
      <c r="AW15" s="168">
        <f>INDEX('Unique Asset List'!V$4:V$59,MATCH($B15,_CompoundList,0))</f>
        <v>1</v>
      </c>
      <c r="AX15" s="168">
        <f>INDEX('Unique Asset List'!W$4:W$59,MATCH($B15,_CompoundList,0))</f>
        <v>0</v>
      </c>
      <c r="AY15" s="168">
        <f ca="1">INDEX('Unique Asset List'!X$4:X$59,MATCH($B15,_CompoundList,0))</f>
        <v>1</v>
      </c>
      <c r="AZ15" s="168">
        <f ca="1">INDEX('Unique Asset List'!Y$4:Y$59,MATCH($B15,_CompoundList,0))</f>
        <v>0</v>
      </c>
      <c r="BA15" s="168">
        <f ca="1">INDEX('Unique Asset List'!Z$4:Z$59,MATCH($B15,_CompoundList,0))</f>
        <v>0</v>
      </c>
      <c r="BB15" s="168">
        <f ca="1">INDEX('Unique Asset List'!AA$4:AA$59,MATCH($B15,_CompoundList,0))</f>
        <v>1</v>
      </c>
      <c r="BC15" s="168">
        <f ca="1">INDEX('Unique Asset List'!AB$4:AB$59,MATCH($B15,_CompoundList,0))</f>
        <v>0</v>
      </c>
      <c r="BD15" s="168">
        <f>INDEX('Unique Asset List'!$A$4:$A$75,MATCH(B15,'Unique Asset List'!$B$4:$B$75,0))</f>
        <v>39</v>
      </c>
      <c r="BE15" s="4">
        <f>IF($C$5="ON",CE15,MyRating(_E1,$B15,Efficacy!$F$1))</f>
        <v>4</v>
      </c>
      <c r="BF15" s="3">
        <f>IF($C$5="ON",CF15,MyRating(_E2,$B15,Efficacy!$F$1))</f>
        <v>4</v>
      </c>
      <c r="BG15" s="3">
        <f>IF($C$5="ON",CG15,MyRating(_E3,$B15,Efficacy!$F$1))</f>
        <v>4</v>
      </c>
      <c r="BH15" s="3">
        <f>IF($C$5="ON",CH15,MyRating(_E4,$B15,Efficacy!$F$1))</f>
        <v>4</v>
      </c>
      <c r="BI15" s="3">
        <f>IF($C$5="ON",CI15,MyRating(_E5,$B15,Efficacy!$F$1))</f>
        <v>5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4</v>
      </c>
      <c r="BP15" s="3">
        <f>IF($C$5="ON",CP15,MyRating(_S4,$B15,Efficacy!$F$1))</f>
        <v>3</v>
      </c>
      <c r="BQ15" s="3">
        <f>IF($C$5="ON",CQ15,MyRating(_S5,$B15,Efficacy!$F$1))</f>
        <v>5</v>
      </c>
      <c r="BR15" s="3">
        <f>IF($C$5="ON",CR15,MyRating(_S6,$B15,Efficacy!$F$1))</f>
        <v>4</v>
      </c>
      <c r="BS15" s="3">
        <f>IF($C$5="ON",CS15,MyRating(_S7,$B15,Efficacy!$F$1))</f>
        <v>2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IF($C$5="ON",CX15,MyRating(_B1G5,$B15,Barrier!$L$2))</f>
        <v>2</v>
      </c>
      <c r="BY15" s="3">
        <f>IF($C$5="ON",CY15,MyRating(_B2,$B15,Barrier!$F$2))</f>
        <v>2</v>
      </c>
      <c r="BZ15" s="6">
        <f>IF($C$5="ON",CZ15,MyRating(_B3,$B15,Barrier!$F$2))</f>
        <v>2</v>
      </c>
      <c r="CA15" s="5">
        <f t="shared" si="6"/>
        <v>2.8630135068695113E-2</v>
      </c>
      <c r="CB15" s="8">
        <f t="shared" si="7"/>
        <v>2</v>
      </c>
      <c r="CC15" s="5">
        <f t="shared" si="8"/>
        <v>3.0959752321981435E-2</v>
      </c>
      <c r="CD15" s="7">
        <f t="shared" si="9"/>
        <v>1.2986641356848735E-2</v>
      </c>
      <c r="CE15" s="4">
        <v>4</v>
      </c>
      <c r="CF15" s="3">
        <v>3</v>
      </c>
      <c r="CG15" s="3">
        <v>3</v>
      </c>
      <c r="CH15" s="3">
        <v>4</v>
      </c>
      <c r="CI15" s="3">
        <v>3</v>
      </c>
      <c r="CJ15" s="3">
        <v>2</v>
      </c>
      <c r="CK15" s="3">
        <v>3</v>
      </c>
      <c r="CL15" s="3">
        <v>3</v>
      </c>
      <c r="CM15" s="3">
        <v>4</v>
      </c>
      <c r="CN15" s="3">
        <v>4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3</v>
      </c>
      <c r="CU15" s="3">
        <v>2</v>
      </c>
      <c r="CV15" s="3">
        <v>3</v>
      </c>
      <c r="CW15" s="3">
        <v>3</v>
      </c>
      <c r="CX15" s="3">
        <v>2</v>
      </c>
      <c r="CY15" s="3">
        <v>3</v>
      </c>
      <c r="CZ15" s="6">
        <v>3</v>
      </c>
      <c r="DA15" s="5">
        <v>3.6275844714639842E-2</v>
      </c>
      <c r="DB15" s="58"/>
    </row>
    <row r="16" spans="1:106" x14ac:dyDescent="0.25">
      <c r="A16" s="9" t="str">
        <f t="shared" si="0"/>
        <v>JP</v>
      </c>
      <c r="B16" s="9" t="s">
        <v>71</v>
      </c>
      <c r="C16" s="20"/>
      <c r="D16" s="9" t="s">
        <v>70</v>
      </c>
      <c r="E16" s="9" t="s">
        <v>178</v>
      </c>
      <c r="F16" s="9" t="str">
        <f>INDEX('Unique Asset List'!$D$4:$D$59,MATCH(B16,_CompoundList,0))</f>
        <v>Ph2a</v>
      </c>
      <c r="G16" s="19">
        <v>0</v>
      </c>
      <c r="H16" s="9">
        <v>2014</v>
      </c>
      <c r="I16" s="9">
        <v>6</v>
      </c>
      <c r="J16" s="18">
        <f>INDEX(PTRS!$D$6:$D$12,MATCH('7'!$F16,PTRS!$B$6:$B$12,0))</f>
        <v>0.1638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0.1638</v>
      </c>
      <c r="N16" s="17">
        <f>INDEX('Unique Asset List'!$I$4:$R$59,MATCH($B16,'Unique Asset List'!$B$4:$B$59,0),MATCH(N$8,'Unique Asset List'!$I$3:$R$3,0))</f>
        <v>0.1638</v>
      </c>
      <c r="O16" s="17">
        <f>INDEX('Unique Asset List'!$I$4:$R$59,MATCH($B16,'Unique Asset List'!$B$4:$B$59,0),MATCH(O$8,'Unique Asset List'!$I$3:$R$3,0))</f>
        <v>0.1638</v>
      </c>
      <c r="P16" s="17">
        <f>INDEX('Unique Asset List'!$I$4:$R$59,MATCH($B16,'Unique Asset List'!$B$4:$B$59,0),MATCH(P$8,'Unique Asset List'!$I$3:$R$3,0))</f>
        <v>0.1638</v>
      </c>
      <c r="Q16" s="17">
        <f>INDEX('Unique Asset List'!$I$4:$R$59,MATCH($B16,'Unique Asset List'!$B$4:$B$59,0),MATCH(Q$8,'Unique Asset List'!$I$3:$R$3,0))</f>
        <v>0.1638</v>
      </c>
      <c r="R16" s="17">
        <f>INDEX('Unique Asset List'!$I$4:$R$59,MATCH($B16,'Unique Asset List'!$B$4:$B$59,0),MATCH(R$8,'Unique Asset List'!$I$3:$R$3,0))</f>
        <v>0.1638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0.91737303568042572</v>
      </c>
      <c r="V16" s="17">
        <v>1</v>
      </c>
      <c r="W16" s="9" t="s">
        <v>25</v>
      </c>
      <c r="X16" s="9">
        <f>INDEX('Unique Asset List'!$AC$4:$AI$59,MATCH('7'!$B16,'Unique Asset List'!$B$4:$B$59,0),MATCH('7'!$C$1,'Unique Asset List'!$AC$3:$AI$3,0))</f>
        <v>2024</v>
      </c>
      <c r="Y16" s="9">
        <f>INDEX('Unique Asset List'!$AJ$4:$AP$59,MATCH('7'!$B16,'Unique Asset List'!$B$4:$B$59,0),MATCH('7'!$C$1,'Unique Asset List'!$AJ$3:$AP$3,0))</f>
        <v>9</v>
      </c>
      <c r="Z16" s="9">
        <f>INDEX('Unique Asset List'!$AX$4:$BD$59,MATCH('7'!$B16,'Unique Asset List'!$B$4:$B$59,0),MATCH('7'!$C$1,'Unique Asset List'!$AX$3:$BD$3,0))</f>
        <v>2032</v>
      </c>
      <c r="AA16" s="9">
        <f>INDEX('Unique Asset List'!$BE$4:$BK$59,MATCH('7'!$B16,'Unique Asset List'!$B$4:$B$59,0),MATCH('7'!$C$1,'Unique Asset List'!$BE$3:$BK$3,0))</f>
        <v>9</v>
      </c>
      <c r="AB16" s="16">
        <f t="shared" si="2"/>
        <v>1.9312568000000003</v>
      </c>
      <c r="AC16" s="16">
        <f t="shared" si="3"/>
        <v>0.82350590000000001</v>
      </c>
      <c r="AD16" s="16">
        <f t="shared" si="4"/>
        <v>0.45111879999999999</v>
      </c>
      <c r="AE16" s="15">
        <f>INDEX('Unique Asset List'!$CN$4:$CT$59,MATCH('7'!$B16,'Unique Asset List'!$B$4:$B$59,0),MATCH('7'!$C$1,'Unique Asset List'!$CN$3:$CT$3,0))</f>
        <v>0.16</v>
      </c>
      <c r="AF16" s="15">
        <f>INDEX('Unique Asset List'!$CU$4:$DA$59,MATCH('7'!$B16,'Unique Asset List'!$B$4:$B$59,0),MATCH('7'!$C$1,'Unique Asset List'!$CU$3:$DA$3,0))</f>
        <v>0.34</v>
      </c>
      <c r="AG16" s="15">
        <f>INDEX('Unique Asset List'!$BZ$4:$CF$59,MATCH('7'!$B16,'Unique Asset List'!$B$4:$B$59,0),MATCH('7'!$C$1,'Unique Asset List'!$BZ$3:$CF$3,0))</f>
        <v>0.16</v>
      </c>
      <c r="AH16" s="15">
        <f>INDEX('Unique Asset List'!$CG$4:$CM$59,MATCH('7'!$B16,'Unique Asset List'!$B$4:$B$59,0),MATCH('7'!$C$1,'Unique Asset List'!$CG$3:$CM$3,0))</f>
        <v>0.34</v>
      </c>
      <c r="AI16" s="11">
        <v>0.7</v>
      </c>
      <c r="AJ16" s="15">
        <f>INDEX('Unique Asset List'!$BL$4:$BR$59,MATCH('7'!$B16,'Unique Asset List'!$B$4:$B$59,0),MATCH('7'!$C$1,'Unique Asset List'!$BL$3:$BR$3,0))</f>
        <v>0.14000000000000001</v>
      </c>
      <c r="AK16" s="15">
        <f>INDEX('Unique Asset List'!$BS$4:$BY$59,MATCH('7'!$B16,'Unique Asset List'!$B$4:$B$59,0),MATCH('7'!$C$1,'Unique Asset List'!$BS$3:$BY$3,0))</f>
        <v>0.15</v>
      </c>
      <c r="AL16" s="40">
        <v>169</v>
      </c>
      <c r="AM16" s="14">
        <f>INDEX(Simulation!$B$6:$H$6,MATCH($A16,Simulation!$B$1:$H$1,0))*(1+AN16)^((DATE(X16,Y16,15)-DATE(2017,1,15))/365.5)</f>
        <v>0.75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0</v>
      </c>
      <c r="AZ16" s="168">
        <f ca="1">INDEX('Unique Asset List'!Y$4:Y$59,MATCH($B16,_CompoundList,0))</f>
        <v>0</v>
      </c>
      <c r="BA16" s="168">
        <f ca="1">INDEX('Unique Asset List'!Z$4:Z$59,MATCH($B16,_CompoundList,0))</f>
        <v>1</v>
      </c>
      <c r="BB16" s="168">
        <f ca="1">INDEX('Unique Asset List'!AA$4:AA$59,MATCH($B16,_CompoundList,0))</f>
        <v>1</v>
      </c>
      <c r="BC16" s="168">
        <f ca="1">INDEX('Unique Asset List'!AB$4:AB$59,MATCH($B16,_CompoundList,0))</f>
        <v>1</v>
      </c>
      <c r="BD16" s="168">
        <f>INDEX('Unique Asset List'!$A$4:$A$75,MATCH(B16,'Unique Asset List'!$B$4:$B$75,0))</f>
        <v>37</v>
      </c>
      <c r="BE16" s="4">
        <f>IF($C$5="ON",CE16,MyRating(_E1,$B16,Efficacy!$F$1))</f>
        <v>4</v>
      </c>
      <c r="BF16" s="3">
        <f>IF($C$5="ON",CF16,MyRating(_E2,$B16,Efficacy!$F$1))</f>
        <v>3</v>
      </c>
      <c r="BG16" s="3">
        <f>IF($C$5="ON",CG16,MyRating(_E3,$B16,Efficacy!$F$1))</f>
        <v>4</v>
      </c>
      <c r="BH16" s="3">
        <f>IF($C$5="ON",CH16,MyRating(_E4,$B16,Efficacy!$F$1))</f>
        <v>3</v>
      </c>
      <c r="BI16" s="3">
        <f>IF($C$5="ON",CI16,MyRating(_E5,$B16,Efficacy!$F$1))</f>
        <v>3</v>
      </c>
      <c r="BJ16" s="3">
        <f>IF($C$5="ON",CJ16,MyRating(_E6,$B16,Efficacy!$F$1))</f>
        <v>2</v>
      </c>
      <c r="BK16" s="3">
        <f>IF($C$5="ON",CK16,MyRating(_E7,$B16,Efficacy!$F$1))</f>
        <v>3</v>
      </c>
      <c r="BL16" s="3">
        <f>IF($C$5="ON",CL16,MyRating(_E8,$B16,Efficacy!$F$1))</f>
        <v>5</v>
      </c>
      <c r="BM16" s="3">
        <f>IF($C$5="ON",CM16,MyRating(_S1,$B16,Efficacy!$F$1))</f>
        <v>3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3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1</v>
      </c>
      <c r="BX16" s="3">
        <f>IF($C$5="ON",CX16,MyRating(_B1G5,$B16,Barrier!$L$2))</f>
        <v>2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6"/>
        <v>4.359969402732182E-2</v>
      </c>
      <c r="CB16" s="8">
        <f t="shared" si="7"/>
        <v>2.8000000000000003</v>
      </c>
      <c r="CC16" s="5">
        <f t="shared" si="8"/>
        <v>4.3343653250774009E-2</v>
      </c>
      <c r="CD16" s="7">
        <f t="shared" si="9"/>
        <v>1.9776839621699165E-2</v>
      </c>
      <c r="CE16" s="4">
        <v>4</v>
      </c>
      <c r="CF16" s="3">
        <v>4</v>
      </c>
      <c r="CG16" s="3">
        <v>4</v>
      </c>
      <c r="CH16" s="3">
        <v>3</v>
      </c>
      <c r="CI16" s="3">
        <v>3</v>
      </c>
      <c r="CJ16" s="3">
        <v>2</v>
      </c>
      <c r="CK16" s="3">
        <v>3</v>
      </c>
      <c r="CL16" s="3">
        <v>5</v>
      </c>
      <c r="CM16" s="3">
        <v>2</v>
      </c>
      <c r="CN16" s="3">
        <v>3</v>
      </c>
      <c r="CO16" s="3">
        <v>3</v>
      </c>
      <c r="CP16" s="3">
        <v>3</v>
      </c>
      <c r="CQ16" s="3">
        <v>5</v>
      </c>
      <c r="CR16" s="3">
        <v>2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2</v>
      </c>
      <c r="CY16" s="3">
        <v>3</v>
      </c>
      <c r="CZ16" s="6">
        <v>3</v>
      </c>
      <c r="DA16" s="5">
        <v>3.6275844714639842E-2</v>
      </c>
      <c r="DB16" s="58"/>
    </row>
    <row r="17" spans="1:106" x14ac:dyDescent="0.25">
      <c r="A17" s="9" t="str">
        <f t="shared" si="0"/>
        <v>JP</v>
      </c>
      <c r="B17" s="9" t="s">
        <v>285</v>
      </c>
      <c r="C17" s="20"/>
      <c r="D17" s="9" t="s">
        <v>2</v>
      </c>
      <c r="E17" s="9" t="s">
        <v>178</v>
      </c>
      <c r="F17" s="9" t="str">
        <f>INDEX('Unique Asset List'!$D$4:$D$59,MATCH(B17,_CompoundList,0))</f>
        <v>Ph3</v>
      </c>
      <c r="G17" s="19">
        <v>0</v>
      </c>
      <c r="H17" s="9">
        <v>2014</v>
      </c>
      <c r="I17" s="9">
        <v>6</v>
      </c>
      <c r="J17" s="18">
        <f>INDEX(PTRS!$D$6:$D$12,MATCH('7'!$F17,PTRS!$B$6:$B$12,0))</f>
        <v>0.58500000000000008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0</v>
      </c>
      <c r="N17" s="17">
        <f>INDEX('Unique Asset List'!$I$4:$R$59,MATCH($B17,'Unique Asset List'!$B$4:$B$59,0),MATCH(N$8,'Unique Asset List'!$I$3:$R$3,0))</f>
        <v>0.16400000000000001</v>
      </c>
      <c r="O17" s="17">
        <f>INDEX('Unique Asset List'!$I$4:$R$59,MATCH($B17,'Unique Asset List'!$B$4:$B$59,0),MATCH(O$8,'Unique Asset List'!$I$3:$R$3,0))</f>
        <v>0.16400000000000001</v>
      </c>
      <c r="P17" s="17">
        <f>INDEX('Unique Asset List'!$I$4:$R$59,MATCH($B17,'Unique Asset List'!$B$4:$B$59,0),MATCH(P$8,'Unique Asset List'!$I$3:$R$3,0))</f>
        <v>0.16400000000000001</v>
      </c>
      <c r="Q17" s="17">
        <f>INDEX('Unique Asset List'!$I$4:$R$59,MATCH($B17,'Unique Asset List'!$B$4:$B$59,0),MATCH(Q$8,'Unique Asset List'!$I$3:$R$3,0))</f>
        <v>0.16400000000000001</v>
      </c>
      <c r="R17" s="17">
        <f>INDEX('Unique Asset List'!$I$4:$R$59,MATCH($B17,'Unique Asset List'!$B$4:$B$59,0),MATCH(R$8,'Unique Asset List'!$I$3:$R$3,0))</f>
        <v>0.16400000000000001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0.83620953734087389</v>
      </c>
      <c r="V17" s="17">
        <v>0.54</v>
      </c>
      <c r="W17" s="9" t="s">
        <v>59</v>
      </c>
      <c r="X17" s="9">
        <f>INDEX('Unique Asset List'!$AC$4:$AI$59,MATCH('7'!$B17,'Unique Asset List'!$B$4:$B$59,0),MATCH('7'!$C$1,'Unique Asset List'!$AC$3:$AI$3,0))</f>
        <v>2026</v>
      </c>
      <c r="Y17" s="9">
        <f>INDEX('Unique Asset List'!$AJ$4:$AP$59,MATCH('7'!$B17,'Unique Asset List'!$B$4:$B$59,0),MATCH('7'!$C$1,'Unique Asset List'!$AJ$3:$AP$3,0))</f>
        <v>11</v>
      </c>
      <c r="Z17" s="9">
        <f>INDEX('Unique Asset List'!$AX$4:$BD$59,MATCH('7'!$B17,'Unique Asset List'!$B$4:$B$59,0),MATCH('7'!$C$1,'Unique Asset List'!$AX$3:$BD$3,0))</f>
        <v>2046</v>
      </c>
      <c r="AA17" s="9">
        <f>INDEX('Unique Asset List'!$BE$4:$BK$59,MATCH('7'!$B17,'Unique Asset List'!$B$4:$B$59,0),MATCH('7'!$C$1,'Unique Asset List'!$BE$3:$BK$3,0))</f>
        <v>11</v>
      </c>
      <c r="AB17" s="16">
        <f t="shared" si="2"/>
        <v>2.3950192000000001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List'!$CN$4:$CT$59,MATCH('7'!$B17,'Unique Asset List'!$B$4:$B$59,0),MATCH('7'!$C$1,'Unique Asset List'!$CN$3:$CT$3,0))</f>
        <v>0.23</v>
      </c>
      <c r="AF17" s="15">
        <f>INDEX('Unique Asset List'!$CU$4:$DA$59,MATCH('7'!$B17,'Unique Asset List'!$B$4:$B$59,0),MATCH('7'!$C$1,'Unique Asset List'!$CU$3:$DA$3,0))</f>
        <v>0.27</v>
      </c>
      <c r="AG17" s="15">
        <f>INDEX('Unique Asset List'!$BZ$4:$CF$59,MATCH('7'!$B17,'Unique Asset List'!$B$4:$B$59,0),MATCH('7'!$C$1,'Unique Asset List'!$BZ$3:$CF$3,0))</f>
        <v>0.23</v>
      </c>
      <c r="AH17" s="15">
        <f>INDEX('Unique Asset List'!$CG$4:$CM$59,MATCH('7'!$B17,'Unique Asset List'!$B$4:$B$59,0),MATCH('7'!$C$1,'Unique Asset List'!$CG$3:$CM$3,0))</f>
        <v>0.34</v>
      </c>
      <c r="AI17" s="11">
        <v>0.7</v>
      </c>
      <c r="AJ17" s="15">
        <f>INDEX('Unique Asset List'!$BL$4:$BR$59,MATCH('7'!$B17,'Unique Asset List'!$B$4:$B$59,0),MATCH('7'!$C$1,'Unique Asset List'!$BL$3:$BR$3,0))</f>
        <v>0.14000000000000001</v>
      </c>
      <c r="AK17" s="15">
        <f>INDEX('Unique Asset List'!$BS$4:$BY$59,MATCH('7'!$B17,'Unique Asset List'!$B$4:$B$59,0),MATCH('7'!$C$1,'Unique Asset List'!$BS$3:$BY$3,0))</f>
        <v>0.15</v>
      </c>
      <c r="AL17" s="40">
        <f>177.567567567568-28</f>
        <v>149.56756756756801</v>
      </c>
      <c r="AM17" s="14">
        <f>AM11*0.8</f>
        <v>11.758904109589041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f>AS11</f>
        <v>0.32340383561643832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0</v>
      </c>
      <c r="AZ17" s="168">
        <f ca="1">INDEX('Unique Asset List'!Y$4:Y$59,MATCH($B17,_CompoundList,0))</f>
        <v>0</v>
      </c>
      <c r="BA17" s="168">
        <f ca="1">INDEX('Unique Asset List'!Z$4:Z$59,MATCH($B17,_CompoundList,0))</f>
        <v>1</v>
      </c>
      <c r="BB17" s="168">
        <f ca="1">INDEX('Unique Asset List'!AA$4:AA$59,MATCH($B17,_CompoundList,0))</f>
        <v>0</v>
      </c>
      <c r="BC17" s="168">
        <f ca="1">INDEX('Unique Asset List'!AB$4:AB$59,MATCH($B17,_CompoundList,0))</f>
        <v>0</v>
      </c>
      <c r="BD17" s="168">
        <f>INDEX('Unique Asset List'!$A$4:$A$75,MATCH(B17,'Unique Asset List'!$B$4:$B$75,0))</f>
        <v>9</v>
      </c>
      <c r="BE17" s="4">
        <f>IF($C$5="ON",CE17,MyRating(_E1,$B17,Efficacy!$F$1))</f>
        <v>5</v>
      </c>
      <c r="BF17" s="3">
        <f>IF($C$5="ON",CF17,MyRating(_E2,$B17,Efficacy!$F$1))</f>
        <v>5</v>
      </c>
      <c r="BG17" s="3">
        <f>IF($C$5="ON",CG17,MyRating(_E3,$B17,Efficacy!$F$1))</f>
        <v>5</v>
      </c>
      <c r="BH17" s="3">
        <f>IF($C$5="ON",CH17,MyRating(_E4,$B17,Efficacy!$F$1))</f>
        <v>5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2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3</v>
      </c>
      <c r="BQ17" s="3">
        <f>IF($C$5="ON",CQ17,MyRating(_S5,$B17,Efficacy!$F$1))</f>
        <v>5</v>
      </c>
      <c r="BR17" s="3">
        <f>IF($C$5="ON",CR17,MyRating(_S6,$B17,Efficacy!$F$1))</f>
        <v>2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IF($C$5="ON",CX17,MyRating(_B1G5,$B17,Barrier!$L$2))</f>
        <v>1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6"/>
        <v>3.9742262474227602E-2</v>
      </c>
      <c r="CB17" s="8">
        <f t="shared" si="7"/>
        <v>2.6000000000000005</v>
      </c>
      <c r="CC17" s="5">
        <f t="shared" si="8"/>
        <v>4.0247678018575872E-2</v>
      </c>
      <c r="CD17" s="7">
        <f t="shared" si="9"/>
        <v>1.8027107040332415E-2</v>
      </c>
      <c r="CE17" s="4">
        <v>5</v>
      </c>
      <c r="CF17" s="3">
        <v>5</v>
      </c>
      <c r="CG17" s="3">
        <v>5</v>
      </c>
      <c r="CH17" s="3">
        <v>4</v>
      </c>
      <c r="CI17" s="3">
        <v>3</v>
      </c>
      <c r="CJ17" s="3">
        <v>3</v>
      </c>
      <c r="CK17" s="3">
        <v>3</v>
      </c>
      <c r="CL17" s="3">
        <v>4</v>
      </c>
      <c r="CM17" s="3">
        <v>5</v>
      </c>
      <c r="CN17" s="3">
        <v>3</v>
      </c>
      <c r="CO17" s="3">
        <v>3</v>
      </c>
      <c r="CP17" s="3">
        <v>3</v>
      </c>
      <c r="CQ17" s="3">
        <v>5</v>
      </c>
      <c r="CR17" s="3">
        <v>2</v>
      </c>
      <c r="CS17" s="3">
        <v>3</v>
      </c>
      <c r="CT17" s="3">
        <v>2</v>
      </c>
      <c r="CU17" s="3">
        <v>3</v>
      </c>
      <c r="CV17" s="3">
        <v>3</v>
      </c>
      <c r="CW17" s="3">
        <v>1</v>
      </c>
      <c r="CX17" s="3">
        <v>1</v>
      </c>
      <c r="CY17" s="3">
        <v>1</v>
      </c>
      <c r="CZ17" s="6">
        <v>1</v>
      </c>
      <c r="DA17" s="5">
        <v>9.9044671286996639E-3</v>
      </c>
      <c r="DB17" s="58"/>
    </row>
    <row r="18" spans="1:106" x14ac:dyDescent="0.25">
      <c r="A18" s="9" t="str">
        <f t="shared" si="0"/>
        <v>JP</v>
      </c>
      <c r="B18" s="9" t="s">
        <v>17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Ph1</v>
      </c>
      <c r="G18" s="19">
        <v>0</v>
      </c>
      <c r="H18" s="9">
        <v>2014</v>
      </c>
      <c r="I18" s="9">
        <v>6</v>
      </c>
      <c r="J18" s="18">
        <f>INDEX(PTRS!$D$6:$D$12,MATCH('7'!$F18,PTRS!$B$6:$B$12,0))</f>
        <v>0.13923000000000002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7">
        <v>0.25</v>
      </c>
      <c r="N18" s="17">
        <f>INDEX('Unique Asset List'!$I$4:$R$59,MATCH($B18,'Unique Asset List'!$B$4:$B$59,0),MATCH(N$8,'Unique Asset List'!$I$3:$R$3,0))</f>
        <v>0.25</v>
      </c>
      <c r="O18" s="17">
        <f>INDEX('Unique Asset List'!$I$4:$R$59,MATCH($B18,'Unique Asset List'!$B$4:$B$59,0),MATCH(O$8,'Unique Asset List'!$I$3:$R$3,0))</f>
        <v>0.25</v>
      </c>
      <c r="P18" s="17">
        <f>INDEX('Unique Asset List'!$I$4:$R$59,MATCH($B18,'Unique Asset List'!$B$4:$B$59,0),MATCH(P$8,'Unique Asset List'!$I$3:$R$3,0))</f>
        <v>0.25</v>
      </c>
      <c r="Q18" s="17">
        <f>INDEX('Unique Asset List'!$I$4:$R$59,MATCH($B18,'Unique Asset List'!$B$4:$B$59,0),MATCH(Q$8,'Unique Asset List'!$I$3:$R$3,0))</f>
        <v>0.25</v>
      </c>
      <c r="R18" s="17">
        <f>INDEX('Unique Asset List'!$I$4:$R$59,MATCH($B18,'Unique Asset List'!$B$4:$B$59,0),MATCH(R$8,'Unique Asset List'!$I$3:$R$3,0))</f>
        <v>0.25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0.91737303568042572</v>
      </c>
      <c r="V18" s="17">
        <v>1</v>
      </c>
      <c r="W18" s="9" t="s">
        <v>16</v>
      </c>
      <c r="X18" s="9">
        <f>INDEX('Unique Asset List'!$AC$4:$AI$59,MATCH('7'!$B18,'Unique Asset List'!$B$4:$B$59,0),MATCH('7'!$C$1,'Unique Asset List'!$AC$3:$AI$3,0))</f>
        <v>2027</v>
      </c>
      <c r="Y18" s="9">
        <f>INDEX('Unique Asset List'!$AJ$4:$AP$59,MATCH('7'!$B18,'Unique Asset List'!$B$4:$B$59,0),MATCH('7'!$C$1,'Unique Asset List'!$AJ$3:$AP$3,0))</f>
        <v>9</v>
      </c>
      <c r="Z18" s="9">
        <f>INDEX('Unique Asset List'!$AX$4:$BD$59,MATCH('7'!$B18,'Unique Asset List'!$B$4:$B$59,0),MATCH('7'!$C$1,'Unique Asset List'!$AX$3:$BD$3,0))</f>
        <v>2035</v>
      </c>
      <c r="AA18" s="9">
        <f>INDEX('Unique Asset List'!$BE$4:$BK$59,MATCH('7'!$B18,'Unique Asset List'!$B$4:$B$59,0),MATCH('7'!$C$1,'Unique Asset List'!$BE$3:$BK$3,0))</f>
        <v>1</v>
      </c>
      <c r="AB18" s="16">
        <f t="shared" si="2"/>
        <v>1.8562298000000002</v>
      </c>
      <c r="AC18" s="16">
        <f t="shared" si="3"/>
        <v>0.97947730000000011</v>
      </c>
      <c r="AD18" s="16">
        <f t="shared" si="4"/>
        <v>0.56099999999999994</v>
      </c>
      <c r="AE18" s="15">
        <f>INDEX('Unique Asset List'!$CN$4:$CT$59,MATCH('7'!$B18,'Unique Asset List'!$B$4:$B$59,0),MATCH('7'!$C$1,'Unique Asset List'!$CN$3:$CT$3,0))</f>
        <v>0.16</v>
      </c>
      <c r="AF18" s="15">
        <f>INDEX('Unique Asset List'!$CU$4:$DA$59,MATCH('7'!$B18,'Unique Asset List'!$B$4:$B$59,0),MATCH('7'!$C$1,'Unique Asset List'!$CU$3:$DA$3,0))</f>
        <v>0.34</v>
      </c>
      <c r="AG18" s="15">
        <f>INDEX('Unique Asset List'!$BZ$4:$CF$59,MATCH('7'!$B18,'Unique Asset List'!$B$4:$B$59,0),MATCH('7'!$C$1,'Unique Asset List'!$BZ$3:$CF$3,0))</f>
        <v>0.16</v>
      </c>
      <c r="AH18" s="15">
        <f>INDEX('Unique Asset List'!$CG$4:$CM$59,MATCH('7'!$B18,'Unique Asset List'!$B$4:$B$59,0),MATCH('7'!$C$1,'Unique Asset List'!$CG$3:$CM$3,0))</f>
        <v>0.34</v>
      </c>
      <c r="AI18" s="11">
        <v>0.7</v>
      </c>
      <c r="AJ18" s="15">
        <f>INDEX('Unique Asset List'!$BL$4:$BR$59,MATCH('7'!$B18,'Unique Asset List'!$B$4:$B$59,0),MATCH('7'!$C$1,'Unique Asset List'!$BL$3:$BR$3,0))</f>
        <v>0.14000000000000001</v>
      </c>
      <c r="AK18" s="15">
        <f>INDEX('Unique Asset List'!$BS$4:$BY$59,MATCH('7'!$B18,'Unique Asset List'!$B$4:$B$59,0),MATCH('7'!$C$1,'Unique Asset List'!$BS$3:$BY$3,0))</f>
        <v>0.15</v>
      </c>
      <c r="AL18" s="40">
        <v>169</v>
      </c>
      <c r="AM18" s="150">
        <v>1.25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0</v>
      </c>
      <c r="AV18" s="168">
        <f>INDEX('Unique Asset List'!U$4:U$59,MATCH($B18,_CompoundList,0))</f>
        <v>0</v>
      </c>
      <c r="AW18" s="168">
        <f>INDEX('Unique Asset List'!V$4:V$59,MATCH($B18,_CompoundList,0))</f>
        <v>0</v>
      </c>
      <c r="AX18" s="168">
        <f>INDEX('Unique Asset List'!W$4:W$59,MATCH($B18,_CompoundList,0))</f>
        <v>0</v>
      </c>
      <c r="AY18" s="168">
        <f ca="1">INDEX('Unique Asset List'!X$4:X$59,MATCH($B18,_CompoundList,0))</f>
        <v>0</v>
      </c>
      <c r="AZ18" s="168">
        <f ca="1">INDEX('Unique Asset List'!Y$4:Y$59,MATCH($B18,_CompoundList,0))</f>
        <v>0</v>
      </c>
      <c r="BA18" s="168">
        <f ca="1">INDEX('Unique Asset List'!Z$4:Z$59,MATCH($B18,_CompoundList,0))</f>
        <v>0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1</v>
      </c>
      <c r="BD18" s="168">
        <f>INDEX('Unique Asset List'!$A$4:$A$75,MATCH(B18,'Unique Asset List'!$B$4:$B$75,0))</f>
        <v>11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3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2</v>
      </c>
      <c r="BK18" s="3">
        <f>IF($C$5="ON",CK18,MyRating(_E7,$B18,Efficacy!$F$1))</f>
        <v>3</v>
      </c>
      <c r="BL18" s="3">
        <f>IF($C$5="ON",CL18,MyRating(_E8,$B18,Efficacy!$F$1))</f>
        <v>3</v>
      </c>
      <c r="BM18" s="3">
        <f>IF($C$5="ON",CM18,MyRating(_S1,$B18,Efficacy!$F$1))</f>
        <v>4</v>
      </c>
      <c r="BN18" s="3">
        <f>IF($C$5="ON",CN18,MyRating(_S2,$B18,Efficacy!$F$1))</f>
        <v>4</v>
      </c>
      <c r="BO18" s="3">
        <f>IF($C$5="ON",CO18,MyRating(_S3,$B18,Efficacy!$F$1))</f>
        <v>3</v>
      </c>
      <c r="BP18" s="3">
        <f>IF($C$5="ON",CP18,MyRating(_S4,$B18,Efficacy!$F$1))</f>
        <v>5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IF($C$5="ON",CX18,MyRating(_B1G5,$B18,Barrier!$L$2))</f>
        <v>2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6"/>
        <v>4.359969402732182E-2</v>
      </c>
      <c r="CB18" s="8">
        <f t="shared" si="7"/>
        <v>2.8000000000000003</v>
      </c>
      <c r="CC18" s="5">
        <f t="shared" si="8"/>
        <v>4.3343653250774009E-2</v>
      </c>
      <c r="CD18" s="7">
        <f t="shared" si="9"/>
        <v>1.9776839621699165E-2</v>
      </c>
      <c r="CE18" s="4">
        <v>4</v>
      </c>
      <c r="CF18" s="3">
        <v>3</v>
      </c>
      <c r="CG18" s="3">
        <v>3</v>
      </c>
      <c r="CH18" s="3">
        <v>4</v>
      </c>
      <c r="CI18" s="3">
        <v>3</v>
      </c>
      <c r="CJ18" s="3">
        <v>2</v>
      </c>
      <c r="CK18" s="3">
        <v>3</v>
      </c>
      <c r="CL18" s="3">
        <v>3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2</v>
      </c>
      <c r="CY18" s="3">
        <v>3</v>
      </c>
      <c r="CZ18" s="6">
        <v>3</v>
      </c>
      <c r="DA18" s="5">
        <v>3.6275844714639842E-2</v>
      </c>
      <c r="DB18" s="58"/>
    </row>
    <row r="19" spans="1:106" x14ac:dyDescent="0.25">
      <c r="A19" s="9" t="str">
        <f t="shared" si="0"/>
        <v>JP</v>
      </c>
      <c r="B19" s="9" t="s">
        <v>33</v>
      </c>
      <c r="C19" s="20"/>
      <c r="D19" s="9" t="s">
        <v>2</v>
      </c>
      <c r="E19" s="9" t="s">
        <v>178</v>
      </c>
      <c r="F19" s="9" t="str">
        <f>INDEX('Unique Asset List'!$D$4:$D$59,MATCH(B19,_CompoundList,0))</f>
        <v>Ph1</v>
      </c>
      <c r="G19" s="19">
        <v>0</v>
      </c>
      <c r="H19" s="9">
        <v>2014</v>
      </c>
      <c r="I19" s="9">
        <v>6</v>
      </c>
      <c r="J19" s="18">
        <f>INDEX(PTRS!$D$6:$D$12,MATCH('7'!$F19,PTRS!$B$6:$B$12,0))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0.13923000000000002</v>
      </c>
      <c r="N19" s="17">
        <f>INDEX('Unique Asset List'!$I$4:$R$59,MATCH($B19,'Unique Asset List'!$B$4:$B$59,0),MATCH(N$8,'Unique Asset List'!$I$3:$R$3,0))</f>
        <v>0.14000000000000001</v>
      </c>
      <c r="O19" s="17">
        <f>INDEX('Unique Asset List'!$I$4:$R$59,MATCH($B19,'Unique Asset List'!$B$4:$B$59,0),MATCH(O$8,'Unique Asset List'!$I$3:$R$3,0))</f>
        <v>0.14000000000000001</v>
      </c>
      <c r="P19" s="17">
        <f>INDEX('Unique Asset List'!$I$4:$R$59,MATCH($B19,'Unique Asset List'!$B$4:$B$59,0),MATCH(P$8,'Unique Asset List'!$I$3:$R$3,0))</f>
        <v>0.14000000000000001</v>
      </c>
      <c r="Q19" s="17">
        <f>INDEX('Unique Asset List'!$I$4:$R$59,MATCH($B19,'Unique Asset List'!$B$4:$B$59,0),MATCH(Q$8,'Unique Asset List'!$I$3:$R$3,0))</f>
        <v>0.14000000000000001</v>
      </c>
      <c r="R19" s="17">
        <f>INDEX('Unique Asset List'!$I$4:$R$59,MATCH($B19,'Unique Asset List'!$B$4:$B$59,0),MATCH(R$8,'Unique Asset List'!$I$3:$R$3,0))</f>
        <v>0.14000000000000001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0.91737303568042572</v>
      </c>
      <c r="V19" s="17">
        <f>2690/4041</f>
        <v>0.66567681267013112</v>
      </c>
      <c r="W19" s="9" t="s">
        <v>32</v>
      </c>
      <c r="X19" s="9">
        <f>INDEX('Unique Asset List'!$AC$4:$AI$59,MATCH('7'!$B19,'Unique Asset List'!$B$4:$B$59,0),MATCH('7'!$C$1,'Unique Asset List'!$AC$3:$AI$3,0))</f>
        <v>2028</v>
      </c>
      <c r="Y19" s="9">
        <f>INDEX('Unique Asset List'!$AJ$4:$AP$59,MATCH('7'!$B19,'Unique Asset List'!$B$4:$B$59,0),MATCH('7'!$C$1,'Unique Asset List'!$AJ$3:$AP$3,0))</f>
        <v>2</v>
      </c>
      <c r="Z19" s="9">
        <f>INDEX('Unique Asset List'!$AX$4:$BD$59,MATCH('7'!$B19,'Unique Asset List'!$B$4:$B$59,0),MATCH('7'!$C$1,'Unique Asset List'!$AX$3:$BD$3,0))</f>
        <v>2039</v>
      </c>
      <c r="AA19" s="9">
        <f>INDEX('Unique Asset List'!$BE$4:$BK$59,MATCH('7'!$B19,'Unique Asset List'!$B$4:$B$59,0),MATCH('7'!$C$1,'Unique Asset List'!$BE$3:$BK$3,0))</f>
        <v>3</v>
      </c>
      <c r="AB19" s="16">
        <f t="shared" si="2"/>
        <v>2.0681600000000007</v>
      </c>
      <c r="AC19" s="16">
        <f t="shared" si="3"/>
        <v>0.94137550000000003</v>
      </c>
      <c r="AD19" s="16">
        <f t="shared" si="4"/>
        <v>0.56099999999999994</v>
      </c>
      <c r="AE19" s="15">
        <f>INDEX('Unique Asset List'!$CN$4:$CT$59,MATCH('7'!$B19,'Unique Asset List'!$B$4:$B$59,0),MATCH('7'!$C$1,'Unique Asset List'!$CN$3:$CT$3,0))</f>
        <v>0.16</v>
      </c>
      <c r="AF19" s="15">
        <f>INDEX('Unique Asset List'!$CU$4:$DA$59,MATCH('7'!$B19,'Unique Asset List'!$B$4:$B$59,0),MATCH('7'!$C$1,'Unique Asset List'!$CU$3:$DA$3,0))</f>
        <v>0.34</v>
      </c>
      <c r="AG19" s="15">
        <f>INDEX('Unique Asset List'!$BZ$4:$CF$59,MATCH('7'!$B19,'Unique Asset List'!$B$4:$B$59,0),MATCH('7'!$C$1,'Unique Asset List'!$BZ$3:$CF$3,0))</f>
        <v>0.16</v>
      </c>
      <c r="AH19" s="15">
        <f>INDEX('Unique Asset List'!$CG$4:$CM$59,MATCH('7'!$B19,'Unique Asset List'!$B$4:$B$59,0),MATCH('7'!$C$1,'Unique Asset List'!$CG$3:$CM$3,0))</f>
        <v>0.34</v>
      </c>
      <c r="AI19" s="11">
        <v>0.7</v>
      </c>
      <c r="AJ19" s="15">
        <f>INDEX('Unique Asset List'!$BL$4:$BR$59,MATCH('7'!$B19,'Unique Asset List'!$B$4:$B$59,0),MATCH('7'!$C$1,'Unique Asset List'!$BL$3:$BR$3,0))</f>
        <v>0.14000000000000001</v>
      </c>
      <c r="AK19" s="15">
        <f>INDEX('Unique Asset List'!$BS$4:$BY$59,MATCH('7'!$B19,'Unique Asset List'!$B$4:$B$59,0),MATCH('7'!$C$1,'Unique Asset List'!$BS$3:$BY$3,0))</f>
        <v>0.15</v>
      </c>
      <c r="AL19" s="40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1</v>
      </c>
      <c r="AZ19" s="168">
        <f ca="1">INDEX('Unique Asset List'!Y$4:Y$59,MATCH($B19,_CompoundList,0))</f>
        <v>1</v>
      </c>
      <c r="BA19" s="168">
        <f ca="1">INDEX('Unique Asset List'!Z$4:Z$59,MATCH($B19,_CompoundList,0))</f>
        <v>0</v>
      </c>
      <c r="BB19" s="168">
        <f ca="1">INDEX('Unique Asset List'!AA$4:AA$59,MATCH($B19,_CompoundList,0))</f>
        <v>1</v>
      </c>
      <c r="BC19" s="168">
        <f ca="1">INDEX('Unique Asset List'!AB$4:AB$59,MATCH($B19,_CompoundList,0))</f>
        <v>0</v>
      </c>
      <c r="BD19" s="168">
        <f>INDEX('Unique Asset List'!$A$4:$A$75,MATCH(B19,'Unique Asset List'!$B$4:$B$75,0))</f>
        <v>17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4</v>
      </c>
      <c r="BH19" s="3">
        <f>IF($C$5="ON",CH19,MyRating(_E4,$B19,Efficacy!$F$1))</f>
        <v>4</v>
      </c>
      <c r="BI19" s="3">
        <f>IF($C$5="ON",CI19,MyRating(_E5,$B19,Efficacy!$F$1))</f>
        <v>3</v>
      </c>
      <c r="BJ19" s="3">
        <f>IF($C$5="ON",CJ19,MyRating(_E6,$B19,Efficacy!$F$1))</f>
        <v>4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IF($C$5="ON",CX19,MyRating(_B1G5,$B19,Barrier!$L$2))</f>
        <v>2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6"/>
        <v>4.359969402732182E-2</v>
      </c>
      <c r="CB19" s="8">
        <f t="shared" si="7"/>
        <v>2.8000000000000003</v>
      </c>
      <c r="CC19" s="5">
        <f t="shared" si="8"/>
        <v>4.3343653250774009E-2</v>
      </c>
      <c r="CD19" s="7">
        <f t="shared" si="9"/>
        <v>1.9776839621699165E-2</v>
      </c>
      <c r="CE19" s="4">
        <v>4</v>
      </c>
      <c r="CF19" s="3">
        <v>4</v>
      </c>
      <c r="CG19" s="3">
        <v>4</v>
      </c>
      <c r="CH19" s="3">
        <v>4</v>
      </c>
      <c r="CI19" s="3">
        <v>3</v>
      </c>
      <c r="CJ19" s="3">
        <v>3</v>
      </c>
      <c r="CK19" s="3">
        <v>3</v>
      </c>
      <c r="CL19" s="3">
        <v>4</v>
      </c>
      <c r="CM19" s="3">
        <v>4</v>
      </c>
      <c r="CN19" s="3">
        <v>3</v>
      </c>
      <c r="CO19" s="3">
        <v>3</v>
      </c>
      <c r="CP19" s="3">
        <v>4</v>
      </c>
      <c r="CQ19" s="3">
        <v>5</v>
      </c>
      <c r="CR19" s="3">
        <v>3</v>
      </c>
      <c r="CS19" s="3">
        <v>4</v>
      </c>
      <c r="CT19" s="3">
        <v>3</v>
      </c>
      <c r="CU19" s="3">
        <v>3</v>
      </c>
      <c r="CV19" s="3">
        <v>3</v>
      </c>
      <c r="CW19" s="3">
        <v>3</v>
      </c>
      <c r="CX19" s="3">
        <v>2</v>
      </c>
      <c r="CY19" s="3">
        <v>3</v>
      </c>
      <c r="CZ19" s="6">
        <v>3</v>
      </c>
      <c r="DA19" s="5">
        <v>3.6275844714639842E-2</v>
      </c>
      <c r="DB19" s="58"/>
    </row>
    <row r="20" spans="1:106" x14ac:dyDescent="0.25">
      <c r="A20" s="9" t="str">
        <f t="shared" si="0"/>
        <v>JP</v>
      </c>
      <c r="B20" s="9" t="s">
        <v>66</v>
      </c>
      <c r="C20" s="20"/>
      <c r="D20" s="9" t="s">
        <v>61</v>
      </c>
      <c r="E20" s="9" t="s">
        <v>178</v>
      </c>
      <c r="F20" s="9" t="str">
        <f>INDEX('Unique Asset List'!$D$4:$D$59,MATCH(B20,_CompoundList,0))</f>
        <v>Ph1</v>
      </c>
      <c r="G20" s="19">
        <v>0</v>
      </c>
      <c r="H20" s="9">
        <v>2014</v>
      </c>
      <c r="I20" s="9">
        <v>6</v>
      </c>
      <c r="J20" s="18">
        <f>INDEX(PTRS!$D$6:$D$12,MATCH('7'!$F20,PTRS!$B$6:$B$12,0))</f>
        <v>0.13923000000000002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0.13923000000000002</v>
      </c>
      <c r="N20" s="17">
        <f>INDEX('Unique Asset List'!$I$4:$R$59,MATCH($B20,'Unique Asset List'!$B$4:$B$59,0),MATCH(N$8,'Unique Asset List'!$I$3:$R$3,0))</f>
        <v>0.13923000000000002</v>
      </c>
      <c r="O20" s="17">
        <f>INDEX('Unique Asset List'!$I$4:$R$59,MATCH($B20,'Unique Asset List'!$B$4:$B$59,0),MATCH(O$8,'Unique Asset List'!$I$3:$R$3,0))</f>
        <v>0.13923000000000002</v>
      </c>
      <c r="P20" s="17">
        <f>INDEX('Unique Asset List'!$I$4:$R$59,MATCH($B20,'Unique Asset List'!$B$4:$B$59,0),MATCH(P$8,'Unique Asset List'!$I$3:$R$3,0))</f>
        <v>0.13923000000000002</v>
      </c>
      <c r="Q20" s="17">
        <f>INDEX('Unique Asset List'!$I$4:$R$59,MATCH($B20,'Unique Asset List'!$B$4:$B$59,0),MATCH(Q$8,'Unique Asset List'!$I$3:$R$3,0))</f>
        <v>0.13923000000000002</v>
      </c>
      <c r="R20" s="17">
        <f>INDEX('Unique Asset List'!$I$4:$R$59,MATCH($B20,'Unique Asset List'!$B$4:$B$59,0),MATCH(R$8,'Unique Asset List'!$I$3:$R$3,0))</f>
        <v>0.13923000000000002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1"/>
        <v>0.91737303568042572</v>
      </c>
      <c r="V20" s="17">
        <v>1</v>
      </c>
      <c r="W20" s="9" t="s">
        <v>59</v>
      </c>
      <c r="X20" s="9">
        <f>INDEX('Unique Asset List'!$AC$4:$AI$59,MATCH('7'!$B20,'Unique Asset List'!$B$4:$B$59,0),MATCH('7'!$C$1,'Unique Asset List'!$AC$3:$AI$3,0))</f>
        <v>2024</v>
      </c>
      <c r="Y20" s="9">
        <f>INDEX('Unique Asset List'!$AJ$4:$AP$59,MATCH('7'!$B20,'Unique Asset List'!$B$4:$B$59,0),MATCH('7'!$C$1,'Unique Asset List'!$AJ$3:$AP$3,0))</f>
        <v>6</v>
      </c>
      <c r="Z20" s="9">
        <f>INDEX('Unique Asset List'!$AX$4:$BD$59,MATCH('7'!$B20,'Unique Asset List'!$B$4:$B$59,0),MATCH('7'!$C$1,'Unique Asset List'!$AX$3:$BD$3,0))</f>
        <v>2032</v>
      </c>
      <c r="AA20" s="9">
        <f>INDEX('Unique Asset List'!$BE$4:$BK$59,MATCH('7'!$B20,'Unique Asset List'!$B$4:$B$59,0),MATCH('7'!$C$1,'Unique Asset List'!$BE$3:$BK$3,0))</f>
        <v>6</v>
      </c>
      <c r="AB20" s="16">
        <f t="shared" si="2"/>
        <v>1.6860000000000002</v>
      </c>
      <c r="AC20" s="16">
        <f t="shared" si="3"/>
        <v>0.91994010000000004</v>
      </c>
      <c r="AD20" s="16">
        <f t="shared" si="4"/>
        <v>0.50129594525999999</v>
      </c>
      <c r="AE20" s="15">
        <f>INDEX('Unique Asset List'!$CN$4:$CT$59,MATCH('7'!$B20,'Unique Asset List'!$B$4:$B$59,0),MATCH('7'!$C$1,'Unique Asset List'!$CN$3:$CT$3,0))</f>
        <v>0.16</v>
      </c>
      <c r="AF20" s="15">
        <f>INDEX('Unique Asset List'!$CU$4:$DA$59,MATCH('7'!$B20,'Unique Asset List'!$B$4:$B$59,0),MATCH('7'!$C$1,'Unique Asset List'!$CU$3:$DA$3,0))</f>
        <v>0.34</v>
      </c>
      <c r="AG20" s="15">
        <f>INDEX('Unique Asset List'!$BZ$4:$CF$59,MATCH('7'!$B20,'Unique Asset List'!$B$4:$B$59,0),MATCH('7'!$C$1,'Unique Asset List'!$BZ$3:$CF$3,0))</f>
        <v>0.16</v>
      </c>
      <c r="AH20" s="15">
        <f>INDEX('Unique Asset List'!$CG$4:$CM$59,MATCH('7'!$B20,'Unique Asset List'!$B$4:$B$59,0),MATCH('7'!$C$1,'Unique Asset List'!$CG$3:$CM$3,0))</f>
        <v>0.34</v>
      </c>
      <c r="AI20" s="11">
        <v>0.7</v>
      </c>
      <c r="AJ20" s="15">
        <f>INDEX('Unique Asset List'!$BL$4:$BR$59,MATCH('7'!$B20,'Unique Asset List'!$B$4:$B$59,0),MATCH('7'!$C$1,'Unique Asset List'!$BL$3:$BR$3,0))</f>
        <v>0.14000000000000001</v>
      </c>
      <c r="AK20" s="15">
        <f>INDEX('Unique Asset List'!$BS$4:$BY$59,MATCH('7'!$B20,'Unique Asset List'!$B$4:$B$59,0),MATCH('7'!$C$1,'Unique Asset List'!$BS$3:$BY$3,0))</f>
        <v>0.15</v>
      </c>
      <c r="AL20" s="40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1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1</v>
      </c>
      <c r="BB20" s="168">
        <f ca="1">INDEX('Unique Asset List'!AA$4:AA$59,MATCH($B20,_CompoundList,0))</f>
        <v>0</v>
      </c>
      <c r="BC20" s="168">
        <f ca="1">INDEX('Unique Asset List'!AB$4:AB$59,MATCH($B20,_CompoundList,0))</f>
        <v>1</v>
      </c>
      <c r="BD20" s="168">
        <f>INDEX('Unique Asset List'!$A$4:$A$75,MATCH(B20,'Unique Asset List'!$B$4:$B$75,0))</f>
        <v>1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3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3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2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IF($C$5="ON",CX20,MyRating(_B1G5,$B20,Barrier!$L$2))</f>
        <v>2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6"/>
        <v>4.359969402732182E-2</v>
      </c>
      <c r="CB20" s="8">
        <f t="shared" si="7"/>
        <v>2.8000000000000003</v>
      </c>
      <c r="CC20" s="5">
        <f t="shared" si="8"/>
        <v>4.3343653250774009E-2</v>
      </c>
      <c r="CD20" s="7">
        <f t="shared" si="9"/>
        <v>1.9776839621699165E-2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5</v>
      </c>
      <c r="CN20" s="3">
        <v>3</v>
      </c>
      <c r="CO20" s="3">
        <v>3</v>
      </c>
      <c r="CP20" s="3">
        <v>4</v>
      </c>
      <c r="CQ20" s="3">
        <v>5</v>
      </c>
      <c r="CR20" s="3">
        <v>2</v>
      </c>
      <c r="CS20" s="3">
        <v>3</v>
      </c>
      <c r="CT20" s="3">
        <v>2</v>
      </c>
      <c r="CU20" s="3">
        <v>3</v>
      </c>
      <c r="CV20" s="3">
        <v>3</v>
      </c>
      <c r="CW20" s="3">
        <v>3</v>
      </c>
      <c r="CX20" s="3">
        <v>2</v>
      </c>
      <c r="CY20" s="3">
        <v>3</v>
      </c>
      <c r="CZ20" s="6">
        <v>3</v>
      </c>
      <c r="DA20" s="5">
        <v>3.6275844714639842E-2</v>
      </c>
      <c r="DB20" s="58"/>
    </row>
    <row r="21" spans="1:106" x14ac:dyDescent="0.25">
      <c r="A21" s="9" t="str">
        <f t="shared" si="0"/>
        <v>JP</v>
      </c>
      <c r="B21" s="9" t="s">
        <v>58</v>
      </c>
      <c r="C21" s="20"/>
      <c r="D21" s="9" t="s">
        <v>57</v>
      </c>
      <c r="E21" s="9" t="s">
        <v>56</v>
      </c>
      <c r="F21" s="9" t="str">
        <f>INDEX('Unique Asset List'!$D$4:$D$59,MATCH(B21,_CompoundList,0))</f>
        <v>Ph1</v>
      </c>
      <c r="G21" s="19">
        <v>0</v>
      </c>
      <c r="H21" s="9">
        <v>2014</v>
      </c>
      <c r="I21" s="9">
        <v>6</v>
      </c>
      <c r="J21" s="18">
        <f>INDEX(PTRS!$D$6:$D$12,MATCH('7'!$F21,PTRS!$B$6:$B$12,0))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0.13923000000000002</v>
      </c>
      <c r="N21" s="17">
        <f>INDEX('Unique Asset List'!$I$4:$R$59,MATCH($B21,'Unique Asset List'!$B$4:$B$59,0),MATCH(N$8,'Unique Asset List'!$I$3:$R$3,0))</f>
        <v>0.13923000000000002</v>
      </c>
      <c r="O21" s="17">
        <f>INDEX('Unique Asset List'!$I$4:$R$59,MATCH($B21,'Unique Asset List'!$B$4:$B$59,0),MATCH(O$8,'Unique Asset List'!$I$3:$R$3,0))</f>
        <v>0.13923000000000002</v>
      </c>
      <c r="P21" s="17">
        <f>INDEX('Unique Asset List'!$I$4:$R$59,MATCH($B21,'Unique Asset List'!$B$4:$B$59,0),MATCH(P$8,'Unique Asset List'!$I$3:$R$3,0))</f>
        <v>0.13923000000000002</v>
      </c>
      <c r="Q21" s="17">
        <f>INDEX('Unique Asset List'!$I$4:$R$59,MATCH($B21,'Unique Asset List'!$B$4:$B$59,0),MATCH(Q$8,'Unique Asset List'!$I$3:$R$3,0))</f>
        <v>0.13923000000000002</v>
      </c>
      <c r="R21" s="17">
        <f>INDEX('Unique Asset List'!$I$4:$R$59,MATCH($B21,'Unique Asset List'!$B$4:$B$59,0),MATCH(R$8,'Unique Asset List'!$I$3:$R$3,0))</f>
        <v>0.13923000000000002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1"/>
        <v>0.91737303568042572</v>
      </c>
      <c r="V21" s="17">
        <v>1</v>
      </c>
      <c r="W21" s="9" t="s">
        <v>54</v>
      </c>
      <c r="X21" s="9">
        <f>INDEX('Unique Asset List'!$AC$4:$AI$59,MATCH('7'!$B21,'Unique Asset List'!$B$4:$B$59,0),MATCH('7'!$C$1,'Unique Asset List'!$AC$3:$AI$3,0))</f>
        <v>2028</v>
      </c>
      <c r="Y21" s="9">
        <f>INDEX('Unique Asset List'!$AJ$4:$AP$59,MATCH('7'!$B21,'Unique Asset List'!$B$4:$B$59,0),MATCH('7'!$C$1,'Unique Asset List'!$AJ$3:$AP$3,0))</f>
        <v>6</v>
      </c>
      <c r="Z21" s="9">
        <f>INDEX('Unique Asset List'!$AX$4:$BD$59,MATCH('7'!$B21,'Unique Asset List'!$B$4:$B$59,0),MATCH('7'!$C$1,'Unique Asset List'!$AX$3:$BD$3,0))</f>
        <v>2036</v>
      </c>
      <c r="AA21" s="9">
        <f>INDEX('Unique Asset List'!$BE$4:$BK$59,MATCH('7'!$B21,'Unique Asset List'!$B$4:$B$59,0),MATCH('7'!$C$1,'Unique Asset List'!$BE$3:$BK$3,0))</f>
        <v>6</v>
      </c>
      <c r="AB21" s="16">
        <f t="shared" si="2"/>
        <v>2.3276916000000001</v>
      </c>
      <c r="AC21" s="16">
        <f t="shared" si="3"/>
        <v>0.87990560000000007</v>
      </c>
      <c r="AD21" s="16">
        <f t="shared" si="4"/>
        <v>0.56099999999999994</v>
      </c>
      <c r="AE21" s="15">
        <f>INDEX('Unique Asset List'!$CN$4:$CT$59,MATCH('7'!$B21,'Unique Asset List'!$B$4:$B$59,0),MATCH('7'!$C$1,'Unique Asset List'!$CN$3:$CT$3,0))</f>
        <v>0.23</v>
      </c>
      <c r="AF21" s="15">
        <f>INDEX('Unique Asset List'!$CU$4:$DA$59,MATCH('7'!$B21,'Unique Asset List'!$B$4:$B$59,0),MATCH('7'!$C$1,'Unique Asset List'!$CU$3:$DA$3,0))</f>
        <v>0.27</v>
      </c>
      <c r="AG21" s="15">
        <f>INDEX('Unique Asset List'!$BZ$4:$CF$59,MATCH('7'!$B21,'Unique Asset List'!$B$4:$B$59,0),MATCH('7'!$C$1,'Unique Asset List'!$BZ$3:$CF$3,0))</f>
        <v>0.23</v>
      </c>
      <c r="AH21" s="15">
        <f>INDEX('Unique Asset List'!$CG$4:$CM$59,MATCH('7'!$B21,'Unique Asset List'!$B$4:$B$59,0),MATCH('7'!$C$1,'Unique Asset List'!$CG$3:$CM$3,0))</f>
        <v>0.27</v>
      </c>
      <c r="AI21" s="11">
        <v>0.7</v>
      </c>
      <c r="AJ21" s="15">
        <f>INDEX('Unique Asset List'!$BL$4:$BR$59,MATCH('7'!$B21,'Unique Asset List'!$B$4:$B$59,0),MATCH('7'!$C$1,'Unique Asset List'!$BL$3:$BR$3,0))</f>
        <v>0.14000000000000001</v>
      </c>
      <c r="AK21" s="15">
        <f>INDEX('Unique Asset List'!$BS$4:$BY$59,MATCH('7'!$B21,'Unique Asset List'!$B$4:$B$59,0),MATCH('7'!$C$1,'Unique Asset List'!$BS$3:$BY$3,0))</f>
        <v>0.15</v>
      </c>
      <c r="AL21" s="40">
        <v>169</v>
      </c>
      <c r="AM21" s="14">
        <f>INDEX(Simulation!$B$6:$H$6,MATCH($A21,Simulation!$B$1:$H$1,0))*(1+AN21)^((DATE(X21,Y21,15)-DATE(2017,1,15))/365.5)</f>
        <v>0.75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0</v>
      </c>
      <c r="BD21" s="168">
        <f>INDEX('Unique Asset List'!$A$4:$A$75,MATCH(B21,'Unique Asset List'!$B$4:$B$75,0))</f>
        <v>16</v>
      </c>
      <c r="BE21" s="4">
        <f>IF($C$5="ON",CE21,MyRating(_E1,$B21,Efficacy!$F$1))</f>
        <v>4</v>
      </c>
      <c r="BF21" s="3">
        <f>IF($C$5="ON",CF21,MyRating(_E2,$B21,Efficacy!$F$1))</f>
        <v>5</v>
      </c>
      <c r="BG21" s="3">
        <f>IF($C$5="ON",CG21,MyRating(_E3,$B21,Efficacy!$F$1))</f>
        <v>5</v>
      </c>
      <c r="BH21" s="3">
        <f>IF($C$5="ON",CH21,MyRating(_E4,$B21,Efficacy!$F$1))</f>
        <v>4</v>
      </c>
      <c r="BI21" s="3">
        <f>IF($C$5="ON",CI21,MyRating(_E5,$B21,Efficacy!$F$1))</f>
        <v>4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3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IF($C$5="ON",CX21,MyRating(_B1G5,$B21,Barrier!$L$2))</f>
        <v>2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6"/>
        <v>4.359969402732182E-2</v>
      </c>
      <c r="CB21" s="8">
        <f t="shared" si="7"/>
        <v>2.8000000000000003</v>
      </c>
      <c r="CC21" s="5">
        <f t="shared" si="8"/>
        <v>4.3343653250774009E-2</v>
      </c>
      <c r="CD21" s="7">
        <f t="shared" si="9"/>
        <v>1.9776839621699165E-2</v>
      </c>
      <c r="CE21" s="4">
        <v>4</v>
      </c>
      <c r="CF21" s="3">
        <v>5</v>
      </c>
      <c r="CG21" s="3">
        <v>5</v>
      </c>
      <c r="CH21" s="3">
        <v>4</v>
      </c>
      <c r="CI21" s="3">
        <v>4</v>
      </c>
      <c r="CJ21" s="3">
        <v>3</v>
      </c>
      <c r="CK21" s="3">
        <v>3</v>
      </c>
      <c r="CL21" s="3">
        <v>4</v>
      </c>
      <c r="CM21" s="3">
        <v>5</v>
      </c>
      <c r="CN21" s="3">
        <v>3</v>
      </c>
      <c r="CO21" s="3">
        <v>3</v>
      </c>
      <c r="CP21" s="3">
        <v>4</v>
      </c>
      <c r="CQ21" s="3">
        <v>5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2</v>
      </c>
      <c r="CY21" s="3">
        <v>3</v>
      </c>
      <c r="CZ21" s="6">
        <v>3</v>
      </c>
      <c r="DA21" s="5">
        <v>3.6275844714639842E-2</v>
      </c>
      <c r="DB21" s="58"/>
    </row>
    <row r="22" spans="1:106" x14ac:dyDescent="0.25">
      <c r="A22" s="9" t="str">
        <f t="shared" si="0"/>
        <v>JP</v>
      </c>
      <c r="B22" s="9" t="s">
        <v>51</v>
      </c>
      <c r="C22" s="20"/>
      <c r="D22" s="9" t="s">
        <v>50</v>
      </c>
      <c r="E22" s="9" t="s">
        <v>178</v>
      </c>
      <c r="F22" s="9" t="str">
        <f>INDEX('Unique Asset List'!$D$4:$D$59,MATCH(B22,_CompoundList,0))</f>
        <v>Ph2a</v>
      </c>
      <c r="G22" s="19">
        <v>0</v>
      </c>
      <c r="H22" s="9">
        <v>2014</v>
      </c>
      <c r="I22" s="9">
        <v>6</v>
      </c>
      <c r="J22" s="18">
        <f>INDEX(PTRS!$D$6:$D$12,MATCH('7'!$F22,PTRS!$B$6:$B$12,0))</f>
        <v>0.1638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0.1638</v>
      </c>
      <c r="N22" s="17">
        <f>INDEX('Unique Asset List'!$I$4:$R$59,MATCH($B22,'Unique Asset List'!$B$4:$B$59,0),MATCH(N$8,'Unique Asset List'!$I$3:$R$3,0))</f>
        <v>0.1638</v>
      </c>
      <c r="O22" s="17">
        <f>INDEX('Unique Asset List'!$I$4:$R$59,MATCH($B22,'Unique Asset List'!$B$4:$B$59,0),MATCH(O$8,'Unique Asset List'!$I$3:$R$3,0))</f>
        <v>0.1638</v>
      </c>
      <c r="P22" s="17">
        <f>INDEX('Unique Asset List'!$I$4:$R$59,MATCH($B22,'Unique Asset List'!$B$4:$B$59,0),MATCH(P$8,'Unique Asset List'!$I$3:$R$3,0))</f>
        <v>0.1638</v>
      </c>
      <c r="Q22" s="17">
        <f>INDEX('Unique Asset List'!$I$4:$R$59,MATCH($B22,'Unique Asset List'!$B$4:$B$59,0),MATCH(Q$8,'Unique Asset List'!$I$3:$R$3,0))</f>
        <v>0.1638</v>
      </c>
      <c r="R22" s="17">
        <f>INDEX('Unique Asset List'!$I$4:$R$59,MATCH($B22,'Unique Asset List'!$B$4:$B$59,0),MATCH(R$8,'Unique Asset List'!$I$3:$R$3,0))</f>
        <v>0.1638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0.91737303568042572</v>
      </c>
      <c r="V22" s="17">
        <v>1</v>
      </c>
      <c r="W22" s="9" t="s">
        <v>48</v>
      </c>
      <c r="X22" s="9">
        <f>INDEX('Unique Asset List'!$AC$4:$AI$59,MATCH('7'!$B22,'Unique Asset List'!$B$4:$B$59,0),MATCH('7'!$C$1,'Unique Asset List'!$AC$3:$AI$3,0))</f>
        <v>2024</v>
      </c>
      <c r="Y22" s="9">
        <f>INDEX('Unique Asset List'!$AJ$4:$AP$59,MATCH('7'!$B22,'Unique Asset List'!$B$4:$B$59,0),MATCH('7'!$C$1,'Unique Asset List'!$AJ$3:$AP$3,0))</f>
        <v>6</v>
      </c>
      <c r="Z22" s="9">
        <f>INDEX('Unique Asset List'!$AX$4:$BD$59,MATCH('7'!$B22,'Unique Asset List'!$B$4:$B$59,0),MATCH('7'!$C$1,'Unique Asset List'!$AX$3:$BD$3,0))</f>
        <v>2032</v>
      </c>
      <c r="AA22" s="9">
        <f>INDEX('Unique Asset List'!$BE$4:$BK$59,MATCH('7'!$B22,'Unique Asset List'!$B$4:$B$59,0),MATCH('7'!$C$1,'Unique Asset List'!$BE$3:$BK$3,0))</f>
        <v>6</v>
      </c>
      <c r="AB22" s="16">
        <f t="shared" si="2"/>
        <v>1.6860000000000002</v>
      </c>
      <c r="AC22" s="16">
        <f t="shared" si="3"/>
        <v>0.7529247</v>
      </c>
      <c r="AD22" s="16">
        <f t="shared" si="4"/>
        <v>0.56099999999999994</v>
      </c>
      <c r="AE22" s="15">
        <f>INDEX('Unique Asset List'!$CN$4:$CT$59,MATCH('7'!$B22,'Unique Asset List'!$B$4:$B$59,0),MATCH('7'!$C$1,'Unique Asset List'!$CN$3:$CT$3,0))</f>
        <v>0.16</v>
      </c>
      <c r="AF22" s="15">
        <f>INDEX('Unique Asset List'!$CU$4:$DA$59,MATCH('7'!$B22,'Unique Asset List'!$B$4:$B$59,0),MATCH('7'!$C$1,'Unique Asset List'!$CU$3:$DA$3,0))</f>
        <v>0.34</v>
      </c>
      <c r="AG22" s="15">
        <f>INDEX('Unique Asset List'!$BZ$4:$CF$59,MATCH('7'!$B22,'Unique Asset List'!$B$4:$B$59,0),MATCH('7'!$C$1,'Unique Asset List'!$BZ$3:$CF$3,0))</f>
        <v>0.16</v>
      </c>
      <c r="AH22" s="15">
        <f>INDEX('Unique Asset List'!$CG$4:$CM$59,MATCH('7'!$B22,'Unique Asset List'!$B$4:$B$59,0),MATCH('7'!$C$1,'Unique Asset List'!$CG$3:$CM$3,0))</f>
        <v>0.34</v>
      </c>
      <c r="AI22" s="11">
        <v>0.7</v>
      </c>
      <c r="AJ22" s="15">
        <f>INDEX('Unique Asset List'!$BL$4:$BR$59,MATCH('7'!$B22,'Unique Asset List'!$B$4:$B$59,0),MATCH('7'!$C$1,'Unique Asset List'!$BL$3:$BR$3,0))</f>
        <v>0.14000000000000001</v>
      </c>
      <c r="AK22" s="15">
        <f>INDEX('Unique Asset List'!$BS$4:$BY$59,MATCH('7'!$B22,'Unique Asset List'!$B$4:$B$59,0),MATCH('7'!$C$1,'Unique Asset List'!$BS$3:$BY$3,0))</f>
        <v>0.15</v>
      </c>
      <c r="AL22" s="40">
        <v>169</v>
      </c>
      <c r="AM22" s="14">
        <f>INDEX(Simulation!$B$6:$H$6,MATCH($A22,Simulation!$B$1:$H$1,0))*(1+AN22)^((DATE(X22,Y22,15)-DATE(2017,1,15))/365.5)</f>
        <v>0.75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0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List'!$A$4:$A$75,MATCH(B22,'Unique Asset List'!$B$4:$B$75,0))</f>
        <v>7</v>
      </c>
      <c r="BE22" s="4">
        <f>IF($C$5="ON",CE22,MyRating(_E1,$B22,Efficacy!$F$1))</f>
        <v>3</v>
      </c>
      <c r="BF22" s="3">
        <f>IF($C$5="ON",CF22,MyRating(_E2,$B22,Efficacy!$F$1))</f>
        <v>3</v>
      </c>
      <c r="BG22" s="3">
        <f>IF($C$5="ON",CG22,MyRating(_E3,$B22,Efficacy!$F$1))</f>
        <v>3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3</v>
      </c>
      <c r="BK22" s="3">
        <f>IF($C$5="ON",CK22,MyRating(_E7,$B22,Efficacy!$F$1))</f>
        <v>3</v>
      </c>
      <c r="BL22" s="3">
        <f>IF($C$5="ON",CL22,MyRating(_E8,$B22,Efficacy!$F$1))</f>
        <v>3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3</v>
      </c>
      <c r="BR22" s="3">
        <f>IF($C$5="ON",CR22,MyRating(_S6,$B22,Efficacy!$F$1))</f>
        <v>3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3</v>
      </c>
      <c r="BX22" s="3">
        <f>IF($C$5="ON",CX22,MyRating(_B1G5,$B22,Barrier!$L$2))</f>
        <v>2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6"/>
        <v>4.359969402732182E-2</v>
      </c>
      <c r="CB22" s="8">
        <f t="shared" si="7"/>
        <v>2.8000000000000003</v>
      </c>
      <c r="CC22" s="5">
        <f t="shared" si="8"/>
        <v>4.3343653250774009E-2</v>
      </c>
      <c r="CD22" s="7">
        <f t="shared" si="9"/>
        <v>1.9776839621699165E-2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2</v>
      </c>
      <c r="CY22" s="3">
        <v>3</v>
      </c>
      <c r="CZ22" s="6">
        <v>3</v>
      </c>
      <c r="DA22" s="5">
        <v>3.6275844714639842E-2</v>
      </c>
      <c r="DB22" s="58"/>
    </row>
    <row r="23" spans="1:106" x14ac:dyDescent="0.25">
      <c r="A23" s="9" t="str">
        <f t="shared" si="0"/>
        <v>JP</v>
      </c>
      <c r="B23" s="9" t="s">
        <v>43</v>
      </c>
      <c r="C23" s="20"/>
      <c r="D23" s="9" t="s">
        <v>42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INDEX(PTRS!$D$6:$D$12,MATCH('7'!$F23,PTRS!$B$6:$B$12,0))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0.40949999999999998</v>
      </c>
      <c r="N23" s="17">
        <f>INDEX('Unique Asset List'!$I$4:$R$59,MATCH($B23,'Unique Asset List'!$B$4:$B$59,0),MATCH(N$8,'Unique Asset List'!$I$3:$R$3,0))</f>
        <v>0.59</v>
      </c>
      <c r="O23" s="17">
        <f>INDEX('Unique Asset List'!$I$4:$R$59,MATCH($B23,'Unique Asset List'!$B$4:$B$59,0),MATCH(O$8,'Unique Asset List'!$I$3:$R$3,0))</f>
        <v>0.59</v>
      </c>
      <c r="P23" s="17">
        <f>INDEX('Unique Asset List'!$I$4:$R$59,MATCH($B23,'Unique Asset List'!$B$4:$B$59,0),MATCH(P$8,'Unique Asset List'!$I$3:$R$3,0))</f>
        <v>0.59</v>
      </c>
      <c r="Q23" s="17">
        <f>INDEX('Unique Asset List'!$I$4:$R$59,MATCH($B23,'Unique Asset List'!$B$4:$B$59,0),MATCH(Q$8,'Unique Asset List'!$I$3:$R$3,0))</f>
        <v>0.59</v>
      </c>
      <c r="R23" s="17">
        <f>INDEX('Unique Asset List'!$I$4:$R$59,MATCH($B23,'Unique Asset List'!$B$4:$B$59,0),MATCH(R$8,'Unique Asset List'!$I$3:$R$3,0))</f>
        <v>0.59</v>
      </c>
      <c r="S23" s="17">
        <f>INDEX('Unique Asset List'!$I$4:$R$59,MATCH($B23,'Unique Asset List'!$B$4:$B$59,0),MATCH(S$8,'Unique Asset List'!$I$3:$R$3,0))</f>
        <v>1</v>
      </c>
      <c r="T23" s="17"/>
      <c r="U23" s="17">
        <f t="shared" si="1"/>
        <v>0.83620953734087389</v>
      </c>
      <c r="V23" s="17">
        <f>5*7/Simulation!H5</f>
        <v>0.19195612431444239</v>
      </c>
      <c r="W23" s="9" t="s">
        <v>40</v>
      </c>
      <c r="X23" s="9">
        <f>INDEX('Unique Asset List'!$AC$4:$AI$59,MATCH('7'!$B23,'Unique Asset List'!$B$4:$B$59,0),MATCH('7'!$C$1,'Unique Asset List'!$AC$3:$AI$3,0))</f>
        <v>2022</v>
      </c>
      <c r="Y23" s="9">
        <f>INDEX('Unique Asset List'!$AJ$4:$AP$59,MATCH('7'!$B23,'Unique Asset List'!$B$4:$B$59,0),MATCH('7'!$C$1,'Unique Asset List'!$AJ$3:$AP$3,0))</f>
        <v>6</v>
      </c>
      <c r="Z23" s="9">
        <f>INDEX('Unique Asset List'!$AX$4:$BD$59,MATCH('7'!$B23,'Unique Asset List'!$B$4:$B$59,0),MATCH('7'!$C$1,'Unique Asset List'!$AX$3:$BD$3,0))</f>
        <v>2030</v>
      </c>
      <c r="AA23" s="9">
        <f>INDEX('Unique Asset List'!$BE$4:$BK$59,MATCH('7'!$B23,'Unique Asset List'!$B$4:$B$59,0),MATCH('7'!$C$1,'Unique Asset List'!$BE$3:$BK$3,0))</f>
        <v>6</v>
      </c>
      <c r="AB23" s="16">
        <f t="shared" si="2"/>
        <v>2.1065446000000003</v>
      </c>
      <c r="AC23" s="16">
        <f t="shared" si="3"/>
        <v>0.86040290000000008</v>
      </c>
      <c r="AD23" s="16">
        <f t="shared" si="4"/>
        <v>0.56099999999999994</v>
      </c>
      <c r="AE23" s="15">
        <f>INDEX('Unique Asset List'!$CN$4:$CT$59,MATCH('7'!$B23,'Unique Asset List'!$B$4:$B$59,0),MATCH('7'!$C$1,'Unique Asset List'!$CN$3:$CT$3,0))</f>
        <v>0.16</v>
      </c>
      <c r="AF23" s="15">
        <f>INDEX('Unique Asset List'!$CU$4:$DA$59,MATCH('7'!$B23,'Unique Asset List'!$B$4:$B$59,0),MATCH('7'!$C$1,'Unique Asset List'!$CU$3:$DA$3,0))</f>
        <v>0.34</v>
      </c>
      <c r="AG23" s="15">
        <f>INDEX('Unique Asset List'!$BZ$4:$CF$59,MATCH('7'!$B23,'Unique Asset List'!$B$4:$B$59,0),MATCH('7'!$C$1,'Unique Asset List'!$BZ$3:$CF$3,0))</f>
        <v>0.16</v>
      </c>
      <c r="AH23" s="15">
        <f>INDEX('Unique Asset List'!$CG$4:$CM$59,MATCH('7'!$B23,'Unique Asset List'!$B$4:$B$59,0),MATCH('7'!$C$1,'Unique Asset List'!$CG$3:$CM$3,0))</f>
        <v>0.34</v>
      </c>
      <c r="AI23" s="11">
        <v>0.7</v>
      </c>
      <c r="AJ23" s="15">
        <f>INDEX('Unique Asset List'!$BL$4:$BR$59,MATCH('7'!$B23,'Unique Asset List'!$B$4:$B$59,0),MATCH('7'!$C$1,'Unique Asset List'!$BL$3:$BR$3,0))</f>
        <v>0.14000000000000001</v>
      </c>
      <c r="AK23" s="15">
        <f>INDEX('Unique Asset List'!$BS$4:$BY$59,MATCH('7'!$B23,'Unique Asset List'!$B$4:$B$59,0),MATCH('7'!$C$1,'Unique Asset List'!$BS$3:$BY$3,0))</f>
        <v>0.15</v>
      </c>
      <c r="AL23" s="40">
        <v>35</v>
      </c>
      <c r="AM23" s="14">
        <f>0.75*365*0.8/AL23</f>
        <v>6.2571428571428571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1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List'!$A$4:$A$75,MATCH(B23,'Unique Asset List'!$B$4:$B$75,0))</f>
        <v>38</v>
      </c>
      <c r="BE23" s="4">
        <f>IF($C$5="ON",CE23,MyRating(_E1,$B23,Efficacy!$F$1))</f>
        <v>4</v>
      </c>
      <c r="BF23" s="3">
        <f>IF($C$5="ON",CF23,MyRating(_E2,$B23,Efficacy!$F$1))</f>
        <v>4</v>
      </c>
      <c r="BG23" s="3">
        <f>IF($C$5="ON",CG23,MyRating(_E3,$B23,Efficacy!$F$1))</f>
        <v>4</v>
      </c>
      <c r="BH23" s="3">
        <f>IF($C$5="ON",CH23,MyRating(_E4,$B23,Efficacy!$F$1))</f>
        <v>2</v>
      </c>
      <c r="BI23" s="3">
        <f>IF($C$5="ON",CI23,MyRating(_E5,$B23,Efficacy!$F$1))</f>
        <v>4</v>
      </c>
      <c r="BJ23" s="3">
        <f>IF($C$5="ON",CJ23,MyRating(_E6,$B23,Efficacy!$F$1))</f>
        <v>4</v>
      </c>
      <c r="BK23" s="3">
        <f>IF($C$5="ON",CK23,MyRating(_E7,$B23,Efficacy!$F$1))</f>
        <v>3</v>
      </c>
      <c r="BL23" s="3">
        <f>IF($C$5="ON",CL23,MyRating(_E8,$B23,Efficacy!$F$1))</f>
        <v>5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3</v>
      </c>
      <c r="BQ23" s="3">
        <f>IF($C$5="ON",CQ23,MyRating(_S5,$B23,Efficacy!$F$1))</f>
        <v>4</v>
      </c>
      <c r="BR23" s="3">
        <f>IF($C$5="ON",CR23,MyRating(_S6,$B23,Efficacy!$F$1))</f>
        <v>3</v>
      </c>
      <c r="BS23" s="3">
        <f>IF($C$5="ON",CS23,MyRating(_S7,$B23,Efficacy!$F$1))</f>
        <v>3</v>
      </c>
      <c r="BT23" s="3">
        <f>IF($C$5="ON",CT23,MyRating(_D1,$B23,Efficacy!$F$1))</f>
        <v>3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IF($C$5="ON",CX23,MyRating(_B1G5,$B23,Barrier!$L$2))</f>
        <v>1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6"/>
        <v>3.9742262474227602E-2</v>
      </c>
      <c r="CB23" s="8">
        <f t="shared" si="7"/>
        <v>2.6000000000000005</v>
      </c>
      <c r="CC23" s="5">
        <f t="shared" si="8"/>
        <v>4.0247678018575872E-2</v>
      </c>
      <c r="CD23" s="7">
        <f t="shared" si="9"/>
        <v>1.8027107040332415E-2</v>
      </c>
      <c r="CE23" s="4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6">
        <v>0</v>
      </c>
      <c r="DA23" s="5">
        <v>0</v>
      </c>
      <c r="DB23" s="58"/>
    </row>
    <row r="24" spans="1:106" x14ac:dyDescent="0.25">
      <c r="A24" s="9" t="str">
        <f t="shared" si="0"/>
        <v>JP</v>
      </c>
      <c r="B24" s="9" t="s">
        <v>39</v>
      </c>
      <c r="C24" s="20"/>
      <c r="D24" s="9" t="s">
        <v>179</v>
      </c>
      <c r="E24" s="9" t="s">
        <v>178</v>
      </c>
      <c r="F24" s="9" t="str">
        <f>INDEX('Unique Asset List'!$D$4:$D$59,MATCH(B24,_CompoundList,0))</f>
        <v>PCD</v>
      </c>
      <c r="G24" s="19">
        <v>0</v>
      </c>
      <c r="H24" s="9">
        <v>2014</v>
      </c>
      <c r="I24" s="9">
        <v>6</v>
      </c>
      <c r="J24" s="18">
        <f>INDEX(PTRS!$D$6:$D$12,MATCH('7'!$F24,PTRS!$B$6:$B$12,0))</f>
        <v>0.1044225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0.1044225</v>
      </c>
      <c r="N24" s="17">
        <f>INDEX('Unique Asset List'!$I$4:$R$59,MATCH($B24,'Unique Asset List'!$B$4:$B$59,0),MATCH(N$8,'Unique Asset List'!$I$3:$R$3,0))</f>
        <v>0.1044225</v>
      </c>
      <c r="O24" s="17">
        <f>INDEX('Unique Asset List'!$I$4:$R$59,MATCH($B24,'Unique Asset List'!$B$4:$B$59,0),MATCH(O$8,'Unique Asset List'!$I$3:$R$3,0))</f>
        <v>0.1044225</v>
      </c>
      <c r="P24" s="17">
        <f>INDEX('Unique Asset List'!$I$4:$R$59,MATCH($B24,'Unique Asset List'!$B$4:$B$59,0),MATCH(P$8,'Unique Asset List'!$I$3:$R$3,0))</f>
        <v>0.1044225</v>
      </c>
      <c r="Q24" s="17">
        <f>INDEX('Unique Asset List'!$I$4:$R$59,MATCH($B24,'Unique Asset List'!$B$4:$B$59,0),MATCH(Q$8,'Unique Asset List'!$I$3:$R$3,0))</f>
        <v>0.1044225</v>
      </c>
      <c r="R24" s="17">
        <f>INDEX('Unique Asset List'!$I$4:$R$59,MATCH($B24,'Unique Asset List'!$B$4:$B$59,0),MATCH(R$8,'Unique Asset List'!$I$3:$R$3,0))</f>
        <v>0.1044225</v>
      </c>
      <c r="S24" s="17">
        <f>INDEX('Unique Asset List'!$I$4:$R$59,MATCH($B24,'Unique Asset List'!$B$4:$B$59,0),MATCH(S$8,'Unique Asset List'!$I$3:$R$3,0))</f>
        <v>0</v>
      </c>
      <c r="T24" s="17" t="s">
        <v>37</v>
      </c>
      <c r="U24" s="17">
        <f t="shared" si="1"/>
        <v>0.91737303568042572</v>
      </c>
      <c r="V24" s="17">
        <v>1</v>
      </c>
      <c r="W24" s="56" t="s">
        <v>36</v>
      </c>
      <c r="X24" s="9">
        <f>INDEX('Unique Asset List'!$AC$4:$AI$59,MATCH('7'!$B24,'Unique Asset List'!$B$4:$B$59,0),MATCH('7'!$C$1,'Unique Asset List'!$AC$3:$AI$3,0))</f>
        <v>2028</v>
      </c>
      <c r="Y24" s="9">
        <f>INDEX('Unique Asset List'!$AJ$4:$AP$59,MATCH('7'!$B24,'Unique Asset List'!$B$4:$B$59,0),MATCH('7'!$C$1,'Unique Asset List'!$AJ$3:$AP$3,0))</f>
        <v>8</v>
      </c>
      <c r="Z24" s="9">
        <f>INDEX('Unique Asset List'!$AX$4:$BD$59,MATCH('7'!$B24,'Unique Asset List'!$B$4:$B$59,0),MATCH('7'!$C$1,'Unique Asset List'!$AX$3:$BD$3,0))</f>
        <v>2036</v>
      </c>
      <c r="AA24" s="9">
        <f>INDEX('Unique Asset List'!$BE$4:$BK$59,MATCH('7'!$B24,'Unique Asset List'!$B$4:$B$59,0),MATCH('7'!$C$1,'Unique Asset List'!$BE$3:$BK$3,0))</f>
        <v>8</v>
      </c>
      <c r="AB24" s="16">
        <f>AB15</f>
        <v>2.1511674000000003</v>
      </c>
      <c r="AC24" s="16">
        <f>AC15</f>
        <v>0.95118959999999997</v>
      </c>
      <c r="AD24" s="16">
        <f>AD15</f>
        <v>0.56099999999999994</v>
      </c>
      <c r="AE24" s="15">
        <f>INDEX('Unique Asset List'!$CN$4:$CT$59,MATCH('7'!$B24,'Unique Asset List'!$B$4:$B$59,0),MATCH('7'!$C$1,'Unique Asset List'!$CN$3:$CT$3,0))</f>
        <v>0.16</v>
      </c>
      <c r="AF24" s="15">
        <f>INDEX('Unique Asset List'!$CU$4:$DA$59,MATCH('7'!$B24,'Unique Asset List'!$B$4:$B$59,0),MATCH('7'!$C$1,'Unique Asset List'!$CU$3:$DA$3,0))</f>
        <v>0.34</v>
      </c>
      <c r="AG24" s="15">
        <f>INDEX('Unique Asset List'!$BZ$4:$CF$59,MATCH('7'!$B24,'Unique Asset List'!$B$4:$B$59,0),MATCH('7'!$C$1,'Unique Asset List'!$BZ$3:$CF$3,0))</f>
        <v>0.16</v>
      </c>
      <c r="AH24" s="15">
        <f>INDEX('Unique Asset List'!$CG$4:$CM$59,MATCH('7'!$B24,'Unique Asset List'!$B$4:$B$59,0),MATCH('7'!$C$1,'Unique Asset List'!$CG$3:$CM$3,0))</f>
        <v>0.34</v>
      </c>
      <c r="AI24" s="11">
        <v>0.7</v>
      </c>
      <c r="AJ24" s="15">
        <f>INDEX('Unique Asset List'!$BL$4:$BR$59,MATCH('7'!$B24,'Unique Asset List'!$B$4:$B$59,0),MATCH('7'!$C$1,'Unique Asset List'!$BL$3:$BR$3,0))</f>
        <v>0.14000000000000001</v>
      </c>
      <c r="AK24" s="15">
        <f>INDEX('Unique Asset List'!$BS$4:$BY$59,MATCH('7'!$B24,'Unique Asset List'!$B$4:$B$59,0),MATCH('7'!$C$1,'Unique Asset List'!$BS$3:$BY$3,0))</f>
        <v>0.15</v>
      </c>
      <c r="AL24" s="40">
        <v>169</v>
      </c>
      <c r="AM24" s="14">
        <f>INDEX(Simulation!$B$6:$H$6,MATCH($A24,Simulation!$B$1:$H$1,0))*(1+AN24)^((DATE(X24,Y24,15)-DATE(2017,1,15))/365.5)</f>
        <v>0.75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0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List'!$A$4:$A$75,MATCH(B24,'Unique Asset List'!$B$4:$B$75,0))</f>
        <v>23</v>
      </c>
      <c r="BE24" s="4">
        <f>IF($C$5="ON",CE24,MyRating(_E1,$B24,Efficacy!$F$1))</f>
        <v>0</v>
      </c>
      <c r="BF24" s="3">
        <f>IF($C$5="ON",CF24,MyRating(_E2,$B24,Efficacy!$F$1))</f>
        <v>0</v>
      </c>
      <c r="BG24" s="3">
        <f>IF($C$5="ON",CG24,MyRating(_E3,$B24,Efficacy!$F$1))</f>
        <v>0</v>
      </c>
      <c r="BH24" s="3">
        <f>IF($C$5="ON",CH24,MyRating(_E4,$B24,Efficacy!$F$1))</f>
        <v>0</v>
      </c>
      <c r="BI24" s="3">
        <f>IF($C$5="ON",CI24,MyRating(_E5,$B24,Efficacy!$F$1))</f>
        <v>0</v>
      </c>
      <c r="BJ24" s="3">
        <f>IF($C$5="ON",CJ24,MyRating(_E6,$B24,Efficacy!$F$1))</f>
        <v>0</v>
      </c>
      <c r="BK24" s="3">
        <f>IF($C$5="ON",CK24,MyRating(_E7,$B24,Efficacy!$F$1))</f>
        <v>0</v>
      </c>
      <c r="BL24" s="3">
        <f>IF($C$5="ON",CL24,MyRating(_E8,$B24,Efficacy!$F$1))</f>
        <v>0</v>
      </c>
      <c r="BM24" s="3">
        <f>IF($C$5="ON",CM24,MyRating(_S1,$B24,Efficacy!$F$1))</f>
        <v>0</v>
      </c>
      <c r="BN24" s="3">
        <f>IF($C$5="ON",CN24,MyRating(_S2,$B24,Efficacy!$F$1))</f>
        <v>0</v>
      </c>
      <c r="BO24" s="3">
        <f>IF($C$5="ON",CO24,MyRating(_S3,$B24,Efficacy!$F$1))</f>
        <v>0</v>
      </c>
      <c r="BP24" s="3">
        <f>IF($C$5="ON",CP24,MyRating(_S4,$B24,Efficacy!$F$1))</f>
        <v>0</v>
      </c>
      <c r="BQ24" s="3">
        <f>IF($C$5="ON",CQ24,MyRating(_S5,$B24,Efficacy!$F$1))</f>
        <v>0</v>
      </c>
      <c r="BR24" s="3">
        <f>IF($C$5="ON",CR24,MyRating(_S6,$B24,Efficacy!$F$1))</f>
        <v>0</v>
      </c>
      <c r="BS24" s="3">
        <f>IF($C$5="ON",CS24,MyRating(_S7,$B24,Efficacy!$F$1))</f>
        <v>0</v>
      </c>
      <c r="BT24" s="3">
        <f>IF($C$5="ON",CT24,MyRating(_D1,$B24,Efficacy!$F$1))</f>
        <v>0</v>
      </c>
      <c r="BU24" s="3">
        <f>IF($C$5="ON",CU24,MyRating(_D2,$B24,Efficacy!$F$1))</f>
        <v>0</v>
      </c>
      <c r="BV24" s="3">
        <f>IF($C$5="ON",CV24,MyRating(_D3,$B24,Efficacy!$F$1))</f>
        <v>0</v>
      </c>
      <c r="BW24" s="3">
        <f>IF($C$5="ON",CW24,MyRating(_D4,$B24,Efficacy!$F$1))</f>
        <v>0</v>
      </c>
      <c r="BX24" s="3">
        <f>IF($C$5="ON",CX24,MyRating(_B1G5,$B24,Barrier!$L$2))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6"/>
        <v>4.359969402732182E-2</v>
      </c>
      <c r="CB24" s="8">
        <f t="shared" si="7"/>
        <v>2.8000000000000003</v>
      </c>
      <c r="CC24" s="5">
        <f t="shared" si="8"/>
        <v>4.3343653250774009E-2</v>
      </c>
      <c r="CD24" s="7">
        <f t="shared" si="9"/>
        <v>1.9776839621699165E-2</v>
      </c>
      <c r="CE24" s="4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6">
        <v>0</v>
      </c>
      <c r="DA24" s="5">
        <v>0</v>
      </c>
      <c r="DB24" s="58"/>
    </row>
    <row r="25" spans="1:106" x14ac:dyDescent="0.25">
      <c r="A25" s="9" t="str">
        <f t="shared" si="0"/>
        <v>JP</v>
      </c>
      <c r="B25" s="9" t="s">
        <v>35</v>
      </c>
      <c r="C25" s="20"/>
      <c r="D25" s="9" t="s">
        <v>34</v>
      </c>
      <c r="E25" s="9" t="s">
        <v>178</v>
      </c>
      <c r="F25" s="9" t="str">
        <f>INDEX('Unique Asset List'!$D$4:$D$59,MATCH(B25,_CompoundList,0))</f>
        <v>PCD</v>
      </c>
      <c r="G25" s="19">
        <v>0</v>
      </c>
      <c r="H25" s="9">
        <v>2014</v>
      </c>
      <c r="I25" s="9">
        <v>6</v>
      </c>
      <c r="J25" s="18">
        <f>INDEX(PTRS!$D$6:$D$12,MATCH('7'!$F25,PTRS!$B$6:$B$12,0))</f>
        <v>0.1044225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0.1044225</v>
      </c>
      <c r="N25" s="17">
        <f>INDEX('Unique Asset List'!$I$4:$R$59,MATCH($B25,'Unique Asset List'!$B$4:$B$59,0),MATCH(N$8,'Unique Asset List'!$I$3:$R$3,0))</f>
        <v>0.1044225</v>
      </c>
      <c r="O25" s="17">
        <f>INDEX('Unique Asset List'!$I$4:$R$59,MATCH($B25,'Unique Asset List'!$B$4:$B$59,0),MATCH(O$8,'Unique Asset List'!$I$3:$R$3,0))</f>
        <v>0.1044225</v>
      </c>
      <c r="P25" s="17">
        <f>INDEX('Unique Asset List'!$I$4:$R$59,MATCH($B25,'Unique Asset List'!$B$4:$B$59,0),MATCH(P$8,'Unique Asset List'!$I$3:$R$3,0))</f>
        <v>0.1044225</v>
      </c>
      <c r="Q25" s="17">
        <f>INDEX('Unique Asset List'!$I$4:$R$59,MATCH($B25,'Unique Asset List'!$B$4:$B$59,0),MATCH(Q$8,'Unique Asset List'!$I$3:$R$3,0))</f>
        <v>0.1044225</v>
      </c>
      <c r="R25" s="17">
        <f>INDEX('Unique Asset List'!$I$4:$R$59,MATCH($B25,'Unique Asset List'!$B$4:$B$59,0),MATCH(R$8,'Unique Asset List'!$I$3:$R$3,0))</f>
        <v>0.1044225</v>
      </c>
      <c r="S25" s="17">
        <f>INDEX('Unique Asset List'!$I$4:$R$59,MATCH($B25,'Unique Asset List'!$B$4:$B$59,0),MATCH(S$8,'Unique Asset List'!$I$3:$R$3,0))</f>
        <v>0</v>
      </c>
      <c r="T25" s="17" t="s">
        <v>33</v>
      </c>
      <c r="U25" s="17">
        <f t="shared" si="1"/>
        <v>0.91737303568042572</v>
      </c>
      <c r="V25" s="17">
        <f>V19</f>
        <v>0.66567681267013112</v>
      </c>
      <c r="W25" s="9" t="s">
        <v>32</v>
      </c>
      <c r="X25" s="9">
        <f>INDEX('Unique Asset List'!$AC$4:$AI$59,MATCH('7'!$B25,'Unique Asset List'!$B$4:$B$59,0),MATCH('7'!$C$1,'Unique Asset List'!$AC$3:$AI$3,0))</f>
        <v>2033</v>
      </c>
      <c r="Y25" s="9">
        <f>INDEX('Unique Asset List'!$AJ$4:$AP$59,MATCH('7'!$B25,'Unique Asset List'!$B$4:$B$59,0),MATCH('7'!$C$1,'Unique Asset List'!$AJ$3:$AP$3,0))</f>
        <v>6</v>
      </c>
      <c r="Z25" s="9">
        <f>INDEX('Unique Asset List'!$AX$4:$BD$59,MATCH('7'!$B25,'Unique Asset List'!$B$4:$B$59,0),MATCH('7'!$C$1,'Unique Asset List'!$AX$3:$BD$3,0))</f>
        <v>2041</v>
      </c>
      <c r="AA25" s="9">
        <f>INDEX('Unique Asset List'!$BE$4:$BK$59,MATCH('7'!$B25,'Unique Asset List'!$B$4:$B$59,0),MATCH('7'!$C$1,'Unique Asset List'!$BE$3:$BK$3,0))</f>
        <v>6</v>
      </c>
      <c r="AB25" s="16">
        <f>AB19</f>
        <v>2.0681600000000007</v>
      </c>
      <c r="AC25" s="16">
        <f>AC19</f>
        <v>0.94137550000000003</v>
      </c>
      <c r="AD25" s="16">
        <f>AD19</f>
        <v>0.56099999999999994</v>
      </c>
      <c r="AE25" s="15">
        <f>INDEX('Unique Asset List'!$CN$4:$CT$59,MATCH('7'!$B25,'Unique Asset List'!$B$4:$B$59,0),MATCH('7'!$C$1,'Unique Asset List'!$CN$3:$CT$3,0))</f>
        <v>0.16</v>
      </c>
      <c r="AF25" s="15">
        <f>INDEX('Unique Asset List'!$CU$4:$DA$59,MATCH('7'!$B25,'Unique Asset List'!$B$4:$B$59,0),MATCH('7'!$C$1,'Unique Asset List'!$CU$3:$DA$3,0))</f>
        <v>0.34</v>
      </c>
      <c r="AG25" s="15">
        <f>INDEX('Unique Asset List'!$BZ$4:$CF$59,MATCH('7'!$B25,'Unique Asset List'!$B$4:$B$59,0),MATCH('7'!$C$1,'Unique Asset List'!$BZ$3:$CF$3,0))</f>
        <v>0.16</v>
      </c>
      <c r="AH25" s="15">
        <f>INDEX('Unique Asset List'!$CG$4:$CM$59,MATCH('7'!$B25,'Unique Asset List'!$B$4:$B$59,0),MATCH('7'!$C$1,'Unique Asset List'!$CG$3:$CM$3,0))</f>
        <v>0.34</v>
      </c>
      <c r="AI25" s="11">
        <v>0.7</v>
      </c>
      <c r="AJ25" s="15">
        <f>INDEX('Unique Asset List'!$BL$4:$BR$59,MATCH('7'!$B25,'Unique Asset List'!$B$4:$B$59,0),MATCH('7'!$C$1,'Unique Asset List'!$BL$3:$BR$3,0))</f>
        <v>0.14000000000000001</v>
      </c>
      <c r="AK25" s="15">
        <f>INDEX('Unique Asset List'!$BS$4:$BY$59,MATCH('7'!$B25,'Unique Asset List'!$B$4:$B$59,0),MATCH('7'!$C$1,'Unique Asset List'!$BS$3:$BY$3,0))</f>
        <v>0.15</v>
      </c>
      <c r="AL25" s="40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0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1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List'!$A$4:$A$75,MATCH(B25,'Unique Asset List'!$B$4:$B$75,0))</f>
        <v>22</v>
      </c>
      <c r="BE25" s="4">
        <f>IF($C$5="ON",CE25,MyRating(_E1,$B25,Efficacy!$F$1))</f>
        <v>0</v>
      </c>
      <c r="BF25" s="3">
        <f>IF($C$5="ON",CF25,MyRating(_E2,$B25,Efficacy!$F$1))</f>
        <v>0</v>
      </c>
      <c r="BG25" s="3">
        <f>IF($C$5="ON",CG25,MyRating(_E3,$B25,Efficacy!$F$1))</f>
        <v>0</v>
      </c>
      <c r="BH25" s="3">
        <f>IF($C$5="ON",CH25,MyRating(_E4,$B25,Efficacy!$F$1))</f>
        <v>0</v>
      </c>
      <c r="BI25" s="3">
        <f>IF($C$5="ON",CI25,MyRating(_E5,$B25,Efficacy!$F$1))</f>
        <v>0</v>
      </c>
      <c r="BJ25" s="3">
        <f>IF($C$5="ON",CJ25,MyRating(_E6,$B25,Efficacy!$F$1))</f>
        <v>0</v>
      </c>
      <c r="BK25" s="3">
        <f>IF($C$5="ON",CK25,MyRating(_E7,$B25,Efficacy!$F$1))</f>
        <v>0</v>
      </c>
      <c r="BL25" s="3">
        <f>IF($C$5="ON",CL25,MyRating(_E8,$B25,Efficacy!$F$1))</f>
        <v>0</v>
      </c>
      <c r="BM25" s="3">
        <f>IF($C$5="ON",CM25,MyRating(_S1,$B25,Efficacy!$F$1))</f>
        <v>0</v>
      </c>
      <c r="BN25" s="3">
        <f>IF($C$5="ON",CN25,MyRating(_S2,$B25,Efficacy!$F$1))</f>
        <v>0</v>
      </c>
      <c r="BO25" s="3">
        <f>IF($C$5="ON",CO25,MyRating(_S3,$B25,Efficacy!$F$1))</f>
        <v>0</v>
      </c>
      <c r="BP25" s="3">
        <f>IF($C$5="ON",CP25,MyRating(_S4,$B25,Efficacy!$F$1))</f>
        <v>0</v>
      </c>
      <c r="BQ25" s="3">
        <f>IF($C$5="ON",CQ25,MyRating(_S5,$B25,Efficacy!$F$1))</f>
        <v>0</v>
      </c>
      <c r="BR25" s="3">
        <f>IF($C$5="ON",CR25,MyRating(_S6,$B25,Efficacy!$F$1))</f>
        <v>0</v>
      </c>
      <c r="BS25" s="3">
        <f>IF($C$5="ON",CS25,MyRating(_S7,$B25,Efficacy!$F$1))</f>
        <v>0</v>
      </c>
      <c r="BT25" s="3">
        <f>IF($C$5="ON",CT25,MyRating(_D1,$B25,Efficacy!$F$1))</f>
        <v>0</v>
      </c>
      <c r="BU25" s="3">
        <f>IF($C$5="ON",CU25,MyRating(_D2,$B25,Efficacy!$F$1))</f>
        <v>0</v>
      </c>
      <c r="BV25" s="3">
        <f>IF($C$5="ON",CV25,MyRating(_D3,$B25,Efficacy!$F$1))</f>
        <v>0</v>
      </c>
      <c r="BW25" s="3">
        <f>IF($C$5="ON",CW25,MyRating(_D4,$B25,Efficacy!$F$1))</f>
        <v>0</v>
      </c>
      <c r="BX25" s="3">
        <f>IF($C$5="ON",CX25,MyRating(_B1G5,$B25,Barrier!$L$2))</f>
        <v>2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6"/>
        <v>4.359969402732182E-2</v>
      </c>
      <c r="CB25" s="8">
        <f t="shared" si="7"/>
        <v>2.8000000000000003</v>
      </c>
      <c r="CC25" s="5">
        <f t="shared" si="8"/>
        <v>4.3343653250774009E-2</v>
      </c>
      <c r="CD25" s="7">
        <f t="shared" si="9"/>
        <v>1.9776839621699165E-2</v>
      </c>
      <c r="CE25" s="4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6">
        <v>0</v>
      </c>
      <c r="DA25" s="5">
        <v>0</v>
      </c>
      <c r="DB25" s="58"/>
    </row>
    <row r="26" spans="1:106" x14ac:dyDescent="0.25">
      <c r="A26" s="9" t="str">
        <f t="shared" si="0"/>
        <v>JP</v>
      </c>
      <c r="B26" s="9" t="s">
        <v>19</v>
      </c>
      <c r="C26" s="20"/>
      <c r="D26" s="9" t="s">
        <v>18</v>
      </c>
      <c r="E26" s="9" t="s">
        <v>178</v>
      </c>
      <c r="F26" s="9" t="str">
        <f>INDEX('Unique Asset List'!$D$4:$D$59,MATCH(B26,_CompoundList,0))</f>
        <v>PCD</v>
      </c>
      <c r="G26" s="19">
        <v>0</v>
      </c>
      <c r="H26" s="9">
        <v>2014</v>
      </c>
      <c r="I26" s="9">
        <v>6</v>
      </c>
      <c r="J26" s="18">
        <f>INDEX(PTRS!$D$6:$D$12,MATCH('7'!$F26,PTRS!$B$6:$B$12,0))</f>
        <v>0.1044225</v>
      </c>
      <c r="K26" s="17">
        <f>K18</f>
        <v>0</v>
      </c>
      <c r="L26" s="17">
        <f t="shared" ref="L26:S26" si="10">L18</f>
        <v>0</v>
      </c>
      <c r="M26" s="17">
        <f t="shared" si="10"/>
        <v>0.25</v>
      </c>
      <c r="N26" s="17">
        <f t="shared" si="10"/>
        <v>0.25</v>
      </c>
      <c r="O26" s="17">
        <f t="shared" si="10"/>
        <v>0.25</v>
      </c>
      <c r="P26" s="17">
        <f t="shared" si="10"/>
        <v>0.25</v>
      </c>
      <c r="Q26" s="17">
        <f t="shared" si="10"/>
        <v>0.25</v>
      </c>
      <c r="R26" s="17">
        <f t="shared" si="10"/>
        <v>0.25</v>
      </c>
      <c r="S26" s="17">
        <f t="shared" si="10"/>
        <v>0</v>
      </c>
      <c r="T26" s="9" t="s">
        <v>17</v>
      </c>
      <c r="U26" s="17">
        <f t="shared" si="1"/>
        <v>0.91737303568042572</v>
      </c>
      <c r="V26" s="17">
        <v>1</v>
      </c>
      <c r="W26" s="9" t="s">
        <v>16</v>
      </c>
      <c r="X26" s="9">
        <f>INDEX('Unique Asset List'!$AC$4:$AI$59,MATCH('7'!$B26,'Unique Asset List'!$B$4:$B$59,0),MATCH('7'!$C$1,'Unique Asset List'!$AC$3:$AI$3,0))</f>
        <v>2030</v>
      </c>
      <c r="Y26" s="9">
        <f>INDEX('Unique Asset List'!$AJ$4:$AP$59,MATCH('7'!$B26,'Unique Asset List'!$B$4:$B$59,0),MATCH('7'!$C$1,'Unique Asset List'!$AJ$3:$AP$3,0))</f>
        <v>11</v>
      </c>
      <c r="Z26" s="9">
        <f>INDEX('Unique Asset List'!$AX$4:$BD$59,MATCH('7'!$B26,'Unique Asset List'!$B$4:$B$59,0),MATCH('7'!$C$1,'Unique Asset List'!$AX$3:$BD$3,0))</f>
        <v>2038</v>
      </c>
      <c r="AA26" s="9">
        <f>INDEX('Unique Asset List'!$BE$4:$BK$59,MATCH('7'!$B26,'Unique Asset List'!$B$4:$B$59,0),MATCH('7'!$C$1,'Unique Asset List'!$BE$3:$BK$3,0))</f>
        <v>11</v>
      </c>
      <c r="AB26" s="16">
        <f>AB18</f>
        <v>1.8562298000000002</v>
      </c>
      <c r="AC26" s="16">
        <f>AC18</f>
        <v>0.97947730000000011</v>
      </c>
      <c r="AD26" s="16">
        <f>AD18</f>
        <v>0.56099999999999994</v>
      </c>
      <c r="AE26" s="15">
        <f>INDEX('Unique Asset List'!$CN$4:$CT$59,MATCH('7'!$B26,'Unique Asset List'!$B$4:$B$59,0),MATCH('7'!$C$1,'Unique Asset List'!$CN$3:$CT$3,0))</f>
        <v>0.16</v>
      </c>
      <c r="AF26" s="15">
        <f>INDEX('Unique Asset List'!$CU$4:$DA$59,MATCH('7'!$B26,'Unique Asset List'!$B$4:$B$59,0),MATCH('7'!$C$1,'Unique Asset List'!$CU$3:$DA$3,0))</f>
        <v>0.34</v>
      </c>
      <c r="AG26" s="15">
        <f>INDEX('Unique Asset List'!$BZ$4:$CF$59,MATCH('7'!$B26,'Unique Asset List'!$B$4:$B$59,0),MATCH('7'!$C$1,'Unique Asset List'!$BZ$3:$CF$3,0))</f>
        <v>0.16</v>
      </c>
      <c r="AH26" s="15">
        <f>INDEX('Unique Asset List'!$CG$4:$CM$59,MATCH('7'!$B26,'Unique Asset List'!$B$4:$B$59,0),MATCH('7'!$C$1,'Unique Asset List'!$CG$3:$CM$3,0))</f>
        <v>0.34</v>
      </c>
      <c r="AI26" s="11">
        <v>0.7</v>
      </c>
      <c r="AJ26" s="15">
        <f>INDEX('Unique Asset List'!$BL$4:$BR$59,MATCH('7'!$B26,'Unique Asset List'!$B$4:$B$59,0),MATCH('7'!$C$1,'Unique Asset List'!$BL$3:$BR$3,0))</f>
        <v>0.14000000000000001</v>
      </c>
      <c r="AK26" s="15">
        <f>INDEX('Unique Asset List'!$BS$4:$BY$59,MATCH('7'!$B26,'Unique Asset List'!$B$4:$B$59,0),MATCH('7'!$C$1,'Unique Asset List'!$BS$3:$BY$3,0))</f>
        <v>0.15</v>
      </c>
      <c r="AL26" s="40">
        <v>169</v>
      </c>
      <c r="AM26" s="14">
        <f>INDEX(Simulation!$B$6:$H$6,MATCH($A26,Simulation!$B$1:$H$1,0))*(1+AN26)^((DATE(X26,Y26,15)-DATE(2017,1,15))/365.5)</f>
        <v>0.75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1</v>
      </c>
      <c r="BD26" s="168">
        <f>INDEX('Unique Asset List'!$A$4:$A$75,MATCH(B26,'Unique Asset List'!$B$4:$B$75,0))</f>
        <v>20</v>
      </c>
      <c r="BE26" s="4">
        <f>IF($C$5="ON",CE26,MyRating(_E1,$B26,Efficacy!$F$1))</f>
        <v>0</v>
      </c>
      <c r="BF26" s="3">
        <f>IF($C$5="ON",CF26,MyRating(_E2,$B26,Efficacy!$F$1))</f>
        <v>0</v>
      </c>
      <c r="BG26" s="3">
        <f>IF($C$5="ON",CG26,MyRating(_E3,$B26,Efficacy!$F$1))</f>
        <v>0</v>
      </c>
      <c r="BH26" s="3">
        <f>IF($C$5="ON",CH26,MyRating(_E4,$B26,Efficacy!$F$1))</f>
        <v>0</v>
      </c>
      <c r="BI26" s="3">
        <f>IF($C$5="ON",CI26,MyRating(_E5,$B26,Efficacy!$F$1))</f>
        <v>0</v>
      </c>
      <c r="BJ26" s="3">
        <f>IF($C$5="ON",CJ26,MyRating(_E6,$B26,Efficacy!$F$1))</f>
        <v>0</v>
      </c>
      <c r="BK26" s="3">
        <f>IF($C$5="ON",CK26,MyRating(_E7,$B26,Efficacy!$F$1))</f>
        <v>0</v>
      </c>
      <c r="BL26" s="3">
        <f>IF($C$5="ON",CL26,MyRating(_E8,$B26,Efficacy!$F$1))</f>
        <v>0</v>
      </c>
      <c r="BM26" s="3">
        <f>IF($C$5="ON",CM26,MyRating(_S1,$B26,Efficacy!$F$1))</f>
        <v>0</v>
      </c>
      <c r="BN26" s="3">
        <f>IF($C$5="ON",CN26,MyRating(_S2,$B26,Efficacy!$F$1))</f>
        <v>0</v>
      </c>
      <c r="BO26" s="3">
        <f>IF($C$5="ON",CO26,MyRating(_S3,$B26,Efficacy!$F$1))</f>
        <v>0</v>
      </c>
      <c r="BP26" s="3">
        <f>IF($C$5="ON",CP26,MyRating(_S4,$B26,Efficacy!$F$1))</f>
        <v>0</v>
      </c>
      <c r="BQ26" s="3">
        <f>IF($C$5="ON",CQ26,MyRating(_S5,$B26,Efficacy!$F$1))</f>
        <v>0</v>
      </c>
      <c r="BR26" s="3">
        <f>IF($C$5="ON",CR26,MyRating(_S6,$B26,Efficacy!$F$1))</f>
        <v>0</v>
      </c>
      <c r="BS26" s="3">
        <f>IF($C$5="ON",CS26,MyRating(_S7,$B26,Efficacy!$F$1))</f>
        <v>0</v>
      </c>
      <c r="BT26" s="3">
        <f>IF($C$5="ON",CT26,MyRating(_D1,$B26,Efficacy!$F$1))</f>
        <v>0</v>
      </c>
      <c r="BU26" s="3">
        <f>IF($C$5="ON",CU26,MyRating(_D2,$B26,Efficacy!$F$1))</f>
        <v>0</v>
      </c>
      <c r="BV26" s="3">
        <f>IF($C$5="ON",CV26,MyRating(_D3,$B26,Efficacy!$F$1))</f>
        <v>0</v>
      </c>
      <c r="BW26" s="3">
        <f>IF($C$5="ON",CW26,MyRating(_D4,$B26,Efficacy!$F$1))</f>
        <v>0</v>
      </c>
      <c r="BX26" s="3">
        <f>IF($C$5="ON",CX26,MyRating(_B1G5,$B26,Barrier!$L$2))</f>
        <v>2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6"/>
        <v>4.359969402732182E-2</v>
      </c>
      <c r="CB26" s="8">
        <f t="shared" si="7"/>
        <v>2.8000000000000003</v>
      </c>
      <c r="CC26" s="5">
        <f t="shared" si="8"/>
        <v>4.3343653250774009E-2</v>
      </c>
      <c r="CD26" s="7">
        <f t="shared" si="9"/>
        <v>1.9776839621699165E-2</v>
      </c>
      <c r="CE26" s="4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6">
        <v>0</v>
      </c>
      <c r="DA26" s="5">
        <v>0</v>
      </c>
      <c r="DB26" s="58"/>
    </row>
    <row r="27" spans="1:106" x14ac:dyDescent="0.25">
      <c r="A27" s="9" t="str">
        <f t="shared" si="0"/>
        <v>JP</v>
      </c>
      <c r="B27" s="9" t="s">
        <v>13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2014</v>
      </c>
      <c r="I27" s="9">
        <v>6</v>
      </c>
      <c r="J27" s="18">
        <f>INDEX(PTRS!$D$6:$D$12,MATCH('7'!$F27,PTRS!$B$6:$B$12,0))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1</v>
      </c>
      <c r="O27" s="17">
        <f>INDEX('Unique Asset List'!$I$4:$R$59,MATCH($B27,'Unique Asset List'!$B$4:$B$59,0),MATCH(O$8,'Unique Asset List'!$I$3:$R$3,0))</f>
        <v>1</v>
      </c>
      <c r="P27" s="17">
        <f>INDEX('Unique Asset List'!$I$4:$R$59,MATCH($B27,'Unique Asset List'!$B$4:$B$59,0),MATCH(P$8,'Unique Asset List'!$I$3:$R$3,0))</f>
        <v>1</v>
      </c>
      <c r="Q27" s="17">
        <f>INDEX('Unique Asset List'!$I$4:$R$59,MATCH($B27,'Unique Asset List'!$B$4:$B$59,0),MATCH(Q$8,'Unique Asset List'!$I$3:$R$3,0))</f>
        <v>1</v>
      </c>
      <c r="R27" s="17">
        <f>INDEX('Unique Asset List'!$I$4:$R$59,MATCH($B27,'Unique Asset List'!$B$4:$B$59,0),MATCH(R$8,'Unique Asset List'!$I$3:$R$3,0))</f>
        <v>1</v>
      </c>
      <c r="S27" s="17">
        <f>INDEX('Unique Asset List'!$I$4:$R$59,MATCH($B27,'Unique Asset List'!$B$4:$B$59,0),MATCH(S$8,'Unique Asset List'!$I$3:$R$3,0))</f>
        <v>1</v>
      </c>
      <c r="T27" s="17"/>
      <c r="U27" s="17">
        <f t="shared" si="1"/>
        <v>0.91737303568042572</v>
      </c>
      <c r="V27" s="17">
        <v>1</v>
      </c>
      <c r="W27" s="9" t="s">
        <v>13</v>
      </c>
      <c r="X27" s="9">
        <f>INDEX('Unique Asset List'!$AC$4:$AI$59,MATCH('7'!$B27,'Unique Asset List'!$B$4:$B$59,0),MATCH('7'!$C$1,'Unique Asset List'!$AC$3:$AI$3,0))</f>
        <v>2030</v>
      </c>
      <c r="Y27" s="9">
        <f>INDEX('Unique Asset List'!$AJ$4:$AP$59,MATCH('7'!$B27,'Unique Asset List'!$B$4:$B$59,0),MATCH('7'!$C$1,'Unique Asset List'!$AJ$3:$AP$3,0))</f>
        <v>6</v>
      </c>
      <c r="Z27" s="9">
        <f>INDEX('Unique Asset List'!$AX$4:$BD$59,MATCH('7'!$B27,'Unique Asset List'!$B$4:$B$59,0),MATCH('7'!$C$1,'Unique Asset List'!$AX$3:$BD$3,0))</f>
        <v>2038</v>
      </c>
      <c r="AA27" s="9">
        <f>INDEX('Unique Asset List'!$BE$4:$BK$59,MATCH('7'!$B27,'Unique Asset List'!$B$4:$B$59,0),MATCH('7'!$C$1,'Unique Asset List'!$BE$3:$BK$3,0))</f>
        <v>6</v>
      </c>
      <c r="AB27" s="16">
        <v>2.3276916000000001</v>
      </c>
      <c r="AC27" s="16">
        <v>1.0028454</v>
      </c>
      <c r="AD27" s="16">
        <v>0.56099999999999994</v>
      </c>
      <c r="AE27" s="15">
        <f>INDEX('Unique Asset List'!$CN$4:$CT$59,MATCH('7'!$B27,'Unique Asset List'!$B$4:$B$59,0),MATCH('7'!$C$1,'Unique Asset List'!$CN$3:$CT$3,0))</f>
        <v>0.16</v>
      </c>
      <c r="AF27" s="15">
        <f>INDEX('Unique Asset List'!$CU$4:$DA$59,MATCH('7'!$B27,'Unique Asset List'!$B$4:$B$59,0),MATCH('7'!$C$1,'Unique Asset List'!$CU$3:$DA$3,0))</f>
        <v>0.34</v>
      </c>
      <c r="AG27" s="15">
        <f>INDEX('Unique Asset List'!$BZ$4:$CF$59,MATCH('7'!$B27,'Unique Asset List'!$B$4:$B$59,0),MATCH('7'!$C$1,'Unique Asset List'!$BZ$3:$CF$3,0))</f>
        <v>0.16</v>
      </c>
      <c r="AH27" s="15">
        <f>INDEX('Unique Asset List'!$CG$4:$CM$59,MATCH('7'!$B27,'Unique Asset List'!$B$4:$B$59,0),MATCH('7'!$C$1,'Unique Asset List'!$CG$3:$CM$3,0))</f>
        <v>0.34</v>
      </c>
      <c r="AI27" s="11">
        <v>0.7</v>
      </c>
      <c r="AJ27" s="15">
        <f>INDEX('Unique Asset List'!$BL$4:$BR$59,MATCH('7'!$B27,'Unique Asset List'!$B$4:$B$59,0),MATCH('7'!$C$1,'Unique Asset List'!$BL$3:$BR$3,0))</f>
        <v>0.14000000000000001</v>
      </c>
      <c r="AK27" s="15">
        <f>INDEX('Unique Asset List'!$BS$4:$BY$59,MATCH('7'!$B27,'Unique Asset List'!$B$4:$B$59,0),MATCH('7'!$C$1,'Unique Asset List'!$BS$3:$BY$3,0))</f>
        <v>0.15</v>
      </c>
      <c r="AL27" s="40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68">
        <f>INDEX('Unique Asset List'!S$4:S$59,MATCH($B27,_CompoundList,0))</f>
        <v>1</v>
      </c>
      <c r="AU27" s="168">
        <f>INDEX('Unique Asset List'!T$4:T$59,MATCH($B27,_CompoundList,0))</f>
        <v>1</v>
      </c>
      <c r="AV27" s="168">
        <f>INDEX('Unique Asset List'!U$4:U$59,MATCH($B27,_CompoundList,0))</f>
        <v>1</v>
      </c>
      <c r="AW27" s="168">
        <f>INDEX('Unique Asset List'!V$4:V$59,MATCH($B27,_CompoundList,0))</f>
        <v>1</v>
      </c>
      <c r="AX27" s="168">
        <f>INDEX('Unique Asset List'!W$4:W$59,MATCH($B27,_CompoundList,0))</f>
        <v>1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1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1</v>
      </c>
      <c r="BC27" s="168">
        <f ca="1">INDEX('Unique Asset List'!AB$4:AB$59,MATCH($B27,_CompoundList,0))</f>
        <v>1</v>
      </c>
      <c r="BD27" s="168">
        <f>INDEX('Unique Asset List'!$A$4:$A$75,MATCH(B27,'Unique Asset List'!$B$4:$B$75,0))</f>
        <v>27</v>
      </c>
      <c r="BE27" s="4">
        <f>IF($C$5="ON",CE27,MyRating(_E1,$B27,Efficacy!$F$1))</f>
        <v>0</v>
      </c>
      <c r="BF27" s="3">
        <f>IF($C$5="ON",CF27,MyRating(_E2,$B27,Efficacy!$F$1))</f>
        <v>0</v>
      </c>
      <c r="BG27" s="3">
        <f>IF($C$5="ON",CG27,MyRating(_E3,$B27,Efficacy!$F$1))</f>
        <v>0</v>
      </c>
      <c r="BH27" s="3">
        <f>IF($C$5="ON",CH27,MyRating(_E4,$B27,Efficacy!$F$1))</f>
        <v>0</v>
      </c>
      <c r="BI27" s="3">
        <f>IF($C$5="ON",CI27,MyRating(_E5,$B27,Efficacy!$F$1))</f>
        <v>0</v>
      </c>
      <c r="BJ27" s="3">
        <f>IF($C$5="ON",CJ27,MyRating(_E6,$B27,Efficacy!$F$1))</f>
        <v>0</v>
      </c>
      <c r="BK27" s="3">
        <f>IF($C$5="ON",CK27,MyRating(_E7,$B27,Efficacy!$F$1))</f>
        <v>0</v>
      </c>
      <c r="BL27" s="3">
        <f>IF($C$5="ON",CL27,MyRating(_E8,$B27,Efficacy!$F$1))</f>
        <v>0</v>
      </c>
      <c r="BM27" s="3">
        <f>IF($C$5="ON",CM27,MyRating(_S1,$B27,Efficacy!$F$1))</f>
        <v>0</v>
      </c>
      <c r="BN27" s="3">
        <f>IF($C$5="ON",CN27,MyRating(_S2,$B27,Efficacy!$F$1))</f>
        <v>0</v>
      </c>
      <c r="BO27" s="3">
        <f>IF($C$5="ON",CO27,MyRating(_S3,$B27,Efficacy!$F$1))</f>
        <v>0</v>
      </c>
      <c r="BP27" s="3">
        <f>IF($C$5="ON",CP27,MyRating(_S4,$B27,Efficacy!$F$1))</f>
        <v>0</v>
      </c>
      <c r="BQ27" s="3">
        <f>IF($C$5="ON",CQ27,MyRating(_S5,$B27,Efficacy!$F$1))</f>
        <v>0</v>
      </c>
      <c r="BR27" s="3">
        <f>IF($C$5="ON",CR27,MyRating(_S6,$B27,Efficacy!$F$1))</f>
        <v>0</v>
      </c>
      <c r="BS27" s="3">
        <f>IF($C$5="ON",CS27,MyRating(_S7,$B27,Efficacy!$F$1))</f>
        <v>0</v>
      </c>
      <c r="BT27" s="3">
        <f>IF($C$5="ON",CT27,MyRating(_D1,$B27,Efficacy!$F$1))</f>
        <v>0</v>
      </c>
      <c r="BU27" s="3">
        <f>IF($C$5="ON",CU27,MyRating(_D2,$B27,Efficacy!$F$1))</f>
        <v>0</v>
      </c>
      <c r="BV27" s="3">
        <f>IF($C$5="ON",CV27,MyRating(_D3,$B27,Efficacy!$F$1))</f>
        <v>0</v>
      </c>
      <c r="BW27" s="3">
        <f>IF($C$5="ON",CW27,MyRating(_D4,$B27,Efficacy!$F$1))</f>
        <v>0</v>
      </c>
      <c r="BX27" s="3">
        <f>IF($C$5="ON",CX27,MyRating(_B1G5,$B27,Barrier!$L$2))</f>
        <v>2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6"/>
        <v>4.359969402732182E-2</v>
      </c>
      <c r="CB27" s="8">
        <f t="shared" si="7"/>
        <v>2.8000000000000003</v>
      </c>
      <c r="CC27" s="5">
        <f t="shared" si="8"/>
        <v>4.3343653250774009E-2</v>
      </c>
      <c r="CD27" s="7">
        <f t="shared" si="9"/>
        <v>1.9776839621699165E-2</v>
      </c>
      <c r="CE27" s="4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6">
        <v>0</v>
      </c>
      <c r="DA27" s="5">
        <v>0</v>
      </c>
      <c r="DB27" s="58"/>
    </row>
    <row r="28" spans="1:106" x14ac:dyDescent="0.25">
      <c r="A28" s="9" t="str">
        <f t="shared" si="0"/>
        <v>JP</v>
      </c>
      <c r="B28" s="9" t="s">
        <v>10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2014</v>
      </c>
      <c r="I28" s="9">
        <v>6</v>
      </c>
      <c r="J28" s="18">
        <f>INDEX(PTRS!$D$6:$D$12,MATCH('7'!$F28,PTRS!$B$6:$B$12,0))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</v>
      </c>
      <c r="N28" s="17">
        <f>INDEX('Unique Asset List'!$I$4:$R$59,MATCH($B28,'Unique Asset List'!$B$4:$B$59,0),MATCH(N$8,'Unique Asset List'!$I$3:$R$3,0))</f>
        <v>1</v>
      </c>
      <c r="O28" s="17">
        <f>INDEX('Unique Asset List'!$I$4:$R$59,MATCH($B28,'Unique Asset List'!$B$4:$B$59,0),MATCH(O$8,'Unique Asset List'!$I$3:$R$3,0))</f>
        <v>1</v>
      </c>
      <c r="P28" s="17">
        <f>INDEX('Unique Asset List'!$I$4:$R$59,MATCH($B28,'Unique Asset List'!$B$4:$B$59,0),MATCH(P$8,'Unique Asset List'!$I$3:$R$3,0))</f>
        <v>1</v>
      </c>
      <c r="Q28" s="17">
        <f>INDEX('Unique Asset List'!$I$4:$R$59,MATCH($B28,'Unique Asset List'!$B$4:$B$59,0),MATCH(Q$8,'Unique Asset List'!$I$3:$R$3,0))</f>
        <v>1</v>
      </c>
      <c r="R28" s="17">
        <f>INDEX('Unique Asset List'!$I$4:$R$59,MATCH($B28,'Unique Asset List'!$B$4:$B$59,0),MATCH(R$8,'Unique Asset List'!$I$3:$R$3,0))</f>
        <v>1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0.91737303568042572</v>
      </c>
      <c r="V28" s="17">
        <v>1</v>
      </c>
      <c r="W28" s="9" t="s">
        <v>10</v>
      </c>
      <c r="X28" s="9">
        <f>INDEX('Unique Asset List'!$AC$4:$AI$59,MATCH('7'!$B28,'Unique Asset List'!$B$4:$B$59,0),MATCH('7'!$C$1,'Unique Asset List'!$AC$3:$AI$3,0))</f>
        <v>2034</v>
      </c>
      <c r="Y28" s="9">
        <f>INDEX('Unique Asset List'!$AJ$4:$AP$59,MATCH('7'!$B28,'Unique Asset List'!$B$4:$B$59,0),MATCH('7'!$C$1,'Unique Asset List'!$AJ$3:$AP$3,0))</f>
        <v>6</v>
      </c>
      <c r="Z28" s="9">
        <f>INDEX('Unique Asset List'!$AX$4:$BD$59,MATCH('7'!$B28,'Unique Asset List'!$B$4:$B$59,0),MATCH('7'!$C$1,'Unique Asset List'!$AX$3:$BD$3,0))</f>
        <v>2042</v>
      </c>
      <c r="AA28" s="9">
        <f>INDEX('Unique Asset List'!$BE$4:$BK$59,MATCH('7'!$B28,'Unique Asset List'!$B$4:$B$59,0),MATCH('7'!$C$1,'Unique Asset List'!$BE$3:$BK$3,0))</f>
        <v>6</v>
      </c>
      <c r="AB28" s="16">
        <v>2.3276916000000001</v>
      </c>
      <c r="AC28" s="16">
        <v>1.0028454</v>
      </c>
      <c r="AD28" s="16">
        <v>0.56099999999999994</v>
      </c>
      <c r="AE28" s="15">
        <f>INDEX('Unique Asset List'!$CN$4:$CT$59,MATCH('7'!$B28,'Unique Asset List'!$B$4:$B$59,0),MATCH('7'!$C$1,'Unique Asset List'!$CN$3:$CT$3,0))</f>
        <v>0.16</v>
      </c>
      <c r="AF28" s="15">
        <f>INDEX('Unique Asset List'!$CU$4:$DA$59,MATCH('7'!$B28,'Unique Asset List'!$B$4:$B$59,0),MATCH('7'!$C$1,'Unique Asset List'!$CU$3:$DA$3,0))</f>
        <v>0.34</v>
      </c>
      <c r="AG28" s="15">
        <f>INDEX('Unique Asset List'!$BZ$4:$CF$59,MATCH('7'!$B28,'Unique Asset List'!$B$4:$B$59,0),MATCH('7'!$C$1,'Unique Asset List'!$BZ$3:$CF$3,0))</f>
        <v>0.16</v>
      </c>
      <c r="AH28" s="15">
        <f>INDEX('Unique Asset List'!$CG$4:$CM$59,MATCH('7'!$B28,'Unique Asset List'!$B$4:$B$59,0),MATCH('7'!$C$1,'Unique Asset List'!$CG$3:$CM$3,0))</f>
        <v>0.34</v>
      </c>
      <c r="AI28" s="11">
        <v>0.7</v>
      </c>
      <c r="AJ28" s="15">
        <f>INDEX('Unique Asset List'!$BL$4:$BR$59,MATCH('7'!$B28,'Unique Asset List'!$B$4:$B$59,0),MATCH('7'!$C$1,'Unique Asset List'!$BL$3:$BR$3,0))</f>
        <v>0.14000000000000001</v>
      </c>
      <c r="AK28" s="15">
        <f>INDEX('Unique Asset List'!$BS$4:$BY$59,MATCH('7'!$B28,'Unique Asset List'!$B$4:$B$59,0),MATCH('7'!$C$1,'Unique Asset List'!$BS$3:$BY$3,0))</f>
        <v>0.15</v>
      </c>
      <c r="AL28" s="40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68">
        <f>INDEX('Unique Asset List'!S$4:S$59,MATCH($B28,_CompoundList,0))</f>
        <v>1</v>
      </c>
      <c r="AU28" s="168">
        <f>INDEX('Unique Asset List'!T$4:T$59,MATCH($B28,_CompoundList,0))</f>
        <v>1</v>
      </c>
      <c r="AV28" s="168">
        <f>INDEX('Unique Asset List'!U$4:U$59,MATCH($B28,_CompoundList,0))</f>
        <v>1</v>
      </c>
      <c r="AW28" s="168">
        <f>INDEX('Unique Asset List'!V$4:V$59,MATCH($B28,_CompoundList,0))</f>
        <v>1</v>
      </c>
      <c r="AX28" s="168">
        <f>INDEX('Unique Asset List'!W$4:W$59,MATCH($B28,_CompoundList,0))</f>
        <v>1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List'!$A$4:$A$75,MATCH(B28,'Unique Asset List'!$B$4:$B$75,0))</f>
        <v>28</v>
      </c>
      <c r="BE28" s="4">
        <f>IF($C$5="ON",CE28,MyRating(_E1,$B28,Efficacy!$F$1))</f>
        <v>0</v>
      </c>
      <c r="BF28" s="3">
        <f>IF($C$5="ON",CF28,MyRating(_E2,$B28,Efficacy!$F$1))</f>
        <v>0</v>
      </c>
      <c r="BG28" s="3">
        <f>IF($C$5="ON",CG28,MyRating(_E3,$B28,Efficacy!$F$1))</f>
        <v>0</v>
      </c>
      <c r="BH28" s="3">
        <f>IF($C$5="ON",CH28,MyRating(_E4,$B28,Efficacy!$F$1))</f>
        <v>0</v>
      </c>
      <c r="BI28" s="3">
        <f>IF($C$5="ON",CI28,MyRating(_E5,$B28,Efficacy!$F$1))</f>
        <v>0</v>
      </c>
      <c r="BJ28" s="3">
        <f>IF($C$5="ON",CJ28,MyRating(_E6,$B28,Efficacy!$F$1))</f>
        <v>0</v>
      </c>
      <c r="BK28" s="3">
        <f>IF($C$5="ON",CK28,MyRating(_E7,$B28,Efficacy!$F$1))</f>
        <v>0</v>
      </c>
      <c r="BL28" s="3">
        <f>IF($C$5="ON",CL28,MyRating(_E8,$B28,Efficacy!$F$1))</f>
        <v>0</v>
      </c>
      <c r="BM28" s="3">
        <f>IF($C$5="ON",CM28,MyRating(_S1,$B28,Efficacy!$F$1))</f>
        <v>0</v>
      </c>
      <c r="BN28" s="3">
        <f>IF($C$5="ON",CN28,MyRating(_S2,$B28,Efficacy!$F$1))</f>
        <v>0</v>
      </c>
      <c r="BO28" s="3">
        <f>IF($C$5="ON",CO28,MyRating(_S3,$B28,Efficacy!$F$1))</f>
        <v>0</v>
      </c>
      <c r="BP28" s="3">
        <f>IF($C$5="ON",CP28,MyRating(_S4,$B28,Efficacy!$F$1))</f>
        <v>0</v>
      </c>
      <c r="BQ28" s="3">
        <f>IF($C$5="ON",CQ28,MyRating(_S5,$B28,Efficacy!$F$1))</f>
        <v>0</v>
      </c>
      <c r="BR28" s="3">
        <f>IF($C$5="ON",CR28,MyRating(_S6,$B28,Efficacy!$F$1))</f>
        <v>0</v>
      </c>
      <c r="BS28" s="3">
        <f>IF($C$5="ON",CS28,MyRating(_S7,$B28,Efficacy!$F$1))</f>
        <v>0</v>
      </c>
      <c r="BT28" s="3">
        <f>IF($C$5="ON",CT28,MyRating(_D1,$B28,Efficacy!$F$1))</f>
        <v>0</v>
      </c>
      <c r="BU28" s="3">
        <f>IF($C$5="ON",CU28,MyRating(_D2,$B28,Efficacy!$F$1))</f>
        <v>0</v>
      </c>
      <c r="BV28" s="3">
        <f>IF($C$5="ON",CV28,MyRating(_D3,$B28,Efficacy!$F$1))</f>
        <v>0</v>
      </c>
      <c r="BW28" s="3">
        <f>IF($C$5="ON",CW28,MyRating(_D4,$B28,Efficacy!$F$1))</f>
        <v>0</v>
      </c>
      <c r="BX28" s="3">
        <f>IF($C$5="ON",CX28,MyRating(_B1G5,$B28,Barrier!$L$2))</f>
        <v>2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6"/>
        <v>4.359969402732182E-2</v>
      </c>
      <c r="CB28" s="8">
        <f t="shared" si="7"/>
        <v>2.8000000000000003</v>
      </c>
      <c r="CC28" s="5">
        <f t="shared" si="8"/>
        <v>4.3343653250774009E-2</v>
      </c>
      <c r="CD28" s="7">
        <f t="shared" si="9"/>
        <v>1.9776839621699165E-2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>
        <v>0</v>
      </c>
      <c r="DB28" s="58"/>
    </row>
    <row r="29" spans="1:106" x14ac:dyDescent="0.25">
      <c r="A29" s="9" t="str">
        <f t="shared" si="0"/>
        <v>JP</v>
      </c>
      <c r="B29" s="9" t="s">
        <v>7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2014</v>
      </c>
      <c r="I29" s="9">
        <v>6</v>
      </c>
      <c r="J29" s="18">
        <f>INDEX(PTRS!$D$6:$D$12,MATCH('7'!$F29,PTRS!$B$6:$B$12,0))</f>
        <v>0.1044225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</v>
      </c>
      <c r="N29" s="17">
        <f>INDEX('Unique Asset List'!$I$4:$R$59,MATCH($B29,'Unique Asset List'!$B$4:$B$59,0),MATCH(N$8,'Unique Asset List'!$I$3:$R$3,0))</f>
        <v>1</v>
      </c>
      <c r="O29" s="17">
        <f>INDEX('Unique Asset List'!$I$4:$R$59,MATCH($B29,'Unique Asset List'!$B$4:$B$59,0),MATCH(O$8,'Unique Asset List'!$I$3:$R$3,0))</f>
        <v>1</v>
      </c>
      <c r="P29" s="17">
        <f>INDEX('Unique Asset List'!$I$4:$R$59,MATCH($B29,'Unique Asset List'!$B$4:$B$59,0),MATCH(P$8,'Unique Asset List'!$I$3:$R$3,0))</f>
        <v>1</v>
      </c>
      <c r="Q29" s="17">
        <f>INDEX('Unique Asset List'!$I$4:$R$59,MATCH($B29,'Unique Asset List'!$B$4:$B$59,0),MATCH(Q$8,'Unique Asset List'!$I$3:$R$3,0))</f>
        <v>1</v>
      </c>
      <c r="R29" s="17">
        <f>INDEX('Unique Asset List'!$I$4:$R$59,MATCH($B29,'Unique Asset List'!$B$4:$B$59,0),MATCH(R$8,'Unique Asset List'!$I$3:$R$3,0))</f>
        <v>1</v>
      </c>
      <c r="S29" s="17">
        <f>INDEX('Unique Asset List'!$I$4:$R$59,MATCH($B29,'Unique Asset List'!$B$4:$B$59,0),MATCH(S$8,'Unique Asset List'!$I$3:$R$3,0))</f>
        <v>1</v>
      </c>
      <c r="T29" s="17"/>
      <c r="U29" s="17">
        <f t="shared" si="1"/>
        <v>0.91737303568042572</v>
      </c>
      <c r="V29" s="17">
        <v>1</v>
      </c>
      <c r="W29" s="9" t="s">
        <v>7</v>
      </c>
      <c r="X29" s="9">
        <f>INDEX('Unique Asset List'!$AC$4:$AI$59,MATCH('7'!$B29,'Unique Asset List'!$B$4:$B$59,0),MATCH('7'!$C$1,'Unique Asset List'!$AC$3:$AI$3,0))</f>
        <v>2038</v>
      </c>
      <c r="Y29" s="9">
        <f>INDEX('Unique Asset List'!$AJ$4:$AP$59,MATCH('7'!$B29,'Unique Asset List'!$B$4:$B$59,0),MATCH('7'!$C$1,'Unique Asset List'!$AJ$3:$AP$3,0))</f>
        <v>6</v>
      </c>
      <c r="Z29" s="9">
        <f>INDEX('Unique Asset List'!$AX$4:$BD$59,MATCH('7'!$B29,'Unique Asset List'!$B$4:$B$59,0),MATCH('7'!$C$1,'Unique Asset List'!$AX$3:$BD$3,0))</f>
        <v>2046</v>
      </c>
      <c r="AA29" s="9">
        <f>INDEX('Unique Asset List'!$BE$4:$BK$59,MATCH('7'!$B29,'Unique Asset List'!$B$4:$B$59,0),MATCH('7'!$C$1,'Unique Asset List'!$BE$3:$BK$3,0))</f>
        <v>6</v>
      </c>
      <c r="AB29" s="16">
        <v>2.3276916000000001</v>
      </c>
      <c r="AC29" s="16">
        <v>1.0028454</v>
      </c>
      <c r="AD29" s="16">
        <v>0.56099999999999994</v>
      </c>
      <c r="AE29" s="15">
        <f>INDEX('Unique Asset List'!$CN$4:$CT$59,MATCH('7'!$B29,'Unique Asset List'!$B$4:$B$59,0),MATCH('7'!$C$1,'Unique Asset List'!$CN$3:$CT$3,0))</f>
        <v>0.16</v>
      </c>
      <c r="AF29" s="15">
        <f>INDEX('Unique Asset List'!$CU$4:$DA$59,MATCH('7'!$B29,'Unique Asset List'!$B$4:$B$59,0),MATCH('7'!$C$1,'Unique Asset List'!$CU$3:$DA$3,0))</f>
        <v>0.34</v>
      </c>
      <c r="AG29" s="15">
        <f>INDEX('Unique Asset List'!$BZ$4:$CF$59,MATCH('7'!$B29,'Unique Asset List'!$B$4:$B$59,0),MATCH('7'!$C$1,'Unique Asset List'!$BZ$3:$CF$3,0))</f>
        <v>0.16</v>
      </c>
      <c r="AH29" s="15">
        <f>INDEX('Unique Asset List'!$CG$4:$CM$59,MATCH('7'!$B29,'Unique Asset List'!$B$4:$B$59,0),MATCH('7'!$C$1,'Unique Asset List'!$CG$3:$CM$3,0))</f>
        <v>0.34</v>
      </c>
      <c r="AI29" s="11">
        <v>0.7</v>
      </c>
      <c r="AJ29" s="15">
        <f>INDEX('Unique Asset List'!$BL$4:$BR$59,MATCH('7'!$B29,'Unique Asset List'!$B$4:$B$59,0),MATCH('7'!$C$1,'Unique Asset List'!$BL$3:$BR$3,0))</f>
        <v>0.14000000000000001</v>
      </c>
      <c r="AK29" s="15">
        <f>INDEX('Unique Asset List'!$BS$4:$BY$59,MATCH('7'!$B29,'Unique Asset List'!$B$4:$B$59,0),MATCH('7'!$C$1,'Unique Asset List'!$BS$3:$BY$3,0))</f>
        <v>0.15</v>
      </c>
      <c r="AL29" s="40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68">
        <f>INDEX('Unique Asset List'!S$4:S$59,MATCH($B29,_CompoundList,0))</f>
        <v>1</v>
      </c>
      <c r="AU29" s="168">
        <f>INDEX('Unique Asset List'!T$4:T$59,MATCH($B29,_CompoundList,0))</f>
        <v>1</v>
      </c>
      <c r="AV29" s="168">
        <f>INDEX('Unique Asset List'!U$4:U$59,MATCH($B29,_CompoundList,0))</f>
        <v>1</v>
      </c>
      <c r="AW29" s="168">
        <f>INDEX('Unique Asset List'!V$4:V$59,MATCH($B29,_CompoundList,0))</f>
        <v>1</v>
      </c>
      <c r="AX29" s="168">
        <f>INDEX('Unique Asset List'!W$4:W$59,MATCH($B29,_CompoundList,0))</f>
        <v>1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1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1</v>
      </c>
      <c r="BD29" s="168">
        <f>INDEX('Unique Asset List'!$A$4:$A$75,MATCH(B29,'Unique Asset List'!$B$4:$B$75,0))</f>
        <v>29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IF($C$5="ON",CX29,MyRating(_B1G5,$B29,Barrier!$L$2))</f>
        <v>2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6"/>
        <v>4.359969402732182E-2</v>
      </c>
      <c r="CB29" s="8">
        <f t="shared" si="7"/>
        <v>2.8000000000000003</v>
      </c>
      <c r="CC29" s="5">
        <f t="shared" si="8"/>
        <v>4.3343653250774009E-2</v>
      </c>
      <c r="CD29" s="7">
        <f t="shared" si="9"/>
        <v>1.9776839621699165E-2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>
        <v>0</v>
      </c>
      <c r="DB29" s="58"/>
    </row>
    <row r="30" spans="1:106" x14ac:dyDescent="0.25">
      <c r="A30" s="9" t="str">
        <f t="shared" si="0"/>
        <v>JP</v>
      </c>
      <c r="B30" s="9" t="s">
        <v>15</v>
      </c>
      <c r="C30" s="20"/>
      <c r="D30" s="9" t="s">
        <v>14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2014</v>
      </c>
      <c r="I30" s="9">
        <v>6</v>
      </c>
      <c r="J30" s="18">
        <f>INDEX(PTRS!$D$6:$D$12,MATCH('7'!$F30,PTRS!$B$6:$B$12,0))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 t="s">
        <v>13</v>
      </c>
      <c r="U30" s="17">
        <f t="shared" si="1"/>
        <v>0.91737303568042572</v>
      </c>
      <c r="V30" s="17">
        <v>1</v>
      </c>
      <c r="W30" s="9" t="s">
        <v>13</v>
      </c>
      <c r="X30" s="9">
        <f>INDEX('Unique Asset List'!$AC$4:$AI$59,MATCH('7'!$B30,'Unique Asset List'!$B$4:$B$59,0),MATCH('7'!$C$1,'Unique Asset List'!$AC$3:$AI$3,0))</f>
        <v>2032</v>
      </c>
      <c r="Y30" s="9">
        <f>INDEX('Unique Asset List'!$AJ$4:$AP$59,MATCH('7'!$B30,'Unique Asset List'!$B$4:$B$59,0),MATCH('7'!$C$1,'Unique Asset List'!$AJ$3:$AP$3,0))</f>
        <v>6</v>
      </c>
      <c r="Z30" s="9">
        <f>INDEX('Unique Asset List'!$AX$4:$BD$59,MATCH('7'!$B30,'Unique Asset List'!$B$4:$B$59,0),MATCH('7'!$C$1,'Unique Asset List'!$AX$3:$BD$3,0))</f>
        <v>2040</v>
      </c>
      <c r="AA30" s="9">
        <f>INDEX('Unique Asset List'!$BE$4:$BK$59,MATCH('7'!$B30,'Unique Asset List'!$B$4:$B$59,0),MATCH('7'!$C$1,'Unique Asset List'!$BE$3:$BK$3,0))</f>
        <v>6</v>
      </c>
      <c r="AB30" s="16">
        <v>2.3276916000000001</v>
      </c>
      <c r="AC30" s="16">
        <v>1.0028454</v>
      </c>
      <c r="AD30" s="16">
        <v>0.56099999999999994</v>
      </c>
      <c r="AE30" s="15">
        <f>INDEX('Unique Asset List'!$CN$4:$CT$59,MATCH('7'!$B30,'Unique Asset List'!$B$4:$B$59,0),MATCH('7'!$C$1,'Unique Asset List'!$CN$3:$CT$3,0))</f>
        <v>0.16</v>
      </c>
      <c r="AF30" s="15">
        <f>INDEX('Unique Asset List'!$CU$4:$DA$59,MATCH('7'!$B30,'Unique Asset List'!$B$4:$B$59,0),MATCH('7'!$C$1,'Unique Asset List'!$CU$3:$DA$3,0))</f>
        <v>0.34</v>
      </c>
      <c r="AG30" s="15">
        <f>INDEX('Unique Asset List'!$BZ$4:$CF$59,MATCH('7'!$B30,'Unique Asset List'!$B$4:$B$59,0),MATCH('7'!$C$1,'Unique Asset List'!$BZ$3:$CF$3,0))</f>
        <v>0.16</v>
      </c>
      <c r="AH30" s="15">
        <f>INDEX('Unique Asset List'!$CG$4:$CM$59,MATCH('7'!$B30,'Unique Asset List'!$B$4:$B$59,0),MATCH('7'!$C$1,'Unique Asset List'!$CG$3:$CM$3,0))</f>
        <v>0.34</v>
      </c>
      <c r="AI30" s="11">
        <v>0.7</v>
      </c>
      <c r="AJ30" s="15">
        <f>INDEX('Unique Asset List'!$BL$4:$BR$59,MATCH('7'!$B30,'Unique Asset List'!$B$4:$B$59,0),MATCH('7'!$C$1,'Unique Asset List'!$BL$3:$BR$3,0))</f>
        <v>0.14000000000000001</v>
      </c>
      <c r="AK30" s="15">
        <f>INDEX('Unique Asset List'!$BS$4:$BY$59,MATCH('7'!$B30,'Unique Asset List'!$B$4:$B$59,0),MATCH('7'!$C$1,'Unique Asset List'!$BS$3:$BY$3,0))</f>
        <v>0.15</v>
      </c>
      <c r="AL30" s="40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List'!$A$4:$A$75,MATCH(B30,'Unique Asset List'!$B$4:$B$75,0))</f>
        <v>30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IF($C$5="ON",CX30,MyRating(_B1G5,$B30,Barrier!$L$2))</f>
        <v>2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6"/>
        <v>4.359969402732182E-2</v>
      </c>
      <c r="CB30" s="8">
        <f t="shared" si="7"/>
        <v>2.8000000000000003</v>
      </c>
      <c r="CC30" s="5">
        <f t="shared" si="8"/>
        <v>4.3343653250774009E-2</v>
      </c>
      <c r="CD30" s="7">
        <f t="shared" si="9"/>
        <v>1.9776839621699165E-2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>
        <v>0</v>
      </c>
      <c r="DB30" s="58"/>
    </row>
    <row r="31" spans="1:106" x14ac:dyDescent="0.25">
      <c r="A31" s="9" t="str">
        <f t="shared" si="0"/>
        <v>JP</v>
      </c>
      <c r="B31" s="9" t="s">
        <v>12</v>
      </c>
      <c r="C31" s="20"/>
      <c r="D31" s="9" t="s">
        <v>11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INDEX(PTRS!$D$6:$D$12,MATCH('7'!$F31,PTRS!$B$6:$B$12,0))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 t="s">
        <v>10</v>
      </c>
      <c r="U31" s="17">
        <f t="shared" si="1"/>
        <v>0.91737303568042572</v>
      </c>
      <c r="V31" s="17">
        <v>1</v>
      </c>
      <c r="W31" s="9" t="s">
        <v>10</v>
      </c>
      <c r="X31" s="9">
        <f>INDEX('Unique Asset List'!$AC$4:$AI$59,MATCH('7'!$B31,'Unique Asset List'!$B$4:$B$59,0),MATCH('7'!$C$1,'Unique Asset List'!$AC$3:$AI$3,0))</f>
        <v>2036</v>
      </c>
      <c r="Y31" s="9">
        <f>INDEX('Unique Asset List'!$AJ$4:$AP$59,MATCH('7'!$B31,'Unique Asset List'!$B$4:$B$59,0),MATCH('7'!$C$1,'Unique Asset List'!$AJ$3:$AP$3,0))</f>
        <v>6</v>
      </c>
      <c r="Z31" s="9">
        <f>INDEX('Unique Asset List'!$AX$4:$BD$59,MATCH('7'!$B31,'Unique Asset List'!$B$4:$B$59,0),MATCH('7'!$C$1,'Unique Asset List'!$AX$3:$BD$3,0))</f>
        <v>2044</v>
      </c>
      <c r="AA31" s="9">
        <f>INDEX('Unique Asset List'!$BE$4:$BK$59,MATCH('7'!$B31,'Unique Asset List'!$B$4:$B$59,0),MATCH('7'!$C$1,'Unique Asset List'!$BE$3:$BK$3,0))</f>
        <v>6</v>
      </c>
      <c r="AB31" s="16">
        <v>2.3276916000000001</v>
      </c>
      <c r="AC31" s="16">
        <v>1.0028454</v>
      </c>
      <c r="AD31" s="16">
        <v>0.56099999999999994</v>
      </c>
      <c r="AE31" s="15">
        <f>INDEX('Unique Asset List'!$CN$4:$CT$59,MATCH('7'!$B31,'Unique Asset List'!$B$4:$B$59,0),MATCH('7'!$C$1,'Unique Asset List'!$CN$3:$CT$3,0))</f>
        <v>0.16</v>
      </c>
      <c r="AF31" s="15">
        <f>INDEX('Unique Asset List'!$CU$4:$DA$59,MATCH('7'!$B31,'Unique Asset List'!$B$4:$B$59,0),MATCH('7'!$C$1,'Unique Asset List'!$CU$3:$DA$3,0))</f>
        <v>0.34</v>
      </c>
      <c r="AG31" s="15">
        <f>INDEX('Unique Asset List'!$BZ$4:$CF$59,MATCH('7'!$B31,'Unique Asset List'!$B$4:$B$59,0),MATCH('7'!$C$1,'Unique Asset List'!$BZ$3:$CF$3,0))</f>
        <v>0.16</v>
      </c>
      <c r="AH31" s="15">
        <f>INDEX('Unique Asset List'!$CG$4:$CM$59,MATCH('7'!$B31,'Unique Asset List'!$B$4:$B$59,0),MATCH('7'!$C$1,'Unique Asset List'!$CG$3:$CM$3,0))</f>
        <v>0.34</v>
      </c>
      <c r="AI31" s="11">
        <v>0.7</v>
      </c>
      <c r="AJ31" s="15">
        <f>INDEX('Unique Asset List'!$BL$4:$BR$59,MATCH('7'!$B31,'Unique Asset List'!$B$4:$B$59,0),MATCH('7'!$C$1,'Unique Asset List'!$BL$3:$BR$3,0))</f>
        <v>0.14000000000000001</v>
      </c>
      <c r="AK31" s="15">
        <f>INDEX('Unique Asset List'!$BS$4:$BY$59,MATCH('7'!$B31,'Unique Asset List'!$B$4:$B$59,0),MATCH('7'!$C$1,'Unique Asset List'!$BS$3:$BY$3,0))</f>
        <v>0.15</v>
      </c>
      <c r="AL31" s="40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List'!$A$4:$A$75,MATCH(B31,'Unique Asset List'!$B$4:$B$75,0))</f>
        <v>31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IF($C$5="ON",CX31,MyRating(_B1G5,$B31,Barrier!$L$2))</f>
        <v>2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6"/>
        <v>4.359969402732182E-2</v>
      </c>
      <c r="CB31" s="8">
        <f t="shared" si="7"/>
        <v>2.8000000000000003</v>
      </c>
      <c r="CC31" s="5">
        <f t="shared" si="8"/>
        <v>4.3343653250774009E-2</v>
      </c>
      <c r="CD31" s="7">
        <f t="shared" si="9"/>
        <v>1.9776839621699165E-2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>
        <v>0</v>
      </c>
      <c r="DB31" s="58"/>
    </row>
    <row r="32" spans="1:106" x14ac:dyDescent="0.25">
      <c r="A32" s="9" t="str">
        <f t="shared" si="0"/>
        <v>JP</v>
      </c>
      <c r="B32" s="9" t="s">
        <v>9</v>
      </c>
      <c r="C32" s="20"/>
      <c r="D32" s="9" t="s">
        <v>8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INDEX(PTRS!$D$6:$D$12,MATCH('7'!$F32,PTRS!$B$6:$B$12,0))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 t="s">
        <v>7</v>
      </c>
      <c r="U32" s="17">
        <f t="shared" si="1"/>
        <v>0.91737303568042572</v>
      </c>
      <c r="V32" s="17">
        <v>1</v>
      </c>
      <c r="W32" s="9" t="s">
        <v>7</v>
      </c>
      <c r="X32" s="9">
        <f>INDEX('Unique Asset List'!$AC$4:$AI$59,MATCH('7'!$B32,'Unique Asset List'!$B$4:$B$59,0),MATCH('7'!$C$1,'Unique Asset List'!$AC$3:$AI$3,0))</f>
        <v>2041</v>
      </c>
      <c r="Y32" s="9">
        <f>INDEX('Unique Asset List'!$AJ$4:$AP$59,MATCH('7'!$B32,'Unique Asset List'!$B$4:$B$59,0),MATCH('7'!$C$1,'Unique Asset List'!$AJ$3:$AP$3,0))</f>
        <v>6</v>
      </c>
      <c r="Z32" s="9">
        <f>INDEX('Unique Asset List'!$AX$4:$BD$59,MATCH('7'!$B32,'Unique Asset List'!$B$4:$B$59,0),MATCH('7'!$C$1,'Unique Asset List'!$AX$3:$BD$3,0))</f>
        <v>2049</v>
      </c>
      <c r="AA32" s="9">
        <f>INDEX('Unique Asset List'!$BE$4:$BK$59,MATCH('7'!$B32,'Unique Asset List'!$B$4:$B$59,0),MATCH('7'!$C$1,'Unique Asset List'!$BE$3:$BK$3,0))</f>
        <v>6</v>
      </c>
      <c r="AB32" s="16">
        <v>2.3276916000000001</v>
      </c>
      <c r="AC32" s="16">
        <v>1.0028454</v>
      </c>
      <c r="AD32" s="16">
        <v>0.56099999999999994</v>
      </c>
      <c r="AE32" s="15">
        <f>INDEX('Unique Asset List'!$CN$4:$CT$59,MATCH('7'!$B32,'Unique Asset List'!$B$4:$B$59,0),MATCH('7'!$C$1,'Unique Asset List'!$CN$3:$CT$3,0))</f>
        <v>0.16</v>
      </c>
      <c r="AF32" s="15">
        <f>INDEX('Unique Asset List'!$CU$4:$DA$59,MATCH('7'!$B32,'Unique Asset List'!$B$4:$B$59,0),MATCH('7'!$C$1,'Unique Asset List'!$CU$3:$DA$3,0))</f>
        <v>0.34</v>
      </c>
      <c r="AG32" s="15">
        <f>INDEX('Unique Asset List'!$BZ$4:$CF$59,MATCH('7'!$B32,'Unique Asset List'!$B$4:$B$59,0),MATCH('7'!$C$1,'Unique Asset List'!$BZ$3:$CF$3,0))</f>
        <v>0.16</v>
      </c>
      <c r="AH32" s="15">
        <f>INDEX('Unique Asset List'!$CG$4:$CM$59,MATCH('7'!$B32,'Unique Asset List'!$B$4:$B$59,0),MATCH('7'!$C$1,'Unique Asset List'!$CG$3:$CM$3,0))</f>
        <v>0.34</v>
      </c>
      <c r="AI32" s="11">
        <v>0.7</v>
      </c>
      <c r="AJ32" s="15">
        <f>INDEX('Unique Asset List'!$BL$4:$BR$59,MATCH('7'!$B32,'Unique Asset List'!$B$4:$B$59,0),MATCH('7'!$C$1,'Unique Asset List'!$BL$3:$BR$3,0))</f>
        <v>0.14000000000000001</v>
      </c>
      <c r="AK32" s="15">
        <f>INDEX('Unique Asset List'!$BS$4:$BY$59,MATCH('7'!$B32,'Unique Asset List'!$B$4:$B$59,0),MATCH('7'!$C$1,'Unique Asset List'!$BS$3:$BY$3,0))</f>
        <v>0.15</v>
      </c>
      <c r="AL32" s="40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32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IF($C$5="ON",CX32,MyRating(_B1G5,$B32,Barrier!$L$2))</f>
        <v>2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6"/>
        <v>4.359969402732182E-2</v>
      </c>
      <c r="CB32" s="8">
        <f t="shared" si="7"/>
        <v>2.8000000000000003</v>
      </c>
      <c r="CC32" s="5">
        <f t="shared" si="8"/>
        <v>4.3343653250774009E-2</v>
      </c>
      <c r="CD32" s="7">
        <f t="shared" si="9"/>
        <v>1.9776839621699165E-2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>
        <v>0</v>
      </c>
      <c r="DB32" s="58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2">
    <dataValidation type="list" allowBlank="1" showInputMessage="1" showErrorMessage="1" sqref="C1" xr:uid="{00000000-0002-0000-3200-000000000000}">
      <formula1>"US,FR,DE,ES,IT,UK,JP"</formula1>
    </dataValidation>
    <dataValidation type="list" allowBlank="1" showInputMessage="1" showErrorMessage="1" sqref="C5" xr:uid="{00000000-0002-0000-3200-000001000000}">
      <formula1>"ON,OFF"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2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">
    <outlinePr summaryBelow="0" summaryRight="0"/>
  </sheetPr>
  <dimension ref="A1:BI42"/>
  <sheetViews>
    <sheetView topLeftCell="G12" workbookViewId="0">
      <selection activeCell="BD12" sqref="BD1:BD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6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4.85546875" bestFit="1" customWidth="1"/>
    <col min="25" max="25" width="3.140625" bestFit="1" customWidth="1"/>
    <col min="26" max="30" width="5" bestFit="1" customWidth="1"/>
    <col min="31" max="34" width="4.7109375" bestFit="1" customWidth="1"/>
    <col min="35" max="35" width="4.42578125" bestFit="1" customWidth="1"/>
    <col min="36" max="37" width="4.7109375" bestFit="1" customWidth="1"/>
    <col min="38" max="38" width="4" style="2" bestFit="1" customWidth="1"/>
    <col min="39" max="39" width="6.140625" style="2" bestFit="1" customWidth="1"/>
    <col min="40" max="40" width="6.7109375" style="2" bestFit="1" customWidth="1"/>
    <col min="41" max="41" width="4.5703125" style="2" bestFit="1" customWidth="1"/>
    <col min="42" max="42" width="4" bestFit="1" customWidth="1"/>
    <col min="43" max="43" width="4.4257812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1" bestFit="1" customWidth="1"/>
  </cols>
  <sheetData>
    <row r="1" spans="1:61" x14ac:dyDescent="0.25">
      <c r="A1" s="397" t="s">
        <v>176</v>
      </c>
      <c r="B1" s="399"/>
      <c r="C1" s="55" t="s">
        <v>171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L1"/>
      <c r="AM1"/>
      <c r="AN1"/>
      <c r="AO1"/>
      <c r="AQ1"/>
      <c r="BF1" s="35"/>
    </row>
    <row r="2" spans="1:61" x14ac:dyDescent="0.25">
      <c r="B2" t="s">
        <v>167</v>
      </c>
      <c r="C2" s="48">
        <v>3</v>
      </c>
      <c r="T2" s="397" t="s">
        <v>163</v>
      </c>
      <c r="U2" s="398"/>
      <c r="V2" s="398"/>
      <c r="W2" s="399"/>
      <c r="X2" s="47">
        <v>0.2</v>
      </c>
      <c r="AL2"/>
      <c r="AM2"/>
      <c r="AN2"/>
      <c r="AO2"/>
      <c r="AQ2"/>
      <c r="BF2" s="35"/>
    </row>
    <row r="3" spans="1:61" x14ac:dyDescent="0.25">
      <c r="B3" t="s">
        <v>161</v>
      </c>
      <c r="C3" s="48">
        <v>2</v>
      </c>
      <c r="T3" s="397" t="s">
        <v>160</v>
      </c>
      <c r="U3" s="398"/>
      <c r="V3" s="398"/>
      <c r="W3" s="399"/>
      <c r="X3" s="47">
        <v>-0.5</v>
      </c>
      <c r="AL3"/>
      <c r="AM3"/>
      <c r="AN3"/>
      <c r="AO3"/>
      <c r="AQ3"/>
      <c r="BF3" s="35"/>
    </row>
    <row r="4" spans="1:61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1.25</v>
      </c>
      <c r="AL4"/>
      <c r="AM4"/>
      <c r="AN4"/>
      <c r="AO4"/>
      <c r="AQ4"/>
      <c r="BF4" s="35"/>
    </row>
    <row r="5" spans="1:61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1" x14ac:dyDescent="0.25">
      <c r="AL6"/>
      <c r="AM6"/>
      <c r="AN6"/>
      <c r="AO6"/>
      <c r="AQ6"/>
      <c r="BF6" s="35"/>
    </row>
    <row r="7" spans="1:61" x14ac:dyDescent="0.25">
      <c r="AL7"/>
      <c r="AM7"/>
      <c r="AN7"/>
      <c r="AO7"/>
      <c r="AQ7"/>
      <c r="BE7" s="31">
        <f>MAX(BE9:BE36)</f>
        <v>6.5282212461864747E-2</v>
      </c>
      <c r="BF7" s="34">
        <f>SUMIF($C$21:$C$36,"",BF9:BF42)</f>
        <v>44.20000000000001</v>
      </c>
      <c r="BG7" s="305"/>
      <c r="BH7" s="32">
        <f>SUMIF($C$21:$C$36,"",BH21:BH36)</f>
        <v>0.53067529152838011</v>
      </c>
    </row>
    <row r="8" spans="1:61" ht="148.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1" x14ac:dyDescent="0.25">
      <c r="A9" s="9" t="str">
        <f t="shared" ref="A9:A20" si="0">$C$1</f>
        <v>IT</v>
      </c>
      <c r="B9" s="9" t="s">
        <v>317</v>
      </c>
      <c r="C9" s="20"/>
      <c r="D9" s="9" t="s">
        <v>84</v>
      </c>
      <c r="E9" s="9"/>
      <c r="F9" s="9" t="s">
        <v>45</v>
      </c>
      <c r="G9" s="19">
        <v>0.38637780088974211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42" si="1">BE9/$BE$7</f>
        <v>0.83620953734087333</v>
      </c>
      <c r="V9" s="17">
        <v>1</v>
      </c>
      <c r="W9" s="9" t="str">
        <f>INDEX('Unique Asset List'!$C$4:$C$75,MATCH($B9,'Unique Asset List'!$B$4:$B$75,0))</f>
        <v>Benzo</v>
      </c>
      <c r="X9" s="9">
        <f>INDEX('Unique Asset List'!$AC$4:$AI$99,MATCH($B9,'Unique Asset List'!$B$4:$B$99,0),MATCH($C$1,'Unique Asset List'!$AC$3:$AI$3,0))</f>
        <v>1980</v>
      </c>
      <c r="Y9" s="9">
        <f>INDEX('Unique Asset List'!$AJ$4:$AP$99,MATCH($B9,'Unique Asset List'!$B$4:$B$99,0),MATCH($C$1,'Unique Asset List'!$AJ$3:$AP$3,0))</f>
        <v>9</v>
      </c>
      <c r="Z9" s="9">
        <f>INDEX('Unique Asset List'!$AX$4:$BD$99,MATCH($B9,'Unique Asset List'!$B$4:$B$99,0),MATCH($C$1,'Unique Asset List'!$AX$3:$BD$3,0))</f>
        <v>1990</v>
      </c>
      <c r="AA9" s="9">
        <f>INDEX('Unique Asset List'!$BE$4:$BK$99,MATCH($B9,'Unique Asset List'!$B$4:$B$99,0),MATCH($C$1,'Unique Asset List'!$BE$3:$BK$3,0))</f>
        <v>9</v>
      </c>
      <c r="AB9" s="16">
        <f>INDEX('IT-Efficacy Acceptability'!$C$12:$C$52,MATCH($B9,'IT-Efficacy Acceptability'!$B$12:$B$52,0))</f>
        <v>1.104892</v>
      </c>
      <c r="AC9" s="16">
        <f>INDEX('IT-Efficacy Acceptability'!$E$12:$E$52,MATCH($B9,'IT-Efficacy Acceptability'!$B$12:$B$52,0))</f>
        <v>0.83081000000000005</v>
      </c>
      <c r="AD9" s="16">
        <f>INDEX('IT-Efficacy Acceptability'!$F$12:$F$52,MATCH($B9,'IT-Efficacy Acceptability'!$B$12:$B$52,0))</f>
        <v>0.38188783577999996</v>
      </c>
      <c r="AE9" s="15">
        <f>INDEX('Unique Asset List'!$CN$4:$CT$99,MATCH($B9,'Unique Asset List'!$B$4:$B$99,0),MATCH($C$1,'Unique Asset List'!$CN$3:$CT$3,0))</f>
        <v>0.18</v>
      </c>
      <c r="AF9" s="15">
        <f>INDEX('Unique Asset List'!$CU$4:$DA$99,MATCH($B9,'Unique Asset List'!$B$4:$B$99,0),MATCH($C$1,'Unique Asset List'!$CU$3:$DA$3,0))</f>
        <v>0.32</v>
      </c>
      <c r="AG9" s="15">
        <f>INDEX('Unique Asset List'!$BZ$4:$CF$99,MATCH($B9,'Unique Asset List'!$B$4:$B$99,0),MATCH($C$1,'Unique Asset List'!$BZ$3:$CF$3,0))</f>
        <v>0.18</v>
      </c>
      <c r="AH9" s="15">
        <f>INDEX('Unique Asset List'!$CG$4:$CM$99,MATCH($B9,'Unique Asset List'!$B$4:$B$99,0),MATCH($C$1,'Unique Asset List'!$CG$3:$CM$3,0))</f>
        <v>0.32</v>
      </c>
      <c r="AI9" s="11">
        <v>0.96187963349867744</v>
      </c>
      <c r="AJ9" s="15">
        <f>INDEX('Unique Asset List'!$BL$4:$BR$99,MATCH($B9,'Unique Asset List'!$B$4:$B$99,0),MATCH($C$1,'Unique Asset List'!$BL$3:$BR$3,0))</f>
        <v>0.32314284341629806</v>
      </c>
      <c r="AK9" s="15">
        <f>INDEX('Unique Asset List'!$BS$4:$BY$99,MATCH($B9,'Unique Asset List'!$B$4:$B$99,0),MATCH($C$1,'Unique Asset List'!$BS$3:$BY$3,0))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5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List'!$A$4:$A$75,MATCH(B9,'Unique Asset List'!$B$4:$B$75,0))</f>
        <v>77</v>
      </c>
      <c r="BE9" s="5">
        <f t="shared" ref="BE9:BE42" si="3">IF(C9="",BH9/$BH$7,0)</f>
        <v>5.4589608679324518E-2</v>
      </c>
      <c r="BF9" s="301">
        <f>INDEX('IT-Efficacy Acceptability'!$G$12:$G$52,MATCH($B9,'IT-Efficacy Acceptability'!$B$12:$B$52,0))</f>
        <v>2.6000000000000005</v>
      </c>
      <c r="BG9" s="5">
        <f t="shared" ref="BG9" si="4">BF9/$BF$7</f>
        <v>5.8823529411764705E-2</v>
      </c>
      <c r="BH9" s="306">
        <f t="shared" ref="BH9" si="5">BG9^$X$4</f>
        <v>2.8969356500320727E-2</v>
      </c>
      <c r="BI9" s="58"/>
    </row>
    <row r="10" spans="1:61" x14ac:dyDescent="0.25">
      <c r="A10" s="9" t="str">
        <f t="shared" si="0"/>
        <v>IT</v>
      </c>
      <c r="B10" s="9" t="s">
        <v>309</v>
      </c>
      <c r="C10" s="20"/>
      <c r="D10" s="9" t="s">
        <v>84</v>
      </c>
      <c r="E10" s="9"/>
      <c r="F10" s="9" t="s">
        <v>45</v>
      </c>
      <c r="G10" s="19">
        <v>5.0993423912189043E-2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List'!$C$4:$C$75,MATCH($B10,'Unique Asset List'!$B$4:$B$75,0))</f>
        <v>TCA</v>
      </c>
      <c r="X10" s="9">
        <f>INDEX('Unique Asset List'!$AC$4:$AI$99,MATCH($B10,'Unique Asset List'!$B$4:$B$99,0),MATCH($C$1,'Unique Asset List'!$AC$3:$AI$3,0))</f>
        <v>2003</v>
      </c>
      <c r="Y10" s="9">
        <f>INDEX('Unique Asset List'!$AJ$4:$AP$99,MATCH($B10,'Unique Asset List'!$B$4:$B$99,0),MATCH($C$1,'Unique Asset List'!$AJ$3:$AP$3,0))</f>
        <v>1</v>
      </c>
      <c r="Z10" s="9">
        <f>INDEX('Unique Asset List'!$AX$4:$BD$99,MATCH($B10,'Unique Asset List'!$B$4:$B$99,0),MATCH($C$1,'Unique Asset List'!$AX$3:$BD$3,0))</f>
        <v>2013</v>
      </c>
      <c r="AA10" s="9">
        <f>INDEX('Unique Asset List'!$BE$4:$BK$99,MATCH($B10,'Unique Asset List'!$B$4:$B$99,0),MATCH($C$1,'Unique Asset List'!$BE$3:$BK$3,0))</f>
        <v>1</v>
      </c>
      <c r="AB10" s="16">
        <f>INDEX('IT-Efficacy Acceptability'!$C$12:$C$52,MATCH($B10,'IT-Efficacy Acceptability'!$B$12:$B$52,0))</f>
        <v>1.9669437999999997</v>
      </c>
      <c r="AC10" s="16">
        <f>INDEX('IT-Efficacy Acceptability'!$E$12:$E$52,MATCH($B10,'IT-Efficacy Acceptability'!$B$12:$B$52,0))</f>
        <v>0.54976530000000001</v>
      </c>
      <c r="AD10" s="16">
        <f>INDEX('IT-Efficacy Acceptability'!$F$12:$F$52,MATCH($B10,'IT-Efficacy Acceptability'!$B$12:$B$52,0))</f>
        <v>0.34186063164000002</v>
      </c>
      <c r="AE10" s="15">
        <f>INDEX('Unique Asset List'!$CN$4:$CT$99,MATCH($B10,'Unique Asset List'!$B$4:$B$99,0),MATCH($C$1,'Unique Asset List'!$CN$3:$CT$3,0))</f>
        <v>0.18</v>
      </c>
      <c r="AF10" s="15">
        <f>INDEX('Unique Asset List'!$CU$4:$DA$99,MATCH($B10,'Unique Asset List'!$B$4:$B$99,0),MATCH($C$1,'Unique Asset List'!$CU$3:$DA$3,0))</f>
        <v>0.32</v>
      </c>
      <c r="AG10" s="15">
        <f>INDEX('Unique Asset List'!$BZ$4:$CF$99,MATCH($B10,'Unique Asset List'!$B$4:$B$99,0),MATCH($C$1,'Unique Asset List'!$BZ$3:$CF$3,0))</f>
        <v>0.18</v>
      </c>
      <c r="AH10" s="15">
        <f>INDEX('Unique Asset List'!$CG$4:$CM$99,MATCH($B10,'Unique Asset List'!$B$4:$B$99,0),MATCH($C$1,'Unique Asset List'!$CG$3:$CM$3,0))</f>
        <v>0.32</v>
      </c>
      <c r="AI10" s="11">
        <v>0.96187963349867744</v>
      </c>
      <c r="AJ10" s="15">
        <f>INDEX('Unique Asset List'!$BL$4:$BR$99,MATCH($B10,'Unique Asset List'!$B$4:$B$99,0),MATCH($C$1,'Unique Asset List'!$BL$3:$BR$3,0))</f>
        <v>0.32314284341629806</v>
      </c>
      <c r="AK10" s="15">
        <f>INDEX('Unique Asset List'!$BS$4:$BY$99,MATCH($B10,'Unique Asset List'!$B$4:$B$99,0),MATCH($C$1,'Unique Asset List'!$BS$3:$BY$3,0))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List'!$A$4:$A$75,MATCH(B10,'Unique Asset List'!$B$4:$B$75,0))</f>
        <v>78</v>
      </c>
      <c r="BE10" s="5">
        <f t="shared" si="3"/>
        <v>6.5282212461864747E-2</v>
      </c>
      <c r="BF10" s="301">
        <f>INDEX('IT-Efficacy Acceptability'!$G$12:$G$52,MATCH($B10,'IT-Efficacy Acceptability'!$B$12:$B$52,0))</f>
        <v>3.0000000000000004</v>
      </c>
      <c r="BG10" s="5">
        <f t="shared" ref="BG10:BG42" si="6">BF10/$BF$7</f>
        <v>6.7873303167420809E-2</v>
      </c>
      <c r="BH10" s="306">
        <f t="shared" ref="BH10:BH42" si="7">BG10^$X$4</f>
        <v>3.464365712981772E-2</v>
      </c>
      <c r="BI10" s="58"/>
    </row>
    <row r="11" spans="1:61" x14ac:dyDescent="0.25">
      <c r="A11" s="9" t="str">
        <f t="shared" si="0"/>
        <v>IT</v>
      </c>
      <c r="B11" s="9" t="s">
        <v>327</v>
      </c>
      <c r="C11" s="20"/>
      <c r="D11" s="9" t="s">
        <v>84</v>
      </c>
      <c r="E11" s="9"/>
      <c r="F11" s="9" t="s">
        <v>45</v>
      </c>
      <c r="G11" s="19">
        <v>3.8183541506008854E-2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0.91737303568042605</v>
      </c>
      <c r="V11" s="17">
        <v>1</v>
      </c>
      <c r="W11" s="9" t="str">
        <f>INDEX('Unique Asset List'!$C$4:$C$75,MATCH($B11,'Unique Asset List'!$B$4:$B$75,0))</f>
        <v>AAPS</v>
      </c>
      <c r="X11" s="9">
        <f>INDEX('Unique Asset List'!$AC$4:$AI$99,MATCH($B11,'Unique Asset List'!$B$4:$B$99,0),MATCH($C$1,'Unique Asset List'!$AC$3:$AI$3,0))</f>
        <v>2005</v>
      </c>
      <c r="Y11" s="9">
        <f>INDEX('Unique Asset List'!$AJ$4:$AP$99,MATCH($B11,'Unique Asset List'!$B$4:$B$99,0),MATCH($C$1,'Unique Asset List'!$AJ$3:$AP$3,0))</f>
        <v>2</v>
      </c>
      <c r="Z11" s="9">
        <f>INDEX('Unique Asset List'!$AX$4:$BD$99,MATCH($B11,'Unique Asset List'!$B$4:$B$99,0),MATCH($C$1,'Unique Asset List'!$AX$3:$BD$3,0))</f>
        <v>2015</v>
      </c>
      <c r="AA11" s="9">
        <f>INDEX('Unique Asset List'!$BE$4:$BK$99,MATCH($B11,'Unique Asset List'!$B$4:$B$99,0),MATCH($C$1,'Unique Asset List'!$BE$3:$BK$3,0))</f>
        <v>4</v>
      </c>
      <c r="AB11" s="16">
        <f>INDEX('IT-Efficacy Acceptability'!$C$12:$C$52,MATCH($B11,'IT-Efficacy Acceptability'!$B$12:$B$52,0))</f>
        <v>1.5318433999999999</v>
      </c>
      <c r="AC11" s="16">
        <f>INDEX('IT-Efficacy Acceptability'!$E$12:$E$52,MATCH($B11,'IT-Efficacy Acceptability'!$B$12:$B$52,0))</f>
        <v>0.76396870000000006</v>
      </c>
      <c r="AD11" s="16">
        <f>INDEX('IT-Efficacy Acceptability'!$F$12:$F$52,MATCH($B11,'IT-Efficacy Acceptability'!$B$12:$B$52,0))</f>
        <v>0.38188783577999996</v>
      </c>
      <c r="AE11" s="15">
        <f>INDEX('Unique Asset List'!$CN$4:$CT$99,MATCH($B11,'Unique Asset List'!$B$4:$B$99,0),MATCH($C$1,'Unique Asset List'!$CN$3:$CT$3,0))</f>
        <v>0.18</v>
      </c>
      <c r="AF11" s="15">
        <f>INDEX('Unique Asset List'!$CU$4:$DA$99,MATCH($B11,'Unique Asset List'!$B$4:$B$99,0),MATCH($C$1,'Unique Asset List'!$CU$3:$DA$3,0))</f>
        <v>0.32</v>
      </c>
      <c r="AG11" s="15">
        <f>INDEX('Unique Asset List'!$BZ$4:$CF$99,MATCH($B11,'Unique Asset List'!$B$4:$B$99,0),MATCH($C$1,'Unique Asset List'!$BZ$3:$CF$3,0))</f>
        <v>0.18</v>
      </c>
      <c r="AH11" s="15">
        <f>INDEX('Unique Asset List'!$CG$4:$CM$99,MATCH($B11,'Unique Asset List'!$B$4:$B$99,0),MATCH($C$1,'Unique Asset List'!$CG$3:$CM$3,0))</f>
        <v>0.32</v>
      </c>
      <c r="AI11" s="11">
        <v>0.96187963349867744</v>
      </c>
      <c r="AJ11" s="15">
        <f>INDEX('Unique Asset List'!$BL$4:$BR$99,MATCH($B11,'Unique Asset List'!$B$4:$B$99,0),MATCH($C$1,'Unique Asset List'!$BL$3:$BR$3,0))</f>
        <v>0.32314284341629806</v>
      </c>
      <c r="AK11" s="15">
        <f>INDEX('Unique Asset List'!$BS$4:$BY$99,MATCH($B11,'Unique Asset List'!$B$4:$B$99,0),MATCH($C$1,'Unique Asset List'!$BS$3:$BY$3,0))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List'!$A$4:$A$75,MATCH(B11,'Unique Asset List'!$B$4:$B$75,0))</f>
        <v>65</v>
      </c>
      <c r="BE11" s="5">
        <f t="shared" si="3"/>
        <v>5.9888141422075401E-2</v>
      </c>
      <c r="BF11" s="301">
        <f>INDEX('IT-Efficacy Acceptability'!$G$12:$G$52,MATCH($B11,'IT-Efficacy Acceptability'!$B$12:$B$52,0))</f>
        <v>2.8000000000000003</v>
      </c>
      <c r="BG11" s="5">
        <f t="shared" si="6"/>
        <v>6.3348416289592757E-2</v>
      </c>
      <c r="BH11" s="306">
        <f t="shared" si="7"/>
        <v>3.1781156908252721E-2</v>
      </c>
      <c r="BI11" s="58"/>
    </row>
    <row r="12" spans="1:61" x14ac:dyDescent="0.25">
      <c r="A12" s="9" t="str">
        <f t="shared" si="0"/>
        <v>IT</v>
      </c>
      <c r="B12" s="9" t="s">
        <v>328</v>
      </c>
      <c r="C12" s="20"/>
      <c r="D12" s="9" t="s">
        <v>84</v>
      </c>
      <c r="E12" s="9"/>
      <c r="F12" s="9" t="s">
        <v>45</v>
      </c>
      <c r="G12" s="19">
        <v>4.0794166310334119E-2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List'!$C$4:$C$75,MATCH($B12,'Unique Asset List'!$B$4:$B$75,0))</f>
        <v>ATAD</v>
      </c>
      <c r="X12" s="9">
        <f>INDEX('Unique Asset List'!$AC$4:$AI$99,MATCH($B12,'Unique Asset List'!$B$4:$B$99,0),MATCH($C$1,'Unique Asset List'!$AC$3:$AI$3,0))</f>
        <v>2008</v>
      </c>
      <c r="Y12" s="9">
        <f>INDEX('Unique Asset List'!$AJ$4:$AP$99,MATCH($B12,'Unique Asset List'!$B$4:$B$99,0),MATCH($C$1,'Unique Asset List'!$AJ$3:$AP$3,0))</f>
        <v>3</v>
      </c>
      <c r="Z12" s="9">
        <f>INDEX('Unique Asset List'!$AX$4:$BD$99,MATCH($B12,'Unique Asset List'!$B$4:$B$99,0),MATCH($C$1,'Unique Asset List'!$AX$3:$BD$3,0))</f>
        <v>2018</v>
      </c>
      <c r="AA12" s="9">
        <f>INDEX('Unique Asset List'!$BE$4:$BK$99,MATCH($B12,'Unique Asset List'!$B$4:$B$99,0),MATCH($C$1,'Unique Asset List'!$BE$3:$BK$3,0))</f>
        <v>3</v>
      </c>
      <c r="AB12" s="16">
        <f>INDEX('IT-Efficacy Acceptability'!$C$12:$C$52,MATCH($B12,'IT-Efficacy Acceptability'!$B$12:$B$52,0))</f>
        <v>1.7096039999999999</v>
      </c>
      <c r="AC12" s="16">
        <f>INDEX('IT-Efficacy Acceptability'!$E$12:$E$52,MATCH($B12,'IT-Efficacy Acceptability'!$B$12:$B$52,0))</f>
        <v>0.79908360000000001</v>
      </c>
      <c r="AD12" s="16">
        <f>INDEX('IT-Efficacy Acceptability'!$F$12:$F$52,MATCH($B12,'IT-Efficacy Acceptability'!$B$12:$B$52,0))</f>
        <v>0.38188783577999996</v>
      </c>
      <c r="AE12" s="15">
        <f>INDEX('Unique Asset List'!$CN$4:$CT$99,MATCH($B12,'Unique Asset List'!$B$4:$B$99,0),MATCH($C$1,'Unique Asset List'!$CN$3:$CT$3,0))</f>
        <v>0.18</v>
      </c>
      <c r="AF12" s="15">
        <f>INDEX('Unique Asset List'!$CU$4:$DA$99,MATCH($B12,'Unique Asset List'!$B$4:$B$99,0),MATCH($C$1,'Unique Asset List'!$CU$3:$DA$3,0))</f>
        <v>0.32</v>
      </c>
      <c r="AG12" s="15">
        <f>INDEX('Unique Asset List'!$BZ$4:$CF$99,MATCH($B12,'Unique Asset List'!$B$4:$B$99,0),MATCH($C$1,'Unique Asset List'!$BZ$3:$CF$3,0))</f>
        <v>0.18</v>
      </c>
      <c r="AH12" s="15">
        <f>INDEX('Unique Asset List'!$CG$4:$CM$99,MATCH($B12,'Unique Asset List'!$B$4:$B$99,0),MATCH($C$1,'Unique Asset List'!$CG$3:$CM$3,0))</f>
        <v>0.32</v>
      </c>
      <c r="AI12" s="11">
        <v>0.96187963349867744</v>
      </c>
      <c r="AJ12" s="15">
        <f>INDEX('Unique Asset List'!$BL$4:$BR$99,MATCH($B12,'Unique Asset List'!$B$4:$B$99,0),MATCH($C$1,'Unique Asset List'!$BL$3:$BR$3,0))</f>
        <v>0.32314284341629806</v>
      </c>
      <c r="AK12" s="15">
        <f>INDEX('Unique Asset List'!$BS$4:$BY$99,MATCH($B12,'Unique Asset List'!$B$4:$B$99,0),MATCH($C$1,'Unique Asset List'!$BS$3:$BY$3,0))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List'!$A$4:$A$75,MATCH(B12,'Unique Asset List'!$B$4:$B$75,0))</f>
        <v>66</v>
      </c>
      <c r="BE12" s="5">
        <f t="shared" si="3"/>
        <v>6.5282212461864747E-2</v>
      </c>
      <c r="BF12" s="301">
        <f>INDEX('IT-Efficacy Acceptability'!$G$12:$G$52,MATCH($B12,'IT-Efficacy Acceptability'!$B$12:$B$52,0))</f>
        <v>3.0000000000000004</v>
      </c>
      <c r="BG12" s="5">
        <f t="shared" si="6"/>
        <v>6.7873303167420809E-2</v>
      </c>
      <c r="BH12" s="306">
        <f t="shared" si="7"/>
        <v>3.464365712981772E-2</v>
      </c>
      <c r="BI12" s="58"/>
    </row>
    <row r="13" spans="1:61" x14ac:dyDescent="0.25">
      <c r="A13" s="9" t="str">
        <f t="shared" si="0"/>
        <v>IT</v>
      </c>
      <c r="B13" s="9" t="s">
        <v>310</v>
      </c>
      <c r="C13" s="20"/>
      <c r="D13" s="9" t="s">
        <v>84</v>
      </c>
      <c r="E13" s="9"/>
      <c r="F13" s="9" t="s">
        <v>45</v>
      </c>
      <c r="G13" s="19">
        <v>4.2488867827178999E-2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List'!$C$4:$C$75,MATCH($B13,'Unique Asset List'!$B$4:$B$75,0))</f>
        <v>TCA</v>
      </c>
      <c r="X13" s="9">
        <f>INDEX('Unique Asset List'!$AC$4:$AI$99,MATCH($B13,'Unique Asset List'!$B$4:$B$99,0),MATCH($C$1,'Unique Asset List'!$AC$3:$AI$3,0))</f>
        <v>2002</v>
      </c>
      <c r="Y13" s="9">
        <f>INDEX('Unique Asset List'!$AJ$4:$AP$99,MATCH($B13,'Unique Asset List'!$B$4:$B$99,0),MATCH($C$1,'Unique Asset List'!$AJ$3:$AP$3,0))</f>
        <v>1</v>
      </c>
      <c r="Z13" s="9">
        <f>INDEX('Unique Asset List'!$AX$4:$BD$99,MATCH($B13,'Unique Asset List'!$B$4:$B$99,0),MATCH($C$1,'Unique Asset List'!$AX$3:$BD$3,0))</f>
        <v>2012</v>
      </c>
      <c r="AA13" s="9">
        <f>INDEX('Unique Asset List'!$BE$4:$BK$99,MATCH($B13,'Unique Asset List'!$B$4:$B$99,0),MATCH($C$1,'Unique Asset List'!$BE$3:$BK$3,0))</f>
        <v>1</v>
      </c>
      <c r="AB13" s="16">
        <f>INDEX('IT-Efficacy Acceptability'!$C$12:$C$52,MATCH($B13,'IT-Efficacy Acceptability'!$B$12:$B$52,0))</f>
        <v>1.9669437999999997</v>
      </c>
      <c r="AC13" s="16">
        <f>INDEX('IT-Efficacy Acceptability'!$E$12:$E$52,MATCH($B13,'IT-Efficacy Acceptability'!$B$12:$B$52,0))</f>
        <v>0.54976530000000001</v>
      </c>
      <c r="AD13" s="16">
        <f>INDEX('IT-Efficacy Acceptability'!$F$12:$F$52,MATCH($B13,'IT-Efficacy Acceptability'!$B$12:$B$52,0))</f>
        <v>0.34186063164000002</v>
      </c>
      <c r="AE13" s="15">
        <f>INDEX('Unique Asset List'!$CN$4:$CT$99,MATCH($B13,'Unique Asset List'!$B$4:$B$99,0),MATCH($C$1,'Unique Asset List'!$CN$3:$CT$3,0))</f>
        <v>0.18</v>
      </c>
      <c r="AF13" s="15">
        <f>INDEX('Unique Asset List'!$CU$4:$DA$99,MATCH($B13,'Unique Asset List'!$B$4:$B$99,0),MATCH($C$1,'Unique Asset List'!$CU$3:$DA$3,0))</f>
        <v>0.32</v>
      </c>
      <c r="AG13" s="15">
        <f>INDEX('Unique Asset List'!$BZ$4:$CF$99,MATCH($B13,'Unique Asset List'!$B$4:$B$99,0),MATCH($C$1,'Unique Asset List'!$BZ$3:$CF$3,0))</f>
        <v>0.18</v>
      </c>
      <c r="AH13" s="15">
        <f>INDEX('Unique Asset List'!$CG$4:$CM$99,MATCH($B13,'Unique Asset List'!$B$4:$B$99,0),MATCH($C$1,'Unique Asset List'!$CG$3:$CM$3,0))</f>
        <v>0.32</v>
      </c>
      <c r="AI13" s="11">
        <v>0.96187963349867744</v>
      </c>
      <c r="AJ13" s="15">
        <f>INDEX('Unique Asset List'!$BL$4:$BR$99,MATCH($B13,'Unique Asset List'!$B$4:$B$99,0),MATCH($C$1,'Unique Asset List'!$BL$3:$BR$3,0))</f>
        <v>0.32314284341629806</v>
      </c>
      <c r="AK13" s="15">
        <f>INDEX('Unique Asset List'!$BS$4:$BY$99,MATCH($B13,'Unique Asset List'!$B$4:$B$99,0),MATCH($C$1,'Unique Asset List'!$BS$3:$BY$3,0))</f>
        <v>0.61768216477991222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List'!$A$4:$A$75,MATCH(B13,'Unique Asset List'!$B$4:$B$75,0))</f>
        <v>80</v>
      </c>
      <c r="BE13" s="5">
        <f t="shared" si="3"/>
        <v>6.5282212461864747E-2</v>
      </c>
      <c r="BF13" s="301">
        <f>INDEX('IT-Efficacy Acceptability'!$G$12:$G$52,MATCH($B13,'IT-Efficacy Acceptability'!$B$12:$B$52,0))</f>
        <v>3.0000000000000004</v>
      </c>
      <c r="BG13" s="5">
        <f t="shared" si="6"/>
        <v>6.7873303167420809E-2</v>
      </c>
      <c r="BH13" s="306">
        <f t="shared" si="7"/>
        <v>3.464365712981772E-2</v>
      </c>
      <c r="BI13" s="58"/>
    </row>
    <row r="14" spans="1:61" x14ac:dyDescent="0.25">
      <c r="A14" s="9" t="str">
        <f t="shared" si="0"/>
        <v>IT</v>
      </c>
      <c r="B14" s="9" t="s">
        <v>312</v>
      </c>
      <c r="C14" s="20"/>
      <c r="D14" s="9" t="s">
        <v>84</v>
      </c>
      <c r="E14" s="9"/>
      <c r="F14" s="9" t="s">
        <v>45</v>
      </c>
      <c r="G14" s="19">
        <v>4.9106876975436246E-2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0.75659328720254049</v>
      </c>
      <c r="V14" s="17">
        <v>1</v>
      </c>
      <c r="W14" s="9" t="str">
        <f>INDEX('Unique Asset List'!$C$4:$C$75,MATCH($B14,'Unique Asset List'!$B$4:$B$75,0))</f>
        <v>MSTB</v>
      </c>
      <c r="X14" s="9">
        <f>INDEX('Unique Asset List'!$AC$4:$AI$99,MATCH($B14,'Unique Asset List'!$B$4:$B$99,0),MATCH($C$1,'Unique Asset List'!$AC$3:$AI$3,0))</f>
        <v>1997</v>
      </c>
      <c r="Y14" s="9">
        <f>INDEX('Unique Asset List'!$AJ$4:$AP$99,MATCH($B14,'Unique Asset List'!$B$4:$B$99,0),MATCH($C$1,'Unique Asset List'!$AJ$3:$AP$3,0))</f>
        <v>1</v>
      </c>
      <c r="Z14" s="9">
        <f>INDEX('Unique Asset List'!$AX$4:$BD$99,MATCH($B14,'Unique Asset List'!$B$4:$B$99,0),MATCH($C$1,'Unique Asset List'!$AX$3:$BD$3,0))</f>
        <v>2007</v>
      </c>
      <c r="AA14" s="9">
        <f>INDEX('Unique Asset List'!$BE$4:$BK$99,MATCH($B14,'Unique Asset List'!$B$4:$B$99,0),MATCH($C$1,'Unique Asset List'!$BE$3:$BK$3,0))</f>
        <v>1</v>
      </c>
      <c r="AB14" s="16">
        <f>INDEX('IT-Efficacy Acceptability'!$C$12:$C$52,MATCH($B14,'IT-Efficacy Acceptability'!$B$12:$B$52,0))</f>
        <v>2.2513719999999999</v>
      </c>
      <c r="AC14" s="16">
        <f>INDEX('IT-Efficacy Acceptability'!$E$12:$E$52,MATCH($B14,'IT-Efficacy Acceptability'!$B$12:$B$52,0))</f>
        <v>0.67062179999999993</v>
      </c>
      <c r="AD14" s="16">
        <f>INDEX('IT-Efficacy Acceptability'!$F$12:$F$52,MATCH($B14,'IT-Efficacy Acceptability'!$B$12:$B$52,0))</f>
        <v>0.19195222750000002</v>
      </c>
      <c r="AE14" s="15">
        <f>INDEX('Unique Asset List'!$CN$4:$CT$99,MATCH($B14,'Unique Asset List'!$B$4:$B$99,0),MATCH($C$1,'Unique Asset List'!$CN$3:$CT$3,0))</f>
        <v>0.18</v>
      </c>
      <c r="AF14" s="15">
        <f>INDEX('Unique Asset List'!$CU$4:$DA$99,MATCH($B14,'Unique Asset List'!$B$4:$B$99,0),MATCH($C$1,'Unique Asset List'!$CU$3:$DA$3,0))</f>
        <v>0.32</v>
      </c>
      <c r="AG14" s="15">
        <f>INDEX('Unique Asset List'!$BZ$4:$CF$99,MATCH($B14,'Unique Asset List'!$B$4:$B$99,0),MATCH($C$1,'Unique Asset List'!$BZ$3:$CF$3,0))</f>
        <v>0.18</v>
      </c>
      <c r="AH14" s="15">
        <f>INDEX('Unique Asset List'!$CG$4:$CM$99,MATCH($B14,'Unique Asset List'!$B$4:$B$99,0),MATCH($C$1,'Unique Asset List'!$CG$3:$CM$3,0))</f>
        <v>0.32</v>
      </c>
      <c r="AI14" s="11">
        <v>0.96187963349867744</v>
      </c>
      <c r="AJ14" s="15">
        <f>INDEX('Unique Asset List'!$BL$4:$BR$99,MATCH($B14,'Unique Asset List'!$B$4:$B$99,0),MATCH($C$1,'Unique Asset List'!$BL$3:$BR$3,0))</f>
        <v>0.32314284341629806</v>
      </c>
      <c r="AK14" s="15">
        <f>INDEX('Unique Asset List'!$BS$4:$BY$99,MATCH($B14,'Unique Asset List'!$B$4:$B$99,0),MATCH($C$1,'Unique Asset List'!$BS$3:$BY$3,0))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List'!$A$4:$A$75,MATCH(B14,'Unique Asset List'!$B$4:$B$75,0))</f>
        <v>83</v>
      </c>
      <c r="BE14" s="5">
        <f t="shared" si="3"/>
        <v>4.9392083722376905E-2</v>
      </c>
      <c r="BF14" s="301">
        <f>INDEX('IT-Efficacy Acceptability'!$G$12:$G$52,MATCH($B14,'IT-Efficacy Acceptability'!$B$12:$B$52,0))</f>
        <v>2.4000000000000004</v>
      </c>
      <c r="BG14" s="5">
        <f t="shared" si="6"/>
        <v>5.4298642533936646E-2</v>
      </c>
      <c r="BH14" s="306">
        <f t="shared" si="7"/>
        <v>2.6211158428566521E-2</v>
      </c>
      <c r="BI14" s="58"/>
    </row>
    <row r="15" spans="1:61" x14ac:dyDescent="0.25">
      <c r="A15" s="9" t="str">
        <f t="shared" si="0"/>
        <v>IT</v>
      </c>
      <c r="B15" s="9" t="s">
        <v>734</v>
      </c>
      <c r="C15" s="20"/>
      <c r="D15" s="9" t="s">
        <v>84</v>
      </c>
      <c r="E15" s="9"/>
      <c r="F15" s="9" t="s">
        <v>45</v>
      </c>
      <c r="G15" s="19">
        <v>8.3769724815523333E-2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0.83620953734087333</v>
      </c>
      <c r="V15" s="17">
        <v>1</v>
      </c>
      <c r="W15" s="9" t="str">
        <f>INDEX('Unique Asset List'!$C$4:$C$75,MATCH($B15,'Unique Asset List'!$B$4:$B$75,0))</f>
        <v>Benzo</v>
      </c>
      <c r="X15" s="9">
        <f>INDEX('Unique Asset List'!$AC$4:$AI$99,MATCH($B15,'Unique Asset List'!$B$4:$B$99,0),MATCH($C$1,'Unique Asset List'!$AC$3:$AI$3,0))</f>
        <v>1979</v>
      </c>
      <c r="Y15" s="9">
        <f>INDEX('Unique Asset List'!$AJ$4:$AP$99,MATCH($B15,'Unique Asset List'!$B$4:$B$99,0),MATCH($C$1,'Unique Asset List'!$AJ$3:$AP$3,0))</f>
        <v>5</v>
      </c>
      <c r="Z15" s="9">
        <f>INDEX('Unique Asset List'!$AX$4:$BD$99,MATCH($B15,'Unique Asset List'!$B$4:$B$99,0),MATCH($C$1,'Unique Asset List'!$AX$3:$BD$3,0))</f>
        <v>1989</v>
      </c>
      <c r="AA15" s="9">
        <f>INDEX('Unique Asset List'!$BE$4:$BK$99,MATCH($B15,'Unique Asset List'!$B$4:$B$99,0),MATCH($C$1,'Unique Asset List'!$BE$3:$BK$3,0))</f>
        <v>6</v>
      </c>
      <c r="AB15" s="16">
        <f>INDEX('IT-Efficacy Acceptability'!$C$12:$C$52,MATCH($B15,'IT-Efficacy Acceptability'!$B$12:$B$52,0))</f>
        <v>1.104892</v>
      </c>
      <c r="AC15" s="16">
        <f>INDEX('IT-Efficacy Acceptability'!$E$12:$E$52,MATCH($B15,'IT-Efficacy Acceptability'!$B$12:$B$52,0))</f>
        <v>0.83081000000000005</v>
      </c>
      <c r="AD15" s="16">
        <f>INDEX('IT-Efficacy Acceptability'!$F$12:$F$52,MATCH($B15,'IT-Efficacy Acceptability'!$B$12:$B$52,0))</f>
        <v>0.38188783577999996</v>
      </c>
      <c r="AE15" s="15">
        <f>INDEX('Unique Asset List'!$CN$4:$CT$99,MATCH($B15,'Unique Asset List'!$B$4:$B$99,0),MATCH($C$1,'Unique Asset List'!$CN$3:$CT$3,0))</f>
        <v>0.18</v>
      </c>
      <c r="AF15" s="15">
        <f>INDEX('Unique Asset List'!$CU$4:$DA$99,MATCH($B15,'Unique Asset List'!$B$4:$B$99,0),MATCH($C$1,'Unique Asset List'!$CU$3:$DA$3,0))</f>
        <v>0.32</v>
      </c>
      <c r="AG15" s="15">
        <f>INDEX('Unique Asset List'!$BZ$4:$CF$99,MATCH($B15,'Unique Asset List'!$B$4:$B$99,0),MATCH($C$1,'Unique Asset List'!$BZ$3:$CF$3,0))</f>
        <v>0.18</v>
      </c>
      <c r="AH15" s="15">
        <f>INDEX('Unique Asset List'!$CG$4:$CM$99,MATCH($B15,'Unique Asset List'!$B$4:$B$99,0),MATCH($C$1,'Unique Asset List'!$CG$3:$CM$3,0))</f>
        <v>0.32</v>
      </c>
      <c r="AI15" s="11">
        <v>0.96187963349867744</v>
      </c>
      <c r="AJ15" s="15">
        <f>INDEX('Unique Asset List'!$BL$4:$BR$99,MATCH($B15,'Unique Asset List'!$B$4:$B$99,0),MATCH($C$1,'Unique Asset List'!$BL$3:$BR$3,0))</f>
        <v>0.32314284341629806</v>
      </c>
      <c r="AK15" s="15">
        <f>INDEX('Unique Asset List'!$BS$4:$BY$99,MATCH($B15,'Unique Asset List'!$B$4:$B$99,0),MATCH($C$1,'Unique Asset List'!$BS$3:$BY$3,0))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List'!$A$4:$A$75,MATCH(B15,'Unique Asset List'!$B$4:$B$75,0))</f>
        <v>73</v>
      </c>
      <c r="BE15" s="5">
        <f t="shared" si="3"/>
        <v>5.4589608679324518E-2</v>
      </c>
      <c r="BF15" s="301">
        <f>INDEX('IT-Efficacy Acceptability'!$G$12:$G$52,MATCH($B15,'IT-Efficacy Acceptability'!$B$12:$B$52,0))</f>
        <v>2.6000000000000005</v>
      </c>
      <c r="BG15" s="5">
        <f t="shared" si="6"/>
        <v>5.8823529411764705E-2</v>
      </c>
      <c r="BH15" s="306">
        <f t="shared" si="7"/>
        <v>2.8969356500320727E-2</v>
      </c>
      <c r="BI15" s="58"/>
    </row>
    <row r="16" spans="1:61" x14ac:dyDescent="0.25">
      <c r="A16" s="9" t="str">
        <f t="shared" si="0"/>
        <v>IT</v>
      </c>
      <c r="B16" s="9" t="s">
        <v>313</v>
      </c>
      <c r="C16" s="20"/>
      <c r="D16" s="9" t="s">
        <v>84</v>
      </c>
      <c r="E16" s="9"/>
      <c r="F16" s="9" t="s">
        <v>45</v>
      </c>
      <c r="G16" s="19">
        <v>0.10544488483743611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List'!$C$4:$C$75,MATCH($B16,'Unique Asset List'!$B$4:$B$75,0))</f>
        <v>TCA</v>
      </c>
      <c r="X16" s="9">
        <f>INDEX('Unique Asset List'!$AC$4:$AI$99,MATCH($B16,'Unique Asset List'!$B$4:$B$99,0),MATCH($C$1,'Unique Asset List'!$AC$3:$AI$3,0))</f>
        <v>1996</v>
      </c>
      <c r="Y16" s="9">
        <f>INDEX('Unique Asset List'!$AJ$4:$AP$99,MATCH($B16,'Unique Asset List'!$B$4:$B$99,0),MATCH($C$1,'Unique Asset List'!$AJ$3:$AP$3,0))</f>
        <v>2</v>
      </c>
      <c r="Z16" s="9">
        <f>INDEX('Unique Asset List'!$AX$4:$BD$99,MATCH($B16,'Unique Asset List'!$B$4:$B$99,0),MATCH($C$1,'Unique Asset List'!$AX$3:$BD$3,0))</f>
        <v>2006</v>
      </c>
      <c r="AA16" s="9">
        <f>INDEX('Unique Asset List'!$BE$4:$BK$99,MATCH($B16,'Unique Asset List'!$B$4:$B$99,0),MATCH($C$1,'Unique Asset List'!$BE$3:$BK$3,0))</f>
        <v>2</v>
      </c>
      <c r="AB16" s="16">
        <f>INDEX('IT-Efficacy Acceptability'!$C$12:$C$52,MATCH($B16,'IT-Efficacy Acceptability'!$B$12:$B$52,0))</f>
        <v>1.7826639999999998</v>
      </c>
      <c r="AC16" s="16">
        <f>INDEX('IT-Efficacy Acceptability'!$E$12:$E$52,MATCH($B16,'IT-Efficacy Acceptability'!$B$12:$B$52,0))</f>
        <v>0.71497350000000004</v>
      </c>
      <c r="AD16" s="16">
        <f>INDEX('IT-Efficacy Acceptability'!$F$12:$F$52,MATCH($B16,'IT-Efficacy Acceptability'!$B$12:$B$52,0))</f>
        <v>0.34186063164000002</v>
      </c>
      <c r="AE16" s="15">
        <f>INDEX('Unique Asset List'!$CN$4:$CT$99,MATCH($B16,'Unique Asset List'!$B$4:$B$99,0),MATCH($C$1,'Unique Asset List'!$CN$3:$CT$3,0))</f>
        <v>0.18</v>
      </c>
      <c r="AF16" s="15">
        <f>INDEX('Unique Asset List'!$CU$4:$DA$99,MATCH($B16,'Unique Asset List'!$B$4:$B$99,0),MATCH($C$1,'Unique Asset List'!$CU$3:$DA$3,0))</f>
        <v>0.32</v>
      </c>
      <c r="AG16" s="15">
        <f>INDEX('Unique Asset List'!$BZ$4:$CF$99,MATCH($B16,'Unique Asset List'!$B$4:$B$99,0),MATCH($C$1,'Unique Asset List'!$BZ$3:$CF$3,0))</f>
        <v>0.18</v>
      </c>
      <c r="AH16" s="15">
        <f>INDEX('Unique Asset List'!$CG$4:$CM$99,MATCH($B16,'Unique Asset List'!$B$4:$B$99,0),MATCH($C$1,'Unique Asset List'!$CG$3:$CM$3,0))</f>
        <v>0.32</v>
      </c>
      <c r="AI16" s="11">
        <v>0.96187963349867744</v>
      </c>
      <c r="AJ16" s="15">
        <f>INDEX('Unique Asset List'!$BL$4:$BR$99,MATCH($B16,'Unique Asset List'!$B$4:$B$99,0),MATCH($C$1,'Unique Asset List'!$BL$3:$BR$3,0))</f>
        <v>0.32314284341629806</v>
      </c>
      <c r="AK16" s="15">
        <f>INDEX('Unique Asset List'!$BS$4:$BY$99,MATCH($B16,'Unique Asset List'!$B$4:$B$99,0),MATCH($C$1,'Unique Asset List'!$BS$3:$BY$3,0))</f>
        <v>0.61768216477991222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ref="AR16:AR20" si="8">AP16</f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List'!$A$4:$A$75,MATCH(B16,'Unique Asset List'!$B$4:$B$75,0))</f>
        <v>86</v>
      </c>
      <c r="BE16" s="5">
        <f t="shared" si="3"/>
        <v>6.5282212461864747E-2</v>
      </c>
      <c r="BF16" s="301">
        <f>INDEX('IT-Efficacy Acceptability'!$G$12:$G$52,MATCH($B16,'IT-Efficacy Acceptability'!$B$12:$B$52,0))</f>
        <v>3.0000000000000004</v>
      </c>
      <c r="BG16" s="5">
        <f t="shared" si="6"/>
        <v>6.7873303167420809E-2</v>
      </c>
      <c r="BH16" s="306">
        <f t="shared" si="7"/>
        <v>3.464365712981772E-2</v>
      </c>
      <c r="BI16" s="58"/>
    </row>
    <row r="17" spans="1:61" x14ac:dyDescent="0.25">
      <c r="A17" s="9" t="str">
        <f t="shared" si="0"/>
        <v>IT</v>
      </c>
      <c r="B17" s="9" t="s">
        <v>329</v>
      </c>
      <c r="C17" s="20"/>
      <c r="D17" s="9" t="s">
        <v>84</v>
      </c>
      <c r="E17" s="9"/>
      <c r="F17" s="9" t="s">
        <v>45</v>
      </c>
      <c r="G17" s="19">
        <v>4.4747973381444983E-2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List'!$C$4:$C$75,MATCH($B17,'Unique Asset List'!$B$4:$B$75,0))</f>
        <v>AAPS</v>
      </c>
      <c r="X17" s="9">
        <f>INDEX('Unique Asset List'!$AC$4:$AI$99,MATCH($B17,'Unique Asset List'!$B$4:$B$99,0),MATCH($C$1,'Unique Asset List'!$AC$3:$AI$3,0))</f>
        <v>2000</v>
      </c>
      <c r="Y17" s="9">
        <f>INDEX('Unique Asset List'!$AJ$4:$AP$99,MATCH($B17,'Unique Asset List'!$B$4:$B$99,0),MATCH($C$1,'Unique Asset List'!$AJ$3:$AP$3,0))</f>
        <v>5</v>
      </c>
      <c r="Z17" s="9">
        <f>INDEX('Unique Asset List'!$AX$4:$BD$99,MATCH($B17,'Unique Asset List'!$B$4:$B$99,0),MATCH($C$1,'Unique Asset List'!$AX$3:$BD$3,0))</f>
        <v>2007</v>
      </c>
      <c r="AA17" s="9">
        <f>INDEX('Unique Asset List'!$BE$4:$BK$99,MATCH($B17,'Unique Asset List'!$B$4:$B$99,0),MATCH($C$1,'Unique Asset List'!$BE$3:$BK$3,0))</f>
        <v>3</v>
      </c>
      <c r="AB17" s="16">
        <f>INDEX('IT-Efficacy Acceptability'!$C$12:$C$52,MATCH($B17,'IT-Efficacy Acceptability'!$B$12:$B$52,0))</f>
        <v>1.6860000000000002</v>
      </c>
      <c r="AC17" s="16">
        <f>INDEX('IT-Efficacy Acceptability'!$E$12:$E$52,MATCH($B17,'IT-Efficacy Acceptability'!$B$12:$B$52,0))</f>
        <v>0.798933</v>
      </c>
      <c r="AD17" s="16">
        <f>INDEX('IT-Efficacy Acceptability'!$F$12:$F$52,MATCH($B17,'IT-Efficacy Acceptability'!$B$12:$B$52,0))</f>
        <v>0.38188783577999996</v>
      </c>
      <c r="AE17" s="15">
        <f>INDEX('Unique Asset List'!$CN$4:$CT$99,MATCH($B17,'Unique Asset List'!$B$4:$B$99,0),MATCH($C$1,'Unique Asset List'!$CN$3:$CT$3,0))</f>
        <v>0.18</v>
      </c>
      <c r="AF17" s="15">
        <f>INDEX('Unique Asset List'!$CU$4:$DA$99,MATCH($B17,'Unique Asset List'!$B$4:$B$99,0),MATCH($C$1,'Unique Asset List'!$CU$3:$DA$3,0))</f>
        <v>0.32</v>
      </c>
      <c r="AG17" s="15">
        <f>INDEX('Unique Asset List'!$BZ$4:$CF$99,MATCH($B17,'Unique Asset List'!$B$4:$B$99,0),MATCH($C$1,'Unique Asset List'!$BZ$3:$CF$3,0))</f>
        <v>0.18</v>
      </c>
      <c r="AH17" s="15">
        <f>INDEX('Unique Asset List'!$CG$4:$CM$99,MATCH($B17,'Unique Asset List'!$B$4:$B$99,0),MATCH($C$1,'Unique Asset List'!$CG$3:$CM$3,0))</f>
        <v>0.32</v>
      </c>
      <c r="AI17" s="11">
        <v>0.96187963349867744</v>
      </c>
      <c r="AJ17" s="15">
        <f>INDEX('Unique Asset List'!$BL$4:$BR$99,MATCH($B17,'Unique Asset List'!$B$4:$B$99,0),MATCH($C$1,'Unique Asset List'!$BL$3:$BR$3,0))</f>
        <v>0.32314284341629806</v>
      </c>
      <c r="AK17" s="15">
        <f>INDEX('Unique Asset List'!$BS$4:$BY$99,MATCH($B17,'Unique Asset List'!$B$4:$B$99,0),MATCH($C$1,'Unique Asset List'!$BS$3:$BY$3,0))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8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List'!$A$4:$A$75,MATCH(B17,'Unique Asset List'!$B$4:$B$75,0))</f>
        <v>74</v>
      </c>
      <c r="BE17" s="5">
        <f t="shared" si="3"/>
        <v>6.5282212461864747E-2</v>
      </c>
      <c r="BF17" s="301">
        <f>INDEX('IT-Efficacy Acceptability'!$G$12:$G$52,MATCH($B17,'IT-Efficacy Acceptability'!$B$12:$B$52,0))</f>
        <v>3.0000000000000004</v>
      </c>
      <c r="BG17" s="5">
        <f t="shared" si="6"/>
        <v>6.7873303167420809E-2</v>
      </c>
      <c r="BH17" s="306">
        <f t="shared" si="7"/>
        <v>3.464365712981772E-2</v>
      </c>
      <c r="BI17" s="58"/>
    </row>
    <row r="18" spans="1:61" x14ac:dyDescent="0.25">
      <c r="A18" s="9" t="str">
        <f t="shared" si="0"/>
        <v>IT</v>
      </c>
      <c r="B18" s="9" t="s">
        <v>664</v>
      </c>
      <c r="C18" s="20"/>
      <c r="D18" s="9" t="s">
        <v>84</v>
      </c>
      <c r="E18" s="9"/>
      <c r="F18" s="9" t="s">
        <v>45</v>
      </c>
      <c r="G18" s="19">
        <v>5.9438735469438453E-2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List'!$C$4:$C$75,MATCH($B18,'Unique Asset List'!$B$4:$B$75,0))</f>
        <v>ATAD</v>
      </c>
      <c r="X18" s="9">
        <f>INDEX('Unique Asset List'!$AC$4:$AI$99,MATCH($B18,'Unique Asset List'!$B$4:$B$99,0),MATCH($C$1,'Unique Asset List'!$AC$3:$AI$3,0))</f>
        <v>1972</v>
      </c>
      <c r="Y18" s="9">
        <f>INDEX('Unique Asset List'!$AJ$4:$AP$99,MATCH($B18,'Unique Asset List'!$B$4:$B$99,0),MATCH($C$1,'Unique Asset List'!$AJ$3:$AP$3,0))</f>
        <v>1</v>
      </c>
      <c r="Z18" s="9">
        <f>INDEX('Unique Asset List'!$AX$4:$BD$99,MATCH($B18,'Unique Asset List'!$B$4:$B$99,0),MATCH($C$1,'Unique Asset List'!$AX$3:$BD$3,0))</f>
        <v>1982</v>
      </c>
      <c r="AA18" s="9">
        <f>INDEX('Unique Asset List'!$BE$4:$BK$99,MATCH($B18,'Unique Asset List'!$B$4:$B$99,0),MATCH($C$1,'Unique Asset List'!$BE$3:$BK$3,0))</f>
        <v>1</v>
      </c>
      <c r="AB18" s="16">
        <f>INDEX('IT-Efficacy Acceptability'!$C$12:$C$52,MATCH($B18,'IT-Efficacy Acceptability'!$B$12:$B$52,0))</f>
        <v>1.7826639999999998</v>
      </c>
      <c r="AC18" s="16">
        <f>INDEX('IT-Efficacy Acceptability'!$E$12:$E$52,MATCH($B18,'IT-Efficacy Acceptability'!$B$12:$B$52,0))</f>
        <v>0.74562059999999997</v>
      </c>
      <c r="AD18" s="16">
        <f>INDEX('IT-Efficacy Acceptability'!$F$12:$F$52,MATCH($B18,'IT-Efficacy Acceptability'!$B$12:$B$52,0))</f>
        <v>0.38188783577999996</v>
      </c>
      <c r="AE18" s="15">
        <f>INDEX('Unique Asset List'!$CN$4:$CT$99,MATCH($B18,'Unique Asset List'!$B$4:$B$99,0),MATCH($C$1,'Unique Asset List'!$CN$3:$CT$3,0))</f>
        <v>0.18</v>
      </c>
      <c r="AF18" s="15">
        <f>INDEX('Unique Asset List'!$CU$4:$DA$99,MATCH($B18,'Unique Asset List'!$B$4:$B$99,0),MATCH($C$1,'Unique Asset List'!$CU$3:$DA$3,0))</f>
        <v>0.32</v>
      </c>
      <c r="AG18" s="15">
        <f>INDEX('Unique Asset List'!$BZ$4:$CF$99,MATCH($B18,'Unique Asset List'!$B$4:$B$99,0),MATCH($C$1,'Unique Asset List'!$BZ$3:$CF$3,0))</f>
        <v>0.18</v>
      </c>
      <c r="AH18" s="15">
        <f>INDEX('Unique Asset List'!$CG$4:$CM$99,MATCH($B18,'Unique Asset List'!$B$4:$B$99,0),MATCH($C$1,'Unique Asset List'!$CG$3:$CM$3,0))</f>
        <v>0.32</v>
      </c>
      <c r="AI18" s="11">
        <v>0.96187963349867744</v>
      </c>
      <c r="AJ18" s="15">
        <f>INDEX('Unique Asset List'!$BL$4:$BR$99,MATCH($B18,'Unique Asset List'!$B$4:$B$99,0),MATCH($C$1,'Unique Asset List'!$BL$3:$BR$3,0))</f>
        <v>0.32314284341629806</v>
      </c>
      <c r="AK18" s="15">
        <f>INDEX('Unique Asset List'!$BS$4:$BY$99,MATCH($B18,'Unique Asset List'!$B$4:$B$99,0),MATCH($C$1,'Unique Asset List'!$BS$3:$BY$3,0))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8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List'!$A$4:$A$75,MATCH(B18,'Unique Asset List'!$B$4:$B$75,0))</f>
        <v>75</v>
      </c>
      <c r="BE18" s="5">
        <f t="shared" si="3"/>
        <v>6.5282212461864747E-2</v>
      </c>
      <c r="BF18" s="301">
        <f>INDEX('IT-Efficacy Acceptability'!$G$12:$G$52,MATCH($B18,'IT-Efficacy Acceptability'!$B$12:$B$52,0))</f>
        <v>3.0000000000000004</v>
      </c>
      <c r="BG18" s="5">
        <f t="shared" si="6"/>
        <v>6.7873303167420809E-2</v>
      </c>
      <c r="BH18" s="306">
        <f t="shared" si="7"/>
        <v>3.464365712981772E-2</v>
      </c>
      <c r="BI18" s="58"/>
    </row>
    <row r="19" spans="1:61" x14ac:dyDescent="0.25">
      <c r="A19" s="9" t="str">
        <f t="shared" si="0"/>
        <v>IT</v>
      </c>
      <c r="B19" s="9" t="s">
        <v>666</v>
      </c>
      <c r="C19" s="20"/>
      <c r="D19" s="9" t="s">
        <v>84</v>
      </c>
      <c r="E19" s="9"/>
      <c r="F19" s="9" t="s">
        <v>45</v>
      </c>
      <c r="G19" s="19">
        <v>4.5038853240375702E-2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0.91737303568042605</v>
      </c>
      <c r="V19" s="17">
        <v>1</v>
      </c>
      <c r="W19" s="9" t="str">
        <f>INDEX('Unique Asset List'!$C$4:$C$75,MATCH($B19,'Unique Asset List'!$B$4:$B$75,0))</f>
        <v>ACV</v>
      </c>
      <c r="X19" s="9">
        <f>INDEX('Unique Asset List'!$AC$4:$AI$99,MATCH($B19,'Unique Asset List'!$B$4:$B$99,0),MATCH($C$1,'Unique Asset List'!$AC$3:$AI$3,0))</f>
        <v>1973</v>
      </c>
      <c r="Y19" s="9">
        <f>INDEX('Unique Asset List'!$AJ$4:$AP$99,MATCH($B19,'Unique Asset List'!$B$4:$B$99,0),MATCH($C$1,'Unique Asset List'!$AJ$3:$AP$3,0))</f>
        <v>6.9999999999990905</v>
      </c>
      <c r="Z19" s="9">
        <f>INDEX('Unique Asset List'!$AX$4:$BD$99,MATCH($B19,'Unique Asset List'!$B$4:$B$99,0),MATCH($C$1,'Unique Asset List'!$AX$3:$BD$3,0))</f>
        <v>1983</v>
      </c>
      <c r="AA19" s="9">
        <f>INDEX('Unique Asset List'!$BE$4:$BK$99,MATCH($B19,'Unique Asset List'!$B$4:$B$99,0),MATCH($C$1,'Unique Asset List'!$BE$3:$BK$3,0))</f>
        <v>6</v>
      </c>
      <c r="AB19" s="16">
        <f>INDEX('IT-Efficacy Acceptability'!$C$12:$C$52,MATCH($B19,'IT-Efficacy Acceptability'!$B$12:$B$52,0))</f>
        <v>1.5623600000000002</v>
      </c>
      <c r="AC19" s="16">
        <f>INDEX('IT-Efficacy Acceptability'!$E$12:$E$52,MATCH($B19,'IT-Efficacy Acceptability'!$B$12:$B$52,0))</f>
        <v>0.79162889999999997</v>
      </c>
      <c r="AD19" s="16">
        <f>INDEX('IT-Efficacy Acceptability'!$F$12:$F$52,MATCH($B19,'IT-Efficacy Acceptability'!$B$12:$B$52,0))</f>
        <v>0.34186063164000002</v>
      </c>
      <c r="AE19" s="15">
        <f>INDEX('Unique Asset List'!$CN$4:$CT$99,MATCH($B19,'Unique Asset List'!$B$4:$B$99,0),MATCH($C$1,'Unique Asset List'!$CN$3:$CT$3,0))</f>
        <v>0.18</v>
      </c>
      <c r="AF19" s="15">
        <f>INDEX('Unique Asset List'!$CU$4:$DA$99,MATCH($B19,'Unique Asset List'!$B$4:$B$99,0),MATCH($C$1,'Unique Asset List'!$CU$3:$DA$3,0))</f>
        <v>0.32</v>
      </c>
      <c r="AG19" s="15">
        <f>INDEX('Unique Asset List'!$BZ$4:$CF$99,MATCH($B19,'Unique Asset List'!$B$4:$B$99,0),MATCH($C$1,'Unique Asset List'!$BZ$3:$CF$3,0))</f>
        <v>0.18</v>
      </c>
      <c r="AH19" s="15">
        <f>INDEX('Unique Asset List'!$CG$4:$CM$99,MATCH($B19,'Unique Asset List'!$B$4:$B$99,0),MATCH($C$1,'Unique Asset List'!$CG$3:$CM$3,0))</f>
        <v>0.32</v>
      </c>
      <c r="AI19" s="11">
        <v>0.96187963349867744</v>
      </c>
      <c r="AJ19" s="15">
        <f>INDEX('Unique Asset List'!$BL$4:$BR$99,MATCH($B19,'Unique Asset List'!$B$4:$B$99,0),MATCH($C$1,'Unique Asset List'!$BL$3:$BR$3,0))</f>
        <v>0.32314284341629806</v>
      </c>
      <c r="AK19" s="15">
        <f>INDEX('Unique Asset List'!$BS$4:$BY$99,MATCH($B19,'Unique Asset List'!$B$4:$B$99,0),MATCH($C$1,'Unique Asset List'!$BS$3:$BY$3,0))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8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List'!$A$4:$A$75,MATCH(B19,'Unique Asset List'!$B$4:$B$75,0))</f>
        <v>72</v>
      </c>
      <c r="BE19" s="5">
        <f t="shared" si="3"/>
        <v>5.9888141422075401E-2</v>
      </c>
      <c r="BF19" s="301">
        <f>INDEX('IT-Efficacy Acceptability'!$G$12:$G$52,MATCH($B19,'IT-Efficacy Acceptability'!$B$12:$B$52,0))</f>
        <v>2.8000000000000003</v>
      </c>
      <c r="BG19" s="5">
        <f t="shared" si="6"/>
        <v>6.3348416289592757E-2</v>
      </c>
      <c r="BH19" s="306">
        <f t="shared" si="7"/>
        <v>3.1781156908252721E-2</v>
      </c>
      <c r="BI19" s="58"/>
    </row>
    <row r="20" spans="1:61" x14ac:dyDescent="0.25">
      <c r="A20" s="9" t="str">
        <f t="shared" si="0"/>
        <v>IT</v>
      </c>
      <c r="B20" s="9" t="s">
        <v>735</v>
      </c>
      <c r="C20" s="20"/>
      <c r="D20" s="9" t="s">
        <v>84</v>
      </c>
      <c r="E20" s="9"/>
      <c r="F20" s="9" t="s">
        <v>45</v>
      </c>
      <c r="G20" s="19">
        <v>6.9426107458077984E-3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0.91737303568042605</v>
      </c>
      <c r="V20" s="17">
        <v>1</v>
      </c>
      <c r="W20" s="9" t="str">
        <f>INDEX('Unique Asset List'!$C$4:$C$75,MATCH($B20,'Unique Asset List'!$B$4:$B$75,0))</f>
        <v>ACV</v>
      </c>
      <c r="X20" s="9">
        <f>INDEX('Unique Asset List'!$AC$4:$AI$99,MATCH($B20,'Unique Asset List'!$B$4:$B$99,0),MATCH($C$1,'Unique Asset List'!$AC$3:$AI$3,0))</f>
        <v>1999</v>
      </c>
      <c r="Y20" s="9">
        <f>INDEX('Unique Asset List'!$AJ$4:$AP$99,MATCH($B20,'Unique Asset List'!$B$4:$B$99,0),MATCH($C$1,'Unique Asset List'!$AJ$3:$AP$3,0))</f>
        <v>2</v>
      </c>
      <c r="Z20" s="9">
        <f>INDEX('Unique Asset List'!$AX$4:$BD$99,MATCH($B20,'Unique Asset List'!$B$4:$B$99,0),MATCH($C$1,'Unique Asset List'!$AX$3:$BD$3,0))</f>
        <v>2009</v>
      </c>
      <c r="AA20" s="9">
        <f>INDEX('Unique Asset List'!$BE$4:$BK$99,MATCH($B20,'Unique Asset List'!$B$4:$B$99,0),MATCH($C$1,'Unique Asset List'!$BE$3:$BK$3,0))</f>
        <v>2</v>
      </c>
      <c r="AB20" s="16">
        <f>INDEX('IT-Efficacy Acceptability'!$C$12:$C$52,MATCH($B20,'IT-Efficacy Acceptability'!$B$12:$B$52,0))</f>
        <v>1.263938</v>
      </c>
      <c r="AC20" s="16">
        <f>INDEX('IT-Efficacy Acceptability'!$E$12:$E$52,MATCH($B20,'IT-Efficacy Acceptability'!$B$12:$B$52,0))</f>
        <v>0.87074410000000002</v>
      </c>
      <c r="AD20" s="16">
        <f>INDEX('IT-Efficacy Acceptability'!$F$12:$F$52,MATCH($B20,'IT-Efficacy Acceptability'!$B$12:$B$52,0))</f>
        <v>0.34186063164000002</v>
      </c>
      <c r="AE20" s="15">
        <f>INDEX('Unique Asset List'!$CN$4:$CT$99,MATCH($B20,'Unique Asset List'!$B$4:$B$99,0),MATCH($C$1,'Unique Asset List'!$CN$3:$CT$3,0))</f>
        <v>0.18</v>
      </c>
      <c r="AF20" s="15">
        <f>INDEX('Unique Asset List'!$CU$4:$DA$99,MATCH($B20,'Unique Asset List'!$B$4:$B$99,0),MATCH($C$1,'Unique Asset List'!$CU$3:$DA$3,0))</f>
        <v>0.32</v>
      </c>
      <c r="AG20" s="15">
        <f>INDEX('Unique Asset List'!$BZ$4:$CF$99,MATCH($B20,'Unique Asset List'!$B$4:$B$99,0),MATCH($C$1,'Unique Asset List'!$BZ$3:$CF$3,0))</f>
        <v>0.18</v>
      </c>
      <c r="AH20" s="15">
        <f>INDEX('Unique Asset List'!$CG$4:$CM$99,MATCH($B20,'Unique Asset List'!$B$4:$B$99,0),MATCH($C$1,'Unique Asset List'!$CG$3:$CM$3,0))</f>
        <v>0.32</v>
      </c>
      <c r="AI20" s="11">
        <v>0.96187963349867744</v>
      </c>
      <c r="AJ20" s="15">
        <f>INDEX('Unique Asset List'!$BL$4:$BR$99,MATCH($B20,'Unique Asset List'!$B$4:$B$99,0),MATCH($C$1,'Unique Asset List'!$BL$3:$BR$3,0))</f>
        <v>0.32314284341629806</v>
      </c>
      <c r="AK20" s="15">
        <f>INDEX('Unique Asset List'!$BS$4:$BY$99,MATCH($B20,'Unique Asset List'!$B$4:$B$99,0),MATCH($C$1,'Unique Asset List'!$BS$3:$BY$3,0))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8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List'!$A$4:$A$75,MATCH(B20,'Unique Asset List'!$B$4:$B$75,0))</f>
        <v>71</v>
      </c>
      <c r="BE20" s="5">
        <f t="shared" si="3"/>
        <v>5.9888141422075401E-2</v>
      </c>
      <c r="BF20" s="301">
        <f>INDEX('IT-Efficacy Acceptability'!$G$12:$G$52,MATCH($B20,'IT-Efficacy Acceptability'!$B$12:$B$52,0))</f>
        <v>2.8000000000000003</v>
      </c>
      <c r="BG20" s="5">
        <f t="shared" si="6"/>
        <v>6.3348416289592757E-2</v>
      </c>
      <c r="BH20" s="306">
        <f t="shared" si="7"/>
        <v>3.1781156908252721E-2</v>
      </c>
      <c r="BI20" s="58"/>
    </row>
    <row r="21" spans="1:61" x14ac:dyDescent="0.25">
      <c r="A21" s="9" t="str">
        <f t="shared" ref="A21:A35" si="9">$C$1</f>
        <v>IT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INDEX(PTRS!$D$6:$D$12,MATCH('6'!$F21,PTRS!$B$6:$B$12,0))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si="1"/>
        <v>0.3181082915068203</v>
      </c>
      <c r="V21" s="17">
        <v>0.62</v>
      </c>
      <c r="W21" s="9" t="str">
        <f>INDEX('Unique Asset List'!$C$4:$C$75,MATCH($B21,'Unique Asset List'!$B$4:$B$75,0))</f>
        <v>NMDA</v>
      </c>
      <c r="X21" s="9">
        <f>INDEX('Unique Asset List'!$AC$4:$AI$99,MATCH($B21,'Unique Asset List'!$B$4:$B$99,0),MATCH($C$1,'Unique Asset List'!$AC$3:$AI$3,0))</f>
        <v>2021</v>
      </c>
      <c r="Y21" s="9">
        <f>INDEX('Unique Asset List'!$AJ$4:$AP$99,MATCH($B21,'Unique Asset List'!$B$4:$B$99,0),MATCH($C$1,'Unique Asset List'!$AJ$3:$AP$3,0))</f>
        <v>1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INDEX('IT-Efficacy Acceptability'!$C$12:$C$52,MATCH($B21,'IT-Efficacy Acceptability'!$B$12:$B$52,0))</f>
        <v>2.81</v>
      </c>
      <c r="AC21" s="16">
        <f>INDEX('IT-Efficacy Acceptability'!$E$12:$E$52,MATCH($B21,'IT-Efficacy Acceptability'!$B$12:$B$52,0))</f>
        <v>1.2548745000000001</v>
      </c>
      <c r="AD21" s="16">
        <f>INDEX('IT-Efficacy Acceptability'!$F$12:$F$52,MATCH($B21,'IT-Efficacy Acceptability'!$B$12:$B$52,0))</f>
        <v>0.38438918517999998</v>
      </c>
      <c r="AE21" s="15">
        <v>1.6E-2</v>
      </c>
      <c r="AF21" s="15">
        <v>0.95</v>
      </c>
      <c r="AG21" s="15">
        <v>1.6E-2</v>
      </c>
      <c r="AH21" s="15">
        <v>0.95</v>
      </c>
      <c r="AI21" s="11">
        <v>0.96187963349867744</v>
      </c>
      <c r="AJ21" s="15">
        <f>INDEX('Unique Asset List'!$BL$4:$BR$99,MATCH($B21,'Unique Asset List'!$B$4:$B$99,0),MATCH($C$1,'Unique Asset List'!$BL$3:$BR$3,0))</f>
        <v>0.32314284341629806</v>
      </c>
      <c r="AK21" s="15">
        <f>INDEX('Unique Asset List'!$BS$4:$BY$99,MATCH($B21,'Unique Asset List'!$B$4:$B$99,0),MATCH($C$1,'Unique Asset List'!$BS$3:$BY$3,0))</f>
        <v>0.61768216477991222</v>
      </c>
      <c r="AL21" s="9">
        <v>169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10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List'!$A$4:$A$75,MATCH(B21,'Unique Asset List'!$B$4:$B$75,0))</f>
        <v>8</v>
      </c>
      <c r="BE21" s="5">
        <f t="shared" si="3"/>
        <v>2.0766813072029048E-2</v>
      </c>
      <c r="BF21" s="301">
        <f>INDEX('IT-Efficacy Acceptability'!$G$12:$G$52,MATCH($B21,'IT-Efficacy Acceptability'!$B$12:$B$52,0))</f>
        <v>1.2000000000000002</v>
      </c>
      <c r="BG21" s="5">
        <f t="shared" si="6"/>
        <v>2.7149321266968323E-2</v>
      </c>
      <c r="BH21" s="306">
        <f t="shared" si="7"/>
        <v>1.102043458111439E-2</v>
      </c>
      <c r="BI21" s="58"/>
    </row>
    <row r="22" spans="1:61" x14ac:dyDescent="0.25">
      <c r="A22" s="9" t="str">
        <f t="shared" si="9"/>
        <v>IT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INDEX(PTRS!$D$6:$D$12,MATCH('6'!$F22,PTRS!$B$6:$B$12,0))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1</v>
      </c>
      <c r="V22" s="17">
        <v>1</v>
      </c>
      <c r="W22" s="9" t="str">
        <f>INDEX('Unique Asset List'!$C$4:$C$75,MATCH($B22,'Unique Asset List'!$B$4:$B$75,0))</f>
        <v>ATAD</v>
      </c>
      <c r="X22" s="9">
        <f>INDEX('Unique Asset List'!$AC$4:$AI$99,MATCH($B22,'Unique Asset List'!$B$4:$B$99,0),MATCH($C$1,'Unique Asset List'!$AC$3:$AI$3,0))</f>
        <v>2024</v>
      </c>
      <c r="Y22" s="9">
        <f>INDEX('Unique Asset List'!$AJ$4:$AP$99,MATCH($B22,'Unique Asset List'!$B$4:$B$99,0),MATCH($C$1,'Unique Asset List'!$AJ$3:$AP$3,0))</f>
        <v>1.999999999998181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INDEX('IT-Efficacy Acceptability'!$C$12:$C$52,MATCH($B22,'IT-Efficacy Acceptability'!$B$12:$B$52,0))</f>
        <v>1.8421798000000003</v>
      </c>
      <c r="AC22" s="16">
        <f>INDEX('IT-Efficacy Acceptability'!$E$12:$E$52,MATCH($B22,'IT-Efficacy Acceptability'!$B$12:$B$52,0))</f>
        <v>1.0530454</v>
      </c>
      <c r="AD22" s="16">
        <f>INDEX('IT-Efficacy Acceptability'!$F$12:$F$52,MATCH($B22,'IT-Efficacy Acceptability'!$B$12:$B$52,0))</f>
        <v>0.26229095353999998</v>
      </c>
      <c r="AE22" s="15">
        <f>INDEX('Unique Asset List'!$CN$4:$CT$99,MATCH($B22,'Unique Asset List'!$B$4:$B$99,0),MATCH($C$1,'Unique Asset List'!$CN$3:$CT$3,0))</f>
        <v>0.18</v>
      </c>
      <c r="AF22" s="15">
        <f>INDEX('Unique Asset List'!$CU$4:$DA$99,MATCH($B22,'Unique Asset List'!$B$4:$B$99,0),MATCH($C$1,'Unique Asset List'!$CU$3:$DA$3,0))</f>
        <v>0.32</v>
      </c>
      <c r="AG22" s="15">
        <f>INDEX('Unique Asset List'!$BZ$4:$CF$99,MATCH($B22,'Unique Asset List'!$B$4:$B$99,0),MATCH($C$1,'Unique Asset List'!$BZ$3:$CF$3,0))</f>
        <v>0.18</v>
      </c>
      <c r="AH22" s="15">
        <f>INDEX('Unique Asset List'!$CG$4:$CM$99,MATCH($B22,'Unique Asset List'!$B$4:$B$99,0),MATCH($C$1,'Unique Asset List'!$CG$3:$CM$3,0))</f>
        <v>0.32</v>
      </c>
      <c r="AI22" s="11">
        <v>0.96187963349867744</v>
      </c>
      <c r="AJ22" s="15">
        <f>INDEX('Unique Asset List'!$BL$4:$BR$99,MATCH($B22,'Unique Asset List'!$B$4:$B$99,0),MATCH($C$1,'Unique Asset List'!$BL$3:$BR$3,0))</f>
        <v>0.32314284341629806</v>
      </c>
      <c r="AK22" s="15">
        <f>INDEX('Unique Asset List'!$BS$4:$BY$99,MATCH($B22,'Unique Asset List'!$B$4:$B$99,0),MATCH($C$1,'Unique Asset List'!$BS$3:$BY$3,0))</f>
        <v>0.61768216477991222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10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List'!$A$4:$A$75,MATCH(B22,'Unique Asset List'!$B$4:$B$75,0))</f>
        <v>5</v>
      </c>
      <c r="BE22" s="5">
        <f t="shared" si="3"/>
        <v>6.5282212461864747E-2</v>
      </c>
      <c r="BF22" s="301">
        <f>INDEX('IT-Efficacy Acceptability'!$G$12:$G$52,MATCH($B22,'IT-Efficacy Acceptability'!$B$12:$B$52,0))</f>
        <v>3.0000000000000004</v>
      </c>
      <c r="BG22" s="5">
        <f t="shared" si="6"/>
        <v>6.7873303167420809E-2</v>
      </c>
      <c r="BH22" s="306">
        <f t="shared" si="7"/>
        <v>3.464365712981772E-2</v>
      </c>
      <c r="BI22" s="58"/>
    </row>
    <row r="23" spans="1:61" x14ac:dyDescent="0.25">
      <c r="A23" s="9" t="str">
        <f t="shared" si="9"/>
        <v>IT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INDEX(PTRS!$D$6:$D$12,MATCH('6'!$F23,PTRS!$B$6:$B$12,0))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2025</v>
      </c>
      <c r="Y23" s="9">
        <f>INDEX('Unique Asset List'!$AJ$4:$AP$99,MATCH($B23,'Unique Asset List'!$B$4:$B$99,0),MATCH($C$1,'Unique Asset List'!$AJ$3:$AP$3,0))</f>
        <v>3.9999999999990905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INDEX('IT-Efficacy Acceptability'!$C$12:$C$52,MATCH($B23,'IT-Efficacy Acceptability'!$B$12:$B$52,0))</f>
        <v>2.0900780000000005</v>
      </c>
      <c r="AC23" s="16">
        <f>INDEX('IT-Efficacy Acceptability'!$E$12:$E$52,MATCH($B23,'IT-Efficacy Acceptability'!$B$12:$B$52,0))</f>
        <v>0.93412160000000011</v>
      </c>
      <c r="AD23" s="16">
        <f>INDEX('IT-Efficacy Acceptability'!$F$12:$F$52,MATCH($B23,'IT-Efficacy Acceptability'!$B$12:$B$52,0))</f>
        <v>0.38188783577999996</v>
      </c>
      <c r="AE23" s="15">
        <f>INDEX('Unique Asset List'!$CN$4:$CT$99,MATCH($B23,'Unique Asset List'!$B$4:$B$99,0),MATCH($C$1,'Unique Asset List'!$CN$3:$CT$3,0))</f>
        <v>0.23</v>
      </c>
      <c r="AF23" s="15">
        <f>INDEX('Unique Asset List'!$CU$4:$DA$99,MATCH($B23,'Unique Asset List'!$B$4:$B$99,0),MATCH($C$1,'Unique Asset List'!$CU$3:$DA$3,0))</f>
        <v>0.27</v>
      </c>
      <c r="AG23" s="15">
        <f>INDEX('Unique Asset List'!$BZ$4:$CF$99,MATCH($B23,'Unique Asset List'!$B$4:$B$99,0),MATCH($C$1,'Unique Asset List'!$BZ$3:$CF$3,0))</f>
        <v>0.23</v>
      </c>
      <c r="AH23" s="15">
        <f>INDEX('Unique Asset List'!$CG$4:$CM$99,MATCH($B23,'Unique Asset List'!$B$4:$B$99,0),MATCH($C$1,'Unique Asset List'!$CG$3:$CM$3,0))</f>
        <v>0.27</v>
      </c>
      <c r="AI23" s="11">
        <v>0.96187963349867744</v>
      </c>
      <c r="AJ23" s="15">
        <f>INDEX('Unique Asset List'!$BL$4:$BR$99,MATCH($B23,'Unique Asset List'!$B$4:$B$99,0),MATCH($C$1,'Unique Asset List'!$BL$3:$BR$3,0))</f>
        <v>0.32314284341629806</v>
      </c>
      <c r="AK23" s="15">
        <f>INDEX('Unique Asset List'!$BS$4:$BY$99,MATCH($B23,'Unique Asset List'!$B$4:$B$99,0),MATCH($C$1,'Unique Asset List'!$BS$3:$BY$3,0))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10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0</v>
      </c>
      <c r="BD23" s="168">
        <f>INDEX('Unique Asset List'!$A$4:$A$75,MATCH(B23,'Unique Asset List'!$B$4:$B$75,0))</f>
        <v>4</v>
      </c>
      <c r="BE23" s="5">
        <f t="shared" si="3"/>
        <v>6.5282212461864747E-2</v>
      </c>
      <c r="BF23" s="301">
        <f>INDEX('IT-Efficacy Acceptability'!$G$12:$G$52,MATCH($B23,'IT-Efficacy Acceptability'!$B$12:$B$52,0))</f>
        <v>3.0000000000000004</v>
      </c>
      <c r="BG23" s="5">
        <f t="shared" si="6"/>
        <v>6.7873303167420809E-2</v>
      </c>
      <c r="BH23" s="306">
        <f t="shared" si="7"/>
        <v>3.464365712981772E-2</v>
      </c>
      <c r="BI23" s="58"/>
    </row>
    <row r="24" spans="1:61" x14ac:dyDescent="0.25">
      <c r="A24" s="9" t="str">
        <f t="shared" si="9"/>
        <v>IT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INDEX(PTRS!$D$6:$D$12,MATCH('6'!$F24,PTRS!$B$6:$B$12,0))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2025</v>
      </c>
      <c r="Y24" s="9">
        <f>INDEX('Unique Asset List'!$AJ$4:$AP$99,MATCH($B24,'Unique Asset List'!$B$4:$B$99,0),MATCH($C$1,'Unique Asset List'!$AJ$3:$AP$3,0))</f>
        <v>7.999999999998181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INDEX('IT-Efficacy Acceptability'!$C$12:$C$52,MATCH($B24,'IT-Efficacy Acceptability'!$B$12:$B$52,0))</f>
        <v>1.9658198000000002</v>
      </c>
      <c r="AC24" s="16">
        <f>INDEX('IT-Efficacy Acceptability'!$E$12:$E$52,MATCH($B24,'IT-Efficacy Acceptability'!$B$12:$B$52,0))</f>
        <v>0.93412160000000011</v>
      </c>
      <c r="AD24" s="16">
        <f>INDEX('IT-Efficacy Acceptability'!$F$12:$F$52,MATCH($B24,'IT-Efficacy Acceptability'!$B$12:$B$52,0))</f>
        <v>0.38188783577999996</v>
      </c>
      <c r="AE24" s="15">
        <f>INDEX('Unique Asset List'!$CN$4:$CT$99,MATCH($B24,'Unique Asset List'!$B$4:$B$99,0),MATCH($C$1,'Unique Asset List'!$CN$3:$CT$3,0))</f>
        <v>0.23</v>
      </c>
      <c r="AF24" s="15">
        <f>INDEX('Unique Asset List'!$CU$4:$DA$99,MATCH($B24,'Unique Asset List'!$B$4:$B$99,0),MATCH($C$1,'Unique Asset List'!$CU$3:$DA$3,0))</f>
        <v>0.27</v>
      </c>
      <c r="AG24" s="15">
        <f>INDEX('Unique Asset List'!$BZ$4:$CF$99,MATCH($B24,'Unique Asset List'!$B$4:$B$99,0),MATCH($C$1,'Unique Asset List'!$BZ$3:$CF$3,0))</f>
        <v>0.23</v>
      </c>
      <c r="AH24" s="15">
        <f>INDEX('Unique Asset List'!$CG$4:$CM$99,MATCH($B24,'Unique Asset List'!$B$4:$B$99,0),MATCH($C$1,'Unique Asset List'!$CG$3:$CM$3,0))</f>
        <v>0.27</v>
      </c>
      <c r="AI24" s="11">
        <v>0.96187963349867744</v>
      </c>
      <c r="AJ24" s="15">
        <f>INDEX('Unique Asset List'!$BL$4:$BR$99,MATCH($B24,'Unique Asset List'!$B$4:$B$99,0),MATCH($C$1,'Unique Asset List'!$BL$3:$BR$3,0))</f>
        <v>0.32314284341629806</v>
      </c>
      <c r="AK24" s="15">
        <f>INDEX('Unique Asset List'!$BS$4:$BY$99,MATCH($B24,'Unique Asset List'!$B$4:$B$99,0),MATCH($C$1,'Unique Asset List'!$BS$3:$BY$3,0))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10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List'!$A$4:$A$75,MATCH(B24,'Unique Asset List'!$B$4:$B$75,0))</f>
        <v>36</v>
      </c>
      <c r="BE24" s="5">
        <f t="shared" si="3"/>
        <v>6.5282212461864747E-2</v>
      </c>
      <c r="BF24" s="301">
        <f>INDEX('IT-Efficacy Acceptability'!$G$12:$G$52,MATCH($B24,'IT-Efficacy Acceptability'!$B$12:$B$52,0))</f>
        <v>3.0000000000000004</v>
      </c>
      <c r="BG24" s="5">
        <f t="shared" si="6"/>
        <v>6.7873303167420809E-2</v>
      </c>
      <c r="BH24" s="306">
        <f t="shared" si="7"/>
        <v>3.464365712981772E-2</v>
      </c>
      <c r="BI24" s="58"/>
    </row>
    <row r="25" spans="1:61" x14ac:dyDescent="0.25">
      <c r="A25" s="9" t="str">
        <f t="shared" si="9"/>
        <v>IT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INDEX(PTRS!$D$6:$D$12,MATCH('6'!$F25,PTRS!$B$6:$B$12,0))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1</v>
      </c>
      <c r="V25" s="17">
        <v>1</v>
      </c>
      <c r="W25" s="9" t="str">
        <f>INDEX('Unique Asset List'!$C$4:$C$75,MATCH($B25,'Unique Asset List'!$B$4:$B$75,0))</f>
        <v>OX2</v>
      </c>
      <c r="X25" s="9">
        <f>INDEX('Unique Asset List'!$AC$4:$AI$99,MATCH($B25,'Unique Asset List'!$B$4:$B$99,0),MATCH($C$1,'Unique Asset List'!$AC$3:$AI$3,0))</f>
        <v>2026</v>
      </c>
      <c r="Y25" s="9">
        <f>INDEX('Unique Asset List'!$AJ$4:$AP$99,MATCH($B25,'Unique Asset List'!$B$4:$B$99,0),MATCH($C$1,'Unique Asset List'!$AJ$3:$AP$3,0))</f>
        <v>1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INDEX('IT-Efficacy Acceptability'!$C$12:$C$52,MATCH($B25,'IT-Efficacy Acceptability'!$B$12:$B$52,0))</f>
        <v>2.0931128000000001</v>
      </c>
      <c r="AC25" s="16">
        <f>INDEX('IT-Efficacy Acceptability'!$E$12:$E$52,MATCH($B25,'IT-Efficacy Acceptability'!$B$12:$B$52,0))</f>
        <v>1.0107268</v>
      </c>
      <c r="AD25" s="16">
        <f>INDEX('IT-Efficacy Acceptability'!$F$12:$F$52,MATCH($B25,'IT-Efficacy Acceptability'!$B$12:$B$52,0))</f>
        <v>0.38188783577999996</v>
      </c>
      <c r="AE25" s="15">
        <f>INDEX('Unique Asset List'!$CN$4:$CT$99,MATCH($B25,'Unique Asset List'!$B$4:$B$99,0),MATCH($C$1,'Unique Asset List'!$CN$3:$CT$3,0))</f>
        <v>0.18</v>
      </c>
      <c r="AF25" s="15">
        <f>INDEX('Unique Asset List'!$CU$4:$DA$99,MATCH($B25,'Unique Asset List'!$B$4:$B$99,0),MATCH($C$1,'Unique Asset List'!$CU$3:$DA$3,0))</f>
        <v>0.32</v>
      </c>
      <c r="AG25" s="15">
        <f>INDEX('Unique Asset List'!$BZ$4:$CF$99,MATCH($B25,'Unique Asset List'!$B$4:$B$99,0),MATCH($C$1,'Unique Asset List'!$BZ$3:$CF$3,0))</f>
        <v>0.18</v>
      </c>
      <c r="AH25" s="15">
        <f>INDEX('Unique Asset List'!$CG$4:$CM$99,MATCH($B25,'Unique Asset List'!$B$4:$B$99,0),MATCH($C$1,'Unique Asset List'!$CG$3:$CM$3,0))</f>
        <v>0.32</v>
      </c>
      <c r="AI25" s="11">
        <v>0.96187963349867744</v>
      </c>
      <c r="AJ25" s="15">
        <f>INDEX('Unique Asset List'!$BL$4:$BR$99,MATCH($B25,'Unique Asset List'!$B$4:$B$99,0),MATCH($C$1,'Unique Asset List'!$BL$3:$BR$3,0))</f>
        <v>0.32314284341629806</v>
      </c>
      <c r="AK25" s="15">
        <f>INDEX('Unique Asset List'!$BS$4:$BY$99,MATCH($B25,'Unique Asset List'!$B$4:$B$99,0),MATCH($C$1,'Unique Asset List'!$BS$3:$BY$3,0))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10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List'!$A$4:$A$75,MATCH(B25,'Unique Asset List'!$B$4:$B$75,0))</f>
        <v>39</v>
      </c>
      <c r="BE25" s="5">
        <f t="shared" si="3"/>
        <v>6.5282212461864747E-2</v>
      </c>
      <c r="BF25" s="301">
        <f>INDEX('IT-Efficacy Acceptability'!$G$12:$G$52,MATCH($B25,'IT-Efficacy Acceptability'!$B$12:$B$52,0))</f>
        <v>3.0000000000000004</v>
      </c>
      <c r="BG25" s="5">
        <f t="shared" si="6"/>
        <v>6.7873303167420809E-2</v>
      </c>
      <c r="BH25" s="306">
        <f t="shared" si="7"/>
        <v>3.464365712981772E-2</v>
      </c>
      <c r="BI25" s="58"/>
    </row>
    <row r="26" spans="1:61" x14ac:dyDescent="0.25">
      <c r="A26" s="9" t="str">
        <f t="shared" si="9"/>
        <v>IT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INDEX(PTRS!$D$6:$D$12,MATCH('6'!$F26,PTRS!$B$6:$B$12,0))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"/>
        <v>1</v>
      </c>
      <c r="V26" s="17">
        <v>1</v>
      </c>
      <c r="W26" s="9" t="str">
        <f>INDEX('Unique Asset List'!$C$4:$C$75,MATCH($B26,'Unique Asset List'!$B$4:$B$75,0))</f>
        <v>AMPA</v>
      </c>
      <c r="X26" s="9">
        <f>INDEX('Unique Asset List'!$AC$4:$AI$99,MATCH($B26,'Unique Asset List'!$B$4:$B$99,0),MATCH($C$1,'Unique Asset List'!$AC$3:$AI$3,0))</f>
        <v>2025</v>
      </c>
      <c r="Y26" s="9">
        <f>INDEX('Unique Asset List'!$AJ$4:$AP$99,MATCH($B26,'Unique Asset List'!$B$4:$B$99,0),MATCH($C$1,'Unique Asset List'!$AJ$3:$AP$3,0))</f>
        <v>6.9999999999990905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INDEX('IT-Efficacy Acceptability'!$C$12:$C$52,MATCH($B26,'IT-Efficacy Acceptability'!$B$12:$B$52,0))</f>
        <v>2.0976088000000002</v>
      </c>
      <c r="AC26" s="16">
        <f>INDEX('IT-Efficacy Acceptability'!$E$12:$E$52,MATCH($B26,'IT-Efficacy Acceptability'!$B$12:$B$52,0))</f>
        <v>0.87265170000000003</v>
      </c>
      <c r="AD26" s="16">
        <f>INDEX('IT-Efficacy Acceptability'!$F$12:$F$52,MATCH($B26,'IT-Efficacy Acceptability'!$B$12:$B$52,0))</f>
        <v>0.27200663578000001</v>
      </c>
      <c r="AE26" s="15">
        <f>INDEX('Unique Asset List'!$CN$4:$CT$99,MATCH($B26,'Unique Asset List'!$B$4:$B$99,0),MATCH($C$1,'Unique Asset List'!$CN$3:$CT$3,0))</f>
        <v>0.18</v>
      </c>
      <c r="AF26" s="15">
        <f>INDEX('Unique Asset List'!$CU$4:$DA$99,MATCH($B26,'Unique Asset List'!$B$4:$B$99,0),MATCH($C$1,'Unique Asset List'!$CU$3:$DA$3,0))</f>
        <v>0.32</v>
      </c>
      <c r="AG26" s="15">
        <f>INDEX('Unique Asset List'!$BZ$4:$CF$99,MATCH($B26,'Unique Asset List'!$B$4:$B$99,0),MATCH($C$1,'Unique Asset List'!$BZ$3:$CF$3,0))</f>
        <v>0.18</v>
      </c>
      <c r="AH26" s="15">
        <f>INDEX('Unique Asset List'!$CG$4:$CM$99,MATCH($B26,'Unique Asset List'!$B$4:$B$99,0),MATCH($C$1,'Unique Asset List'!$CG$3:$CM$3,0))</f>
        <v>0.32</v>
      </c>
      <c r="AI26" s="11">
        <v>0.96187963349867744</v>
      </c>
      <c r="AJ26" s="15">
        <f>INDEX('Unique Asset List'!$BL$4:$BR$99,MATCH($B26,'Unique Asset List'!$B$4:$B$99,0),MATCH($C$1,'Unique Asset List'!$BL$3:$BR$3,0))</f>
        <v>0.32314284341629806</v>
      </c>
      <c r="AK26" s="15">
        <f>INDEX('Unique Asset List'!$BS$4:$BY$99,MATCH($B26,'Unique Asset List'!$B$4:$B$99,0),MATCH($C$1,'Unique Asset List'!$BS$3:$BY$3,0))</f>
        <v>0.61768216477991222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10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List'!$A$4:$A$75,MATCH(B26,'Unique Asset List'!$B$4:$B$75,0))</f>
        <v>37</v>
      </c>
      <c r="BE26" s="5">
        <f t="shared" si="3"/>
        <v>6.5282212461864747E-2</v>
      </c>
      <c r="BF26" s="301">
        <f>INDEX('IT-Efficacy Acceptability'!$G$12:$G$52,MATCH($B26,'IT-Efficacy Acceptability'!$B$12:$B$52,0))</f>
        <v>3.0000000000000004</v>
      </c>
      <c r="BG26" s="5">
        <f t="shared" si="6"/>
        <v>6.7873303167420809E-2</v>
      </c>
      <c r="BH26" s="306">
        <f t="shared" si="7"/>
        <v>3.464365712981772E-2</v>
      </c>
      <c r="BI26" s="58"/>
    </row>
    <row r="27" spans="1:61" x14ac:dyDescent="0.25">
      <c r="A27" s="9" t="str">
        <f t="shared" si="9"/>
        <v>IT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INDEX(PTRS!$D$6:$D$12,MATCH('6'!$F27,PTRS!$B$6:$B$12,0))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1</v>
      </c>
      <c r="V27" s="17">
        <v>0.62</v>
      </c>
      <c r="W27" s="9" t="str">
        <f>INDEX('Unique Asset List'!$C$4:$C$75,MATCH($B27,'Unique Asset List'!$B$4:$B$75,0))</f>
        <v>NMDA</v>
      </c>
      <c r="X27" s="9">
        <f>INDEX('Unique Asset List'!$AC$4:$AI$99,MATCH($B27,'Unique Asset List'!$B$4:$B$99,0),MATCH($C$1,'Unique Asset List'!$AC$3:$AI$3,0))</f>
        <v>2027</v>
      </c>
      <c r="Y27" s="9">
        <f>INDEX('Unique Asset List'!$AJ$4:$AP$99,MATCH($B27,'Unique Asset List'!$B$4:$B$99,0),MATCH($C$1,'Unique Asset List'!$AJ$3:$AP$3,0))</f>
        <v>9.9999999999990905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INDEX('IT-Efficacy Acceptability'!$C$12:$C$52,MATCH($B27,'IT-Efficacy Acceptability'!$B$12:$B$52,0))</f>
        <v>2.4130593999999999</v>
      </c>
      <c r="AC27" s="16">
        <f>INDEX('IT-Efficacy Acceptability'!$E$12:$E$52,MATCH($B27,'IT-Efficacy Acceptability'!$B$12:$B$52,0))</f>
        <v>1.0713935000000001</v>
      </c>
      <c r="AD27" s="16">
        <f>INDEX('IT-Efficacy Acceptability'!$F$12:$F$52,MATCH($B27,'IT-Efficacy Acceptability'!$B$12:$B$52,0))</f>
        <v>0.38188783577999996</v>
      </c>
      <c r="AE27" s="15">
        <f>INDEX('Unique Asset List'!$CN$4:$CT$99,MATCH($B27,'Unique Asset List'!$B$4:$B$99,0),MATCH($C$1,'Unique Asset List'!$CN$3:$CT$3,0))</f>
        <v>0.23</v>
      </c>
      <c r="AF27" s="15">
        <f>INDEX('Unique Asset List'!$CU$4:$DA$99,MATCH($B27,'Unique Asset List'!$B$4:$B$99,0),MATCH($C$1,'Unique Asset List'!$CU$3:$DA$3,0))</f>
        <v>0.27</v>
      </c>
      <c r="AG27" s="15">
        <f>INDEX('Unique Asset List'!$BZ$4:$CF$99,MATCH($B27,'Unique Asset List'!$B$4:$B$99,0),MATCH($C$1,'Unique Asset List'!$BZ$3:$CF$3,0))</f>
        <v>0.23</v>
      </c>
      <c r="AH27" s="15">
        <f>INDEX('Unique Asset List'!$CG$4:$CM$99,MATCH($B27,'Unique Asset List'!$B$4:$B$99,0),MATCH($C$1,'Unique Asset List'!$CG$3:$CM$3,0))</f>
        <v>0.27</v>
      </c>
      <c r="AI27" s="11">
        <v>0.96187963349867744</v>
      </c>
      <c r="AJ27" s="15">
        <f>INDEX('Unique Asset List'!$BL$4:$BR$99,MATCH($B27,'Unique Asset List'!$B$4:$B$99,0),MATCH($C$1,'Unique Asset List'!$BL$3:$BR$3,0))</f>
        <v>0.32314284341629806</v>
      </c>
      <c r="AK27" s="15">
        <f>INDEX('Unique Asset List'!$BS$4:$BY$99,MATCH($B27,'Unique Asset List'!$B$4:$B$99,0),MATCH($C$1,'Unique Asset List'!$BS$3:$BY$3,0))</f>
        <v>0.61768216477991222</v>
      </c>
      <c r="AL27" s="9">
        <v>169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10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0</v>
      </c>
      <c r="BD27" s="168">
        <f>INDEX('Unique Asset List'!$A$4:$A$75,MATCH(B27,'Unique Asset List'!$B$4:$B$75,0))</f>
        <v>9</v>
      </c>
      <c r="BE27" s="5">
        <f t="shared" si="3"/>
        <v>6.5282212461864747E-2</v>
      </c>
      <c r="BF27" s="301">
        <f>INDEX('IT-Efficacy Acceptability'!$G$12:$G$52,MATCH($B27,'IT-Efficacy Acceptability'!$B$12:$B$52,0))</f>
        <v>3.0000000000000004</v>
      </c>
      <c r="BG27" s="5">
        <f t="shared" si="6"/>
        <v>6.7873303167420809E-2</v>
      </c>
      <c r="BH27" s="306">
        <f t="shared" si="7"/>
        <v>3.464365712981772E-2</v>
      </c>
      <c r="BI27" s="58"/>
    </row>
    <row r="28" spans="1:61" x14ac:dyDescent="0.25">
      <c r="A28" s="9" t="str">
        <f t="shared" si="9"/>
        <v>IT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INDEX(PTRS!$D$6:$D$12,MATCH('6'!$F28,PTRS!$B$6:$B$12,0))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"/>
        <v>1</v>
      </c>
      <c r="V28" s="17">
        <v>1</v>
      </c>
      <c r="W28" s="9" t="str">
        <f>INDEX('Unique Asset List'!$C$4:$C$75,MATCH($B28,'Unique Asset List'!$B$4:$B$75,0))</f>
        <v>KOR</v>
      </c>
      <c r="X28" s="9">
        <f>INDEX('Unique Asset List'!$AC$4:$AI$99,MATCH($B28,'Unique Asset List'!$B$4:$B$99,0),MATCH($C$1,'Unique Asset List'!$AC$3:$AI$3,0))</f>
        <v>2028</v>
      </c>
      <c r="Y28" s="9">
        <f>INDEX('Unique Asset List'!$AJ$4:$AP$99,MATCH($B28,'Unique Asset List'!$B$4:$B$99,0),MATCH($C$1,'Unique Asset List'!$AJ$3:$AP$3,0))</f>
        <v>1.999999999998181</v>
      </c>
      <c r="Z28" s="9">
        <f>INDEX('Unique Asset List'!$AX$4:$BD$99,MATCH($B28,'Unique Asset List'!$B$4:$B$99,0),MATCH($C$1,'Unique Asset List'!$AX$3:$BD$3,0))</f>
        <v>2035</v>
      </c>
      <c r="AA28" s="9">
        <f>INDEX('Unique Asset List'!$BE$4:$BK$99,MATCH($B28,'Unique Asset List'!$B$4:$B$99,0),MATCH($C$1,'Unique Asset List'!$BE$3:$BK$3,0))</f>
        <v>1</v>
      </c>
      <c r="AB28" s="16">
        <f>INDEX('IT-Efficacy Acceptability'!$C$12:$C$52,MATCH($B28,'IT-Efficacy Acceptability'!$B$12:$B$52,0))</f>
        <v>1.9739688000000002</v>
      </c>
      <c r="AC28" s="16">
        <f>INDEX('IT-Efficacy Acceptability'!$E$12:$E$52,MATCH($B28,'IT-Efficacy Acceptability'!$B$12:$B$52,0))</f>
        <v>1.0653444000000001</v>
      </c>
      <c r="AD28" s="16">
        <f>INDEX('IT-Efficacy Acceptability'!$F$12:$F$52,MATCH($B28,'IT-Efficacy Acceptability'!$B$12:$B$52,0))</f>
        <v>0.38188783577999996</v>
      </c>
      <c r="AE28" s="15">
        <f>INDEX('Unique Asset List'!$CN$4:$CT$99,MATCH($B28,'Unique Asset List'!$B$4:$B$99,0),MATCH($C$1,'Unique Asset List'!$CN$3:$CT$3,0))</f>
        <v>0.18</v>
      </c>
      <c r="AF28" s="15">
        <f>INDEX('Unique Asset List'!$CU$4:$DA$99,MATCH($B28,'Unique Asset List'!$B$4:$B$99,0),MATCH($C$1,'Unique Asset List'!$CU$3:$DA$3,0))</f>
        <v>0.32</v>
      </c>
      <c r="AG28" s="15">
        <f>INDEX('Unique Asset List'!$BZ$4:$CF$99,MATCH($B28,'Unique Asset List'!$B$4:$B$99,0),MATCH($C$1,'Unique Asset List'!$BZ$3:$CF$3,0))</f>
        <v>0.18</v>
      </c>
      <c r="AH28" s="15">
        <f>INDEX('Unique Asset List'!$CG$4:$CM$99,MATCH($B28,'Unique Asset List'!$B$4:$B$99,0),MATCH($C$1,'Unique Asset List'!$CG$3:$CM$3,0))</f>
        <v>0.32</v>
      </c>
      <c r="AI28" s="11">
        <v>0.96187963349867744</v>
      </c>
      <c r="AJ28" s="15">
        <f>INDEX('Unique Asset List'!$BL$4:$BR$99,MATCH($B28,'Unique Asset List'!$B$4:$B$99,0),MATCH($C$1,'Unique Asset List'!$BL$3:$BR$3,0))</f>
        <v>0.32314284341629806</v>
      </c>
      <c r="AK28" s="15">
        <f>INDEX('Unique Asset List'!$BS$4:$BY$99,MATCH($B28,'Unique Asset List'!$B$4:$B$99,0),MATCH($C$1,'Unique Asset List'!$BS$3:$BY$3,0))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10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List'!$A$4:$A$75,MATCH(B28,'Unique Asset List'!$B$4:$B$75,0))</f>
        <v>11</v>
      </c>
      <c r="BE28" s="5">
        <f t="shared" si="3"/>
        <v>6.5282212461864747E-2</v>
      </c>
      <c r="BF28" s="301">
        <f>INDEX('IT-Efficacy Acceptability'!$G$12:$G$52,MATCH($B28,'IT-Efficacy Acceptability'!$B$12:$B$52,0))</f>
        <v>3.0000000000000004</v>
      </c>
      <c r="BG28" s="5">
        <f t="shared" si="6"/>
        <v>6.7873303167420809E-2</v>
      </c>
      <c r="BH28" s="306">
        <f t="shared" si="7"/>
        <v>3.464365712981772E-2</v>
      </c>
      <c r="BI28" s="58"/>
    </row>
    <row r="29" spans="1:61" x14ac:dyDescent="0.25">
      <c r="A29" s="9" t="str">
        <f t="shared" si="9"/>
        <v>IT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INDEX(PTRS!$D$6:$D$12,MATCH('6'!$F29,PTRS!$B$6:$B$12,0))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"/>
        <v>1</v>
      </c>
      <c r="V29" s="17">
        <f>2892/4634</f>
        <v>0.62408286577470873</v>
      </c>
      <c r="W29" s="9" t="str">
        <f>INDEX('Unique Asset List'!$C$4:$C$75,MATCH($B29,'Unique Asset List'!$B$4:$B$75,0))</f>
        <v>OX1</v>
      </c>
      <c r="X29" s="9">
        <f>INDEX('Unique Asset List'!$AC$4:$AI$99,MATCH($B29,'Unique Asset List'!$B$4:$B$99,0),MATCH($C$1,'Unique Asset List'!$AC$3:$AI$3,0))</f>
        <v>2029</v>
      </c>
      <c r="Y29" s="9">
        <f>INDEX('Unique Asset List'!$AJ$4:$AP$99,MATCH($B29,'Unique Asset List'!$B$4:$B$99,0),MATCH($C$1,'Unique Asset List'!$AJ$3:$AP$3,0))</f>
        <v>4.999999999998181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INDEX('IT-Efficacy Acceptability'!$C$12:$C$52,MATCH($B29,'IT-Efficacy Acceptability'!$B$12:$B$52,0))</f>
        <v>2.1518980000000005</v>
      </c>
      <c r="AC29" s="16">
        <f>INDEX('IT-Efficacy Acceptability'!$E$12:$E$52,MATCH($B29,'IT-Efficacy Acceptability'!$B$12:$B$52,0))</f>
        <v>1.0211683999999999</v>
      </c>
      <c r="AD29" s="16">
        <f>INDEX('IT-Efficacy Acceptability'!$F$12:$F$52,MATCH($B29,'IT-Efficacy Acceptability'!$B$12:$B$52,0))</f>
        <v>0.38188783577999996</v>
      </c>
      <c r="AE29" s="15">
        <f>INDEX('Unique Asset List'!$CN$4:$CT$99,MATCH($B29,'Unique Asset List'!$B$4:$B$99,0),MATCH($C$1,'Unique Asset List'!$CN$3:$CT$3,0))</f>
        <v>0.18</v>
      </c>
      <c r="AF29" s="15">
        <f>INDEX('Unique Asset List'!$CU$4:$DA$99,MATCH($B29,'Unique Asset List'!$B$4:$B$99,0),MATCH($C$1,'Unique Asset List'!$CU$3:$DA$3,0))</f>
        <v>0.32</v>
      </c>
      <c r="AG29" s="15">
        <f>INDEX('Unique Asset List'!$BZ$4:$CF$99,MATCH($B29,'Unique Asset List'!$B$4:$B$99,0),MATCH($C$1,'Unique Asset List'!$BZ$3:$CF$3,0))</f>
        <v>0.18</v>
      </c>
      <c r="AH29" s="15">
        <f>INDEX('Unique Asset List'!$CG$4:$CM$99,MATCH($B29,'Unique Asset List'!$B$4:$B$99,0),MATCH($C$1,'Unique Asset List'!$CG$3:$CM$3,0))</f>
        <v>0.32</v>
      </c>
      <c r="AI29" s="11">
        <v>0.96187963349867744</v>
      </c>
      <c r="AJ29" s="15">
        <f>INDEX('Unique Asset List'!$BL$4:$BR$99,MATCH($B29,'Unique Asset List'!$B$4:$B$99,0),MATCH($C$1,'Unique Asset List'!$BL$3:$BR$3,0))</f>
        <v>0.32314284341629806</v>
      </c>
      <c r="AK29" s="15">
        <f>INDEX('Unique Asset List'!$BS$4:$BY$99,MATCH($B29,'Unique Asset List'!$B$4:$B$99,0),MATCH($C$1,'Unique Asset List'!$BS$3:$BY$3,0))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10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List'!$A$4:$A$75,MATCH(B29,'Unique Asset List'!$B$4:$B$75,0))</f>
        <v>17</v>
      </c>
      <c r="BE29" s="5">
        <f t="shared" si="3"/>
        <v>6.5282212461864747E-2</v>
      </c>
      <c r="BF29" s="301">
        <f>INDEX('IT-Efficacy Acceptability'!$G$12:$G$52,MATCH($B29,'IT-Efficacy Acceptability'!$B$12:$B$52,0))</f>
        <v>3.0000000000000004</v>
      </c>
      <c r="BG29" s="5">
        <f t="shared" si="6"/>
        <v>6.7873303167420809E-2</v>
      </c>
      <c r="BH29" s="306">
        <f t="shared" si="7"/>
        <v>3.464365712981772E-2</v>
      </c>
      <c r="BI29" s="58"/>
    </row>
    <row r="30" spans="1:61" x14ac:dyDescent="0.25">
      <c r="A30" s="9" t="str">
        <f t="shared" si="9"/>
        <v>IT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INDEX(PTRS!$D$6:$D$12,MATCH('6'!$F30,PTRS!$B$6:$B$12,0))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"/>
        <v>1</v>
      </c>
      <c r="V30" s="17">
        <v>1</v>
      </c>
      <c r="W30" s="9" t="str">
        <f>INDEX('Unique Asset List'!$C$4:$C$75,MATCH($B30,'Unique Asset List'!$B$4:$B$75,0))</f>
        <v>NMDA</v>
      </c>
      <c r="X30" s="9">
        <f>INDEX('Unique Asset List'!$AC$4:$AI$99,MATCH($B30,'Unique Asset List'!$B$4:$B$99,0),MATCH($C$1,'Unique Asset List'!$AC$3:$AI$3,0))</f>
        <v>2025</v>
      </c>
      <c r="Y30" s="9">
        <f>INDEX('Unique Asset List'!$AJ$4:$AP$99,MATCH($B30,'Unique Asset List'!$B$4:$B$99,0),MATCH($C$1,'Unique Asset List'!$AJ$3:$AP$3,0))</f>
        <v>3.9999999999990905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INDEX('IT-Efficacy Acceptability'!$C$12:$C$52,MATCH($B30,'IT-Efficacy Acceptability'!$B$12:$B$52,0))</f>
        <v>1.7841252000000001</v>
      </c>
      <c r="AC30" s="16">
        <f>INDEX('IT-Efficacy Acceptability'!$E$12:$E$52,MATCH($B30,'IT-Efficacy Acceptability'!$B$12:$B$52,0))</f>
        <v>0.99973299999999998</v>
      </c>
      <c r="AD30" s="16">
        <f>INDEX('IT-Efficacy Acceptability'!$F$12:$F$52,MATCH($B30,'IT-Efficacy Acceptability'!$B$12:$B$52,0))</f>
        <v>0.38188783577999996</v>
      </c>
      <c r="AE30" s="15">
        <f>INDEX('Unique Asset List'!$CN$4:$CT$99,MATCH($B30,'Unique Asset List'!$B$4:$B$99,0),MATCH($C$1,'Unique Asset List'!$CN$3:$CT$3,0))</f>
        <v>0.23</v>
      </c>
      <c r="AF30" s="15">
        <f>INDEX('Unique Asset List'!$CU$4:$DA$99,MATCH($B30,'Unique Asset List'!$B$4:$B$99,0),MATCH($C$1,'Unique Asset List'!$CU$3:$DA$3,0))</f>
        <v>0.27</v>
      </c>
      <c r="AG30" s="15">
        <f>INDEX('Unique Asset List'!$BZ$4:$CF$99,MATCH($B30,'Unique Asset List'!$B$4:$B$99,0),MATCH($C$1,'Unique Asset List'!$BZ$3:$CF$3,0))</f>
        <v>0.23</v>
      </c>
      <c r="AH30" s="15">
        <f>INDEX('Unique Asset List'!$CG$4:$CM$99,MATCH($B30,'Unique Asset List'!$B$4:$B$99,0),MATCH($C$1,'Unique Asset List'!$CG$3:$CM$3,0))</f>
        <v>0.27</v>
      </c>
      <c r="AI30" s="11">
        <v>0.96187963349867744</v>
      </c>
      <c r="AJ30" s="15">
        <f>INDEX('Unique Asset List'!$BL$4:$BR$99,MATCH($B30,'Unique Asset List'!$B$4:$B$99,0),MATCH($C$1,'Unique Asset List'!$BL$3:$BR$3,0))</f>
        <v>0.32314284341629806</v>
      </c>
      <c r="AK30" s="15">
        <f>INDEX('Unique Asset List'!$BS$4:$BY$99,MATCH($B30,'Unique Asset List'!$B$4:$B$99,0),MATCH($C$1,'Unique Asset List'!$BS$3:$BY$3,0))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0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1</v>
      </c>
      <c r="BD30" s="168">
        <f>INDEX('Unique Asset List'!$A$4:$A$75,MATCH(B30,'Unique Asset List'!$B$4:$B$75,0))</f>
        <v>1</v>
      </c>
      <c r="BE30" s="5">
        <f t="shared" si="3"/>
        <v>6.5282212461864747E-2</v>
      </c>
      <c r="BF30" s="301">
        <f>INDEX('IT-Efficacy Acceptability'!$G$12:$G$52,MATCH($B30,'IT-Efficacy Acceptability'!$B$12:$B$52,0))</f>
        <v>3.0000000000000004</v>
      </c>
      <c r="BG30" s="5">
        <f t="shared" si="6"/>
        <v>6.7873303167420809E-2</v>
      </c>
      <c r="BH30" s="306">
        <f t="shared" si="7"/>
        <v>3.464365712981772E-2</v>
      </c>
      <c r="BI30" s="58"/>
    </row>
    <row r="31" spans="1:61" x14ac:dyDescent="0.25">
      <c r="A31" s="9" t="str">
        <f t="shared" si="9"/>
        <v>IT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INDEX(PTRS!$D$6:$D$12,MATCH('6'!$F31,PTRS!$B$6:$B$12,0))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"/>
        <v>1</v>
      </c>
      <c r="V31" s="17">
        <v>1</v>
      </c>
      <c r="W31" s="9" t="str">
        <f>INDEX('Unique Asset List'!$C$4:$C$75,MATCH($B31,'Unique Asset List'!$B$4:$B$75,0))</f>
        <v>NMDA</v>
      </c>
      <c r="X31" s="9">
        <f>INDEX('Unique Asset List'!$AC$4:$AI$99,MATCH($B31,'Unique Asset List'!$B$4:$B$99,0),MATCH($C$1,'Unique Asset List'!$AC$3:$AI$3,0))</f>
        <v>2029</v>
      </c>
      <c r="Y31" s="9">
        <f>INDEX('Unique Asset List'!$AJ$4:$AP$99,MATCH($B31,'Unique Asset List'!$B$4:$B$99,0),MATCH($C$1,'Unique Asset List'!$AJ$3:$AP$3,0))</f>
        <v>9.9999999999990905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INDEX('IT-Efficacy Acceptability'!$C$12:$C$52,MATCH($B31,'IT-Efficacy Acceptability'!$B$12:$B$52,0))</f>
        <v>2.2591276000000002</v>
      </c>
      <c r="AC31" s="16">
        <f>INDEX('IT-Efficacy Acceptability'!$E$12:$E$52,MATCH($B31,'IT-Efficacy Acceptability'!$B$12:$B$52,0))</f>
        <v>0.95969850000000012</v>
      </c>
      <c r="AD31" s="16">
        <f>INDEX('IT-Efficacy Acceptability'!$F$12:$F$52,MATCH($B31,'IT-Efficacy Acceptability'!$B$12:$B$52,0))</f>
        <v>0.38188783577999996</v>
      </c>
      <c r="AE31" s="15">
        <f>INDEX('Unique Asset List'!$CN$4:$CT$99,MATCH($B31,'Unique Asset List'!$B$4:$B$99,0),MATCH($C$1,'Unique Asset List'!$CN$3:$CT$3,0))</f>
        <v>0.23</v>
      </c>
      <c r="AF31" s="15">
        <f>INDEX('Unique Asset List'!$CU$4:$DA$99,MATCH($B31,'Unique Asset List'!$B$4:$B$99,0),MATCH($C$1,'Unique Asset List'!$CU$3:$DA$3,0))</f>
        <v>0.27</v>
      </c>
      <c r="AG31" s="15">
        <f>INDEX('Unique Asset List'!$BZ$4:$CF$99,MATCH($B31,'Unique Asset List'!$B$4:$B$99,0),MATCH($C$1,'Unique Asset List'!$BZ$3:$CF$3,0))</f>
        <v>0.23</v>
      </c>
      <c r="AH31" s="15">
        <f>INDEX('Unique Asset List'!$CG$4:$CM$99,MATCH($B31,'Unique Asset List'!$B$4:$B$99,0),MATCH($C$1,'Unique Asset List'!$CG$3:$CM$3,0))</f>
        <v>0.27</v>
      </c>
      <c r="AI31" s="11">
        <v>0.96187963349867744</v>
      </c>
      <c r="AJ31" s="15">
        <f>INDEX('Unique Asset List'!$BL$4:$BR$99,MATCH($B31,'Unique Asset List'!$B$4:$B$99,0),MATCH($C$1,'Unique Asset List'!$BL$3:$BR$3,0))</f>
        <v>0.32314284341629806</v>
      </c>
      <c r="AK31" s="15">
        <f>INDEX('Unique Asset List'!$BS$4:$BY$99,MATCH($B31,'Unique Asset List'!$B$4:$B$99,0),MATCH($C$1,'Unique Asset List'!$BS$3:$BY$3,0))</f>
        <v>0.61768216477991222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0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0</v>
      </c>
      <c r="BD31" s="168">
        <f>INDEX('Unique Asset List'!$A$4:$A$75,MATCH(B31,'Unique Asset List'!$B$4:$B$75,0))</f>
        <v>16</v>
      </c>
      <c r="BE31" s="5">
        <f t="shared" si="3"/>
        <v>6.5282212461864747E-2</v>
      </c>
      <c r="BF31" s="301">
        <f>INDEX('IT-Efficacy Acceptability'!$G$12:$G$52,MATCH($B31,'IT-Efficacy Acceptability'!$B$12:$B$52,0))</f>
        <v>3.0000000000000004</v>
      </c>
      <c r="BG31" s="5">
        <f t="shared" si="6"/>
        <v>6.7873303167420809E-2</v>
      </c>
      <c r="BH31" s="306">
        <f t="shared" si="7"/>
        <v>3.464365712981772E-2</v>
      </c>
      <c r="BI31" s="58"/>
    </row>
    <row r="32" spans="1:61" x14ac:dyDescent="0.25">
      <c r="A32" s="9" t="str">
        <f t="shared" si="9"/>
        <v>IT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INDEX(PTRS!$D$6:$D$12,MATCH('6'!$F32,PTRS!$B$6:$B$12,0))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"/>
        <v>1</v>
      </c>
      <c r="V32" s="17">
        <v>1</v>
      </c>
      <c r="W32" s="9" t="str">
        <f>INDEX('Unique Asset List'!$C$4:$C$75,MATCH($B32,'Unique Asset List'!$B$4:$B$75,0))</f>
        <v>OPRL1</v>
      </c>
      <c r="X32" s="9">
        <f>INDEX('Unique Asset List'!$AC$4:$AI$99,MATCH($B32,'Unique Asset List'!$B$4:$B$99,0),MATCH($C$1,'Unique Asset List'!$AC$3:$AI$3,0))</f>
        <v>2025</v>
      </c>
      <c r="Y32" s="9">
        <f>INDEX('Unique Asset List'!$AJ$4:$AP$99,MATCH($B32,'Unique Asset List'!$B$4:$B$99,0),MATCH($C$1,'Unique Asset List'!$AJ$3:$AP$3,0))</f>
        <v>9.9999999999990905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INDEX('IT-Efficacy Acceptability'!$C$12:$C$52,MATCH($B32,'IT-Efficacy Acceptability'!$B$12:$B$52,0))</f>
        <v>1.7841252000000001</v>
      </c>
      <c r="AC32" s="16">
        <f>INDEX('IT-Efficacy Acceptability'!$E$12:$E$52,MATCH($B32,'IT-Efficacy Acceptability'!$B$12:$B$52,0))</f>
        <v>0.95969850000000012</v>
      </c>
      <c r="AD32" s="16">
        <f>INDEX('IT-Efficacy Acceptability'!$F$12:$F$52,MATCH($B32,'IT-Efficacy Acceptability'!$B$12:$B$52,0))</f>
        <v>0.38188783577999996</v>
      </c>
      <c r="AE32" s="15">
        <f>INDEX('Unique Asset List'!$CN$4:$CT$99,MATCH($B32,'Unique Asset List'!$B$4:$B$99,0),MATCH($C$1,'Unique Asset List'!$CN$3:$CT$3,0))</f>
        <v>0.18</v>
      </c>
      <c r="AF32" s="15">
        <f>INDEX('Unique Asset List'!$CU$4:$DA$99,MATCH($B32,'Unique Asset List'!$B$4:$B$99,0),MATCH($C$1,'Unique Asset List'!$CU$3:$DA$3,0))</f>
        <v>0.32</v>
      </c>
      <c r="AG32" s="15">
        <f>INDEX('Unique Asset List'!$BZ$4:$CF$99,MATCH($B32,'Unique Asset List'!$B$4:$B$99,0),MATCH($C$1,'Unique Asset List'!$BZ$3:$CF$3,0))</f>
        <v>0.18</v>
      </c>
      <c r="AH32" s="15">
        <f>INDEX('Unique Asset List'!$CG$4:$CM$99,MATCH($B32,'Unique Asset List'!$B$4:$B$99,0),MATCH($C$1,'Unique Asset List'!$CG$3:$CM$3,0))</f>
        <v>0.32</v>
      </c>
      <c r="AI32" s="11">
        <v>0.96187963349867744</v>
      </c>
      <c r="AJ32" s="15">
        <f>INDEX('Unique Asset List'!$BL$4:$BR$99,MATCH($B32,'Unique Asset List'!$B$4:$B$99,0),MATCH($C$1,'Unique Asset List'!$BL$3:$BR$3,0))</f>
        <v>0.32314284341629806</v>
      </c>
      <c r="AK32" s="15">
        <f>INDEX('Unique Asset List'!$BS$4:$BY$99,MATCH($B32,'Unique Asset List'!$B$4:$B$99,0),MATCH($C$1,'Unique Asset List'!$BS$3:$BY$3,0))</f>
        <v>0.61768216477991222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0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0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0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7</v>
      </c>
      <c r="BE32" s="5">
        <f t="shared" si="3"/>
        <v>6.5282212461864747E-2</v>
      </c>
      <c r="BF32" s="301">
        <f>INDEX('IT-Efficacy Acceptability'!$G$12:$G$52,MATCH($B32,'IT-Efficacy Acceptability'!$B$12:$B$52,0))</f>
        <v>3.0000000000000004</v>
      </c>
      <c r="BG32" s="5">
        <f t="shared" si="6"/>
        <v>6.7873303167420809E-2</v>
      </c>
      <c r="BH32" s="306">
        <f t="shared" si="7"/>
        <v>3.464365712981772E-2</v>
      </c>
      <c r="BI32" s="58"/>
    </row>
    <row r="33" spans="1:61" x14ac:dyDescent="0.25">
      <c r="A33" s="9" t="str">
        <f t="shared" si="9"/>
        <v>IT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INDEX(PTRS!$D$6:$D$12,MATCH('6'!$F33,PTRS!$B$6:$B$12,0))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1</v>
      </c>
      <c r="V33" s="17">
        <f>5*7/Simulation!E5</f>
        <v>0.19444444444444445</v>
      </c>
      <c r="W33" s="9" t="str">
        <f>INDEX('Unique Asset List'!$C$4:$C$75,MATCH($B33,'Unique Asset List'!$B$4:$B$75,0))</f>
        <v>GABAA</v>
      </c>
      <c r="X33" s="9">
        <f>INDEX('Unique Asset List'!$AC$4:$AI$99,MATCH($B33,'Unique Asset List'!$B$4:$B$99,0),MATCH($C$1,'Unique Asset List'!$AC$3:$AI$3,0))</f>
        <v>2025</v>
      </c>
      <c r="Y33" s="9">
        <f>INDEX('Unique Asset List'!$AJ$4:$AP$99,MATCH($B33,'Unique Asset List'!$B$4:$B$99,0),MATCH($C$1,'Unique Asset List'!$AJ$3:$AP$3,0))</f>
        <v>1.999999999998181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INDEX('IT-Efficacy Acceptability'!$C$12:$C$52,MATCH($B33,'IT-Efficacy Acceptability'!$B$12:$B$52,0))</f>
        <v>1.9904354</v>
      </c>
      <c r="AC33" s="16">
        <f>INDEX('IT-Efficacy Acceptability'!$E$12:$E$52,MATCH($B33,'IT-Efficacy Acceptability'!$B$12:$B$52,0))</f>
        <v>0.93098410000000009</v>
      </c>
      <c r="AD33" s="16">
        <f>INDEX('IT-Efficacy Acceptability'!$F$12:$F$52,MATCH($B33,'IT-Efficacy Acceptability'!$B$12:$B$52,0))</f>
        <v>0.38188783577999996</v>
      </c>
      <c r="AE33" s="15">
        <f>INDEX('Unique Asset List'!$CN$4:$CT$99,MATCH($B33,'Unique Asset List'!$B$4:$B$99,0),MATCH($C$1,'Unique Asset List'!$CN$3:$CT$3,0))</f>
        <v>0.18</v>
      </c>
      <c r="AF33" s="15">
        <f>INDEX('Unique Asset List'!$CU$4:$DA$99,MATCH($B33,'Unique Asset List'!$B$4:$B$99,0),MATCH($C$1,'Unique Asset List'!$CU$3:$DA$3,0))</f>
        <v>0.32</v>
      </c>
      <c r="AG33" s="15">
        <f>INDEX('Unique Asset List'!$BZ$4:$CF$99,MATCH($B33,'Unique Asset List'!$B$4:$B$99,0),MATCH($C$1,'Unique Asset List'!$BZ$3:$CF$3,0))</f>
        <v>0.18</v>
      </c>
      <c r="AH33" s="15">
        <f>INDEX('Unique Asset List'!$CG$4:$CM$99,MATCH($B33,'Unique Asset List'!$B$4:$B$99,0),MATCH($C$1,'Unique Asset List'!$CG$3:$CM$3,0))</f>
        <v>0.32</v>
      </c>
      <c r="AI33" s="11">
        <v>0.96187963349867744</v>
      </c>
      <c r="AJ33" s="15">
        <f>INDEX('Unique Asset List'!$BL$4:$BR$99,MATCH($B33,'Unique Asset List'!$B$4:$B$99,0),MATCH($C$1,'Unique Asset List'!$BL$3:$BR$3,0))</f>
        <v>0.32314284341629806</v>
      </c>
      <c r="AK33" s="15">
        <f>INDEX('Unique Asset List'!$BS$4:$BY$99,MATCH($B33,'Unique Asset List'!$B$4:$B$99,0),MATCH($C$1,'Unique Asset List'!$BS$3:$BY$3,0))</f>
        <v>0.61768216477991222</v>
      </c>
      <c r="AL33" s="9">
        <v>169</v>
      </c>
      <c r="AM33" s="14">
        <f>3.5*365*0.8/AL33</f>
        <v>6.0473372781065091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0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0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List'!$A$4:$A$75,MATCH(B33,'Unique Asset List'!$B$4:$B$75,0))</f>
        <v>38</v>
      </c>
      <c r="BE33" s="5">
        <f t="shared" si="3"/>
        <v>6.5282212461864747E-2</v>
      </c>
      <c r="BF33" s="301">
        <f>INDEX('IT-Efficacy Acceptability'!$G$12:$G$52,MATCH($B33,'IT-Efficacy Acceptability'!$B$12:$B$52,0))</f>
        <v>3.0000000000000004</v>
      </c>
      <c r="BG33" s="5">
        <f t="shared" si="6"/>
        <v>6.7873303167420809E-2</v>
      </c>
      <c r="BH33" s="306">
        <f t="shared" si="7"/>
        <v>3.464365712981772E-2</v>
      </c>
      <c r="BI33" s="58"/>
    </row>
    <row r="34" spans="1:61" x14ac:dyDescent="0.25">
      <c r="A34" s="9" t="str">
        <f t="shared" si="9"/>
        <v>IT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INDEX(PTRS!$D$6:$D$12,MATCH('6'!$F34,PTRS!$B$6:$B$12,0))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"/>
        <v>1</v>
      </c>
      <c r="V34" s="17">
        <v>1</v>
      </c>
      <c r="W34" s="9" t="str">
        <f>INDEX('Unique Asset List'!$C$4:$C$75,MATCH($B34,'Unique Asset List'!$B$4:$B$75,0))</f>
        <v>OX2</v>
      </c>
      <c r="X34" s="9">
        <f>INDEX('Unique Asset List'!$AC$4:$AI$59,MATCH('6'!$B34,'Unique Asset List'!$B$4:$B$59,0),MATCH('6'!$C$1,'Unique Asset List'!$AC$3:$AI$3,0))</f>
        <v>2029</v>
      </c>
      <c r="Y34" s="9">
        <f>INDEX('Unique Asset List'!$AJ$4:$AP$59,MATCH('6'!$B34,'Unique Asset List'!$B$4:$B$59,0),MATCH('6'!$C$1,'Unique Asset List'!$AJ$3:$AP$3,0))</f>
        <v>3.9999999999990905</v>
      </c>
      <c r="Z34" s="9">
        <f>INDEX('Unique Asset List'!$AX$4:$BD$59,MATCH('6'!$B34,'Unique Asset List'!$B$4:$B$59,0),MATCH('6'!$C$1,'Unique Asset List'!$AX$3:$BD$3,0))</f>
        <v>2038</v>
      </c>
      <c r="AA34" s="9">
        <f>INDEX('Unique Asset List'!$BE$4:$BK$59,MATCH('6'!$B34,'Unique Asset List'!$B$4:$B$59,0),MATCH('6'!$C$1,'Unique Asset List'!$BE$3:$BK$3,0))</f>
        <v>3</v>
      </c>
      <c r="AB34" s="16">
        <f>AB25</f>
        <v>2.0931128000000001</v>
      </c>
      <c r="AC34" s="16">
        <f>AC25</f>
        <v>1.0107268</v>
      </c>
      <c r="AD34" s="16">
        <f>AD25</f>
        <v>0.38188783577999996</v>
      </c>
      <c r="AE34" s="15">
        <f>INDEX('Unique Asset List'!$CN$4:$CT$99,MATCH($B34,'Unique Asset List'!$B$4:$B$99,0),MATCH($C$1,'Unique Asset List'!$CN$3:$CT$3,0))</f>
        <v>0.18</v>
      </c>
      <c r="AF34" s="15">
        <f>INDEX('Unique Asset List'!$CU$4:$DA$99,MATCH($B34,'Unique Asset List'!$B$4:$B$99,0),MATCH($C$1,'Unique Asset List'!$CU$3:$DA$3,0))</f>
        <v>0.32</v>
      </c>
      <c r="AG34" s="15">
        <f>INDEX('Unique Asset List'!$BZ$4:$CF$99,MATCH($B34,'Unique Asset List'!$B$4:$B$99,0),MATCH($C$1,'Unique Asset List'!$BZ$3:$CF$3,0))</f>
        <v>0.18</v>
      </c>
      <c r="AH34" s="15">
        <f>INDEX('Unique Asset List'!$CG$4:$CM$99,MATCH($B34,'Unique Asset List'!$B$4:$B$99,0),MATCH($C$1,'Unique Asset List'!$CG$3:$CM$3,0))</f>
        <v>0.32</v>
      </c>
      <c r="AI34" s="11">
        <v>0.96187963349867744</v>
      </c>
      <c r="AJ34" s="15">
        <f>INDEX('Unique Asset List'!$BL$4:$BR$99,MATCH($B34,'Unique Asset List'!$B$4:$B$99,0),MATCH($C$1,'Unique Asset List'!$BL$3:$BR$3,0))</f>
        <v>0.32314284341629806</v>
      </c>
      <c r="AK34" s="15">
        <f>INDEX('Unique Asset List'!$BS$4:$BY$99,MATCH($B34,'Unique Asset List'!$B$4:$B$99,0),MATCH($C$1,'Unique Asset List'!$BS$3:$BY$3,0))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0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List'!$A$4:$A$75,MATCH(B34,'Unique Asset List'!$B$4:$B$75,0))</f>
        <v>23</v>
      </c>
      <c r="BE34" s="5">
        <f t="shared" si="3"/>
        <v>6.5282212461864747E-2</v>
      </c>
      <c r="BF34" s="301">
        <f>BF25</f>
        <v>3.0000000000000004</v>
      </c>
      <c r="BG34" s="5">
        <f t="shared" si="6"/>
        <v>6.7873303167420809E-2</v>
      </c>
      <c r="BH34" s="306">
        <f t="shared" si="7"/>
        <v>3.464365712981772E-2</v>
      </c>
      <c r="BI34" s="58"/>
    </row>
    <row r="35" spans="1:61" x14ac:dyDescent="0.25">
      <c r="A35" s="9" t="str">
        <f t="shared" si="9"/>
        <v>IT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INDEX(PTRS!$D$6:$D$12,MATCH('6'!$F35,PTRS!$B$6:$B$12,0))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"/>
        <v>1</v>
      </c>
      <c r="V35" s="17">
        <f>V29</f>
        <v>0.62408286577470873</v>
      </c>
      <c r="W35" s="9" t="str">
        <f>INDEX('Unique Asset List'!$C$4:$C$75,MATCH($B35,'Unique Asset List'!$B$4:$B$75,0))</f>
        <v>OX1</v>
      </c>
      <c r="X35" s="9">
        <f>INDEX('Unique Asset List'!$AC$4:$AI$59,MATCH('6'!$B35,'Unique Asset List'!$B$4:$B$59,0),MATCH('6'!$C$1,'Unique Asset List'!$AC$3:$AI$3,0))</f>
        <v>2034</v>
      </c>
      <c r="Y35" s="9">
        <f>INDEX('Unique Asset List'!$AJ$4:$AP$59,MATCH('6'!$B35,'Unique Asset List'!$B$4:$B$59,0),MATCH('6'!$C$1,'Unique Asset List'!$AJ$3:$AP$3,0))</f>
        <v>3</v>
      </c>
      <c r="Z35" s="9">
        <f>INDEX('Unique Asset List'!$AX$4:$BD$59,MATCH('6'!$B35,'Unique Asset List'!$B$4:$B$59,0),MATCH('6'!$C$1,'Unique Asset List'!$AX$3:$BD$3,0))</f>
        <v>2043</v>
      </c>
      <c r="AA35" s="9">
        <f>INDEX('Unique Asset List'!$BE$4:$BK$59,MATCH('6'!$B35,'Unique Asset List'!$B$4:$B$59,0),MATCH('6'!$C$1,'Unique Asset List'!$BE$3:$BK$3,0))</f>
        <v>2</v>
      </c>
      <c r="AB35" s="16">
        <f>AB29</f>
        <v>2.1518980000000005</v>
      </c>
      <c r="AC35" s="16">
        <f>AC29</f>
        <v>1.0211683999999999</v>
      </c>
      <c r="AD35" s="16">
        <f>AD29</f>
        <v>0.38188783577999996</v>
      </c>
      <c r="AE35" s="15">
        <f>INDEX('Unique Asset List'!$CN$4:$CT$99,MATCH($B35,'Unique Asset List'!$B$4:$B$99,0),MATCH($C$1,'Unique Asset List'!$CN$3:$CT$3,0))</f>
        <v>0.18</v>
      </c>
      <c r="AF35" s="15">
        <f>INDEX('Unique Asset List'!$CU$4:$DA$99,MATCH($B35,'Unique Asset List'!$B$4:$B$99,0),MATCH($C$1,'Unique Asset List'!$CU$3:$DA$3,0))</f>
        <v>0.32</v>
      </c>
      <c r="AG35" s="15">
        <f>INDEX('Unique Asset List'!$BZ$4:$CF$99,MATCH($B35,'Unique Asset List'!$B$4:$B$99,0),MATCH($C$1,'Unique Asset List'!$BZ$3:$CF$3,0))</f>
        <v>0.18</v>
      </c>
      <c r="AH35" s="15">
        <f>INDEX('Unique Asset List'!$CG$4:$CM$99,MATCH($B35,'Unique Asset List'!$B$4:$B$99,0),MATCH($C$1,'Unique Asset List'!$CG$3:$CM$3,0))</f>
        <v>0.32</v>
      </c>
      <c r="AI35" s="11">
        <v>0.96187963349867744</v>
      </c>
      <c r="AJ35" s="15">
        <f>INDEX('Unique Asset List'!$BL$4:$BR$99,MATCH($B35,'Unique Asset List'!$B$4:$B$99,0),MATCH($C$1,'Unique Asset List'!$BL$3:$BR$3,0))</f>
        <v>0.32314284341629806</v>
      </c>
      <c r="AK35" s="15">
        <f>INDEX('Unique Asset List'!$BS$4:$BY$99,MATCH($B35,'Unique Asset List'!$B$4:$B$99,0),MATCH($C$1,'Unique Asset List'!$BS$3:$BY$3,0))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0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0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0</v>
      </c>
      <c r="BD35" s="168">
        <f>INDEX('Unique Asset List'!$A$4:$A$75,MATCH(B35,'Unique Asset List'!$B$4:$B$75,0))</f>
        <v>22</v>
      </c>
      <c r="BE35" s="5">
        <f t="shared" si="3"/>
        <v>6.5282212461864747E-2</v>
      </c>
      <c r="BF35" s="301">
        <f>BF29</f>
        <v>3.0000000000000004</v>
      </c>
      <c r="BG35" s="5">
        <f t="shared" si="6"/>
        <v>6.7873303167420809E-2</v>
      </c>
      <c r="BH35" s="306">
        <f t="shared" si="7"/>
        <v>3.464365712981772E-2</v>
      </c>
      <c r="BI35" s="58"/>
    </row>
    <row r="36" spans="1:61" x14ac:dyDescent="0.25">
      <c r="A36" s="9" t="str">
        <f t="shared" ref="A36:A42" si="11">$C$1</f>
        <v>IT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INDEX(PTRS!$D$6:$D$12,MATCH('6'!$F36,PTRS!$B$6:$B$12,0))</f>
        <v>0.1044225</v>
      </c>
      <c r="K36" s="17">
        <f t="shared" ref="K36:S36" si="12">K28</f>
        <v>0</v>
      </c>
      <c r="L36" s="17">
        <f t="shared" si="12"/>
        <v>0</v>
      </c>
      <c r="M36" s="17">
        <f t="shared" si="12"/>
        <v>0.25</v>
      </c>
      <c r="N36" s="17">
        <f t="shared" si="12"/>
        <v>0.25</v>
      </c>
      <c r="O36" s="17">
        <f t="shared" si="12"/>
        <v>0.25</v>
      </c>
      <c r="P36" s="17">
        <f t="shared" si="12"/>
        <v>0.25</v>
      </c>
      <c r="Q36" s="17">
        <f t="shared" si="12"/>
        <v>0.25</v>
      </c>
      <c r="R36" s="17">
        <f t="shared" si="12"/>
        <v>0.25</v>
      </c>
      <c r="S36" s="17">
        <f t="shared" si="12"/>
        <v>0</v>
      </c>
      <c r="T36" s="9" t="s">
        <v>17</v>
      </c>
      <c r="U36" s="17">
        <f t="shared" si="1"/>
        <v>1</v>
      </c>
      <c r="V36" s="17">
        <v>1</v>
      </c>
      <c r="W36" s="9" t="str">
        <f>INDEX('Unique Asset List'!$C$4:$C$75,MATCH($B36,'Unique Asset List'!$B$4:$B$75,0))</f>
        <v>KOR</v>
      </c>
      <c r="X36" s="9">
        <f>INDEX('Unique Asset List'!$AC$4:$AI$59,MATCH('6'!$B36,'Unique Asset List'!$B$4:$B$59,0),MATCH('6'!$C$1,'Unique Asset List'!$AC$3:$AI$3,0))</f>
        <v>2031</v>
      </c>
      <c r="Y36" s="9">
        <f>INDEX('Unique Asset List'!$AJ$4:$AP$59,MATCH('6'!$B36,'Unique Asset List'!$B$4:$B$59,0),MATCH('6'!$C$1,'Unique Asset List'!$AJ$3:$AP$3,0))</f>
        <v>9</v>
      </c>
      <c r="Z36" s="9">
        <f>INDEX('Unique Asset List'!$AX$4:$BD$59,MATCH('6'!$B36,'Unique Asset List'!$B$4:$B$59,0),MATCH('6'!$C$1,'Unique Asset List'!$AX$3:$BD$3,0))</f>
        <v>2040</v>
      </c>
      <c r="AA36" s="9">
        <f>INDEX('Unique Asset List'!$BE$4:$BK$59,MATCH('6'!$B36,'Unique Asset List'!$B$4:$B$59,0),MATCH('6'!$C$1,'Unique Asset List'!$BE$3:$BK$3,0))</f>
        <v>8</v>
      </c>
      <c r="AB36" s="16">
        <f>AB28</f>
        <v>1.9739688000000002</v>
      </c>
      <c r="AC36" s="16">
        <f>AC28</f>
        <v>1.0653444000000001</v>
      </c>
      <c r="AD36" s="16">
        <f>AD28</f>
        <v>0.38188783577999996</v>
      </c>
      <c r="AE36" s="15">
        <f>INDEX('Unique Asset List'!$CN$4:$CT$99,MATCH($B36,'Unique Asset List'!$B$4:$B$99,0),MATCH($C$1,'Unique Asset List'!$CN$3:$CT$3,0))</f>
        <v>0.18</v>
      </c>
      <c r="AF36" s="15">
        <f>INDEX('Unique Asset List'!$CU$4:$DA$99,MATCH($B36,'Unique Asset List'!$B$4:$B$99,0),MATCH($C$1,'Unique Asset List'!$CU$3:$DA$3,0))</f>
        <v>0.32</v>
      </c>
      <c r="AG36" s="15">
        <f>INDEX('Unique Asset List'!$BZ$4:$CF$99,MATCH($B36,'Unique Asset List'!$B$4:$B$99,0),MATCH($C$1,'Unique Asset List'!$BZ$3:$CF$3,0))</f>
        <v>0.18</v>
      </c>
      <c r="AH36" s="15">
        <f>INDEX('Unique Asset List'!$CG$4:$CM$99,MATCH($B36,'Unique Asset List'!$B$4:$B$99,0),MATCH($C$1,'Unique Asset List'!$CG$3:$CM$3,0))</f>
        <v>0.32</v>
      </c>
      <c r="AI36" s="11">
        <v>0.96187963349867744</v>
      </c>
      <c r="AJ36" s="15">
        <f>INDEX('Unique Asset List'!$BL$4:$BR$99,MATCH($B36,'Unique Asset List'!$B$4:$B$99,0),MATCH($C$1,'Unique Asset List'!$BL$3:$BR$3,0))</f>
        <v>0.32314284341629806</v>
      </c>
      <c r="AK36" s="15">
        <f>INDEX('Unique Asset List'!$BS$4:$BY$99,MATCH($B36,'Unique Asset List'!$B$4:$B$99,0),MATCH($C$1,'Unique Asset List'!$BS$3:$BY$3,0))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3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0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List'!$A$4:$A$75,MATCH(B36,'Unique Asset List'!$B$4:$B$75,0))</f>
        <v>20</v>
      </c>
      <c r="BE36" s="5">
        <f t="shared" si="3"/>
        <v>6.5282212461864747E-2</v>
      </c>
      <c r="BF36" s="301">
        <f>BF28</f>
        <v>3.0000000000000004</v>
      </c>
      <c r="BG36" s="5">
        <f t="shared" si="6"/>
        <v>6.7873303167420809E-2</v>
      </c>
      <c r="BH36" s="306">
        <f t="shared" si="7"/>
        <v>3.464365712981772E-2</v>
      </c>
      <c r="BI36" s="58"/>
    </row>
    <row r="37" spans="1:61" x14ac:dyDescent="0.25">
      <c r="A37" s="9" t="str">
        <f t="shared" si="11"/>
        <v>IT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INDEX(PTRS!$D$6:$D$12,MATCH('6'!$F37,PTRS!$B$6:$B$12,0))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"/>
        <v>0.3181082915068203</v>
      </c>
      <c r="V37" s="17">
        <v>1</v>
      </c>
      <c r="W37" s="9" t="str">
        <f>INDEX('Unique Asset List'!$C$4:$C$75,MATCH($B37,'Unique Asset List'!$B$4:$B$75,0))</f>
        <v>NME1</v>
      </c>
      <c r="X37" s="9">
        <f>INDEX('Unique Asset List'!$AC$4:$AI$59,MATCH('6'!$B37,'Unique Asset List'!$B$4:$B$59,0),MATCH('6'!$C$1,'Unique Asset List'!$AC$3:$AI$3,0))</f>
        <v>2031</v>
      </c>
      <c r="Y37" s="9">
        <f>INDEX('Unique Asset List'!$AJ$4:$AP$59,MATCH('6'!$B37,'Unique Asset List'!$B$4:$B$59,0),MATCH('6'!$C$1,'Unique Asset List'!$AJ$3:$AP$3,0))</f>
        <v>6.9999999999990905</v>
      </c>
      <c r="Z37" s="9">
        <f>INDEX('Unique Asset List'!$AX$4:$BD$59,MATCH('6'!$B37,'Unique Asset List'!$B$4:$B$59,0),MATCH('6'!$C$1,'Unique Asset List'!$AX$3:$BD$3,0))</f>
        <v>2042</v>
      </c>
      <c r="AA37" s="9">
        <f>INDEX('Unique Asset List'!$BE$4:$BK$59,MATCH('6'!$B37,'Unique Asset List'!$B$4:$B$59,0),MATCH('6'!$C$1,'Unique Asset List'!$BE$3:$BK$3,0))</f>
        <v>6</v>
      </c>
      <c r="AB37" s="16">
        <f>$AB$21</f>
        <v>2.81</v>
      </c>
      <c r="AC37" s="16">
        <v>1.0028454</v>
      </c>
      <c r="AD37" s="16">
        <v>0.56099999999999994</v>
      </c>
      <c r="AE37" s="15">
        <f>INDEX('Unique Asset List'!$CN$4:$CT$99,MATCH($B37,'Unique Asset List'!$B$4:$B$99,0),MATCH($C$1,'Unique Asset List'!$CN$3:$CT$3,0))</f>
        <v>0.18</v>
      </c>
      <c r="AF37" s="15">
        <f>INDEX('Unique Asset List'!$CU$4:$DA$99,MATCH($B37,'Unique Asset List'!$B$4:$B$99,0),MATCH($C$1,'Unique Asset List'!$CU$3:$DA$3,0))</f>
        <v>0.32</v>
      </c>
      <c r="AG37" s="15">
        <f>INDEX('Unique Asset List'!$BZ$4:$CF$99,MATCH($B37,'Unique Asset List'!$B$4:$B$99,0),MATCH($C$1,'Unique Asset List'!$BZ$3:$CF$3,0))</f>
        <v>0.18</v>
      </c>
      <c r="AH37" s="15">
        <f>INDEX('Unique Asset List'!$CG$4:$CM$99,MATCH($B37,'Unique Asset List'!$B$4:$B$99,0),MATCH($C$1,'Unique Asset List'!$CG$3:$CM$3,0))</f>
        <v>0.32</v>
      </c>
      <c r="AI37" s="11">
        <v>0.96187963349867744</v>
      </c>
      <c r="AJ37" s="15">
        <f>INDEX('Unique Asset List'!$BL$4:$BR$99,MATCH($B37,'Unique Asset List'!$B$4:$B$99,0),MATCH($C$1,'Unique Asset List'!$BL$3:$BR$3,0))</f>
        <v>0.32314284341629806</v>
      </c>
      <c r="AK37" s="15">
        <f>INDEX('Unique Asset List'!$BS$4:$BY$99,MATCH($B37,'Unique Asset List'!$B$4:$B$99,0),MATCH($C$1,'Unique Asset List'!$BS$3:$BY$3,0))</f>
        <v>0.61768216477991222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3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List'!$A$4:$A$75,MATCH(B37,'Unique Asset List'!$B$4:$B$75,0))</f>
        <v>27</v>
      </c>
      <c r="BE37" s="5">
        <f t="shared" si="3"/>
        <v>2.0766813072029048E-2</v>
      </c>
      <c r="BF37" s="301">
        <f>BF21</f>
        <v>1.2000000000000002</v>
      </c>
      <c r="BG37" s="5">
        <f t="shared" si="6"/>
        <v>2.7149321266968323E-2</v>
      </c>
      <c r="BH37" s="306">
        <f t="shared" si="7"/>
        <v>1.102043458111439E-2</v>
      </c>
      <c r="BI37" s="58"/>
    </row>
    <row r="38" spans="1:61" x14ac:dyDescent="0.25">
      <c r="A38" s="9" t="str">
        <f t="shared" si="11"/>
        <v>IT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INDEX(PTRS!$D$6:$D$12,MATCH('6'!$F38,PTRS!$B$6:$B$12,0))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"/>
        <v>0.3181082915068203</v>
      </c>
      <c r="V38" s="17">
        <v>1</v>
      </c>
      <c r="W38" s="9" t="str">
        <f>INDEX('Unique Asset List'!$C$4:$C$75,MATCH($B38,'Unique Asset List'!$B$4:$B$75,0))</f>
        <v>NME2</v>
      </c>
      <c r="X38" s="9">
        <f>INDEX('Unique Asset List'!$AC$4:$AI$59,MATCH('6'!$B38,'Unique Asset List'!$B$4:$B$59,0),MATCH('6'!$C$1,'Unique Asset List'!$AC$3:$AI$3,0))</f>
        <v>2035</v>
      </c>
      <c r="Y38" s="9">
        <f>INDEX('Unique Asset List'!$AJ$4:$AP$59,MATCH('6'!$B38,'Unique Asset List'!$B$4:$B$59,0),MATCH('6'!$C$1,'Unique Asset List'!$AJ$3:$AP$3,0))</f>
        <v>6.9999999999990905</v>
      </c>
      <c r="Z38" s="9">
        <f>INDEX('Unique Asset List'!$AX$4:$BD$59,MATCH('6'!$B38,'Unique Asset List'!$B$4:$B$59,0),MATCH('6'!$C$1,'Unique Asset List'!$AX$3:$BD$3,0))</f>
        <v>2046</v>
      </c>
      <c r="AA38" s="9">
        <f>INDEX('Unique Asset List'!$BE$4:$BK$59,MATCH('6'!$B38,'Unique Asset List'!$B$4:$B$59,0),MATCH('6'!$C$1,'Unique Asset List'!$BE$3:$BK$3,0))</f>
        <v>6</v>
      </c>
      <c r="AB38" s="16">
        <f>$AB$21</f>
        <v>2.81</v>
      </c>
      <c r="AC38" s="16">
        <v>1.0028454</v>
      </c>
      <c r="AD38" s="16">
        <v>0.56099999999999994</v>
      </c>
      <c r="AE38" s="15">
        <f>INDEX('Unique Asset List'!$CN$4:$CT$99,MATCH($B38,'Unique Asset List'!$B$4:$B$99,0),MATCH($C$1,'Unique Asset List'!$CN$3:$CT$3,0))</f>
        <v>0.18</v>
      </c>
      <c r="AF38" s="15">
        <f>INDEX('Unique Asset List'!$CU$4:$DA$99,MATCH($B38,'Unique Asset List'!$B$4:$B$99,0),MATCH($C$1,'Unique Asset List'!$CU$3:$DA$3,0))</f>
        <v>0.32</v>
      </c>
      <c r="AG38" s="15">
        <f>INDEX('Unique Asset List'!$BZ$4:$CF$99,MATCH($B38,'Unique Asset List'!$B$4:$B$99,0),MATCH($C$1,'Unique Asset List'!$BZ$3:$CF$3,0))</f>
        <v>0.18</v>
      </c>
      <c r="AH38" s="15">
        <f>INDEX('Unique Asset List'!$CG$4:$CM$99,MATCH($B38,'Unique Asset List'!$B$4:$B$99,0),MATCH($C$1,'Unique Asset List'!$CG$3:$CM$3,0))</f>
        <v>0.32</v>
      </c>
      <c r="AI38" s="11">
        <v>0.96187963349867744</v>
      </c>
      <c r="AJ38" s="15">
        <f>INDEX('Unique Asset List'!$BL$4:$BR$99,MATCH($B38,'Unique Asset List'!$B$4:$B$99,0),MATCH($C$1,'Unique Asset List'!$BL$3:$BR$3,0))</f>
        <v>0.32314284341629806</v>
      </c>
      <c r="AK38" s="15">
        <f>INDEX('Unique Asset List'!$BS$4:$BY$99,MATCH($B38,'Unique Asset List'!$B$4:$B$99,0),MATCH($C$1,'Unique Asset List'!$BS$3:$BY$3,0))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3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List'!$A$4:$A$75,MATCH(B38,'Unique Asset List'!$B$4:$B$75,0))</f>
        <v>28</v>
      </c>
      <c r="BE38" s="5">
        <f t="shared" si="3"/>
        <v>2.0766813072029048E-2</v>
      </c>
      <c r="BF38" s="301">
        <f>BF21</f>
        <v>1.2000000000000002</v>
      </c>
      <c r="BG38" s="5">
        <f t="shared" si="6"/>
        <v>2.7149321266968323E-2</v>
      </c>
      <c r="BH38" s="306">
        <f t="shared" si="7"/>
        <v>1.102043458111439E-2</v>
      </c>
      <c r="BI38" s="58"/>
    </row>
    <row r="39" spans="1:61" x14ac:dyDescent="0.25">
      <c r="A39" s="9" t="str">
        <f t="shared" si="11"/>
        <v>IT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INDEX(PTRS!$D$6:$D$12,MATCH('6'!$F39,PTRS!$B$6:$B$12,0))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"/>
        <v>0.3181082915068203</v>
      </c>
      <c r="V39" s="17">
        <v>1</v>
      </c>
      <c r="W39" s="9" t="str">
        <f>INDEX('Unique Asset List'!$C$4:$C$75,MATCH($B39,'Unique Asset List'!$B$4:$B$75,0))</f>
        <v>NME3</v>
      </c>
      <c r="X39" s="9">
        <f>INDEX('Unique Asset List'!$AC$4:$AI$59,MATCH('6'!$B39,'Unique Asset List'!$B$4:$B$59,0),MATCH('6'!$C$1,'Unique Asset List'!$AC$3:$AI$3,0))</f>
        <v>2039</v>
      </c>
      <c r="Y39" s="9">
        <f>INDEX('Unique Asset List'!$AJ$4:$AP$59,MATCH('6'!$B39,'Unique Asset List'!$B$4:$B$59,0),MATCH('6'!$C$1,'Unique Asset List'!$AJ$3:$AP$3,0))</f>
        <v>6.9999999999990905</v>
      </c>
      <c r="Z39" s="9">
        <f>INDEX('Unique Asset List'!$AX$4:$BD$59,MATCH('6'!$B39,'Unique Asset List'!$B$4:$B$59,0),MATCH('6'!$C$1,'Unique Asset List'!$AX$3:$BD$3,0))</f>
        <v>2050</v>
      </c>
      <c r="AA39" s="9">
        <f>INDEX('Unique Asset List'!$BE$4:$BK$59,MATCH('6'!$B39,'Unique Asset List'!$B$4:$B$59,0),MATCH('6'!$C$1,'Unique Asset List'!$BE$3:$BK$3,0))</f>
        <v>6</v>
      </c>
      <c r="AB39" s="16">
        <f>$AB$21</f>
        <v>2.81</v>
      </c>
      <c r="AC39" s="16">
        <v>1.0028454</v>
      </c>
      <c r="AD39" s="16">
        <v>0.56099999999999994</v>
      </c>
      <c r="AE39" s="15">
        <f>INDEX('Unique Asset List'!$CN$4:$CT$99,MATCH($B39,'Unique Asset List'!$B$4:$B$99,0),MATCH($C$1,'Unique Asset List'!$CN$3:$CT$3,0))</f>
        <v>0.18</v>
      </c>
      <c r="AF39" s="15">
        <f>INDEX('Unique Asset List'!$CU$4:$DA$99,MATCH($B39,'Unique Asset List'!$B$4:$B$99,0),MATCH($C$1,'Unique Asset List'!$CU$3:$DA$3,0))</f>
        <v>0.32</v>
      </c>
      <c r="AG39" s="15">
        <f>INDEX('Unique Asset List'!$BZ$4:$CF$99,MATCH($B39,'Unique Asset List'!$B$4:$B$99,0),MATCH($C$1,'Unique Asset List'!$BZ$3:$CF$3,0))</f>
        <v>0.18</v>
      </c>
      <c r="AH39" s="15">
        <f>INDEX('Unique Asset List'!$CG$4:$CM$99,MATCH($B39,'Unique Asset List'!$B$4:$B$99,0),MATCH($C$1,'Unique Asset List'!$CG$3:$CM$3,0))</f>
        <v>0.32</v>
      </c>
      <c r="AI39" s="11">
        <v>0.96187963349867744</v>
      </c>
      <c r="AJ39" s="15">
        <f>INDEX('Unique Asset List'!$BL$4:$BR$99,MATCH($B39,'Unique Asset List'!$B$4:$B$99,0),MATCH($C$1,'Unique Asset List'!$BL$3:$BR$3,0))</f>
        <v>0.32314284341629806</v>
      </c>
      <c r="AK39" s="15">
        <f>INDEX('Unique Asset List'!$BS$4:$BY$99,MATCH($B39,'Unique Asset List'!$B$4:$B$99,0),MATCH($C$1,'Unique Asset List'!$BS$3:$BY$3,0))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3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List'!$A$4:$A$75,MATCH(B39,'Unique Asset List'!$B$4:$B$75,0))</f>
        <v>29</v>
      </c>
      <c r="BE39" s="5">
        <f t="shared" si="3"/>
        <v>2.0766813072029048E-2</v>
      </c>
      <c r="BF39" s="301">
        <f>BF21</f>
        <v>1.2000000000000002</v>
      </c>
      <c r="BG39" s="5">
        <f t="shared" si="6"/>
        <v>2.7149321266968323E-2</v>
      </c>
      <c r="BH39" s="306">
        <f t="shared" si="7"/>
        <v>1.102043458111439E-2</v>
      </c>
      <c r="BI39" s="58"/>
    </row>
    <row r="40" spans="1:61" x14ac:dyDescent="0.25">
      <c r="A40" s="9" t="str">
        <f t="shared" si="11"/>
        <v>IT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INDEX(PTRS!$D$6:$D$12,MATCH('6'!$F40,PTRS!$B$6:$B$12,0))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"/>
        <v>0.3181082915068203</v>
      </c>
      <c r="V40" s="17">
        <v>1</v>
      </c>
      <c r="W40" s="9" t="str">
        <f>INDEX('Unique Asset List'!$C$4:$C$75,MATCH($B40,'Unique Asset List'!$B$4:$B$75,0))</f>
        <v>NME1</v>
      </c>
      <c r="X40" s="9">
        <f>INDEX('Unique Asset List'!$AC$4:$AI$59,MATCH('6'!$B40,'Unique Asset List'!$B$4:$B$59,0),MATCH('6'!$C$1,'Unique Asset List'!$AC$3:$AI$3,0))</f>
        <v>2033</v>
      </c>
      <c r="Y40" s="9">
        <f>INDEX('Unique Asset List'!$AJ$4:$AP$59,MATCH('6'!$B40,'Unique Asset List'!$B$4:$B$59,0),MATCH('6'!$C$1,'Unique Asset List'!$AJ$3:$AP$3,0))</f>
        <v>6.9999999999990905</v>
      </c>
      <c r="Z40" s="9">
        <f>INDEX('Unique Asset List'!$AX$4:$BD$59,MATCH('6'!$B40,'Unique Asset List'!$B$4:$B$59,0),MATCH('6'!$C$1,'Unique Asset List'!$AX$3:$BD$3,0))</f>
        <v>2044</v>
      </c>
      <c r="AA40" s="9">
        <f>INDEX('Unique Asset List'!$BE$4:$BK$59,MATCH('6'!$B40,'Unique Asset List'!$B$4:$B$59,0),MATCH('6'!$C$1,'Unique Asset List'!$BE$3:$BK$3,0))</f>
        <v>6</v>
      </c>
      <c r="AB40" s="16">
        <f>AB37</f>
        <v>2.81</v>
      </c>
      <c r="AC40" s="16">
        <v>1.0028454</v>
      </c>
      <c r="AD40" s="16">
        <v>0.56099999999999994</v>
      </c>
      <c r="AE40" s="15">
        <f>INDEX('Unique Asset List'!$CN$4:$CT$99,MATCH($B40,'Unique Asset List'!$B$4:$B$99,0),MATCH($C$1,'Unique Asset List'!$CN$3:$CT$3,0))</f>
        <v>0.18</v>
      </c>
      <c r="AF40" s="15">
        <f>INDEX('Unique Asset List'!$CU$4:$DA$99,MATCH($B40,'Unique Asset List'!$B$4:$B$99,0),MATCH($C$1,'Unique Asset List'!$CU$3:$DA$3,0))</f>
        <v>0.32</v>
      </c>
      <c r="AG40" s="15">
        <f>INDEX('Unique Asset List'!$BZ$4:$CF$99,MATCH($B40,'Unique Asset List'!$B$4:$B$99,0),MATCH($C$1,'Unique Asset List'!$BZ$3:$CF$3,0))</f>
        <v>0.18</v>
      </c>
      <c r="AH40" s="15">
        <f>INDEX('Unique Asset List'!$CG$4:$CM$99,MATCH($B40,'Unique Asset List'!$B$4:$B$99,0),MATCH($C$1,'Unique Asset List'!$CG$3:$CM$3,0))</f>
        <v>0.32</v>
      </c>
      <c r="AI40" s="11">
        <v>0.96187963349867744</v>
      </c>
      <c r="AJ40" s="15">
        <f>INDEX('Unique Asset List'!$BL$4:$BR$99,MATCH($B40,'Unique Asset List'!$B$4:$B$99,0),MATCH($C$1,'Unique Asset List'!$BL$3:$BR$3,0))</f>
        <v>0.32314284341629806</v>
      </c>
      <c r="AK40" s="15">
        <f>INDEX('Unique Asset List'!$BS$4:$BY$99,MATCH($B40,'Unique Asset List'!$B$4:$B$99,0),MATCH($C$1,'Unique Asset List'!$BS$3:$BY$3,0))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3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List'!$A$4:$A$75,MATCH(B40,'Unique Asset List'!$B$4:$B$75,0))</f>
        <v>30</v>
      </c>
      <c r="BE40" s="5">
        <f t="shared" si="3"/>
        <v>2.0766813072029048E-2</v>
      </c>
      <c r="BF40" s="301">
        <f>BF37</f>
        <v>1.2000000000000002</v>
      </c>
      <c r="BG40" s="5">
        <f t="shared" si="6"/>
        <v>2.7149321266968323E-2</v>
      </c>
      <c r="BH40" s="306">
        <f t="shared" si="7"/>
        <v>1.102043458111439E-2</v>
      </c>
      <c r="BI40" s="58"/>
    </row>
    <row r="41" spans="1:61" x14ac:dyDescent="0.25">
      <c r="A41" s="9" t="str">
        <f t="shared" si="11"/>
        <v>IT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INDEX(PTRS!$D$6:$D$12,MATCH('6'!$F41,PTRS!$B$6:$B$12,0))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"/>
        <v>0.3181082915068203</v>
      </c>
      <c r="V41" s="17">
        <v>1</v>
      </c>
      <c r="W41" s="9" t="str">
        <f>INDEX('Unique Asset List'!$C$4:$C$75,MATCH($B41,'Unique Asset List'!$B$4:$B$75,0))</f>
        <v>NME2</v>
      </c>
      <c r="X41" s="9">
        <f>INDEX('Unique Asset List'!$AC$4:$AI$59,MATCH('6'!$B41,'Unique Asset List'!$B$4:$B$59,0),MATCH('6'!$C$1,'Unique Asset List'!$AC$3:$AI$3,0))</f>
        <v>2037</v>
      </c>
      <c r="Y41" s="9">
        <f>INDEX('Unique Asset List'!$AJ$4:$AP$59,MATCH('6'!$B41,'Unique Asset List'!$B$4:$B$59,0),MATCH('6'!$C$1,'Unique Asset List'!$AJ$3:$AP$3,0))</f>
        <v>6.9999999999990905</v>
      </c>
      <c r="Z41" s="9">
        <f>INDEX('Unique Asset List'!$AX$4:$BD$59,MATCH('6'!$B41,'Unique Asset List'!$B$4:$B$59,0),MATCH('6'!$C$1,'Unique Asset List'!$AX$3:$BD$3,0))</f>
        <v>2048</v>
      </c>
      <c r="AA41" s="9">
        <f>INDEX('Unique Asset List'!$BE$4:$BK$59,MATCH('6'!$B41,'Unique Asset List'!$B$4:$B$59,0),MATCH('6'!$C$1,'Unique Asset List'!$BE$3:$BK$3,0))</f>
        <v>6</v>
      </c>
      <c r="AB41" s="16">
        <f>AB38</f>
        <v>2.81</v>
      </c>
      <c r="AC41" s="16">
        <v>1.0028454</v>
      </c>
      <c r="AD41" s="16">
        <v>0.56099999999999994</v>
      </c>
      <c r="AE41" s="15">
        <f>INDEX('Unique Asset List'!$CN$4:$CT$99,MATCH($B41,'Unique Asset List'!$B$4:$B$99,0),MATCH($C$1,'Unique Asset List'!$CN$3:$CT$3,0))</f>
        <v>0.18</v>
      </c>
      <c r="AF41" s="15">
        <f>INDEX('Unique Asset List'!$CU$4:$DA$99,MATCH($B41,'Unique Asset List'!$B$4:$B$99,0),MATCH($C$1,'Unique Asset List'!$CU$3:$DA$3,0))</f>
        <v>0.32</v>
      </c>
      <c r="AG41" s="15">
        <f>INDEX('Unique Asset List'!$BZ$4:$CF$99,MATCH($B41,'Unique Asset List'!$B$4:$B$99,0),MATCH($C$1,'Unique Asset List'!$BZ$3:$CF$3,0))</f>
        <v>0.18</v>
      </c>
      <c r="AH41" s="15">
        <f>INDEX('Unique Asset List'!$CG$4:$CM$99,MATCH($B41,'Unique Asset List'!$B$4:$B$99,0),MATCH($C$1,'Unique Asset List'!$CG$3:$CM$3,0))</f>
        <v>0.32</v>
      </c>
      <c r="AI41" s="11">
        <v>0.96187963349867744</v>
      </c>
      <c r="AJ41" s="15">
        <f>INDEX('Unique Asset List'!$BL$4:$BR$99,MATCH($B41,'Unique Asset List'!$B$4:$B$99,0),MATCH($C$1,'Unique Asset List'!$BL$3:$BR$3,0))</f>
        <v>0.32314284341629806</v>
      </c>
      <c r="AK41" s="15">
        <f>INDEX('Unique Asset List'!$BS$4:$BY$99,MATCH($B41,'Unique Asset List'!$B$4:$B$99,0),MATCH($C$1,'Unique Asset List'!$BS$3:$BY$3,0))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3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List'!$A$4:$A$75,MATCH(B41,'Unique Asset List'!$B$4:$B$75,0))</f>
        <v>31</v>
      </c>
      <c r="BE41" s="5">
        <f t="shared" si="3"/>
        <v>2.0766813072029048E-2</v>
      </c>
      <c r="BF41" s="301">
        <f>BF38</f>
        <v>1.2000000000000002</v>
      </c>
      <c r="BG41" s="5">
        <f t="shared" si="6"/>
        <v>2.7149321266968323E-2</v>
      </c>
      <c r="BH41" s="306">
        <f t="shared" si="7"/>
        <v>1.102043458111439E-2</v>
      </c>
      <c r="BI41" s="58"/>
    </row>
    <row r="42" spans="1:61" x14ac:dyDescent="0.25">
      <c r="A42" s="9" t="str">
        <f t="shared" si="11"/>
        <v>IT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INDEX(PTRS!$D$6:$D$12,MATCH('6'!$F42,PTRS!$B$6:$B$12,0))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"/>
        <v>0.3181082915068203</v>
      </c>
      <c r="V42" s="17">
        <v>1</v>
      </c>
      <c r="W42" s="9" t="str">
        <f>INDEX('Unique Asset List'!$C$4:$C$75,MATCH($B42,'Unique Asset List'!$B$4:$B$75,0))</f>
        <v>NME3</v>
      </c>
      <c r="X42" s="9">
        <f>INDEX('Unique Asset List'!$AC$4:$AI$59,MATCH('6'!$B42,'Unique Asset List'!$B$4:$B$59,0),MATCH('6'!$C$1,'Unique Asset List'!$AC$3:$AI$3,0))</f>
        <v>2042</v>
      </c>
      <c r="Y42" s="9">
        <f>INDEX('Unique Asset List'!$AJ$4:$AP$59,MATCH('6'!$B42,'Unique Asset List'!$B$4:$B$59,0),MATCH('6'!$C$1,'Unique Asset List'!$AJ$3:$AP$3,0))</f>
        <v>6.9999999999990905</v>
      </c>
      <c r="Z42" s="9">
        <f>INDEX('Unique Asset List'!$AX$4:$BD$59,MATCH('6'!$B42,'Unique Asset List'!$B$4:$B$59,0),MATCH('6'!$C$1,'Unique Asset List'!$AX$3:$BD$3,0))</f>
        <v>2053</v>
      </c>
      <c r="AA42" s="9">
        <f>INDEX('Unique Asset List'!$BE$4:$BK$59,MATCH('6'!$B42,'Unique Asset List'!$B$4:$B$59,0),MATCH('6'!$C$1,'Unique Asset List'!$BE$3:$BK$3,0))</f>
        <v>6</v>
      </c>
      <c r="AB42" s="16">
        <f>AB39</f>
        <v>2.81</v>
      </c>
      <c r="AC42" s="16">
        <v>1.0028454</v>
      </c>
      <c r="AD42" s="16">
        <v>0.56099999999999994</v>
      </c>
      <c r="AE42" s="15">
        <f>INDEX('Unique Asset List'!$CN$4:$CT$99,MATCH($B42,'Unique Asset List'!$B$4:$B$99,0),MATCH($C$1,'Unique Asset List'!$CN$3:$CT$3,0))</f>
        <v>0.18</v>
      </c>
      <c r="AF42" s="15">
        <f>INDEX('Unique Asset List'!$CU$4:$DA$99,MATCH($B42,'Unique Asset List'!$B$4:$B$99,0),MATCH($C$1,'Unique Asset List'!$CU$3:$DA$3,0))</f>
        <v>0.32</v>
      </c>
      <c r="AG42" s="15">
        <f>INDEX('Unique Asset List'!$BZ$4:$CF$99,MATCH($B42,'Unique Asset List'!$B$4:$B$99,0),MATCH($C$1,'Unique Asset List'!$BZ$3:$CF$3,0))</f>
        <v>0.18</v>
      </c>
      <c r="AH42" s="15">
        <f>INDEX('Unique Asset List'!$CG$4:$CM$99,MATCH($B42,'Unique Asset List'!$B$4:$B$99,0),MATCH($C$1,'Unique Asset List'!$CG$3:$CM$3,0))</f>
        <v>0.32</v>
      </c>
      <c r="AI42" s="11">
        <v>0.96187963349867744</v>
      </c>
      <c r="AJ42" s="15">
        <f>INDEX('Unique Asset List'!$BL$4:$BR$99,MATCH($B42,'Unique Asset List'!$B$4:$B$99,0),MATCH($C$1,'Unique Asset List'!$BL$3:$BR$3,0))</f>
        <v>0.32314284341629806</v>
      </c>
      <c r="AK42" s="15">
        <f>INDEX('Unique Asset List'!$BS$4:$BY$99,MATCH($B42,'Unique Asset List'!$B$4:$B$99,0),MATCH($C$1,'Unique Asset List'!$BS$3:$BY$3,0))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3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List'!$A$4:$A$75,MATCH(B42,'Unique Asset List'!$B$4:$B$75,0))</f>
        <v>32</v>
      </c>
      <c r="BE42" s="5">
        <f t="shared" si="3"/>
        <v>2.0766813072029048E-2</v>
      </c>
      <c r="BF42" s="301">
        <f>BF39</f>
        <v>1.2000000000000002</v>
      </c>
      <c r="BG42" s="5">
        <f t="shared" si="6"/>
        <v>2.7149321266968323E-2</v>
      </c>
      <c r="BH42" s="306">
        <f t="shared" si="7"/>
        <v>1.102043458111439E-2</v>
      </c>
      <c r="BI42" s="58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300-000000000000}">
      <formula1>"ON,OFF"</formula1>
    </dataValidation>
    <dataValidation type="list" allowBlank="1" showInputMessage="1" showErrorMessage="1" sqref="C1" xr:uid="{00000000-0002-0000-33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3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>
    <outlinePr summaryBelow="0" summaryRight="0"/>
  </sheetPr>
  <dimension ref="A1:BH42"/>
  <sheetViews>
    <sheetView topLeftCell="X13" workbookViewId="0">
      <selection activeCell="BD13" sqref="BD1:BD1048576"/>
    </sheetView>
  </sheetViews>
  <sheetFormatPr defaultRowHeight="15" x14ac:dyDescent="0.25"/>
  <cols>
    <col min="1" max="1" width="7.5703125" customWidth="1"/>
    <col min="2" max="2" width="25.28515625" bestFit="1" customWidth="1"/>
    <col min="3" max="3" width="5.140625" customWidth="1"/>
    <col min="4" max="4" width="11.85546875" bestFit="1" customWidth="1"/>
    <col min="5" max="6" width="9" bestFit="1" customWidth="1"/>
    <col min="7" max="7" width="4.5703125" bestFit="1" customWidth="1"/>
    <col min="8" max="8" width="6" customWidth="1"/>
    <col min="9" max="9" width="3" bestFit="1" customWidth="1"/>
    <col min="10" max="12" width="4.85546875" bestFit="1" customWidth="1"/>
    <col min="13" max="13" width="5.140625" bestFit="1" customWidth="1"/>
    <col min="14" max="14" width="4.85546875" bestFit="1" customWidth="1"/>
    <col min="15" max="15" width="5.140625" bestFit="1" customWidth="1"/>
    <col min="16" max="19" width="4.85546875" bestFit="1" customWidth="1"/>
    <col min="20" max="20" width="21.7109375" bestFit="1" customWidth="1"/>
    <col min="21" max="21" width="4.85546875" bestFit="1" customWidth="1"/>
    <col min="22" max="22" width="5.5703125" bestFit="1" customWidth="1"/>
    <col min="23" max="23" width="9.42578125" bestFit="1" customWidth="1"/>
    <col min="24" max="24" width="4.5703125" bestFit="1" customWidth="1"/>
    <col min="25" max="25" width="3" bestFit="1" customWidth="1"/>
    <col min="26" max="26" width="4.5703125" bestFit="1" customWidth="1"/>
    <col min="27" max="27" width="3" bestFit="1" customWidth="1"/>
    <col min="28" max="34" width="4.140625" bestFit="1" customWidth="1"/>
    <col min="35" max="35" width="4.42578125" bestFit="1" customWidth="1"/>
    <col min="36" max="36" width="3.85546875" bestFit="1" customWidth="1"/>
    <col min="37" max="37" width="4.42578125" bestFit="1" customWidth="1"/>
    <col min="38" max="38" width="5.28515625" style="2" customWidth="1"/>
    <col min="39" max="39" width="5.7109375" style="2" bestFit="1" customWidth="1"/>
    <col min="40" max="40" width="4.85546875" style="2" bestFit="1" customWidth="1"/>
    <col min="41" max="41" width="3.85546875" style="2" bestFit="1" customWidth="1"/>
    <col min="42" max="42" width="4.85546875" bestFit="1" customWidth="1"/>
    <col min="43" max="43" width="5.7109375" style="2" customWidth="1"/>
    <col min="44" max="44" width="4.85546875" bestFit="1" customWidth="1"/>
    <col min="45" max="45" width="4.42578125" bestFit="1" customWidth="1"/>
    <col min="46" max="55" width="2.85546875" bestFit="1" customWidth="1"/>
    <col min="56" max="56" width="3.28515625" style="354" bestFit="1" customWidth="1"/>
    <col min="57" max="57" width="6.5703125" style="1" bestFit="1" customWidth="1"/>
    <col min="58" max="58" width="5" style="1" bestFit="1" customWidth="1"/>
    <col min="59" max="59" width="6.5703125" style="1" bestFit="1" customWidth="1"/>
    <col min="60" max="60" width="5.85546875" style="1" bestFit="1" customWidth="1"/>
  </cols>
  <sheetData>
    <row r="1" spans="1:60" x14ac:dyDescent="0.25">
      <c r="A1" s="397" t="s">
        <v>176</v>
      </c>
      <c r="B1" s="399"/>
      <c r="C1" s="55" t="s">
        <v>170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397" t="s">
        <v>163</v>
      </c>
      <c r="U2" s="398"/>
      <c r="V2" s="398"/>
      <c r="W2" s="399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397" t="s">
        <v>160</v>
      </c>
      <c r="U3" s="398"/>
      <c r="V3" s="398"/>
      <c r="W3" s="399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G5" s="149"/>
      <c r="U5" s="43"/>
      <c r="V5" s="42"/>
      <c r="AL5"/>
      <c r="AM5"/>
      <c r="AN5"/>
      <c r="AO5"/>
      <c r="AQ5"/>
      <c r="BF5" s="35"/>
    </row>
    <row r="6" spans="1:60" x14ac:dyDescent="0.25">
      <c r="G6" s="149"/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MAX(BE9:BE42)</f>
        <v>5.337105706976028E-2</v>
      </c>
      <c r="BF7" s="34">
        <f>SUMIF($C$21:$C$40,"",BF9:BF42)</f>
        <v>56.800000000000004</v>
      </c>
      <c r="BG7" s="305"/>
      <c r="BH7" s="32">
        <f>SUMIF($C$21:$C$40,"",BH9:BH42)</f>
        <v>0.47441711066710524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ES</v>
      </c>
      <c r="B9" s="9" t="s">
        <v>308</v>
      </c>
      <c r="C9" s="20"/>
      <c r="D9" s="9" t="s">
        <v>84</v>
      </c>
      <c r="E9" s="9"/>
      <c r="F9" s="9" t="s">
        <v>45</v>
      </c>
      <c r="G9" s="19">
        <v>0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1">BE9/$BE$7</f>
        <v>1</v>
      </c>
      <c r="V9" s="17">
        <v>1</v>
      </c>
      <c r="W9" s="9" t="str">
        <f>INDEX('Unique Asset List'!$C$4:$C$75,MATCH($B9,'Unique Asset List'!$B$4:$B$75,0))</f>
        <v>TCA</v>
      </c>
      <c r="X9" s="9">
        <f>INDEX('Unique Asset List'!$AC$4:$AI$99,MATCH($B9,'Unique Asset List'!$B$4:$B$99,0),MATCH($C$1,'Unique Asset List'!$AC$3:$AI$3,0))</f>
        <v>2010</v>
      </c>
      <c r="Y9" s="9">
        <f>INDEX('Unique Asset List'!$AJ$4:$AP$99,MATCH($B9,'Unique Asset List'!$B$4:$B$99,0),MATCH($C$1,'Unique Asset List'!$AJ$3:$AP$3,0))</f>
        <v>10</v>
      </c>
      <c r="Z9" s="9">
        <f>INDEX('Unique Asset List'!$AX$4:$BD$99,MATCH($B9,'Unique Asset List'!$B$4:$B$99,0),MATCH($C$1,'Unique Asset List'!$AX$3:$BD$3,0))</f>
        <v>2020</v>
      </c>
      <c r="AA9" s="9">
        <f>INDEX('Unique Asset List'!$BE$4:$BK$99,MATCH($B9,'Unique Asset List'!$B$4:$B$99,0),MATCH($C$1,'Unique Asset List'!$BE$3:$BK$3,0))</f>
        <v>10</v>
      </c>
      <c r="AB9" s="16">
        <f>INDEX('ES-Efficacy Acceptability'!$C$12:$C$52,MATCH($B9,'ES-Efficacy Acceptability'!$B$12:$B$52,0))</f>
        <v>1.2469094000000001</v>
      </c>
      <c r="AC9" s="16">
        <f>INDEX('ES-Efficacy Acceptability'!$E$12:$E$52,MATCH($B9,'ES-Efficacy Acceptability'!$B$12:$B$52,0))</f>
        <v>0.64813220000000005</v>
      </c>
      <c r="AD9" s="16">
        <f>INDEX('ES-Efficacy Acceptability'!$F$12:$F$52,MATCH($B9,'ES-Efficacy Acceptability'!$B$12:$B$52,0))</f>
        <v>0.38188783577999996</v>
      </c>
      <c r="AE9" s="15">
        <f>INDEX('Unique Asset List'!$CN$4:$CT$99,MATCH($B9,'Unique Asset List'!$B$4:$B$99,0),MATCH($C$1,'Unique Asset List'!$CN$3:$CT$3,0))</f>
        <v>0.08</v>
      </c>
      <c r="AF9" s="15">
        <f>INDEX('Unique Asset List'!$CU$4:$DA$99,MATCH($B9,'Unique Asset List'!$B$4:$B$99,0),MATCH($C$1,'Unique Asset List'!$CU$3:$DA$3,0))</f>
        <v>0.42</v>
      </c>
      <c r="AG9" s="15">
        <f>INDEX('Unique Asset List'!$BZ$4:$CF$99,MATCH($B9,'Unique Asset List'!$B$4:$B$99,0),MATCH($C$1,'Unique Asset List'!$BZ$3:$CF$3,0))</f>
        <v>0.08</v>
      </c>
      <c r="AH9" s="15">
        <f>INDEX('Unique Asset List'!$CG$4:$CM$99,MATCH($B9,'Unique Asset List'!$B$4:$B$99,0),MATCH($C$1,'Unique Asset List'!$CG$3:$CM$3,0))</f>
        <v>0.42</v>
      </c>
      <c r="AI9" s="11">
        <v>0.96187963349867744</v>
      </c>
      <c r="AJ9" s="15">
        <f>INDEX('Unique Asset List'!$BL$4:$BR$99,MATCH($B9,'Unique Asset List'!$B$4:$B$99,0),MATCH($C$1,'Unique Asset List'!$BL$3:$BR$3,0))</f>
        <v>1.2944496352201866</v>
      </c>
      <c r="AK9" s="15">
        <f>INDEX('Unique Asset List'!$BS$4:$BY$99,MATCH($B9,'Unique Asset List'!$B$4:$B$99,0),MATCH($C$1,'Unique Asset List'!$BS$3:$BY$3,0))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List'!$A$4:$A$75,MATCH(B9,'Unique Asset List'!$B$4:$B$75,0))</f>
        <v>76</v>
      </c>
      <c r="BE9" s="5">
        <f t="shared" ref="BE9:BE42" si="3">IF(C9="",BH9/$BH$7,0)</f>
        <v>5.337105706976028E-2</v>
      </c>
      <c r="BF9" s="301">
        <f>INDEX('ES-Efficacy Acceptability'!$G$12:$G$52,MATCH($B9,'ES-Efficacy Acceptability'!$B$12:$B$52,0))</f>
        <v>3.0000000000000004</v>
      </c>
      <c r="BG9" s="5">
        <f t="shared" ref="BG9:BG42" si="4">BF9/$BF$7</f>
        <v>5.281690140845071E-2</v>
      </c>
      <c r="BH9" s="306">
        <f t="shared" ref="BH9:BH42" si="5">BG9^$X$4</f>
        <v>2.5320142688284853E-2</v>
      </c>
    </row>
    <row r="10" spans="1:60" x14ac:dyDescent="0.25">
      <c r="A10" s="9" t="str">
        <f t="shared" si="0"/>
        <v>ES</v>
      </c>
      <c r="B10" s="9" t="s">
        <v>317</v>
      </c>
      <c r="C10" s="20"/>
      <c r="D10" s="9" t="s">
        <v>84</v>
      </c>
      <c r="E10" s="9"/>
      <c r="F10" s="9" t="s">
        <v>45</v>
      </c>
      <c r="G10" s="19">
        <v>0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List'!$C$4:$C$75,MATCH($B10,'Unique Asset List'!$B$4:$B$75,0))</f>
        <v>Benzo</v>
      </c>
      <c r="X10" s="9">
        <f>INDEX('Unique Asset List'!$AC$4:$AI$99,MATCH($B10,'Unique Asset List'!$B$4:$B$99,0),MATCH($C$1,'Unique Asset List'!$AC$3:$AI$3,0))</f>
        <v>1972</v>
      </c>
      <c r="Y10" s="9">
        <f>INDEX('Unique Asset List'!$AJ$4:$AP$99,MATCH($B10,'Unique Asset List'!$B$4:$B$99,0),MATCH($C$1,'Unique Asset List'!$AJ$3:$AP$3,0))</f>
        <v>2</v>
      </c>
      <c r="Z10" s="9">
        <f>INDEX('Unique Asset List'!$AX$4:$BD$99,MATCH($B10,'Unique Asset List'!$B$4:$B$99,0),MATCH($C$1,'Unique Asset List'!$AX$3:$BD$3,0))</f>
        <v>1982</v>
      </c>
      <c r="AA10" s="9">
        <f>INDEX('Unique Asset List'!$BE$4:$BK$99,MATCH($B10,'Unique Asset List'!$B$4:$B$99,0),MATCH($C$1,'Unique Asset List'!$BE$3:$BK$3,0))</f>
        <v>2</v>
      </c>
      <c r="AB10" s="16">
        <f>INDEX('ES-Efficacy Acceptability'!$C$12:$C$52,MATCH($B10,'ES-Efficacy Acceptability'!$B$12:$B$52,0))</f>
        <v>2.2299598</v>
      </c>
      <c r="AC10" s="16">
        <f>INDEX('ES-Efficacy Acceptability'!$E$12:$E$52,MATCH($B10,'ES-Efficacy Acceptability'!$B$12:$B$52,0))</f>
        <v>0.81605119999999998</v>
      </c>
      <c r="AD10" s="16">
        <f>INDEX('ES-Efficacy Acceptability'!$F$12:$F$52,MATCH($B10,'ES-Efficacy Acceptability'!$B$12:$B$52,0))</f>
        <v>0.34186063164000002</v>
      </c>
      <c r="AE10" s="15">
        <f>INDEX('Unique Asset List'!$CN$4:$CT$99,MATCH($B10,'Unique Asset List'!$B$4:$B$99,0),MATCH($C$1,'Unique Asset List'!$CN$3:$CT$3,0))</f>
        <v>0.08</v>
      </c>
      <c r="AF10" s="15">
        <f>INDEX('Unique Asset List'!$CU$4:$DA$99,MATCH($B10,'Unique Asset List'!$B$4:$B$99,0),MATCH($C$1,'Unique Asset List'!$CU$3:$DA$3,0))</f>
        <v>0.42</v>
      </c>
      <c r="AG10" s="15">
        <f>INDEX('Unique Asset List'!$BZ$4:$CF$99,MATCH($B10,'Unique Asset List'!$B$4:$B$99,0),MATCH($C$1,'Unique Asset List'!$BZ$3:$CF$3,0))</f>
        <v>0.08</v>
      </c>
      <c r="AH10" s="15">
        <f>INDEX('Unique Asset List'!$CG$4:$CM$99,MATCH($B10,'Unique Asset List'!$B$4:$B$99,0),MATCH($C$1,'Unique Asset List'!$CG$3:$CM$3,0))</f>
        <v>0.42</v>
      </c>
      <c r="AI10" s="11">
        <v>0.96187963349867744</v>
      </c>
      <c r="AJ10" s="15">
        <f>INDEX('Unique Asset List'!$BL$4:$BR$99,MATCH($B10,'Unique Asset List'!$B$4:$B$99,0),MATCH($C$1,'Unique Asset List'!$BL$3:$BR$3,0))</f>
        <v>1.2944496352201866</v>
      </c>
      <c r="AK10" s="15">
        <f>INDEX('Unique Asset List'!$BS$4:$BY$99,MATCH($B10,'Unique Asset List'!$B$4:$B$99,0),MATCH($C$1,'Unique Asset List'!$BS$3:$BY$3,0))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List'!$A$4:$A$75,MATCH(B10,'Unique Asset List'!$B$4:$B$75,0))</f>
        <v>77</v>
      </c>
      <c r="BE10" s="5">
        <f t="shared" si="3"/>
        <v>5.337105706976028E-2</v>
      </c>
      <c r="BF10" s="301">
        <f>INDEX('ES-Efficacy Acceptability'!$G$12:$G$52,MATCH($B10,'ES-Efficacy Acceptability'!$B$12:$B$52,0))</f>
        <v>3.0000000000000004</v>
      </c>
      <c r="BG10" s="5">
        <f t="shared" si="4"/>
        <v>5.281690140845071E-2</v>
      </c>
      <c r="BH10" s="306">
        <f t="shared" si="5"/>
        <v>2.5320142688284853E-2</v>
      </c>
    </row>
    <row r="11" spans="1:60" x14ac:dyDescent="0.25">
      <c r="A11" s="9" t="str">
        <f t="shared" si="0"/>
        <v>ES</v>
      </c>
      <c r="B11" s="9" t="s">
        <v>309</v>
      </c>
      <c r="C11" s="20"/>
      <c r="D11" s="9" t="s">
        <v>84</v>
      </c>
      <c r="E11" s="9"/>
      <c r="F11" s="9" t="s">
        <v>45</v>
      </c>
      <c r="G11" s="19">
        <v>0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0.83620953734087311</v>
      </c>
      <c r="V11" s="17">
        <v>1</v>
      </c>
      <c r="W11" s="9" t="str">
        <f>INDEX('Unique Asset List'!$C$4:$C$75,MATCH($B11,'Unique Asset List'!$B$4:$B$75,0))</f>
        <v>TCA</v>
      </c>
      <c r="X11" s="9">
        <f>INDEX('Unique Asset List'!$AC$4:$AI$99,MATCH($B11,'Unique Asset List'!$B$4:$B$99,0),MATCH($C$1,'Unique Asset List'!$AC$3:$AI$3,0))</f>
        <v>1997</v>
      </c>
      <c r="Y11" s="9">
        <f>INDEX('Unique Asset List'!$AJ$4:$AP$99,MATCH($B11,'Unique Asset List'!$B$4:$B$99,0),MATCH($C$1,'Unique Asset List'!$AJ$3:$AP$3,0))</f>
        <v>12</v>
      </c>
      <c r="Z11" s="9">
        <f>INDEX('Unique Asset List'!$AX$4:$BD$99,MATCH($B11,'Unique Asset List'!$B$4:$B$99,0),MATCH($C$1,'Unique Asset List'!$AX$3:$BD$3,0))</f>
        <v>2007</v>
      </c>
      <c r="AA11" s="9">
        <f>INDEX('Unique Asset List'!$BE$4:$BK$99,MATCH($B11,'Unique Asset List'!$B$4:$B$99,0),MATCH($C$1,'Unique Asset List'!$BE$3:$BK$3,0))</f>
        <v>12</v>
      </c>
      <c r="AB11" s="16">
        <f>INDEX('ES-Efficacy Acceptability'!$C$12:$C$52,MATCH($B11,'ES-Efficacy Acceptability'!$B$12:$B$52,0))</f>
        <v>2.3308949999999999</v>
      </c>
      <c r="AC11" s="16">
        <f>INDEX('ES-Efficacy Acceptability'!$E$12:$E$52,MATCH($B11,'ES-Efficacy Acceptability'!$B$12:$B$52,0))</f>
        <v>0.60824829999999996</v>
      </c>
      <c r="AD11" s="16">
        <f>INDEX('ES-Efficacy Acceptability'!$F$12:$F$52,MATCH($B11,'ES-Efficacy Acceptability'!$B$12:$B$52,0))</f>
        <v>0.28692003164000002</v>
      </c>
      <c r="AE11" s="15">
        <f>INDEX('Unique Asset List'!$CN$4:$CT$99,MATCH($B11,'Unique Asset List'!$B$4:$B$99,0),MATCH($C$1,'Unique Asset List'!$CN$3:$CT$3,0))</f>
        <v>0.08</v>
      </c>
      <c r="AF11" s="15">
        <f>INDEX('Unique Asset List'!$CU$4:$DA$99,MATCH($B11,'Unique Asset List'!$B$4:$B$99,0),MATCH($C$1,'Unique Asset List'!$CU$3:$DA$3,0))</f>
        <v>0.42</v>
      </c>
      <c r="AG11" s="15">
        <f>INDEX('Unique Asset List'!$BZ$4:$CF$99,MATCH($B11,'Unique Asset List'!$B$4:$B$99,0),MATCH($C$1,'Unique Asset List'!$BZ$3:$CF$3,0))</f>
        <v>0.08</v>
      </c>
      <c r="AH11" s="15">
        <f>INDEX('Unique Asset List'!$CG$4:$CM$99,MATCH($B11,'Unique Asset List'!$B$4:$B$99,0),MATCH($C$1,'Unique Asset List'!$CG$3:$CM$3,0))</f>
        <v>0.42</v>
      </c>
      <c r="AI11" s="11">
        <v>0.96187963349867744</v>
      </c>
      <c r="AJ11" s="15">
        <f>INDEX('Unique Asset List'!$BL$4:$BR$99,MATCH($B11,'Unique Asset List'!$B$4:$B$99,0),MATCH($C$1,'Unique Asset List'!$BL$3:$BR$3,0))</f>
        <v>1.2944496352201866</v>
      </c>
      <c r="AK11" s="15">
        <f>INDEX('Unique Asset List'!$BS$4:$BY$99,MATCH($B11,'Unique Asset List'!$B$4:$B$99,0),MATCH($C$1,'Unique Asset List'!$BS$3:$BY$3,0))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List'!$A$4:$A$75,MATCH(B11,'Unique Asset List'!$B$4:$B$75,0))</f>
        <v>78</v>
      </c>
      <c r="BE11" s="5">
        <f t="shared" si="3"/>
        <v>4.4629386939697577E-2</v>
      </c>
      <c r="BF11" s="301">
        <f>INDEX('ES-Efficacy Acceptability'!$G$12:$G$52,MATCH($B11,'ES-Efficacy Acceptability'!$B$12:$B$52,0))</f>
        <v>2.6000000000000005</v>
      </c>
      <c r="BG11" s="5">
        <f t="shared" si="4"/>
        <v>4.5774647887323952E-2</v>
      </c>
      <c r="BH11" s="306">
        <f t="shared" si="5"/>
        <v>2.1172944802775567E-2</v>
      </c>
    </row>
    <row r="12" spans="1:60" x14ac:dyDescent="0.25">
      <c r="A12" s="9" t="str">
        <f t="shared" si="0"/>
        <v>ES</v>
      </c>
      <c r="B12" s="9" t="s">
        <v>327</v>
      </c>
      <c r="C12" s="20"/>
      <c r="D12" s="9" t="s">
        <v>84</v>
      </c>
      <c r="E12" s="9"/>
      <c r="F12" s="9" t="s">
        <v>45</v>
      </c>
      <c r="G12" s="19">
        <v>0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List'!$C$4:$C$75,MATCH($B12,'Unique Asset List'!$B$4:$B$75,0))</f>
        <v>AAPS</v>
      </c>
      <c r="X12" s="9">
        <f>INDEX('Unique Asset List'!$AC$4:$AI$99,MATCH($B12,'Unique Asset List'!$B$4:$B$99,0),MATCH($C$1,'Unique Asset List'!$AC$3:$AI$3,0))</f>
        <v>2005</v>
      </c>
      <c r="Y12" s="9">
        <f>INDEX('Unique Asset List'!$AJ$4:$AP$99,MATCH($B12,'Unique Asset List'!$B$4:$B$99,0),MATCH($C$1,'Unique Asset List'!$AJ$3:$AP$3,0))</f>
        <v>1</v>
      </c>
      <c r="Z12" s="9">
        <f>INDEX('Unique Asset List'!$AX$4:$BD$99,MATCH($B12,'Unique Asset List'!$B$4:$B$99,0),MATCH($C$1,'Unique Asset List'!$AX$3:$BD$3,0))</f>
        <v>2014</v>
      </c>
      <c r="AA12" s="9">
        <f>INDEX('Unique Asset List'!$BE$4:$BK$99,MATCH($B12,'Unique Asset List'!$B$4:$B$99,0),MATCH($C$1,'Unique Asset List'!$BE$3:$BK$3,0))</f>
        <v>4</v>
      </c>
      <c r="AB12" s="16">
        <f>INDEX('ES-Efficacy Acceptability'!$C$12:$C$52,MATCH($B12,'ES-Efficacy Acceptability'!$B$12:$B$52,0))</f>
        <v>2.0731056000000003</v>
      </c>
      <c r="AC12" s="16">
        <f>INDEX('ES-Efficacy Acceptability'!$E$12:$E$52,MATCH($B12,'ES-Efficacy Acceptability'!$B$12:$B$52,0))</f>
        <v>0.93141079999999998</v>
      </c>
      <c r="AD12" s="16">
        <f>INDEX('ES-Efficacy Acceptability'!$F$12:$F$52,MATCH($B12,'ES-Efficacy Acceptability'!$B$12:$B$52,0))</f>
        <v>0.38188783577999996</v>
      </c>
      <c r="AE12" s="15">
        <f>INDEX('Unique Asset List'!$CN$4:$CT$99,MATCH($B12,'Unique Asset List'!$B$4:$B$99,0),MATCH($C$1,'Unique Asset List'!$CN$3:$CT$3,0))</f>
        <v>0.08</v>
      </c>
      <c r="AF12" s="15">
        <f>INDEX('Unique Asset List'!$CU$4:$DA$99,MATCH($B12,'Unique Asset List'!$B$4:$B$99,0),MATCH($C$1,'Unique Asset List'!$CU$3:$DA$3,0))</f>
        <v>0.42</v>
      </c>
      <c r="AG12" s="15">
        <f>INDEX('Unique Asset List'!$BZ$4:$CF$99,MATCH($B12,'Unique Asset List'!$B$4:$B$99,0),MATCH($C$1,'Unique Asset List'!$BZ$3:$CF$3,0))</f>
        <v>0.08</v>
      </c>
      <c r="AH12" s="15">
        <f>INDEX('Unique Asset List'!$CG$4:$CM$99,MATCH($B12,'Unique Asset List'!$B$4:$B$99,0),MATCH($C$1,'Unique Asset List'!$CG$3:$CM$3,0))</f>
        <v>0.42</v>
      </c>
      <c r="AI12" s="11">
        <v>0.96187963349867744</v>
      </c>
      <c r="AJ12" s="15">
        <f>INDEX('Unique Asset List'!$BL$4:$BR$99,MATCH($B12,'Unique Asset List'!$B$4:$B$99,0),MATCH($C$1,'Unique Asset List'!$BL$3:$BR$3,0))</f>
        <v>1.2944496352201866</v>
      </c>
      <c r="AK12" s="15">
        <f>INDEX('Unique Asset List'!$BS$4:$BY$99,MATCH($B12,'Unique Asset List'!$B$4:$B$99,0),MATCH($C$1,'Unique Asset List'!$BS$3:$BY$3,0))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List'!$A$4:$A$75,MATCH(B12,'Unique Asset List'!$B$4:$B$75,0))</f>
        <v>65</v>
      </c>
      <c r="BE12" s="5">
        <f t="shared" si="3"/>
        <v>5.337105706976028E-2</v>
      </c>
      <c r="BF12" s="301">
        <f>INDEX('ES-Efficacy Acceptability'!$G$12:$G$52,MATCH($B12,'ES-Efficacy Acceptability'!$B$12:$B$52,0))</f>
        <v>3.0000000000000004</v>
      </c>
      <c r="BG12" s="5">
        <f t="shared" si="4"/>
        <v>5.281690140845071E-2</v>
      </c>
      <c r="BH12" s="306">
        <f t="shared" si="5"/>
        <v>2.5320142688284853E-2</v>
      </c>
    </row>
    <row r="13" spans="1:60" x14ac:dyDescent="0.25">
      <c r="A13" s="9" t="str">
        <f t="shared" si="0"/>
        <v>ES</v>
      </c>
      <c r="B13" s="9" t="s">
        <v>328</v>
      </c>
      <c r="C13" s="20"/>
      <c r="D13" s="9" t="s">
        <v>84</v>
      </c>
      <c r="E13" s="9"/>
      <c r="F13" s="9" t="s">
        <v>45</v>
      </c>
      <c r="G13" s="19">
        <v>0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List'!$C$4:$C$75,MATCH($B13,'Unique Asset List'!$B$4:$B$75,0))</f>
        <v>ATAD</v>
      </c>
      <c r="X13" s="9">
        <f>INDEX('Unique Asset List'!$AC$4:$AI$99,MATCH($B13,'Unique Asset List'!$B$4:$B$99,0),MATCH($C$1,'Unique Asset List'!$AC$3:$AI$3,0))</f>
        <v>2000</v>
      </c>
      <c r="Y13" s="9">
        <f>INDEX('Unique Asset List'!$AJ$4:$AP$99,MATCH($B13,'Unique Asset List'!$B$4:$B$99,0),MATCH($C$1,'Unique Asset List'!$AJ$3:$AP$3,0))</f>
        <v>10</v>
      </c>
      <c r="Z13" s="9">
        <f>INDEX('Unique Asset List'!$AX$4:$BD$99,MATCH($B13,'Unique Asset List'!$B$4:$B$99,0),MATCH($C$1,'Unique Asset List'!$AX$3:$BD$3,0))</f>
        <v>2010</v>
      </c>
      <c r="AA13" s="9">
        <f>INDEX('Unique Asset List'!$BE$4:$BK$99,MATCH($B13,'Unique Asset List'!$B$4:$B$99,0),MATCH($C$1,'Unique Asset List'!$BE$3:$BK$3,0))</f>
        <v>10</v>
      </c>
      <c r="AB13" s="16">
        <f>INDEX('ES-Efficacy Acceptability'!$C$12:$C$52,MATCH($B13,'ES-Efficacy Acceptability'!$B$12:$B$52,0))</f>
        <v>1.6920696</v>
      </c>
      <c r="AC13" s="16">
        <f>INDEX('ES-Efficacy Acceptability'!$E$12:$E$52,MATCH($B13,'ES-Efficacy Acceptability'!$B$12:$B$52,0))</f>
        <v>0.90076369999999994</v>
      </c>
      <c r="AD13" s="16">
        <f>INDEX('ES-Efficacy Acceptability'!$F$12:$F$52,MATCH($B13,'ES-Efficacy Acceptability'!$B$12:$B$52,0))</f>
        <v>0.38188783577999996</v>
      </c>
      <c r="AE13" s="15">
        <f>INDEX('Unique Asset List'!$CN$4:$CT$99,MATCH($B13,'Unique Asset List'!$B$4:$B$99,0),MATCH($C$1,'Unique Asset List'!$CN$3:$CT$3,0))</f>
        <v>0.08</v>
      </c>
      <c r="AF13" s="15">
        <f>INDEX('Unique Asset List'!$CU$4:$DA$99,MATCH($B13,'Unique Asset List'!$B$4:$B$99,0),MATCH($C$1,'Unique Asset List'!$CU$3:$DA$3,0))</f>
        <v>0.42</v>
      </c>
      <c r="AG13" s="15">
        <f>INDEX('Unique Asset List'!$BZ$4:$CF$99,MATCH($B13,'Unique Asset List'!$B$4:$B$99,0),MATCH($C$1,'Unique Asset List'!$BZ$3:$CF$3,0))</f>
        <v>0.08</v>
      </c>
      <c r="AH13" s="15">
        <f>INDEX('Unique Asset List'!$CG$4:$CM$99,MATCH($B13,'Unique Asset List'!$B$4:$B$99,0),MATCH($C$1,'Unique Asset List'!$CG$3:$CM$3,0))</f>
        <v>0.42</v>
      </c>
      <c r="AI13" s="11">
        <v>0.96187963349867744</v>
      </c>
      <c r="AJ13" s="15">
        <f>INDEX('Unique Asset List'!$BL$4:$BR$99,MATCH($B13,'Unique Asset List'!$B$4:$B$99,0),MATCH($C$1,'Unique Asset List'!$BL$3:$BR$3,0))</f>
        <v>1.2944496352201866</v>
      </c>
      <c r="AK13" s="15">
        <f>INDEX('Unique Asset List'!$BS$4:$BY$99,MATCH($B13,'Unique Asset List'!$B$4:$B$99,0),MATCH($C$1,'Unique Asset List'!$BS$3:$BY$3,0))</f>
        <v>-1.4425350046709582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List'!$A$4:$A$75,MATCH(B13,'Unique Asset List'!$B$4:$B$75,0))</f>
        <v>66</v>
      </c>
      <c r="BE13" s="5">
        <f t="shared" si="3"/>
        <v>5.337105706976028E-2</v>
      </c>
      <c r="BF13" s="301">
        <f>INDEX('ES-Efficacy Acceptability'!$G$12:$G$52,MATCH($B13,'ES-Efficacy Acceptability'!$B$12:$B$52,0))</f>
        <v>3.0000000000000004</v>
      </c>
      <c r="BG13" s="5">
        <f t="shared" si="4"/>
        <v>5.281690140845071E-2</v>
      </c>
      <c r="BH13" s="306">
        <f t="shared" si="5"/>
        <v>2.5320142688284853E-2</v>
      </c>
    </row>
    <row r="14" spans="1:60" x14ac:dyDescent="0.25">
      <c r="A14" s="9" t="str">
        <f t="shared" si="0"/>
        <v>ES</v>
      </c>
      <c r="B14" s="9" t="s">
        <v>310</v>
      </c>
      <c r="C14" s="20"/>
      <c r="D14" s="9" t="s">
        <v>84</v>
      </c>
      <c r="E14" s="9"/>
      <c r="F14" s="9" t="s">
        <v>45</v>
      </c>
      <c r="G14" s="19">
        <v>0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0.83620953734087311</v>
      </c>
      <c r="V14" s="17">
        <v>1</v>
      </c>
      <c r="W14" s="9" t="str">
        <f>INDEX('Unique Asset List'!$C$4:$C$75,MATCH($B14,'Unique Asset List'!$B$4:$B$75,0))</f>
        <v>TCA</v>
      </c>
      <c r="X14" s="9">
        <f>INDEX('Unique Asset List'!$AC$4:$AI$99,MATCH($B14,'Unique Asset List'!$B$4:$B$99,0),MATCH($C$1,'Unique Asset List'!$AC$3:$AI$3,0))</f>
        <v>1970</v>
      </c>
      <c r="Y14" s="9">
        <f>INDEX('Unique Asset List'!$AJ$4:$AP$99,MATCH($B14,'Unique Asset List'!$B$4:$B$99,0),MATCH($C$1,'Unique Asset List'!$AJ$3:$AP$3,0))</f>
        <v>10</v>
      </c>
      <c r="Z14" s="9">
        <f>INDEX('Unique Asset List'!$AX$4:$BD$99,MATCH($B14,'Unique Asset List'!$B$4:$B$99,0),MATCH($C$1,'Unique Asset List'!$AX$3:$BD$3,0))</f>
        <v>1980</v>
      </c>
      <c r="AA14" s="9">
        <f>INDEX('Unique Asset List'!$BE$4:$BK$99,MATCH($B14,'Unique Asset List'!$B$4:$B$99,0),MATCH($C$1,'Unique Asset List'!$BE$3:$BK$3,0))</f>
        <v>10</v>
      </c>
      <c r="AB14" s="16">
        <f>INDEX('ES-Efficacy Acceptability'!$C$12:$C$52,MATCH($B14,'ES-Efficacy Acceptability'!$B$12:$B$52,0))</f>
        <v>2.3308949999999999</v>
      </c>
      <c r="AC14" s="16">
        <f>INDEX('ES-Efficacy Acceptability'!$E$12:$E$52,MATCH($B14,'ES-Efficacy Acceptability'!$B$12:$B$52,0))</f>
        <v>0.60824829999999996</v>
      </c>
      <c r="AD14" s="16">
        <f>INDEX('ES-Efficacy Acceptability'!$F$12:$F$52,MATCH($B14,'ES-Efficacy Acceptability'!$B$12:$B$52,0))</f>
        <v>0.28692003164000002</v>
      </c>
      <c r="AE14" s="15">
        <f>INDEX('Unique Asset List'!$CN$4:$CT$99,MATCH($B14,'Unique Asset List'!$B$4:$B$99,0),MATCH($C$1,'Unique Asset List'!$CN$3:$CT$3,0))</f>
        <v>0.08</v>
      </c>
      <c r="AF14" s="15">
        <f>INDEX('Unique Asset List'!$CU$4:$DA$99,MATCH($B14,'Unique Asset List'!$B$4:$B$99,0),MATCH($C$1,'Unique Asset List'!$CU$3:$DA$3,0))</f>
        <v>0.42</v>
      </c>
      <c r="AG14" s="15">
        <f>INDEX('Unique Asset List'!$BZ$4:$CF$99,MATCH($B14,'Unique Asset List'!$B$4:$B$99,0),MATCH($C$1,'Unique Asset List'!$BZ$3:$CF$3,0))</f>
        <v>0.08</v>
      </c>
      <c r="AH14" s="15">
        <f>INDEX('Unique Asset List'!$CG$4:$CM$99,MATCH($B14,'Unique Asset List'!$B$4:$B$99,0),MATCH($C$1,'Unique Asset List'!$CG$3:$CM$3,0))</f>
        <v>0.42</v>
      </c>
      <c r="AI14" s="11">
        <v>0.96187963349867744</v>
      </c>
      <c r="AJ14" s="15">
        <f>INDEX('Unique Asset List'!$BL$4:$BR$99,MATCH($B14,'Unique Asset List'!$B$4:$B$99,0),MATCH($C$1,'Unique Asset List'!$BL$3:$BR$3,0))</f>
        <v>1.2944496352201866</v>
      </c>
      <c r="AK14" s="15">
        <f>INDEX('Unique Asset List'!$BS$4:$BY$99,MATCH($B14,'Unique Asset List'!$B$4:$B$99,0),MATCH($C$1,'Unique Asset List'!$BS$3:$BY$3,0))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List'!$A$4:$A$75,MATCH(B14,'Unique Asset List'!$B$4:$B$75,0))</f>
        <v>80</v>
      </c>
      <c r="BE14" s="5">
        <f t="shared" si="3"/>
        <v>4.4629386939697577E-2</v>
      </c>
      <c r="BF14" s="301">
        <f>INDEX('ES-Efficacy Acceptability'!$G$12:$G$52,MATCH($B14,'ES-Efficacy Acceptability'!$B$12:$B$52,0))</f>
        <v>2.6000000000000005</v>
      </c>
      <c r="BG14" s="5">
        <f t="shared" si="4"/>
        <v>4.5774647887323952E-2</v>
      </c>
      <c r="BH14" s="306">
        <f t="shared" si="5"/>
        <v>2.1172944802775567E-2</v>
      </c>
    </row>
    <row r="15" spans="1:60" x14ac:dyDescent="0.25">
      <c r="A15" s="9" t="str">
        <f t="shared" si="0"/>
        <v>ES</v>
      </c>
      <c r="B15" s="9" t="s">
        <v>319</v>
      </c>
      <c r="C15" s="20"/>
      <c r="D15" s="9" t="s">
        <v>84</v>
      </c>
      <c r="E15" s="9"/>
      <c r="F15" s="9" t="s">
        <v>45</v>
      </c>
      <c r="G15" s="19">
        <v>0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1</v>
      </c>
      <c r="V15" s="17">
        <v>1</v>
      </c>
      <c r="W15" s="9" t="str">
        <f>INDEX('Unique Asset List'!$C$4:$C$75,MATCH($B15,'Unique Asset List'!$B$4:$B$75,0))</f>
        <v>Benzo</v>
      </c>
      <c r="X15" s="9">
        <f>INDEX('Unique Asset List'!$AC$4:$AI$99,MATCH($B15,'Unique Asset List'!$B$4:$B$99,0),MATCH($C$1,'Unique Asset List'!$AC$3:$AI$3,0))</f>
        <v>1964</v>
      </c>
      <c r="Y15" s="9">
        <f>INDEX('Unique Asset List'!$AJ$4:$AP$99,MATCH($B15,'Unique Asset List'!$B$4:$B$99,0),MATCH($C$1,'Unique Asset List'!$AJ$3:$AP$3,0))</f>
        <v>7</v>
      </c>
      <c r="Z15" s="9">
        <f>INDEX('Unique Asset List'!$AX$4:$BD$99,MATCH($B15,'Unique Asset List'!$B$4:$B$99,0),MATCH($C$1,'Unique Asset List'!$AX$3:$BD$3,0))</f>
        <v>1974</v>
      </c>
      <c r="AA15" s="9">
        <f>INDEX('Unique Asset List'!$BE$4:$BK$99,MATCH($B15,'Unique Asset List'!$B$4:$B$99,0),MATCH($C$1,'Unique Asset List'!$BE$3:$BK$3,0))</f>
        <v>7</v>
      </c>
      <c r="AB15" s="16">
        <f>INDEX('ES-Efficacy Acceptability'!$C$12:$C$52,MATCH($B15,'ES-Efficacy Acceptability'!$B$12:$B$52,0))</f>
        <v>2.0682724000000001</v>
      </c>
      <c r="AC15" s="16">
        <f>INDEX('ES-Efficacy Acceptability'!$E$12:$E$52,MATCH($B15,'ES-Efficacy Acceptability'!$B$12:$B$52,0))</f>
        <v>0.81605119999999998</v>
      </c>
      <c r="AD15" s="16">
        <f>INDEX('ES-Efficacy Acceptability'!$F$12:$F$52,MATCH($B15,'ES-Efficacy Acceptability'!$B$12:$B$52,0))</f>
        <v>0.38188783577999996</v>
      </c>
      <c r="AE15" s="15">
        <f>INDEX('Unique Asset List'!$CN$4:$CT$99,MATCH($B15,'Unique Asset List'!$B$4:$B$99,0),MATCH($C$1,'Unique Asset List'!$CN$3:$CT$3,0))</f>
        <v>0.08</v>
      </c>
      <c r="AF15" s="15">
        <f>INDEX('Unique Asset List'!$CU$4:$DA$99,MATCH($B15,'Unique Asset List'!$B$4:$B$99,0),MATCH($C$1,'Unique Asset List'!$CU$3:$DA$3,0))</f>
        <v>0.42</v>
      </c>
      <c r="AG15" s="15">
        <f>INDEX('Unique Asset List'!$BZ$4:$CF$99,MATCH($B15,'Unique Asset List'!$B$4:$B$99,0),MATCH($C$1,'Unique Asset List'!$BZ$3:$CF$3,0))</f>
        <v>0.08</v>
      </c>
      <c r="AH15" s="15">
        <f>INDEX('Unique Asset List'!$CG$4:$CM$99,MATCH($B15,'Unique Asset List'!$B$4:$B$99,0),MATCH($C$1,'Unique Asset List'!$CG$3:$CM$3,0))</f>
        <v>0.42</v>
      </c>
      <c r="AI15" s="11">
        <v>0.96187963349867744</v>
      </c>
      <c r="AJ15" s="15">
        <f>INDEX('Unique Asset List'!$BL$4:$BR$99,MATCH($B15,'Unique Asset List'!$B$4:$B$99,0),MATCH($C$1,'Unique Asset List'!$BL$3:$BR$3,0))</f>
        <v>1.2944496352201866</v>
      </c>
      <c r="AK15" s="15">
        <f>INDEX('Unique Asset List'!$BS$4:$BY$99,MATCH($B15,'Unique Asset List'!$B$4:$B$99,0),MATCH($C$1,'Unique Asset List'!$BS$3:$BY$3,0))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List'!$A$4:$A$75,MATCH(B15,'Unique Asset List'!$B$4:$B$75,0))</f>
        <v>81</v>
      </c>
      <c r="BE15" s="5">
        <f t="shared" si="3"/>
        <v>5.337105706976028E-2</v>
      </c>
      <c r="BF15" s="301">
        <f>INDEX('ES-Efficacy Acceptability'!$G$12:$G$52,MATCH($B15,'ES-Efficacy Acceptability'!$B$12:$B$52,0))</f>
        <v>3.0000000000000004</v>
      </c>
      <c r="BG15" s="5">
        <f t="shared" si="4"/>
        <v>5.281690140845071E-2</v>
      </c>
      <c r="BH15" s="306">
        <f t="shared" si="5"/>
        <v>2.5320142688284853E-2</v>
      </c>
    </row>
    <row r="16" spans="1:60" x14ac:dyDescent="0.25">
      <c r="A16" s="9" t="str">
        <f t="shared" si="0"/>
        <v>ES</v>
      </c>
      <c r="B16" s="9" t="s">
        <v>312</v>
      </c>
      <c r="C16" s="20"/>
      <c r="D16" s="9" t="s">
        <v>84</v>
      </c>
      <c r="E16" s="9"/>
      <c r="F16" s="9" t="s">
        <v>45</v>
      </c>
      <c r="G16" s="19">
        <v>0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0.6786201996793807</v>
      </c>
      <c r="V16" s="17">
        <v>1</v>
      </c>
      <c r="W16" s="9" t="str">
        <f>INDEX('Unique Asset List'!$C$4:$C$75,MATCH($B16,'Unique Asset List'!$B$4:$B$75,0))</f>
        <v>MSTB</v>
      </c>
      <c r="X16" s="9">
        <f>INDEX('Unique Asset List'!$AC$4:$AI$99,MATCH($B16,'Unique Asset List'!$B$4:$B$99,0),MATCH($C$1,'Unique Asset List'!$AC$3:$AI$3,0))</f>
        <v>2000</v>
      </c>
      <c r="Y16" s="9">
        <f>INDEX('Unique Asset List'!$AJ$4:$AP$99,MATCH($B16,'Unique Asset List'!$B$4:$B$99,0),MATCH($C$1,'Unique Asset List'!$AJ$3:$AP$3,0))</f>
        <v>5</v>
      </c>
      <c r="Z16" s="9">
        <f>INDEX('Unique Asset List'!$AX$4:$BD$99,MATCH($B16,'Unique Asset List'!$B$4:$B$99,0),MATCH($C$1,'Unique Asset List'!$AX$3:$BD$3,0))</f>
        <v>2010</v>
      </c>
      <c r="AA16" s="9">
        <f>INDEX('Unique Asset List'!$BE$4:$BK$99,MATCH($B16,'Unique Asset List'!$B$4:$B$99,0),MATCH($C$1,'Unique Asset List'!$BE$3:$BK$3,0))</f>
        <v>5</v>
      </c>
      <c r="AB16" s="16">
        <f>INDEX('ES-Efficacy Acceptability'!$C$12:$C$52,MATCH($B16,'ES-Efficacy Acceptability'!$B$12:$B$52,0))</f>
        <v>1.6241800000000002</v>
      </c>
      <c r="AC16" s="16">
        <f>INDEX('ES-Efficacy Acceptability'!$E$12:$E$52,MATCH($B16,'ES-Efficacy Acceptability'!$B$12:$B$52,0))</f>
        <v>0.91755560000000003</v>
      </c>
      <c r="AD16" s="16">
        <f>INDEX('ES-Efficacy Acceptability'!$F$12:$F$52,MATCH($B16,'ES-Efficacy Acceptability'!$B$12:$B$52,0))</f>
        <v>0.19195222750000002</v>
      </c>
      <c r="AE16" s="15">
        <f>INDEX('Unique Asset List'!$CN$4:$CT$99,MATCH($B16,'Unique Asset List'!$B$4:$B$99,0),MATCH($C$1,'Unique Asset List'!$CN$3:$CT$3,0))</f>
        <v>0.08</v>
      </c>
      <c r="AF16" s="15">
        <f>INDEX('Unique Asset List'!$CU$4:$DA$99,MATCH($B16,'Unique Asset List'!$B$4:$B$99,0),MATCH($C$1,'Unique Asset List'!$CU$3:$DA$3,0))</f>
        <v>0.42</v>
      </c>
      <c r="AG16" s="15">
        <f>INDEX('Unique Asset List'!$BZ$4:$CF$99,MATCH($B16,'Unique Asset List'!$B$4:$B$99,0),MATCH($C$1,'Unique Asset List'!$BZ$3:$CF$3,0))</f>
        <v>0.08</v>
      </c>
      <c r="AH16" s="15">
        <f>INDEX('Unique Asset List'!$CG$4:$CM$99,MATCH($B16,'Unique Asset List'!$B$4:$B$99,0),MATCH($C$1,'Unique Asset List'!$CG$3:$CM$3,0))</f>
        <v>0.42</v>
      </c>
      <c r="AI16" s="11">
        <v>0.96187963349867744</v>
      </c>
      <c r="AJ16" s="15">
        <f>INDEX('Unique Asset List'!$BL$4:$BR$99,MATCH($B16,'Unique Asset List'!$B$4:$B$99,0),MATCH($C$1,'Unique Asset List'!$BL$3:$BR$3,0))</f>
        <v>1.2944496352201866</v>
      </c>
      <c r="AK16" s="15">
        <f>INDEX('Unique Asset List'!$BS$4:$BY$99,MATCH($B16,'Unique Asset List'!$B$4:$B$99,0),MATCH($C$1,'Unique Asset List'!$BS$3:$BY$3,0))</f>
        <v>-1.4425350046709582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List'!$A$4:$A$75,MATCH(B16,'Unique Asset List'!$B$4:$B$75,0))</f>
        <v>83</v>
      </c>
      <c r="BE16" s="5">
        <f t="shared" si="3"/>
        <v>3.6218677405780345E-2</v>
      </c>
      <c r="BF16" s="301">
        <f>INDEX('ES-Efficacy Acceptability'!$G$12:$G$52,MATCH($B16,'ES-Efficacy Acceptability'!$B$12:$B$52,0))</f>
        <v>2.2000000000000002</v>
      </c>
      <c r="BG16" s="5">
        <f t="shared" si="4"/>
        <v>3.873239436619718E-2</v>
      </c>
      <c r="BH16" s="306">
        <f t="shared" si="5"/>
        <v>1.7182760287034277E-2</v>
      </c>
    </row>
    <row r="17" spans="1:60" x14ac:dyDescent="0.25">
      <c r="A17" s="9" t="str">
        <f t="shared" si="0"/>
        <v>ES</v>
      </c>
      <c r="B17" s="9" t="s">
        <v>320</v>
      </c>
      <c r="C17" s="20"/>
      <c r="D17" s="9" t="s">
        <v>84</v>
      </c>
      <c r="E17" s="9"/>
      <c r="F17" s="9" t="s">
        <v>45</v>
      </c>
      <c r="G17" s="19">
        <v>0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List'!$C$4:$C$75,MATCH($B17,'Unique Asset List'!$B$4:$B$75,0))</f>
        <v>Benzo</v>
      </c>
      <c r="X17" s="9">
        <f>INDEX('Unique Asset List'!$AC$4:$AI$99,MATCH($B17,'Unique Asset List'!$B$4:$B$99,0),MATCH($C$1,'Unique Asset List'!$AC$3:$AI$3,0))</f>
        <v>1970</v>
      </c>
      <c r="Y17" s="9">
        <f>INDEX('Unique Asset List'!$AJ$4:$AP$99,MATCH($B17,'Unique Asset List'!$B$4:$B$99,0),MATCH($C$1,'Unique Asset List'!$AJ$3:$AP$3,0))</f>
        <v>7</v>
      </c>
      <c r="Z17" s="9">
        <f>INDEX('Unique Asset List'!$AX$4:$BD$99,MATCH($B17,'Unique Asset List'!$B$4:$B$99,0),MATCH($C$1,'Unique Asset List'!$AX$3:$BD$3,0))</f>
        <v>1980</v>
      </c>
      <c r="AA17" s="9">
        <f>INDEX('Unique Asset List'!$BE$4:$BK$99,MATCH($B17,'Unique Asset List'!$B$4:$B$99,0),MATCH($C$1,'Unique Asset List'!$BE$3:$BK$3,0))</f>
        <v>7</v>
      </c>
      <c r="AB17" s="16">
        <f>INDEX('ES-Efficacy Acceptability'!$C$12:$C$52,MATCH($B17,'ES-Efficacy Acceptability'!$B$12:$B$52,0))</f>
        <v>2.2299598</v>
      </c>
      <c r="AC17" s="16">
        <f>INDEX('ES-Efficacy Acceptability'!$E$12:$E$52,MATCH($B17,'ES-Efficacy Acceptability'!$B$12:$B$52,0))</f>
        <v>0.81605119999999998</v>
      </c>
      <c r="AD17" s="16">
        <f>INDEX('ES-Efficacy Acceptability'!$F$12:$F$52,MATCH($B17,'ES-Efficacy Acceptability'!$B$12:$B$52,0))</f>
        <v>0.38188783577999996</v>
      </c>
      <c r="AE17" s="15">
        <f>INDEX('Unique Asset List'!$CN$4:$CT$99,MATCH($B17,'Unique Asset List'!$B$4:$B$99,0),MATCH($C$1,'Unique Asset List'!$CN$3:$CT$3,0))</f>
        <v>0.08</v>
      </c>
      <c r="AF17" s="15">
        <f>INDEX('Unique Asset List'!$CU$4:$DA$99,MATCH($B17,'Unique Asset List'!$B$4:$B$99,0),MATCH($C$1,'Unique Asset List'!$CU$3:$DA$3,0))</f>
        <v>0.42</v>
      </c>
      <c r="AG17" s="15">
        <f>INDEX('Unique Asset List'!$BZ$4:$CF$99,MATCH($B17,'Unique Asset List'!$B$4:$B$99,0),MATCH($C$1,'Unique Asset List'!$BZ$3:$CF$3,0))</f>
        <v>0.08</v>
      </c>
      <c r="AH17" s="15">
        <f>INDEX('Unique Asset List'!$CG$4:$CM$99,MATCH($B17,'Unique Asset List'!$B$4:$B$99,0),MATCH($C$1,'Unique Asset List'!$CG$3:$CM$3,0))</f>
        <v>0.42</v>
      </c>
      <c r="AI17" s="11">
        <v>0.96187963349867744</v>
      </c>
      <c r="AJ17" s="15">
        <f>INDEX('Unique Asset List'!$BL$4:$BR$99,MATCH($B17,'Unique Asset List'!$B$4:$B$99,0),MATCH($C$1,'Unique Asset List'!$BL$3:$BR$3,0))</f>
        <v>1.2944496352201866</v>
      </c>
      <c r="AK17" s="15">
        <f>INDEX('Unique Asset List'!$BS$4:$BY$99,MATCH($B17,'Unique Asset List'!$B$4:$B$99,0),MATCH($C$1,'Unique Asset List'!$BS$3:$BY$3,0))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List'!$A$4:$A$75,MATCH(B17,'Unique Asset List'!$B$4:$B$75,0))</f>
        <v>84</v>
      </c>
      <c r="BE17" s="5">
        <f t="shared" si="3"/>
        <v>5.337105706976028E-2</v>
      </c>
      <c r="BF17" s="301">
        <f>INDEX('ES-Efficacy Acceptability'!$G$12:$G$52,MATCH($B17,'ES-Efficacy Acceptability'!$B$12:$B$52,0))</f>
        <v>3.0000000000000004</v>
      </c>
      <c r="BG17" s="5">
        <f t="shared" si="4"/>
        <v>5.281690140845071E-2</v>
      </c>
      <c r="BH17" s="306">
        <f t="shared" si="5"/>
        <v>2.5320142688284853E-2</v>
      </c>
    </row>
    <row r="18" spans="1:60" x14ac:dyDescent="0.25">
      <c r="A18" s="9" t="str">
        <f t="shared" si="0"/>
        <v>ES</v>
      </c>
      <c r="B18" s="9" t="s">
        <v>313</v>
      </c>
      <c r="C18" s="20"/>
      <c r="D18" s="9" t="s">
        <v>84</v>
      </c>
      <c r="E18" s="9"/>
      <c r="F18" s="9" t="s">
        <v>45</v>
      </c>
      <c r="G18" s="19">
        <v>0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List'!$C$4:$C$75,MATCH($B18,'Unique Asset List'!$B$4:$B$75,0))</f>
        <v>TCA</v>
      </c>
      <c r="X18" s="9">
        <f>INDEX('Unique Asset List'!$AC$4:$AI$99,MATCH($B18,'Unique Asset List'!$B$4:$B$99,0),MATCH($C$1,'Unique Asset List'!$AC$3:$AI$3,0))</f>
        <v>1998</v>
      </c>
      <c r="Y18" s="9">
        <f>INDEX('Unique Asset List'!$AJ$4:$AP$99,MATCH($B18,'Unique Asset List'!$B$4:$B$99,0),MATCH($C$1,'Unique Asset List'!$AJ$3:$AP$3,0))</f>
        <v>4</v>
      </c>
      <c r="Z18" s="9">
        <f>INDEX('Unique Asset List'!$AX$4:$BD$99,MATCH($B18,'Unique Asset List'!$B$4:$B$99,0),MATCH($C$1,'Unique Asset List'!$AX$3:$BD$3,0))</f>
        <v>2008</v>
      </c>
      <c r="AA18" s="9">
        <f>INDEX('Unique Asset List'!$BE$4:$BK$99,MATCH($B18,'Unique Asset List'!$B$4:$B$99,0),MATCH($C$1,'Unique Asset List'!$BE$3:$BK$3,0))</f>
        <v>4</v>
      </c>
      <c r="AB18" s="16">
        <f>INDEX('ES-Efficacy Acceptability'!$C$12:$C$52,MATCH($B18,'ES-Efficacy Acceptability'!$B$12:$B$52,0))</f>
        <v>2.0640012000000003</v>
      </c>
      <c r="AC18" s="16">
        <f>INDEX('ES-Efficacy Acceptability'!$E$12:$E$52,MATCH($B18,'ES-Efficacy Acceptability'!$B$12:$B$52,0))</f>
        <v>0.69529509999999994</v>
      </c>
      <c r="AD18" s="16">
        <f>INDEX('ES-Efficacy Acceptability'!$F$12:$F$52,MATCH($B18,'ES-Efficacy Acceptability'!$B$12:$B$52,0))</f>
        <v>0.34186063164000002</v>
      </c>
      <c r="AE18" s="15">
        <f>INDEX('Unique Asset List'!$CN$4:$CT$99,MATCH($B18,'Unique Asset List'!$B$4:$B$99,0),MATCH($C$1,'Unique Asset List'!$CN$3:$CT$3,0))</f>
        <v>0.08</v>
      </c>
      <c r="AF18" s="15">
        <f>INDEX('Unique Asset List'!$CU$4:$DA$99,MATCH($B18,'Unique Asset List'!$B$4:$B$99,0),MATCH($C$1,'Unique Asset List'!$CU$3:$DA$3,0))</f>
        <v>0.42</v>
      </c>
      <c r="AG18" s="15">
        <f>INDEX('Unique Asset List'!$BZ$4:$CF$99,MATCH($B18,'Unique Asset List'!$B$4:$B$99,0),MATCH($C$1,'Unique Asset List'!$BZ$3:$CF$3,0))</f>
        <v>0.08</v>
      </c>
      <c r="AH18" s="15">
        <f>INDEX('Unique Asset List'!$CG$4:$CM$99,MATCH($B18,'Unique Asset List'!$B$4:$B$99,0),MATCH($C$1,'Unique Asset List'!$CG$3:$CM$3,0))</f>
        <v>0.42</v>
      </c>
      <c r="AI18" s="11">
        <v>0.96187963349867744</v>
      </c>
      <c r="AJ18" s="15">
        <f>INDEX('Unique Asset List'!$BL$4:$BR$99,MATCH($B18,'Unique Asset List'!$B$4:$B$99,0),MATCH($C$1,'Unique Asset List'!$BL$3:$BR$3,0))</f>
        <v>1.2944496352201866</v>
      </c>
      <c r="AK18" s="15">
        <f>INDEX('Unique Asset List'!$BS$4:$BY$99,MATCH($B18,'Unique Asset List'!$B$4:$B$99,0),MATCH($C$1,'Unique Asset List'!$BS$3:$BY$3,0))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List'!$A$4:$A$75,MATCH(B18,'Unique Asset List'!$B$4:$B$75,0))</f>
        <v>86</v>
      </c>
      <c r="BE18" s="5">
        <f t="shared" si="3"/>
        <v>5.337105706976028E-2</v>
      </c>
      <c r="BF18" s="301">
        <f>INDEX('ES-Efficacy Acceptability'!$G$12:$G$52,MATCH($B18,'ES-Efficacy Acceptability'!$B$12:$B$52,0))</f>
        <v>3.0000000000000004</v>
      </c>
      <c r="BG18" s="5">
        <f t="shared" si="4"/>
        <v>5.281690140845071E-2</v>
      </c>
      <c r="BH18" s="306">
        <f t="shared" si="5"/>
        <v>2.5320142688284853E-2</v>
      </c>
    </row>
    <row r="19" spans="1:60" x14ac:dyDescent="0.25">
      <c r="A19" s="9" t="str">
        <f t="shared" si="0"/>
        <v>ES</v>
      </c>
      <c r="B19" s="9" t="s">
        <v>329</v>
      </c>
      <c r="C19" s="20"/>
      <c r="D19" s="9" t="s">
        <v>84</v>
      </c>
      <c r="E19" s="9"/>
      <c r="F19" s="9" t="s">
        <v>45</v>
      </c>
      <c r="G19" s="19">
        <v>0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1</v>
      </c>
      <c r="V19" s="17">
        <v>1</v>
      </c>
      <c r="W19" s="9" t="str">
        <f>INDEX('Unique Asset List'!$C$4:$C$75,MATCH($B19,'Unique Asset List'!$B$4:$B$75,0))</f>
        <v>AAPS</v>
      </c>
      <c r="X19" s="9">
        <f>INDEX('Unique Asset List'!$AC$4:$AI$99,MATCH($B19,'Unique Asset List'!$B$4:$B$99,0),MATCH($C$1,'Unique Asset List'!$AC$3:$AI$3,0))</f>
        <v>2000</v>
      </c>
      <c r="Y19" s="9">
        <f>INDEX('Unique Asset List'!$AJ$4:$AP$99,MATCH($B19,'Unique Asset List'!$B$4:$B$99,0),MATCH($C$1,'Unique Asset List'!$AJ$3:$AP$3,0))</f>
        <v>9</v>
      </c>
      <c r="Z19" s="9">
        <f>INDEX('Unique Asset List'!$AX$4:$BD$99,MATCH($B19,'Unique Asset List'!$B$4:$B$99,0),MATCH($C$1,'Unique Asset List'!$AX$3:$BD$3,0))</f>
        <v>2007</v>
      </c>
      <c r="AA19" s="9">
        <f>INDEX('Unique Asset List'!$BE$4:$BK$99,MATCH($B19,'Unique Asset List'!$B$4:$B$99,0),MATCH($C$1,'Unique Asset List'!$BE$3:$BK$3,0))</f>
        <v>3</v>
      </c>
      <c r="AB19" s="16">
        <f>INDEX('ES-Efficacy Acceptability'!$C$12:$C$52,MATCH($B19,'ES-Efficacy Acceptability'!$B$12:$B$52,0))</f>
        <v>1.6860000000000002</v>
      </c>
      <c r="AC19" s="16">
        <f>INDEX('ES-Efficacy Acceptability'!$E$12:$E$52,MATCH($B19,'ES-Efficacy Acceptability'!$B$12:$B$52,0))</f>
        <v>0.7529247</v>
      </c>
      <c r="AD19" s="16">
        <f>INDEX('ES-Efficacy Acceptability'!$F$12:$F$52,MATCH($B19,'ES-Efficacy Acceptability'!$B$12:$B$52,0))</f>
        <v>0.38188783577999996</v>
      </c>
      <c r="AE19" s="15">
        <f>INDEX('Unique Asset List'!$CN$4:$CT$99,MATCH($B19,'Unique Asset List'!$B$4:$B$99,0),MATCH($C$1,'Unique Asset List'!$CN$3:$CT$3,0))</f>
        <v>0.08</v>
      </c>
      <c r="AF19" s="15">
        <f>INDEX('Unique Asset List'!$CU$4:$DA$99,MATCH($B19,'Unique Asset List'!$B$4:$B$99,0),MATCH($C$1,'Unique Asset List'!$CU$3:$DA$3,0))</f>
        <v>0.42</v>
      </c>
      <c r="AG19" s="15">
        <f>INDEX('Unique Asset List'!$BZ$4:$CF$99,MATCH($B19,'Unique Asset List'!$B$4:$B$99,0),MATCH($C$1,'Unique Asset List'!$BZ$3:$CF$3,0))</f>
        <v>0.08</v>
      </c>
      <c r="AH19" s="15">
        <f>INDEX('Unique Asset List'!$CG$4:$CM$99,MATCH($B19,'Unique Asset List'!$B$4:$B$99,0),MATCH($C$1,'Unique Asset List'!$CG$3:$CM$3,0))</f>
        <v>0.42</v>
      </c>
      <c r="AI19" s="11">
        <v>0.96187963349867744</v>
      </c>
      <c r="AJ19" s="15">
        <f>INDEX('Unique Asset List'!$BL$4:$BR$99,MATCH($B19,'Unique Asset List'!$B$4:$B$99,0),MATCH($C$1,'Unique Asset List'!$BL$3:$BR$3,0))</f>
        <v>1.2944496352201866</v>
      </c>
      <c r="AK19" s="15">
        <f>INDEX('Unique Asset List'!$BS$4:$BY$99,MATCH($B19,'Unique Asset List'!$B$4:$B$99,0),MATCH($C$1,'Unique Asset List'!$BS$3:$BY$3,0))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2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List'!$A$4:$A$75,MATCH(B19,'Unique Asset List'!$B$4:$B$75,0))</f>
        <v>74</v>
      </c>
      <c r="BE19" s="5">
        <f t="shared" si="3"/>
        <v>5.337105706976028E-2</v>
      </c>
      <c r="BF19" s="301">
        <f>INDEX('ES-Efficacy Acceptability'!$G$12:$G$52,MATCH($B19,'ES-Efficacy Acceptability'!$B$12:$B$52,0))</f>
        <v>3.0000000000000004</v>
      </c>
      <c r="BG19" s="5">
        <f t="shared" si="4"/>
        <v>5.281690140845071E-2</v>
      </c>
      <c r="BH19" s="306">
        <f t="shared" si="5"/>
        <v>2.5320142688284853E-2</v>
      </c>
    </row>
    <row r="20" spans="1:60" x14ac:dyDescent="0.25">
      <c r="A20" s="9" t="str">
        <f t="shared" si="0"/>
        <v>ES</v>
      </c>
      <c r="B20" s="9" t="s">
        <v>664</v>
      </c>
      <c r="C20" s="20"/>
      <c r="D20" s="9" t="s">
        <v>84</v>
      </c>
      <c r="E20" s="9"/>
      <c r="F20" s="9" t="s">
        <v>45</v>
      </c>
      <c r="G20" s="19">
        <v>0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1</v>
      </c>
      <c r="V20" s="17">
        <v>1</v>
      </c>
      <c r="W20" s="9" t="str">
        <f>INDEX('Unique Asset List'!$C$4:$C$75,MATCH($B20,'Unique Asset List'!$B$4:$B$75,0))</f>
        <v>ATAD</v>
      </c>
      <c r="X20" s="9">
        <f>INDEX('Unique Asset List'!$AC$4:$AI$99,MATCH($B20,'Unique Asset List'!$B$4:$B$99,0),MATCH($C$1,'Unique Asset List'!$AC$3:$AI$3,0))</f>
        <v>1972</v>
      </c>
      <c r="Y20" s="9">
        <f>INDEX('Unique Asset List'!$AJ$4:$AP$99,MATCH($B20,'Unique Asset List'!$B$4:$B$99,0),MATCH($C$1,'Unique Asset List'!$AJ$3:$AP$3,0))</f>
        <v>1</v>
      </c>
      <c r="Z20" s="9">
        <f>INDEX('Unique Asset List'!$AX$4:$BD$99,MATCH($B20,'Unique Asset List'!$B$4:$B$99,0),MATCH($C$1,'Unique Asset List'!$AX$3:$BD$3,0))</f>
        <v>1982</v>
      </c>
      <c r="AA20" s="9">
        <f>INDEX('Unique Asset List'!$BE$4:$BK$99,MATCH($B20,'Unique Asset List'!$B$4:$B$99,0),MATCH($C$1,'Unique Asset List'!$BE$3:$BK$3,0))</f>
        <v>1</v>
      </c>
      <c r="AB20" s="16">
        <f>INDEX('ES-Efficacy Acceptability'!$C$12:$C$52,MATCH($B20,'ES-Efficacy Acceptability'!$B$12:$B$52,0))</f>
        <v>1.4160714000000001</v>
      </c>
      <c r="AC20" s="16">
        <f>INDEX('ES-Efficacy Acceptability'!$E$12:$E$52,MATCH($B20,'ES-Efficacy Acceptability'!$B$12:$B$52,0))</f>
        <v>0.71690619999999994</v>
      </c>
      <c r="AD20" s="16">
        <f>INDEX('ES-Efficacy Acceptability'!$F$12:$F$52,MATCH($B20,'ES-Efficacy Acceptability'!$B$12:$B$52,0))</f>
        <v>0.38188783577999996</v>
      </c>
      <c r="AE20" s="15">
        <f>INDEX('Unique Asset List'!$CN$4:$CT$99,MATCH($B20,'Unique Asset List'!$B$4:$B$99,0),MATCH($C$1,'Unique Asset List'!$CN$3:$CT$3,0))</f>
        <v>0.08</v>
      </c>
      <c r="AF20" s="15">
        <f>INDEX('Unique Asset List'!$CU$4:$DA$99,MATCH($B20,'Unique Asset List'!$B$4:$B$99,0),MATCH($C$1,'Unique Asset List'!$CU$3:$DA$3,0))</f>
        <v>0.42</v>
      </c>
      <c r="AG20" s="15">
        <f>INDEX('Unique Asset List'!$BZ$4:$CF$99,MATCH($B20,'Unique Asset List'!$B$4:$B$99,0),MATCH($C$1,'Unique Asset List'!$BZ$3:$CF$3,0))</f>
        <v>0.08</v>
      </c>
      <c r="AH20" s="15">
        <f>INDEX('Unique Asset List'!$CG$4:$CM$99,MATCH($B20,'Unique Asset List'!$B$4:$B$99,0),MATCH($C$1,'Unique Asset List'!$CG$3:$CM$3,0))</f>
        <v>0.42</v>
      </c>
      <c r="AI20" s="11">
        <v>0.96187963349867744</v>
      </c>
      <c r="AJ20" s="15">
        <f>INDEX('Unique Asset List'!$BL$4:$BR$99,MATCH($B20,'Unique Asset List'!$B$4:$B$99,0),MATCH($C$1,'Unique Asset List'!$BL$3:$BR$3,0))</f>
        <v>1.2944496352201866</v>
      </c>
      <c r="AK20" s="15">
        <f>INDEX('Unique Asset List'!$BS$4:$BY$99,MATCH($B20,'Unique Asset List'!$B$4:$B$99,0),MATCH($C$1,'Unique Asset List'!$BS$3:$BY$3,0))</f>
        <v>-1.4425350046709582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2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List'!$A$4:$A$75,MATCH(B20,'Unique Asset List'!$B$4:$B$75,0))</f>
        <v>75</v>
      </c>
      <c r="BE20" s="5">
        <f t="shared" si="3"/>
        <v>5.337105706976028E-2</v>
      </c>
      <c r="BF20" s="301">
        <f>INDEX('ES-Efficacy Acceptability'!$G$12:$G$52,MATCH($B20,'ES-Efficacy Acceptability'!$B$12:$B$52,0))</f>
        <v>3.0000000000000004</v>
      </c>
      <c r="BG20" s="5">
        <f t="shared" si="4"/>
        <v>5.281690140845071E-2</v>
      </c>
      <c r="BH20" s="306">
        <f t="shared" si="5"/>
        <v>2.5320142688284853E-2</v>
      </c>
    </row>
    <row r="21" spans="1:60" x14ac:dyDescent="0.25">
      <c r="A21" s="9" t="str">
        <f t="shared" ref="A21:A35" si="6">$C$1</f>
        <v>ES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INDEX(PTRS!$D$6:$D$12,MATCH('5'!$F21,PTRS!$B$6:$B$12,0))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7">BE21/$BE$7</f>
        <v>0.38570784857704377</v>
      </c>
      <c r="V21" s="17">
        <v>0.57999999999999996</v>
      </c>
      <c r="W21" s="9" t="str">
        <f>INDEX('Unique Asset List'!$C$4:$C$75,MATCH($B21,'Unique Asset List'!$B$4:$B$75,0))</f>
        <v>NMDA</v>
      </c>
      <c r="X21" s="9">
        <f>INDEX('Unique Asset List'!$AC$4:$AI$99,MATCH($B21,'Unique Asset List'!$B$4:$B$99,0),MATCH($C$1,'Unique Asset List'!$AC$3:$AI$3,0))</f>
        <v>2021</v>
      </c>
      <c r="Y21" s="9">
        <f>INDEX('Unique Asset List'!$AJ$4:$AP$99,MATCH($B21,'Unique Asset List'!$B$4:$B$99,0),MATCH($C$1,'Unique Asset List'!$AJ$3:$AP$3,0))</f>
        <v>1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INDEX('ES-Efficacy Acceptability'!$C$12:$C$52,MATCH($B21,'ES-Efficacy Acceptability'!$B$12:$B$52,0))</f>
        <v>2.6693314000000004</v>
      </c>
      <c r="AC21" s="16">
        <f>INDEX('ES-Efficacy Acceptability'!$E$12:$E$52,MATCH($B21,'ES-Efficacy Acceptability'!$B$12:$B$52,0))</f>
        <v>1.0137137000000001</v>
      </c>
      <c r="AD21" s="16">
        <f>INDEX('ES-Efficacy Acceptability'!$F$12:$F$52,MATCH($B21,'ES-Efficacy Acceptability'!$B$12:$B$52,0))</f>
        <v>0.41671732629999997</v>
      </c>
      <c r="AE21" s="15">
        <v>0.04</v>
      </c>
      <c r="AF21" s="15">
        <v>0.95</v>
      </c>
      <c r="AG21" s="15">
        <v>0.04</v>
      </c>
      <c r="AH21" s="15">
        <v>0.95</v>
      </c>
      <c r="AI21" s="11">
        <v>0.96187963349867744</v>
      </c>
      <c r="AJ21" s="15">
        <f>INDEX('Unique Asset List'!$BL$4:$BR$99,MATCH($B21,'Unique Asset List'!$B$4:$B$99,0),MATCH($C$1,'Unique Asset List'!$BL$3:$BR$3,0))</f>
        <v>1.2944496352201866</v>
      </c>
      <c r="AK21" s="15">
        <f>INDEX('Unique Asset List'!$BS$4:$BY$99,MATCH($B21,'Unique Asset List'!$B$4:$B$99,0),MATCH($C$1,'Unique Asset List'!$BS$3:$BY$3,0))</f>
        <v>-1.4425350046709582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8">AP21</f>
        <v>0.82</v>
      </c>
      <c r="AS21" s="10">
        <v>0.32340383561643832</v>
      </c>
      <c r="AT21" s="168">
        <f>INDEX('Unique Asset List'!S$4:S$59,MATCH($B21,_CompoundList,0))</f>
        <v>1</v>
      </c>
      <c r="AU21" s="168">
        <f>INDEX('Unique Asset List'!T$4:T$59,MATCH($B21,_CompoundList,0))</f>
        <v>1</v>
      </c>
      <c r="AV21" s="168">
        <f>INDEX('Unique Asset List'!U$4:U$59,MATCH($B21,_CompoundList,0))</f>
        <v>1</v>
      </c>
      <c r="AW21" s="168">
        <f>INDEX('Unique Asset List'!V$4:V$59,MATCH($B21,_CompoundList,0))</f>
        <v>1</v>
      </c>
      <c r="AX21" s="168">
        <f>INDEX('Unique Asset List'!W$4:W$59,MATCH($B21,_CompoundList,0))</f>
        <v>1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List'!$A$4:$A$75,MATCH(B21,'Unique Asset List'!$B$4:$B$75,0))</f>
        <v>8</v>
      </c>
      <c r="BE21" s="5">
        <f t="shared" si="3"/>
        <v>2.0585635598659859E-2</v>
      </c>
      <c r="BF21" s="301">
        <f>INDEX('ES-Efficacy Acceptability'!$G$12:$G$52,MATCH($B21,'ES-Efficacy Acceptability'!$B$12:$B$52,0))</f>
        <v>1.4</v>
      </c>
      <c r="BG21" s="5">
        <f t="shared" si="4"/>
        <v>2.4647887323943657E-2</v>
      </c>
      <c r="BH21" s="306">
        <f t="shared" si="5"/>
        <v>9.7661777619621158E-3</v>
      </c>
    </row>
    <row r="22" spans="1:60" x14ac:dyDescent="0.25">
      <c r="A22" s="9" t="str">
        <f t="shared" si="6"/>
        <v>ES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INDEX(PTRS!$D$6:$D$12,MATCH('5'!$F22,PTRS!$B$6:$B$12,0))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7"/>
        <v>1</v>
      </c>
      <c r="V22" s="17">
        <v>1</v>
      </c>
      <c r="W22" s="9" t="str">
        <f>INDEX('Unique Asset List'!$C$4:$C$75,MATCH($B22,'Unique Asset List'!$B$4:$B$75,0))</f>
        <v>ATAD</v>
      </c>
      <c r="X22" s="9">
        <f>INDEX('Unique Asset List'!$AC$4:$AI$99,MATCH($B22,'Unique Asset List'!$B$4:$B$99,0),MATCH($C$1,'Unique Asset List'!$AC$3:$AI$3,0))</f>
        <v>2024</v>
      </c>
      <c r="Y22" s="9">
        <f>INDEX('Unique Asset List'!$AJ$4:$AP$99,MATCH($B22,'Unique Asset List'!$B$4:$B$99,0),MATCH($C$1,'Unique Asset List'!$AJ$3:$AP$3,0))</f>
        <v>1.999999999998181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INDEX('ES-Efficacy Acceptability'!$C$12:$C$52,MATCH($B22,'ES-Efficacy Acceptability'!$B$12:$B$52,0))</f>
        <v>1.8421798000000003</v>
      </c>
      <c r="AC22" s="16">
        <f>INDEX('ES-Efficacy Acceptability'!$E$12:$E$52,MATCH($B22,'ES-Efficacy Acceptability'!$B$12:$B$52,0))</f>
        <v>1.0530454</v>
      </c>
      <c r="AD22" s="16">
        <f>INDEX('ES-Efficacy Acceptability'!$F$12:$F$52,MATCH($B22,'ES-Efficacy Acceptability'!$B$12:$B$52,0))</f>
        <v>0.26229095353999998</v>
      </c>
      <c r="AE22" s="15">
        <f>INDEX('Unique Asset List'!$CN$4:$CT$99,MATCH($B22,'Unique Asset List'!$B$4:$B$99,0),MATCH($C$1,'Unique Asset List'!$CN$3:$CT$3,0))</f>
        <v>0.08</v>
      </c>
      <c r="AF22" s="15">
        <f>INDEX('Unique Asset List'!$CU$4:$DA$99,MATCH($B22,'Unique Asset List'!$B$4:$B$99,0),MATCH($C$1,'Unique Asset List'!$CU$3:$DA$3,0))</f>
        <v>0.42</v>
      </c>
      <c r="AG22" s="15">
        <f>INDEX('Unique Asset List'!$BZ$4:$CF$99,MATCH($B22,'Unique Asset List'!$B$4:$B$99,0),MATCH($C$1,'Unique Asset List'!$BZ$3:$CF$3,0))</f>
        <v>0.08</v>
      </c>
      <c r="AH22" s="15">
        <f>INDEX('Unique Asset List'!$CG$4:$CM$99,MATCH($B22,'Unique Asset List'!$B$4:$B$99,0),MATCH($C$1,'Unique Asset List'!$CG$3:$CM$3,0))</f>
        <v>0.42</v>
      </c>
      <c r="AI22" s="11">
        <v>0.96187963349867744</v>
      </c>
      <c r="AJ22" s="15">
        <f>INDEX('Unique Asset List'!$BL$4:$BR$99,MATCH($B22,'Unique Asset List'!$B$4:$B$99,0),MATCH($C$1,'Unique Asset List'!$BL$3:$BR$3,0))</f>
        <v>1.2944496352201866</v>
      </c>
      <c r="AK22" s="15">
        <f>INDEX('Unique Asset List'!$BS$4:$BY$99,MATCH($B22,'Unique Asset List'!$B$4:$B$99,0),MATCH($C$1,'Unique Asset List'!$BS$3:$BY$3,0))</f>
        <v>-1.4425350046709582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8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List'!$A$4:$A$75,MATCH(B22,'Unique Asset List'!$B$4:$B$75,0))</f>
        <v>5</v>
      </c>
      <c r="BE22" s="5">
        <f t="shared" si="3"/>
        <v>5.337105706976028E-2</v>
      </c>
      <c r="BF22" s="301">
        <f>INDEX('ES-Efficacy Acceptability'!$G$12:$G$52,MATCH($B22,'ES-Efficacy Acceptability'!$B$12:$B$52,0))</f>
        <v>3.0000000000000004</v>
      </c>
      <c r="BG22" s="5">
        <f t="shared" si="4"/>
        <v>5.281690140845071E-2</v>
      </c>
      <c r="BH22" s="306">
        <f t="shared" si="5"/>
        <v>2.5320142688284853E-2</v>
      </c>
    </row>
    <row r="23" spans="1:60" x14ac:dyDescent="0.25">
      <c r="A23" s="9" t="str">
        <f t="shared" si="6"/>
        <v>ES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INDEX(PTRS!$D$6:$D$12,MATCH('5'!$F23,PTRS!$B$6:$B$12,0))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7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2025</v>
      </c>
      <c r="Y23" s="9">
        <f>INDEX('Unique Asset List'!$AJ$4:$AP$99,MATCH($B23,'Unique Asset List'!$B$4:$B$99,0),MATCH($C$1,'Unique Asset List'!$AJ$3:$AP$3,0))</f>
        <v>3.9999999999990905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INDEX('ES-Efficacy Acceptability'!$C$12:$C$52,MATCH($B23,'ES-Efficacy Acceptability'!$B$12:$B$52,0))</f>
        <v>2.0900780000000005</v>
      </c>
      <c r="AC23" s="16">
        <f>INDEX('ES-Efficacy Acceptability'!$E$12:$E$52,MATCH($B23,'ES-Efficacy Acceptability'!$B$12:$B$52,0))</f>
        <v>0.93412160000000011</v>
      </c>
      <c r="AD23" s="16">
        <f>INDEX('ES-Efficacy Acceptability'!$F$12:$F$52,MATCH($B23,'ES-Efficacy Acceptability'!$B$12:$B$52,0))</f>
        <v>0.38188783577999996</v>
      </c>
      <c r="AE23" s="15">
        <f>INDEX('Unique Asset List'!$CN$4:$CT$99,MATCH($B23,'Unique Asset List'!$B$4:$B$99,0),MATCH($C$1,'Unique Asset List'!$CN$3:$CT$3,0))</f>
        <v>0.14000000000000001</v>
      </c>
      <c r="AF23" s="15">
        <f>INDEX('Unique Asset List'!$CU$4:$DA$99,MATCH($B23,'Unique Asset List'!$B$4:$B$99,0),MATCH($C$1,'Unique Asset List'!$CU$3:$DA$3,0))</f>
        <v>0.36</v>
      </c>
      <c r="AG23" s="15">
        <f>INDEX('Unique Asset List'!$BZ$4:$CF$99,MATCH($B23,'Unique Asset List'!$B$4:$B$99,0),MATCH($C$1,'Unique Asset List'!$BZ$3:$CF$3,0))</f>
        <v>0.14000000000000001</v>
      </c>
      <c r="AH23" s="15">
        <f>INDEX('Unique Asset List'!$CG$4:$CM$99,MATCH($B23,'Unique Asset List'!$B$4:$B$99,0),MATCH($C$1,'Unique Asset List'!$CG$3:$CM$3,0))</f>
        <v>0.36</v>
      </c>
      <c r="AI23" s="11">
        <v>0.96187963349867744</v>
      </c>
      <c r="AJ23" s="15">
        <f>INDEX('Unique Asset List'!$BL$4:$BR$99,MATCH($B23,'Unique Asset List'!$B$4:$B$99,0),MATCH($C$1,'Unique Asset List'!$BL$3:$BR$3,0))</f>
        <v>1.2944496352201866</v>
      </c>
      <c r="AK23" s="15">
        <f>INDEX('Unique Asset List'!$BS$4:$BY$99,MATCH($B23,'Unique Asset List'!$B$4:$B$99,0),MATCH($C$1,'Unique Asset List'!$BS$3:$BY$3,0))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8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0</v>
      </c>
      <c r="BD23" s="168">
        <f>INDEX('Unique Asset List'!$A$4:$A$75,MATCH(B23,'Unique Asset List'!$B$4:$B$75,0))</f>
        <v>4</v>
      </c>
      <c r="BE23" s="5">
        <f t="shared" si="3"/>
        <v>5.337105706976028E-2</v>
      </c>
      <c r="BF23" s="301">
        <f>INDEX('ES-Efficacy Acceptability'!$G$12:$G$52,MATCH($B23,'ES-Efficacy Acceptability'!$B$12:$B$52,0))</f>
        <v>3.0000000000000004</v>
      </c>
      <c r="BG23" s="5">
        <f t="shared" si="4"/>
        <v>5.281690140845071E-2</v>
      </c>
      <c r="BH23" s="306">
        <f t="shared" si="5"/>
        <v>2.5320142688284853E-2</v>
      </c>
    </row>
    <row r="24" spans="1:60" x14ac:dyDescent="0.25">
      <c r="A24" s="9" t="str">
        <f t="shared" si="6"/>
        <v>ES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INDEX(PTRS!$D$6:$D$12,MATCH('5'!$F24,PTRS!$B$6:$B$12,0))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7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2025</v>
      </c>
      <c r="Y24" s="9">
        <f>INDEX('Unique Asset List'!$AJ$4:$AP$99,MATCH($B24,'Unique Asset List'!$B$4:$B$99,0),MATCH($C$1,'Unique Asset List'!$AJ$3:$AP$3,0))</f>
        <v>7.999999999998181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INDEX('ES-Efficacy Acceptability'!$C$12:$C$52,MATCH($B24,'ES-Efficacy Acceptability'!$B$12:$B$52,0))</f>
        <v>1.9658198000000002</v>
      </c>
      <c r="AC24" s="16">
        <f>INDEX('ES-Efficacy Acceptability'!$E$12:$E$52,MATCH($B24,'ES-Efficacy Acceptability'!$B$12:$B$52,0))</f>
        <v>0.93412160000000011</v>
      </c>
      <c r="AD24" s="16">
        <f>INDEX('ES-Efficacy Acceptability'!$F$12:$F$52,MATCH($B24,'ES-Efficacy Acceptability'!$B$12:$B$52,0))</f>
        <v>0.38188783577999996</v>
      </c>
      <c r="AE24" s="15">
        <f>INDEX('Unique Asset List'!$CN$4:$CT$99,MATCH($B24,'Unique Asset List'!$B$4:$B$99,0),MATCH($C$1,'Unique Asset List'!$CN$3:$CT$3,0))</f>
        <v>0.14000000000000001</v>
      </c>
      <c r="AF24" s="15">
        <f>INDEX('Unique Asset List'!$CU$4:$DA$99,MATCH($B24,'Unique Asset List'!$B$4:$B$99,0),MATCH($C$1,'Unique Asset List'!$CU$3:$DA$3,0))</f>
        <v>0.36</v>
      </c>
      <c r="AG24" s="15">
        <f>INDEX('Unique Asset List'!$BZ$4:$CF$99,MATCH($B24,'Unique Asset List'!$B$4:$B$99,0),MATCH($C$1,'Unique Asset List'!$BZ$3:$CF$3,0))</f>
        <v>0.14000000000000001</v>
      </c>
      <c r="AH24" s="15">
        <f>INDEX('Unique Asset List'!$CG$4:$CM$99,MATCH($B24,'Unique Asset List'!$B$4:$B$99,0),MATCH($C$1,'Unique Asset List'!$CG$3:$CM$3,0))</f>
        <v>0.36</v>
      </c>
      <c r="AI24" s="11">
        <v>0.96187963349867744</v>
      </c>
      <c r="AJ24" s="15">
        <f>INDEX('Unique Asset List'!$BL$4:$BR$99,MATCH($B24,'Unique Asset List'!$B$4:$B$99,0),MATCH($C$1,'Unique Asset List'!$BL$3:$BR$3,0))</f>
        <v>1.2944496352201866</v>
      </c>
      <c r="AK24" s="15">
        <f>INDEX('Unique Asset List'!$BS$4:$BY$99,MATCH($B24,'Unique Asset List'!$B$4:$B$99,0),MATCH($C$1,'Unique Asset List'!$BS$3:$BY$3,0))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8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List'!$A$4:$A$75,MATCH(B24,'Unique Asset List'!$B$4:$B$75,0))</f>
        <v>36</v>
      </c>
      <c r="BE24" s="5">
        <f t="shared" si="3"/>
        <v>5.337105706976028E-2</v>
      </c>
      <c r="BF24" s="301">
        <f>INDEX('ES-Efficacy Acceptability'!$G$12:$G$52,MATCH($B24,'ES-Efficacy Acceptability'!$B$12:$B$52,0))</f>
        <v>3.0000000000000004</v>
      </c>
      <c r="BG24" s="5">
        <f t="shared" si="4"/>
        <v>5.281690140845071E-2</v>
      </c>
      <c r="BH24" s="306">
        <f t="shared" si="5"/>
        <v>2.5320142688284853E-2</v>
      </c>
    </row>
    <row r="25" spans="1:60" x14ac:dyDescent="0.25">
      <c r="A25" s="9" t="str">
        <f t="shared" si="6"/>
        <v>ES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INDEX(PTRS!$D$6:$D$12,MATCH('5'!$F25,PTRS!$B$6:$B$12,0))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7"/>
        <v>1</v>
      </c>
      <c r="V25" s="17">
        <v>1</v>
      </c>
      <c r="W25" s="9" t="str">
        <f>INDEX('Unique Asset List'!$C$4:$C$75,MATCH($B25,'Unique Asset List'!$B$4:$B$75,0))</f>
        <v>OX2</v>
      </c>
      <c r="X25" s="9">
        <f>INDEX('Unique Asset List'!$AC$4:$AI$99,MATCH($B25,'Unique Asset List'!$B$4:$B$99,0),MATCH($C$1,'Unique Asset List'!$AC$3:$AI$3,0))</f>
        <v>2026</v>
      </c>
      <c r="Y25" s="9">
        <f>INDEX('Unique Asset List'!$AJ$4:$AP$99,MATCH($B25,'Unique Asset List'!$B$4:$B$99,0),MATCH($C$1,'Unique Asset List'!$AJ$3:$AP$3,0))</f>
        <v>1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INDEX('ES-Efficacy Acceptability'!$C$12:$C$52,MATCH($B25,'ES-Efficacy Acceptability'!$B$12:$B$52,0))</f>
        <v>2.0931128000000001</v>
      </c>
      <c r="AC25" s="16">
        <f>INDEX('ES-Efficacy Acceptability'!$E$12:$E$52,MATCH($B25,'ES-Efficacy Acceptability'!$B$12:$B$52,0))</f>
        <v>1.0107268</v>
      </c>
      <c r="AD25" s="16">
        <f>INDEX('ES-Efficacy Acceptability'!$F$12:$F$52,MATCH($B25,'ES-Efficacy Acceptability'!$B$12:$B$52,0))</f>
        <v>0.38188783577999996</v>
      </c>
      <c r="AE25" s="15">
        <f>INDEX('Unique Asset List'!$CN$4:$CT$99,MATCH($B25,'Unique Asset List'!$B$4:$B$99,0),MATCH($C$1,'Unique Asset List'!$CN$3:$CT$3,0))</f>
        <v>0.08</v>
      </c>
      <c r="AF25" s="15">
        <f>INDEX('Unique Asset List'!$CU$4:$DA$99,MATCH($B25,'Unique Asset List'!$B$4:$B$99,0),MATCH($C$1,'Unique Asset List'!$CU$3:$DA$3,0))</f>
        <v>0.42</v>
      </c>
      <c r="AG25" s="15">
        <f>INDEX('Unique Asset List'!$BZ$4:$CF$99,MATCH($B25,'Unique Asset List'!$B$4:$B$99,0),MATCH($C$1,'Unique Asset List'!$BZ$3:$CF$3,0))</f>
        <v>0.08</v>
      </c>
      <c r="AH25" s="15">
        <f>INDEX('Unique Asset List'!$CG$4:$CM$99,MATCH($B25,'Unique Asset List'!$B$4:$B$99,0),MATCH($C$1,'Unique Asset List'!$CG$3:$CM$3,0))</f>
        <v>0.42</v>
      </c>
      <c r="AI25" s="11">
        <v>0.96187963349867744</v>
      </c>
      <c r="AJ25" s="15">
        <f>INDEX('Unique Asset List'!$BL$4:$BR$99,MATCH($B25,'Unique Asset List'!$B$4:$B$99,0),MATCH($C$1,'Unique Asset List'!$BL$3:$BR$3,0))</f>
        <v>1.2944496352201866</v>
      </c>
      <c r="AK25" s="15">
        <f>INDEX('Unique Asset List'!$BS$4:$BY$99,MATCH($B25,'Unique Asset List'!$B$4:$B$99,0),MATCH($C$1,'Unique Asset List'!$BS$3:$BY$3,0))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8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List'!$A$4:$A$75,MATCH(B25,'Unique Asset List'!$B$4:$B$75,0))</f>
        <v>39</v>
      </c>
      <c r="BE25" s="5">
        <f t="shared" si="3"/>
        <v>5.337105706976028E-2</v>
      </c>
      <c r="BF25" s="301">
        <f>INDEX('ES-Efficacy Acceptability'!$G$12:$G$52,MATCH($B25,'ES-Efficacy Acceptability'!$B$12:$B$52,0))</f>
        <v>3.0000000000000004</v>
      </c>
      <c r="BG25" s="5">
        <f t="shared" si="4"/>
        <v>5.281690140845071E-2</v>
      </c>
      <c r="BH25" s="306">
        <f t="shared" si="5"/>
        <v>2.5320142688284853E-2</v>
      </c>
    </row>
    <row r="26" spans="1:60" x14ac:dyDescent="0.25">
      <c r="A26" s="9" t="str">
        <f t="shared" si="6"/>
        <v>ES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INDEX(PTRS!$D$6:$D$12,MATCH('5'!$F26,PTRS!$B$6:$B$12,0))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7"/>
        <v>1</v>
      </c>
      <c r="V26" s="17">
        <v>1</v>
      </c>
      <c r="W26" s="9" t="str">
        <f>INDEX('Unique Asset List'!$C$4:$C$75,MATCH($B26,'Unique Asset List'!$B$4:$B$75,0))</f>
        <v>AMPA</v>
      </c>
      <c r="X26" s="9">
        <f>INDEX('Unique Asset List'!$AC$4:$AI$99,MATCH($B26,'Unique Asset List'!$B$4:$B$99,0),MATCH($C$1,'Unique Asset List'!$AC$3:$AI$3,0))</f>
        <v>2025</v>
      </c>
      <c r="Y26" s="9">
        <f>INDEX('Unique Asset List'!$AJ$4:$AP$99,MATCH($B26,'Unique Asset List'!$B$4:$B$99,0),MATCH($C$1,'Unique Asset List'!$AJ$3:$AP$3,0))</f>
        <v>6.9999999999990905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INDEX('ES-Efficacy Acceptability'!$C$12:$C$52,MATCH($B26,'ES-Efficacy Acceptability'!$B$12:$B$52,0))</f>
        <v>2.0976088000000002</v>
      </c>
      <c r="AC26" s="16">
        <f>INDEX('ES-Efficacy Acceptability'!$E$12:$E$52,MATCH($B26,'ES-Efficacy Acceptability'!$B$12:$B$52,0))</f>
        <v>0.87265170000000003</v>
      </c>
      <c r="AD26" s="16">
        <f>INDEX('ES-Efficacy Acceptability'!$F$12:$F$52,MATCH($B26,'ES-Efficacy Acceptability'!$B$12:$B$52,0))</f>
        <v>0.27200663578000001</v>
      </c>
      <c r="AE26" s="15">
        <f>INDEX('Unique Asset List'!$CN$4:$CT$99,MATCH($B26,'Unique Asset List'!$B$4:$B$99,0),MATCH($C$1,'Unique Asset List'!$CN$3:$CT$3,0))</f>
        <v>0.08</v>
      </c>
      <c r="AF26" s="15">
        <f>INDEX('Unique Asset List'!$CU$4:$DA$99,MATCH($B26,'Unique Asset List'!$B$4:$B$99,0),MATCH($C$1,'Unique Asset List'!$CU$3:$DA$3,0))</f>
        <v>0.42</v>
      </c>
      <c r="AG26" s="15">
        <f>INDEX('Unique Asset List'!$BZ$4:$CF$99,MATCH($B26,'Unique Asset List'!$B$4:$B$99,0),MATCH($C$1,'Unique Asset List'!$BZ$3:$CF$3,0))</f>
        <v>0.08</v>
      </c>
      <c r="AH26" s="15">
        <f>INDEX('Unique Asset List'!$CG$4:$CM$99,MATCH($B26,'Unique Asset List'!$B$4:$B$99,0),MATCH($C$1,'Unique Asset List'!$CG$3:$CM$3,0))</f>
        <v>0.42</v>
      </c>
      <c r="AI26" s="11">
        <v>0.96187963349867744</v>
      </c>
      <c r="AJ26" s="15">
        <f>INDEX('Unique Asset List'!$BL$4:$BR$99,MATCH($B26,'Unique Asset List'!$B$4:$B$99,0),MATCH($C$1,'Unique Asset List'!$BL$3:$BR$3,0))</f>
        <v>1.2944496352201866</v>
      </c>
      <c r="AK26" s="15">
        <f>INDEX('Unique Asset List'!$BS$4:$BY$99,MATCH($B26,'Unique Asset List'!$B$4:$B$99,0),MATCH($C$1,'Unique Asset List'!$BS$3:$BY$3,0))</f>
        <v>-1.4425350046709582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8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List'!$A$4:$A$75,MATCH(B26,'Unique Asset List'!$B$4:$B$75,0))</f>
        <v>37</v>
      </c>
      <c r="BE26" s="5">
        <f t="shared" si="3"/>
        <v>5.337105706976028E-2</v>
      </c>
      <c r="BF26" s="301">
        <f>INDEX('ES-Efficacy Acceptability'!$G$12:$G$52,MATCH($B26,'ES-Efficacy Acceptability'!$B$12:$B$52,0))</f>
        <v>3.0000000000000004</v>
      </c>
      <c r="BG26" s="5">
        <f t="shared" si="4"/>
        <v>5.281690140845071E-2</v>
      </c>
      <c r="BH26" s="306">
        <f t="shared" si="5"/>
        <v>2.5320142688284853E-2</v>
      </c>
    </row>
    <row r="27" spans="1:60" x14ac:dyDescent="0.25">
      <c r="A27" s="9" t="str">
        <f t="shared" si="6"/>
        <v>ES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INDEX(PTRS!$D$6:$D$12,MATCH('5'!$F27,PTRS!$B$6:$B$12,0))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7"/>
        <v>1</v>
      </c>
      <c r="V27" s="17">
        <v>0.57999999999999996</v>
      </c>
      <c r="W27" s="9" t="str">
        <f>INDEX('Unique Asset List'!$C$4:$C$75,MATCH($B27,'Unique Asset List'!$B$4:$B$75,0))</f>
        <v>NMDA</v>
      </c>
      <c r="X27" s="9">
        <f>INDEX('Unique Asset List'!$AC$4:$AI$99,MATCH($B27,'Unique Asset List'!$B$4:$B$99,0),MATCH($C$1,'Unique Asset List'!$AC$3:$AI$3,0))</f>
        <v>2027</v>
      </c>
      <c r="Y27" s="9">
        <f>INDEX('Unique Asset List'!$AJ$4:$AP$99,MATCH($B27,'Unique Asset List'!$B$4:$B$99,0),MATCH($C$1,'Unique Asset List'!$AJ$3:$AP$3,0))</f>
        <v>9.9999999999990905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INDEX('ES-Efficacy Acceptability'!$C$12:$C$52,MATCH($B27,'ES-Efficacy Acceptability'!$B$12:$B$52,0))</f>
        <v>2.4130593999999999</v>
      </c>
      <c r="AC27" s="16">
        <f>INDEX('ES-Efficacy Acceptability'!$E$12:$E$52,MATCH($B27,'ES-Efficacy Acceptability'!$B$12:$B$52,0))</f>
        <v>1.0713935000000001</v>
      </c>
      <c r="AD27" s="16">
        <f>INDEX('ES-Efficacy Acceptability'!$F$12:$F$52,MATCH($B27,'ES-Efficacy Acceptability'!$B$12:$B$52,0))</f>
        <v>0.38188783577999996</v>
      </c>
      <c r="AE27" s="15">
        <f>INDEX('Unique Asset List'!$CN$4:$CT$99,MATCH($B27,'Unique Asset List'!$B$4:$B$99,0),MATCH($C$1,'Unique Asset List'!$CN$3:$CT$3,0))</f>
        <v>0.14000000000000001</v>
      </c>
      <c r="AF27" s="15">
        <f>INDEX('Unique Asset List'!$CU$4:$DA$99,MATCH($B27,'Unique Asset List'!$B$4:$B$99,0),MATCH($C$1,'Unique Asset List'!$CU$3:$DA$3,0))</f>
        <v>0.36</v>
      </c>
      <c r="AG27" s="15">
        <f>INDEX('Unique Asset List'!$BZ$4:$CF$99,MATCH($B27,'Unique Asset List'!$B$4:$B$99,0),MATCH($C$1,'Unique Asset List'!$BZ$3:$CF$3,0))</f>
        <v>0.14000000000000001</v>
      </c>
      <c r="AH27" s="15">
        <f>INDEX('Unique Asset List'!$CG$4:$CM$99,MATCH($B27,'Unique Asset List'!$B$4:$B$99,0),MATCH($C$1,'Unique Asset List'!$CG$3:$CM$3,0))</f>
        <v>0.36</v>
      </c>
      <c r="AI27" s="11">
        <v>0.96187963349867744</v>
      </c>
      <c r="AJ27" s="15">
        <f>INDEX('Unique Asset List'!$BL$4:$BR$99,MATCH($B27,'Unique Asset List'!$B$4:$B$99,0),MATCH($C$1,'Unique Asset List'!$BL$3:$BR$3,0))</f>
        <v>1.2944496352201866</v>
      </c>
      <c r="AK27" s="15">
        <f>INDEX('Unique Asset List'!$BS$4:$BY$99,MATCH($B27,'Unique Asset List'!$B$4:$B$99,0),MATCH($C$1,'Unique Asset List'!$BS$3:$BY$3,0))</f>
        <v>-1.4425350046709582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8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0</v>
      </c>
      <c r="BD27" s="168">
        <f>INDEX('Unique Asset List'!$A$4:$A$75,MATCH(B27,'Unique Asset List'!$B$4:$B$75,0))</f>
        <v>9</v>
      </c>
      <c r="BE27" s="5">
        <f t="shared" si="3"/>
        <v>5.337105706976028E-2</v>
      </c>
      <c r="BF27" s="301">
        <f>INDEX('ES-Efficacy Acceptability'!$G$12:$G$52,MATCH($B27,'ES-Efficacy Acceptability'!$B$12:$B$52,0))</f>
        <v>3.0000000000000004</v>
      </c>
      <c r="BG27" s="5">
        <f t="shared" si="4"/>
        <v>5.281690140845071E-2</v>
      </c>
      <c r="BH27" s="306">
        <f t="shared" si="5"/>
        <v>2.5320142688284853E-2</v>
      </c>
    </row>
    <row r="28" spans="1:60" x14ac:dyDescent="0.25">
      <c r="A28" s="9" t="str">
        <f t="shared" si="6"/>
        <v>ES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INDEX(PTRS!$D$6:$D$12,MATCH('5'!$F28,PTRS!$B$6:$B$12,0))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7"/>
        <v>1</v>
      </c>
      <c r="V28" s="17">
        <v>1</v>
      </c>
      <c r="W28" s="9" t="str">
        <f>INDEX('Unique Asset List'!$C$4:$C$75,MATCH($B28,'Unique Asset List'!$B$4:$B$75,0))</f>
        <v>KOR</v>
      </c>
      <c r="X28" s="9">
        <f>INDEX('Unique Asset List'!$AC$4:$AI$99,MATCH($B28,'Unique Asset List'!$B$4:$B$99,0),MATCH($C$1,'Unique Asset List'!$AC$3:$AI$3,0))</f>
        <v>2028</v>
      </c>
      <c r="Y28" s="9">
        <f>INDEX('Unique Asset List'!$AJ$4:$AP$99,MATCH($B28,'Unique Asset List'!$B$4:$B$99,0),MATCH($C$1,'Unique Asset List'!$AJ$3:$AP$3,0))</f>
        <v>1.999999999998181</v>
      </c>
      <c r="Z28" s="9">
        <f>INDEX('Unique Asset List'!$AX$4:$BD$99,MATCH($B28,'Unique Asset List'!$B$4:$B$99,0),MATCH($C$1,'Unique Asset List'!$AX$3:$BD$3,0))</f>
        <v>2035</v>
      </c>
      <c r="AA28" s="9">
        <f>INDEX('Unique Asset List'!$BE$4:$BK$99,MATCH($B28,'Unique Asset List'!$B$4:$B$99,0),MATCH($C$1,'Unique Asset List'!$BE$3:$BK$3,0))</f>
        <v>1</v>
      </c>
      <c r="AB28" s="16">
        <f>INDEX('ES-Efficacy Acceptability'!$C$12:$C$52,MATCH($B28,'ES-Efficacy Acceptability'!$B$12:$B$52,0))</f>
        <v>1.9739688000000002</v>
      </c>
      <c r="AC28" s="16">
        <f>INDEX('ES-Efficacy Acceptability'!$E$12:$E$52,MATCH($B28,'ES-Efficacy Acceptability'!$B$12:$B$52,0))</f>
        <v>1.0653444000000001</v>
      </c>
      <c r="AD28" s="16">
        <f>INDEX('ES-Efficacy Acceptability'!$F$12:$F$52,MATCH($B28,'ES-Efficacy Acceptability'!$B$12:$B$52,0))</f>
        <v>0.38188783577999996</v>
      </c>
      <c r="AE28" s="15">
        <f>INDEX('Unique Asset List'!$CN$4:$CT$99,MATCH($B28,'Unique Asset List'!$B$4:$B$99,0),MATCH($C$1,'Unique Asset List'!$CN$3:$CT$3,0))</f>
        <v>0.08</v>
      </c>
      <c r="AF28" s="15">
        <f>INDEX('Unique Asset List'!$CU$4:$DA$99,MATCH($B28,'Unique Asset List'!$B$4:$B$99,0),MATCH($C$1,'Unique Asset List'!$CU$3:$DA$3,0))</f>
        <v>0.42</v>
      </c>
      <c r="AG28" s="15">
        <f>INDEX('Unique Asset List'!$BZ$4:$CF$99,MATCH($B28,'Unique Asset List'!$B$4:$B$99,0),MATCH($C$1,'Unique Asset List'!$BZ$3:$CF$3,0))</f>
        <v>0.08</v>
      </c>
      <c r="AH28" s="15">
        <f>INDEX('Unique Asset List'!$CG$4:$CM$99,MATCH($B28,'Unique Asset List'!$B$4:$B$99,0),MATCH($C$1,'Unique Asset List'!$CG$3:$CM$3,0))</f>
        <v>0.42</v>
      </c>
      <c r="AI28" s="11">
        <v>0.96187963349867744</v>
      </c>
      <c r="AJ28" s="15">
        <f>INDEX('Unique Asset List'!$BL$4:$BR$99,MATCH($B28,'Unique Asset List'!$B$4:$B$99,0),MATCH($C$1,'Unique Asset List'!$BL$3:$BR$3,0))</f>
        <v>1.2944496352201866</v>
      </c>
      <c r="AK28" s="15">
        <f>INDEX('Unique Asset List'!$BS$4:$BY$99,MATCH($B28,'Unique Asset List'!$B$4:$B$99,0),MATCH($C$1,'Unique Asset List'!$BS$3:$BY$3,0))</f>
        <v>-1.4425350046709582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8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List'!$A$4:$A$75,MATCH(B28,'Unique Asset List'!$B$4:$B$75,0))</f>
        <v>11</v>
      </c>
      <c r="BE28" s="5">
        <f t="shared" si="3"/>
        <v>5.337105706976028E-2</v>
      </c>
      <c r="BF28" s="301">
        <f>INDEX('ES-Efficacy Acceptability'!$G$12:$G$52,MATCH($B28,'ES-Efficacy Acceptability'!$B$12:$B$52,0))</f>
        <v>3.0000000000000004</v>
      </c>
      <c r="BG28" s="5">
        <f t="shared" si="4"/>
        <v>5.281690140845071E-2</v>
      </c>
      <c r="BH28" s="306">
        <f t="shared" si="5"/>
        <v>2.5320142688284853E-2</v>
      </c>
    </row>
    <row r="29" spans="1:60" x14ac:dyDescent="0.25">
      <c r="A29" s="9" t="str">
        <f t="shared" si="6"/>
        <v>ES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INDEX(PTRS!$D$6:$D$12,MATCH('5'!$F29,PTRS!$B$6:$B$12,0))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7"/>
        <v>1</v>
      </c>
      <c r="V29" s="17">
        <v>0.63534558180227474</v>
      </c>
      <c r="W29" s="9" t="str">
        <f>INDEX('Unique Asset List'!$C$4:$C$75,MATCH($B29,'Unique Asset List'!$B$4:$B$75,0))</f>
        <v>OX1</v>
      </c>
      <c r="X29" s="9">
        <f>INDEX('Unique Asset List'!$AC$4:$AI$99,MATCH($B29,'Unique Asset List'!$B$4:$B$99,0),MATCH($C$1,'Unique Asset List'!$AC$3:$AI$3,0))</f>
        <v>2029</v>
      </c>
      <c r="Y29" s="9">
        <f>INDEX('Unique Asset List'!$AJ$4:$AP$99,MATCH($B29,'Unique Asset List'!$B$4:$B$99,0),MATCH($C$1,'Unique Asset List'!$AJ$3:$AP$3,0))</f>
        <v>4.999999999998181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INDEX('ES-Efficacy Acceptability'!$C$12:$C$52,MATCH($B29,'ES-Efficacy Acceptability'!$B$12:$B$52,0))</f>
        <v>2.1518980000000005</v>
      </c>
      <c r="AC29" s="16">
        <f>INDEX('ES-Efficacy Acceptability'!$E$12:$E$52,MATCH($B29,'ES-Efficacy Acceptability'!$B$12:$B$52,0))</f>
        <v>1.0211683999999999</v>
      </c>
      <c r="AD29" s="16">
        <f>INDEX('ES-Efficacy Acceptability'!$F$12:$F$52,MATCH($B29,'ES-Efficacy Acceptability'!$B$12:$B$52,0))</f>
        <v>0.38188783577999996</v>
      </c>
      <c r="AE29" s="15">
        <f>INDEX('Unique Asset List'!$CN$4:$CT$99,MATCH($B29,'Unique Asset List'!$B$4:$B$99,0),MATCH($C$1,'Unique Asset List'!$CN$3:$CT$3,0))</f>
        <v>0.08</v>
      </c>
      <c r="AF29" s="15">
        <f>INDEX('Unique Asset List'!$CU$4:$DA$99,MATCH($B29,'Unique Asset List'!$B$4:$B$99,0),MATCH($C$1,'Unique Asset List'!$CU$3:$DA$3,0))</f>
        <v>0.42</v>
      </c>
      <c r="AG29" s="15">
        <f>INDEX('Unique Asset List'!$BZ$4:$CF$99,MATCH($B29,'Unique Asset List'!$B$4:$B$99,0),MATCH($C$1,'Unique Asset List'!$BZ$3:$CF$3,0))</f>
        <v>0.08</v>
      </c>
      <c r="AH29" s="15">
        <f>INDEX('Unique Asset List'!$CG$4:$CM$99,MATCH($B29,'Unique Asset List'!$B$4:$B$99,0),MATCH($C$1,'Unique Asset List'!$CG$3:$CM$3,0))</f>
        <v>0.42</v>
      </c>
      <c r="AI29" s="11">
        <v>0.96187963349867744</v>
      </c>
      <c r="AJ29" s="15">
        <f>INDEX('Unique Asset List'!$BL$4:$BR$99,MATCH($B29,'Unique Asset List'!$B$4:$B$99,0),MATCH($C$1,'Unique Asset List'!$BL$3:$BR$3,0))</f>
        <v>1.2944496352201866</v>
      </c>
      <c r="AK29" s="15">
        <f>INDEX('Unique Asset List'!$BS$4:$BY$99,MATCH($B29,'Unique Asset List'!$B$4:$B$99,0),MATCH($C$1,'Unique Asset List'!$BS$3:$BY$3,0))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8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List'!$A$4:$A$75,MATCH(B29,'Unique Asset List'!$B$4:$B$75,0))</f>
        <v>17</v>
      </c>
      <c r="BE29" s="5">
        <f t="shared" si="3"/>
        <v>5.337105706976028E-2</v>
      </c>
      <c r="BF29" s="301">
        <f>INDEX('ES-Efficacy Acceptability'!$G$12:$G$52,MATCH($B29,'ES-Efficacy Acceptability'!$B$12:$B$52,0))</f>
        <v>3.0000000000000004</v>
      </c>
      <c r="BG29" s="5">
        <f t="shared" si="4"/>
        <v>5.281690140845071E-2</v>
      </c>
      <c r="BH29" s="306">
        <f t="shared" si="5"/>
        <v>2.5320142688284853E-2</v>
      </c>
    </row>
    <row r="30" spans="1:60" x14ac:dyDescent="0.25">
      <c r="A30" s="9" t="str">
        <f t="shared" si="6"/>
        <v>ES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INDEX(PTRS!$D$6:$D$12,MATCH('5'!$F30,PTRS!$B$6:$B$12,0))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7"/>
        <v>1</v>
      </c>
      <c r="V30" s="17">
        <v>1</v>
      </c>
      <c r="W30" s="9" t="str">
        <f>INDEX('Unique Asset List'!$C$4:$C$75,MATCH($B30,'Unique Asset List'!$B$4:$B$75,0))</f>
        <v>NMDA</v>
      </c>
      <c r="X30" s="9">
        <f>INDEX('Unique Asset List'!$AC$4:$AI$99,MATCH($B30,'Unique Asset List'!$B$4:$B$99,0),MATCH($C$1,'Unique Asset List'!$AC$3:$AI$3,0))</f>
        <v>2025</v>
      </c>
      <c r="Y30" s="9">
        <f>INDEX('Unique Asset List'!$AJ$4:$AP$99,MATCH($B30,'Unique Asset List'!$B$4:$B$99,0),MATCH($C$1,'Unique Asset List'!$AJ$3:$AP$3,0))</f>
        <v>3.9999999999990905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INDEX('ES-Efficacy Acceptability'!$C$12:$C$52,MATCH($B30,'ES-Efficacy Acceptability'!$B$12:$B$52,0))</f>
        <v>1.7841252000000001</v>
      </c>
      <c r="AC30" s="16">
        <f>INDEX('ES-Efficacy Acceptability'!$E$12:$E$52,MATCH($B30,'ES-Efficacy Acceptability'!$B$12:$B$52,0))</f>
        <v>0.99973299999999998</v>
      </c>
      <c r="AD30" s="16">
        <f>INDEX('ES-Efficacy Acceptability'!$F$12:$F$52,MATCH($B30,'ES-Efficacy Acceptability'!$B$12:$B$52,0))</f>
        <v>0.38188783577999996</v>
      </c>
      <c r="AE30" s="15">
        <f>INDEX('Unique Asset List'!$CN$4:$CT$99,MATCH($B30,'Unique Asset List'!$B$4:$B$99,0),MATCH($C$1,'Unique Asset List'!$CN$3:$CT$3,0))</f>
        <v>0.14000000000000001</v>
      </c>
      <c r="AF30" s="15">
        <f>INDEX('Unique Asset List'!$CU$4:$DA$99,MATCH($B30,'Unique Asset List'!$B$4:$B$99,0),MATCH($C$1,'Unique Asset List'!$CU$3:$DA$3,0))</f>
        <v>0.36</v>
      </c>
      <c r="AG30" s="15">
        <f>INDEX('Unique Asset List'!$BZ$4:$CF$99,MATCH($B30,'Unique Asset List'!$B$4:$B$99,0),MATCH($C$1,'Unique Asset List'!$BZ$3:$CF$3,0))</f>
        <v>0.14000000000000001</v>
      </c>
      <c r="AH30" s="15">
        <f>INDEX('Unique Asset List'!$CG$4:$CM$99,MATCH($B30,'Unique Asset List'!$B$4:$B$99,0),MATCH($C$1,'Unique Asset List'!$CG$3:$CM$3,0))</f>
        <v>0.36</v>
      </c>
      <c r="AI30" s="11">
        <v>0.96187963349867744</v>
      </c>
      <c r="AJ30" s="15">
        <f>INDEX('Unique Asset List'!$BL$4:$BR$99,MATCH($B30,'Unique Asset List'!$B$4:$B$99,0),MATCH($C$1,'Unique Asset List'!$BL$3:$BR$3,0))</f>
        <v>1.2944496352201866</v>
      </c>
      <c r="AK30" s="15">
        <f>INDEX('Unique Asset List'!$BS$4:$BY$99,MATCH($B30,'Unique Asset List'!$B$4:$B$99,0),MATCH($C$1,'Unique Asset List'!$BS$3:$BY$3,0))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8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1</v>
      </c>
      <c r="BD30" s="168">
        <f>INDEX('Unique Asset List'!$A$4:$A$75,MATCH(B30,'Unique Asset List'!$B$4:$B$75,0))</f>
        <v>1</v>
      </c>
      <c r="BE30" s="5">
        <f t="shared" si="3"/>
        <v>5.337105706976028E-2</v>
      </c>
      <c r="BF30" s="301">
        <f>INDEX('ES-Efficacy Acceptability'!$G$12:$G$52,MATCH($B30,'ES-Efficacy Acceptability'!$B$12:$B$52,0))</f>
        <v>3.0000000000000004</v>
      </c>
      <c r="BG30" s="5">
        <f t="shared" si="4"/>
        <v>5.281690140845071E-2</v>
      </c>
      <c r="BH30" s="306">
        <f t="shared" si="5"/>
        <v>2.5320142688284853E-2</v>
      </c>
    </row>
    <row r="31" spans="1:60" x14ac:dyDescent="0.25">
      <c r="A31" s="9" t="str">
        <f t="shared" si="6"/>
        <v>ES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INDEX(PTRS!$D$6:$D$12,MATCH('5'!$F31,PTRS!$B$6:$B$12,0))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7"/>
        <v>1</v>
      </c>
      <c r="V31" s="17">
        <v>1</v>
      </c>
      <c r="W31" s="9" t="str">
        <f>INDEX('Unique Asset List'!$C$4:$C$75,MATCH($B31,'Unique Asset List'!$B$4:$B$75,0))</f>
        <v>NMDA</v>
      </c>
      <c r="X31" s="9">
        <f>INDEX('Unique Asset List'!$AC$4:$AI$99,MATCH($B31,'Unique Asset List'!$B$4:$B$99,0),MATCH($C$1,'Unique Asset List'!$AC$3:$AI$3,0))</f>
        <v>2029</v>
      </c>
      <c r="Y31" s="9">
        <f>INDEX('Unique Asset List'!$AJ$4:$AP$99,MATCH($B31,'Unique Asset List'!$B$4:$B$99,0),MATCH($C$1,'Unique Asset List'!$AJ$3:$AP$3,0))</f>
        <v>9.9999999999990905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INDEX('ES-Efficacy Acceptability'!$C$12:$C$52,MATCH($B31,'ES-Efficacy Acceptability'!$B$12:$B$52,0))</f>
        <v>2.2591276000000002</v>
      </c>
      <c r="AC31" s="16">
        <f>INDEX('ES-Efficacy Acceptability'!$E$12:$E$52,MATCH($B31,'ES-Efficacy Acceptability'!$B$12:$B$52,0))</f>
        <v>0.95969850000000012</v>
      </c>
      <c r="AD31" s="16">
        <f>INDEX('ES-Efficacy Acceptability'!$F$12:$F$52,MATCH($B31,'ES-Efficacy Acceptability'!$B$12:$B$52,0))</f>
        <v>0.38188783577999996</v>
      </c>
      <c r="AE31" s="15">
        <f>INDEX('Unique Asset List'!$CN$4:$CT$99,MATCH($B31,'Unique Asset List'!$B$4:$B$99,0),MATCH($C$1,'Unique Asset List'!$CN$3:$CT$3,0))</f>
        <v>0.14000000000000001</v>
      </c>
      <c r="AF31" s="15">
        <f>INDEX('Unique Asset List'!$CU$4:$DA$99,MATCH($B31,'Unique Asset List'!$B$4:$B$99,0),MATCH($C$1,'Unique Asset List'!$CU$3:$DA$3,0))</f>
        <v>0.36</v>
      </c>
      <c r="AG31" s="15">
        <f>INDEX('Unique Asset List'!$BZ$4:$CF$99,MATCH($B31,'Unique Asset List'!$B$4:$B$99,0),MATCH($C$1,'Unique Asset List'!$BZ$3:$CF$3,0))</f>
        <v>0.14000000000000001</v>
      </c>
      <c r="AH31" s="15">
        <f>INDEX('Unique Asset List'!$CG$4:$CM$99,MATCH($B31,'Unique Asset List'!$B$4:$B$99,0),MATCH($C$1,'Unique Asset List'!$CG$3:$CM$3,0))</f>
        <v>0.36</v>
      </c>
      <c r="AI31" s="11">
        <v>0.96187963349867744</v>
      </c>
      <c r="AJ31" s="15">
        <f>INDEX('Unique Asset List'!$BL$4:$BR$99,MATCH($B31,'Unique Asset List'!$B$4:$B$99,0),MATCH($C$1,'Unique Asset List'!$BL$3:$BR$3,0))</f>
        <v>1.2944496352201866</v>
      </c>
      <c r="AK31" s="15">
        <f>INDEX('Unique Asset List'!$BS$4:$BY$99,MATCH($B31,'Unique Asset List'!$B$4:$B$99,0),MATCH($C$1,'Unique Asset List'!$BS$3:$BY$3,0))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8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0</v>
      </c>
      <c r="BD31" s="168">
        <f>INDEX('Unique Asset List'!$A$4:$A$75,MATCH(B31,'Unique Asset List'!$B$4:$B$75,0))</f>
        <v>16</v>
      </c>
      <c r="BE31" s="5">
        <f t="shared" si="3"/>
        <v>5.337105706976028E-2</v>
      </c>
      <c r="BF31" s="301">
        <f>INDEX('ES-Efficacy Acceptability'!$G$12:$G$52,MATCH($B31,'ES-Efficacy Acceptability'!$B$12:$B$52,0))</f>
        <v>3.0000000000000004</v>
      </c>
      <c r="BG31" s="5">
        <f t="shared" si="4"/>
        <v>5.281690140845071E-2</v>
      </c>
      <c r="BH31" s="306">
        <f t="shared" si="5"/>
        <v>2.5320142688284853E-2</v>
      </c>
    </row>
    <row r="32" spans="1:60" x14ac:dyDescent="0.25">
      <c r="A32" s="9" t="str">
        <f t="shared" si="6"/>
        <v>ES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INDEX(PTRS!$D$6:$D$12,MATCH('5'!$F32,PTRS!$B$6:$B$12,0))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7"/>
        <v>1</v>
      </c>
      <c r="V32" s="17">
        <v>1</v>
      </c>
      <c r="W32" s="9" t="str">
        <f>INDEX('Unique Asset List'!$C$4:$C$75,MATCH($B32,'Unique Asset List'!$B$4:$B$75,0))</f>
        <v>OPRL1</v>
      </c>
      <c r="X32" s="9">
        <f>INDEX('Unique Asset List'!$AC$4:$AI$99,MATCH($B32,'Unique Asset List'!$B$4:$B$99,0),MATCH($C$1,'Unique Asset List'!$AC$3:$AI$3,0))</f>
        <v>2025</v>
      </c>
      <c r="Y32" s="9">
        <f>INDEX('Unique Asset List'!$AJ$4:$AP$99,MATCH($B32,'Unique Asset List'!$B$4:$B$99,0),MATCH($C$1,'Unique Asset List'!$AJ$3:$AP$3,0))</f>
        <v>9.9999999999990905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INDEX('ES-Efficacy Acceptability'!$C$12:$C$52,MATCH($B32,'ES-Efficacy Acceptability'!$B$12:$B$52,0))</f>
        <v>1.7841252000000001</v>
      </c>
      <c r="AC32" s="16">
        <f>INDEX('ES-Efficacy Acceptability'!$E$12:$E$52,MATCH($B32,'ES-Efficacy Acceptability'!$B$12:$B$52,0))</f>
        <v>0.95969850000000012</v>
      </c>
      <c r="AD32" s="16">
        <f>INDEX('ES-Efficacy Acceptability'!$F$12:$F$52,MATCH($B32,'ES-Efficacy Acceptability'!$B$12:$B$52,0))</f>
        <v>0.38188783577999996</v>
      </c>
      <c r="AE32" s="15">
        <f>INDEX('Unique Asset List'!$CN$4:$CT$99,MATCH($B32,'Unique Asset List'!$B$4:$B$99,0),MATCH($C$1,'Unique Asset List'!$CN$3:$CT$3,0))</f>
        <v>0.08</v>
      </c>
      <c r="AF32" s="15">
        <f>INDEX('Unique Asset List'!$CU$4:$DA$99,MATCH($B32,'Unique Asset List'!$B$4:$B$99,0),MATCH($C$1,'Unique Asset List'!$CU$3:$DA$3,0))</f>
        <v>0.42</v>
      </c>
      <c r="AG32" s="15">
        <f>INDEX('Unique Asset List'!$BZ$4:$CF$99,MATCH($B32,'Unique Asset List'!$B$4:$B$99,0),MATCH($C$1,'Unique Asset List'!$BZ$3:$CF$3,0))</f>
        <v>0.08</v>
      </c>
      <c r="AH32" s="15">
        <f>INDEX('Unique Asset List'!$CG$4:$CM$99,MATCH($B32,'Unique Asset List'!$B$4:$B$99,0),MATCH($C$1,'Unique Asset List'!$CG$3:$CM$3,0))</f>
        <v>0.42</v>
      </c>
      <c r="AI32" s="11">
        <v>0.96187963349867744</v>
      </c>
      <c r="AJ32" s="15">
        <f>INDEX('Unique Asset List'!$BL$4:$BR$99,MATCH($B32,'Unique Asset List'!$B$4:$B$99,0),MATCH($C$1,'Unique Asset List'!$BL$3:$BR$3,0))</f>
        <v>1.2944496352201866</v>
      </c>
      <c r="AK32" s="15">
        <f>INDEX('Unique Asset List'!$BS$4:$BY$99,MATCH($B32,'Unique Asset List'!$B$4:$B$99,0),MATCH($C$1,'Unique Asset List'!$BS$3:$BY$3,0))</f>
        <v>-1.4425350046709582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8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0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0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7</v>
      </c>
      <c r="BE32" s="5">
        <f t="shared" si="3"/>
        <v>5.337105706976028E-2</v>
      </c>
      <c r="BF32" s="301">
        <f>INDEX('ES-Efficacy Acceptability'!$G$12:$G$52,MATCH($B32,'ES-Efficacy Acceptability'!$B$12:$B$52,0))</f>
        <v>3.0000000000000004</v>
      </c>
      <c r="BG32" s="5">
        <f t="shared" si="4"/>
        <v>5.281690140845071E-2</v>
      </c>
      <c r="BH32" s="306">
        <f t="shared" si="5"/>
        <v>2.5320142688284853E-2</v>
      </c>
    </row>
    <row r="33" spans="1:60" x14ac:dyDescent="0.25">
      <c r="A33" s="9" t="str">
        <f t="shared" si="6"/>
        <v>ES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INDEX(PTRS!$D$6:$D$12,MATCH('5'!$F33,PTRS!$B$6:$B$12,0))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7"/>
        <v>1</v>
      </c>
      <c r="V33" s="17">
        <f>5*7/Simulation!F5</f>
        <v>0.17857142857142858</v>
      </c>
      <c r="W33" s="9" t="str">
        <f>INDEX('Unique Asset List'!$C$4:$C$75,MATCH($B33,'Unique Asset List'!$B$4:$B$75,0))</f>
        <v>GABAA</v>
      </c>
      <c r="X33" s="9">
        <f>INDEX('Unique Asset List'!$AC$4:$AI$99,MATCH($B33,'Unique Asset List'!$B$4:$B$99,0),MATCH($C$1,'Unique Asset List'!$AC$3:$AI$3,0))</f>
        <v>2025</v>
      </c>
      <c r="Y33" s="9">
        <f>INDEX('Unique Asset List'!$AJ$4:$AP$99,MATCH($B33,'Unique Asset List'!$B$4:$B$99,0),MATCH($C$1,'Unique Asset List'!$AJ$3:$AP$3,0))</f>
        <v>1.999999999998181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INDEX('ES-Efficacy Acceptability'!$C$12:$C$52,MATCH($B33,'ES-Efficacy Acceptability'!$B$12:$B$52,0))</f>
        <v>1.9904354</v>
      </c>
      <c r="AC33" s="16">
        <f>INDEX('ES-Efficacy Acceptability'!$E$12:$E$52,MATCH($B33,'ES-Efficacy Acceptability'!$B$12:$B$52,0))</f>
        <v>0.93098410000000009</v>
      </c>
      <c r="AD33" s="16">
        <f>INDEX('ES-Efficacy Acceptability'!$F$12:$F$52,MATCH($B33,'ES-Efficacy Acceptability'!$B$12:$B$52,0))</f>
        <v>0.38188783577999996</v>
      </c>
      <c r="AE33" s="15">
        <f>INDEX('Unique Asset List'!$CN$4:$CT$99,MATCH($B33,'Unique Asset List'!$B$4:$B$99,0),MATCH($C$1,'Unique Asset List'!$CN$3:$CT$3,0))</f>
        <v>0.08</v>
      </c>
      <c r="AF33" s="15">
        <f>INDEX('Unique Asset List'!$CU$4:$DA$99,MATCH($B33,'Unique Asset List'!$B$4:$B$99,0),MATCH($C$1,'Unique Asset List'!$CU$3:$DA$3,0))</f>
        <v>0.42</v>
      </c>
      <c r="AG33" s="15">
        <f>INDEX('Unique Asset List'!$BZ$4:$CF$99,MATCH($B33,'Unique Asset List'!$B$4:$B$99,0),MATCH($C$1,'Unique Asset List'!$BZ$3:$CF$3,0))</f>
        <v>0.08</v>
      </c>
      <c r="AH33" s="15">
        <f>INDEX('Unique Asset List'!$CG$4:$CM$99,MATCH($B33,'Unique Asset List'!$B$4:$B$99,0),MATCH($C$1,'Unique Asset List'!$CG$3:$CM$3,0))</f>
        <v>0.42</v>
      </c>
      <c r="AI33" s="11">
        <v>0.96187963349867744</v>
      </c>
      <c r="AJ33" s="15">
        <f>INDEX('Unique Asset List'!$BL$4:$BR$99,MATCH($B33,'Unique Asset List'!$B$4:$B$99,0),MATCH($C$1,'Unique Asset List'!$BL$3:$BR$3,0))</f>
        <v>1.2944496352201866</v>
      </c>
      <c r="AK33" s="15">
        <f>INDEX('Unique Asset List'!$BS$4:$BY$99,MATCH($B33,'Unique Asset List'!$B$4:$B$99,0),MATCH($C$1,'Unique Asset List'!$BS$3:$BY$3,0))</f>
        <v>-1.4425350046709582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8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0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List'!$A$4:$A$75,MATCH(B33,'Unique Asset List'!$B$4:$B$75,0))</f>
        <v>38</v>
      </c>
      <c r="BE33" s="5">
        <f t="shared" si="3"/>
        <v>5.337105706976028E-2</v>
      </c>
      <c r="BF33" s="301">
        <f>INDEX('ES-Efficacy Acceptability'!$G$12:$G$52,MATCH($B33,'ES-Efficacy Acceptability'!$B$12:$B$52,0))</f>
        <v>3.0000000000000004</v>
      </c>
      <c r="BG33" s="5">
        <f t="shared" si="4"/>
        <v>5.281690140845071E-2</v>
      </c>
      <c r="BH33" s="306">
        <f t="shared" si="5"/>
        <v>2.5320142688284853E-2</v>
      </c>
    </row>
    <row r="34" spans="1:60" x14ac:dyDescent="0.25">
      <c r="A34" s="9" t="str">
        <f t="shared" si="6"/>
        <v>ES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INDEX(PTRS!$D$6:$D$12,MATCH('5'!$F34,PTRS!$B$6:$B$12,0))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7"/>
        <v>1</v>
      </c>
      <c r="V34" s="17">
        <v>1</v>
      </c>
      <c r="W34" s="9" t="str">
        <f>INDEX('Unique Asset List'!$C$4:$C$75,MATCH($B34,'Unique Asset List'!$B$4:$B$75,0))</f>
        <v>OX2</v>
      </c>
      <c r="X34" s="9">
        <f>INDEX('Unique Asset List'!$AC$4:$AI$99,MATCH($B34,'Unique Asset List'!$B$4:$B$99,0),MATCH($C$1,'Unique Asset List'!$AC$3:$AI$3,0))</f>
        <v>2029</v>
      </c>
      <c r="Y34" s="9">
        <f>INDEX('Unique Asset List'!$AJ$4:$AP$99,MATCH($B34,'Unique Asset List'!$B$4:$B$99,0),MATCH($C$1,'Unique Asset List'!$AJ$3:$AP$3,0))</f>
        <v>3.9999999999990905</v>
      </c>
      <c r="Z34" s="9">
        <f>INDEX('Unique Asset List'!$AX$4:$BD$99,MATCH($B34,'Unique Asset List'!$B$4:$B$99,0),MATCH($C$1,'Unique Asset List'!$AX$3:$BD$3,0))</f>
        <v>2038</v>
      </c>
      <c r="AA34" s="9">
        <f>INDEX('Unique Asset List'!$BE$4:$BK$99,MATCH($B34,'Unique Asset List'!$B$4:$B$99,0),MATCH($C$1,'Unique Asset List'!$BE$3:$BK$3,0))</f>
        <v>3</v>
      </c>
      <c r="AB34" s="301">
        <f>AB25</f>
        <v>2.0931128000000001</v>
      </c>
      <c r="AC34" s="301">
        <f>AC25</f>
        <v>1.0107268</v>
      </c>
      <c r="AD34" s="301">
        <f>AD25</f>
        <v>0.38188783577999996</v>
      </c>
      <c r="AE34" s="15">
        <f>INDEX('Unique Asset List'!$CN$4:$CT$99,MATCH($B34,'Unique Asset List'!$B$4:$B$99,0),MATCH($C$1,'Unique Asset List'!$CN$3:$CT$3,0))</f>
        <v>0.08</v>
      </c>
      <c r="AF34" s="15">
        <f>INDEX('Unique Asset List'!$CU$4:$DA$99,MATCH($B34,'Unique Asset List'!$B$4:$B$99,0),MATCH($C$1,'Unique Asset List'!$CU$3:$DA$3,0))</f>
        <v>0.42</v>
      </c>
      <c r="AG34" s="15">
        <f>INDEX('Unique Asset List'!$BZ$4:$CF$99,MATCH($B34,'Unique Asset List'!$B$4:$B$99,0),MATCH($C$1,'Unique Asset List'!$BZ$3:$CF$3,0))</f>
        <v>0.08</v>
      </c>
      <c r="AH34" s="15">
        <f>INDEX('Unique Asset List'!$CG$4:$CM$99,MATCH($B34,'Unique Asset List'!$B$4:$B$99,0),MATCH($C$1,'Unique Asset List'!$CG$3:$CM$3,0))</f>
        <v>0.42</v>
      </c>
      <c r="AI34" s="11">
        <v>0.96187963349867744</v>
      </c>
      <c r="AJ34" s="15">
        <f>INDEX('Unique Asset List'!$BL$4:$BR$99,MATCH($B34,'Unique Asset List'!$B$4:$B$99,0),MATCH($C$1,'Unique Asset List'!$BL$3:$BR$3,0))</f>
        <v>1.2944496352201866</v>
      </c>
      <c r="AK34" s="15">
        <f>INDEX('Unique Asset List'!$BS$4:$BY$99,MATCH($B34,'Unique Asset List'!$B$4:$B$99,0),MATCH($C$1,'Unique Asset List'!$BS$3:$BY$3,0))</f>
        <v>-1.4425350046709582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8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List'!$A$4:$A$75,MATCH(B34,'Unique Asset List'!$B$4:$B$75,0))</f>
        <v>23</v>
      </c>
      <c r="BE34" s="5">
        <f t="shared" si="3"/>
        <v>5.337105706976028E-2</v>
      </c>
      <c r="BF34" s="301">
        <f>BF25</f>
        <v>3.0000000000000004</v>
      </c>
      <c r="BG34" s="5">
        <f t="shared" si="4"/>
        <v>5.281690140845071E-2</v>
      </c>
      <c r="BH34" s="306">
        <f t="shared" si="5"/>
        <v>2.5320142688284853E-2</v>
      </c>
    </row>
    <row r="35" spans="1:60" x14ac:dyDescent="0.25">
      <c r="A35" s="9" t="str">
        <f t="shared" si="6"/>
        <v>ES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INDEX(PTRS!$D$6:$D$12,MATCH('5'!$F35,PTRS!$B$6:$B$12,0))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7"/>
        <v>1</v>
      </c>
      <c r="V35" s="17">
        <f>V29</f>
        <v>0.63534558180227474</v>
      </c>
      <c r="W35" s="9" t="str">
        <f>INDEX('Unique Asset List'!$C$4:$C$75,MATCH($B35,'Unique Asset List'!$B$4:$B$75,0))</f>
        <v>OX1</v>
      </c>
      <c r="X35" s="9">
        <f>INDEX('Unique Asset List'!$AC$4:$AI$99,MATCH($B35,'Unique Asset List'!$B$4:$B$99,0),MATCH($C$1,'Unique Asset List'!$AC$3:$AI$3,0))</f>
        <v>2034</v>
      </c>
      <c r="Y35" s="9">
        <f>INDEX('Unique Asset List'!$AJ$4:$AP$99,MATCH($B35,'Unique Asset List'!$B$4:$B$99,0),MATCH($C$1,'Unique Asset List'!$AJ$3:$AP$3,0))</f>
        <v>3</v>
      </c>
      <c r="Z35" s="9">
        <f>INDEX('Unique Asset List'!$AX$4:$BD$99,MATCH($B35,'Unique Asset List'!$B$4:$B$99,0),MATCH($C$1,'Unique Asset List'!$AX$3:$BD$3,0))</f>
        <v>2043</v>
      </c>
      <c r="AA35" s="9">
        <f>INDEX('Unique Asset List'!$BE$4:$BK$99,MATCH($B35,'Unique Asset List'!$B$4:$B$99,0),MATCH($C$1,'Unique Asset List'!$BE$3:$BK$3,0))</f>
        <v>2</v>
      </c>
      <c r="AB35" s="301">
        <f>AB29</f>
        <v>2.1518980000000005</v>
      </c>
      <c r="AC35" s="301">
        <f>AC29</f>
        <v>1.0211683999999999</v>
      </c>
      <c r="AD35" s="301">
        <f>AD29</f>
        <v>0.38188783577999996</v>
      </c>
      <c r="AE35" s="15">
        <f>INDEX('Unique Asset List'!$CN$4:$CT$99,MATCH($B35,'Unique Asset List'!$B$4:$B$99,0),MATCH($C$1,'Unique Asset List'!$CN$3:$CT$3,0))</f>
        <v>0.08</v>
      </c>
      <c r="AF35" s="15">
        <f>INDEX('Unique Asset List'!$CU$4:$DA$99,MATCH($B35,'Unique Asset List'!$B$4:$B$99,0),MATCH($C$1,'Unique Asset List'!$CU$3:$DA$3,0))</f>
        <v>0.42</v>
      </c>
      <c r="AG35" s="15">
        <f>INDEX('Unique Asset List'!$BZ$4:$CF$99,MATCH($B35,'Unique Asset List'!$B$4:$B$99,0),MATCH($C$1,'Unique Asset List'!$BZ$3:$CF$3,0))</f>
        <v>0.08</v>
      </c>
      <c r="AH35" s="15">
        <f>INDEX('Unique Asset List'!$CG$4:$CM$99,MATCH($B35,'Unique Asset List'!$B$4:$B$99,0),MATCH($C$1,'Unique Asset List'!$CG$3:$CM$3,0))</f>
        <v>0.42</v>
      </c>
      <c r="AI35" s="11">
        <v>0.96187963349867744</v>
      </c>
      <c r="AJ35" s="15">
        <f>INDEX('Unique Asset List'!$BL$4:$BR$99,MATCH($B35,'Unique Asset List'!$B$4:$B$99,0),MATCH($C$1,'Unique Asset List'!$BL$3:$BR$3,0))</f>
        <v>1.2944496352201866</v>
      </c>
      <c r="AK35" s="15">
        <f>INDEX('Unique Asset List'!$BS$4:$BY$99,MATCH($B35,'Unique Asset List'!$B$4:$B$99,0),MATCH($C$1,'Unique Asset List'!$BS$3:$BY$3,0))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8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0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0</v>
      </c>
      <c r="BD35" s="168">
        <f>INDEX('Unique Asset List'!$A$4:$A$75,MATCH(B35,'Unique Asset List'!$B$4:$B$75,0))</f>
        <v>22</v>
      </c>
      <c r="BE35" s="5">
        <f t="shared" si="3"/>
        <v>5.337105706976028E-2</v>
      </c>
      <c r="BF35" s="301">
        <f>BF29</f>
        <v>3.0000000000000004</v>
      </c>
      <c r="BG35" s="5">
        <f t="shared" si="4"/>
        <v>5.281690140845071E-2</v>
      </c>
      <c r="BH35" s="306">
        <f t="shared" si="5"/>
        <v>2.5320142688284853E-2</v>
      </c>
    </row>
    <row r="36" spans="1:60" x14ac:dyDescent="0.25">
      <c r="A36" s="9" t="str">
        <f t="shared" ref="A36:A42" si="9">$C$1</f>
        <v>ES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INDEX(PTRS!$D$6:$D$12,MATCH('5'!$F36,PTRS!$B$6:$B$12,0))</f>
        <v>0.1044225</v>
      </c>
      <c r="K36" s="17">
        <f t="shared" ref="K36:S36" si="10">K28</f>
        <v>0</v>
      </c>
      <c r="L36" s="17">
        <f t="shared" si="10"/>
        <v>0</v>
      </c>
      <c r="M36" s="17">
        <f t="shared" si="10"/>
        <v>0.25</v>
      </c>
      <c r="N36" s="17">
        <f t="shared" si="10"/>
        <v>0.25</v>
      </c>
      <c r="O36" s="17">
        <f t="shared" si="10"/>
        <v>0.25</v>
      </c>
      <c r="P36" s="17">
        <f t="shared" si="10"/>
        <v>0.25</v>
      </c>
      <c r="Q36" s="17">
        <f t="shared" si="10"/>
        <v>0.25</v>
      </c>
      <c r="R36" s="17">
        <f t="shared" si="10"/>
        <v>0.25</v>
      </c>
      <c r="S36" s="17">
        <f t="shared" si="10"/>
        <v>0</v>
      </c>
      <c r="T36" s="9" t="s">
        <v>17</v>
      </c>
      <c r="U36" s="17">
        <f t="shared" si="7"/>
        <v>1</v>
      </c>
      <c r="V36" s="17">
        <v>1</v>
      </c>
      <c r="W36" s="9" t="str">
        <f>INDEX('Unique Asset List'!$C$4:$C$75,MATCH($B36,'Unique Asset List'!$B$4:$B$75,0))</f>
        <v>KOR</v>
      </c>
      <c r="X36" s="9">
        <f>INDEX('Unique Asset List'!$AC$4:$AI$99,MATCH($B36,'Unique Asset List'!$B$4:$B$99,0),MATCH($C$1,'Unique Asset List'!$AC$3:$AI$3,0))</f>
        <v>2031</v>
      </c>
      <c r="Y36" s="9">
        <f>INDEX('Unique Asset List'!$AJ$4:$AP$99,MATCH($B36,'Unique Asset List'!$B$4:$B$99,0),MATCH($C$1,'Unique Asset List'!$AJ$3:$AP$3,0))</f>
        <v>9</v>
      </c>
      <c r="Z36" s="9">
        <f>INDEX('Unique Asset List'!$AX$4:$BD$99,MATCH($B36,'Unique Asset List'!$B$4:$B$99,0),MATCH($C$1,'Unique Asset List'!$AX$3:$BD$3,0))</f>
        <v>2040</v>
      </c>
      <c r="AA36" s="9">
        <f>INDEX('Unique Asset List'!$BE$4:$BK$99,MATCH($B36,'Unique Asset List'!$B$4:$B$99,0),MATCH($C$1,'Unique Asset List'!$BE$3:$BK$3,0))</f>
        <v>8</v>
      </c>
      <c r="AB36" s="301">
        <f>AB28</f>
        <v>1.9739688000000002</v>
      </c>
      <c r="AC36" s="301">
        <f>AC28</f>
        <v>1.0653444000000001</v>
      </c>
      <c r="AD36" s="301">
        <f>AD28</f>
        <v>0.38188783577999996</v>
      </c>
      <c r="AE36" s="15">
        <f>INDEX('Unique Asset List'!$CN$4:$CT$99,MATCH($B36,'Unique Asset List'!$B$4:$B$99,0),MATCH($C$1,'Unique Asset List'!$CN$3:$CT$3,0))</f>
        <v>0.08</v>
      </c>
      <c r="AF36" s="15">
        <f>INDEX('Unique Asset List'!$CU$4:$DA$99,MATCH($B36,'Unique Asset List'!$B$4:$B$99,0),MATCH($C$1,'Unique Asset List'!$CU$3:$DA$3,0))</f>
        <v>0.42</v>
      </c>
      <c r="AG36" s="15">
        <f>INDEX('Unique Asset List'!$BZ$4:$CF$99,MATCH($B36,'Unique Asset List'!$B$4:$B$99,0),MATCH($C$1,'Unique Asset List'!$BZ$3:$CF$3,0))</f>
        <v>0.08</v>
      </c>
      <c r="AH36" s="15">
        <f>INDEX('Unique Asset List'!$CG$4:$CM$99,MATCH($B36,'Unique Asset List'!$B$4:$B$99,0),MATCH($C$1,'Unique Asset List'!$CG$3:$CM$3,0))</f>
        <v>0.42</v>
      </c>
      <c r="AI36" s="11">
        <v>0.96187963349867744</v>
      </c>
      <c r="AJ36" s="15">
        <f>INDEX('Unique Asset List'!$BL$4:$BR$99,MATCH($B36,'Unique Asset List'!$B$4:$B$99,0),MATCH($C$1,'Unique Asset List'!$BL$3:$BR$3,0))</f>
        <v>1.2944496352201866</v>
      </c>
      <c r="AK36" s="15">
        <f>INDEX('Unique Asset List'!$BS$4:$BY$99,MATCH($B36,'Unique Asset List'!$B$4:$B$99,0),MATCH($C$1,'Unique Asset List'!$BS$3:$BY$3,0))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1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0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List'!$A$4:$A$75,MATCH(B36,'Unique Asset List'!$B$4:$B$75,0))</f>
        <v>20</v>
      </c>
      <c r="BE36" s="5">
        <f t="shared" si="3"/>
        <v>5.337105706976028E-2</v>
      </c>
      <c r="BF36" s="301">
        <f>BF28</f>
        <v>3.0000000000000004</v>
      </c>
      <c r="BG36" s="5">
        <f t="shared" si="4"/>
        <v>5.281690140845071E-2</v>
      </c>
      <c r="BH36" s="306">
        <f t="shared" si="5"/>
        <v>2.5320142688284853E-2</v>
      </c>
    </row>
    <row r="37" spans="1:60" x14ac:dyDescent="0.25">
      <c r="A37" s="9" t="str">
        <f t="shared" si="9"/>
        <v>ES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INDEX(PTRS!$D$6:$D$12,MATCH('5'!$F37,PTRS!$B$6:$B$12,0))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7"/>
        <v>0.38570784857704377</v>
      </c>
      <c r="V37" s="17">
        <v>1</v>
      </c>
      <c r="W37" s="9" t="str">
        <f>INDEX('Unique Asset List'!$C$4:$C$75,MATCH($B37,'Unique Asset List'!$B$4:$B$75,0))</f>
        <v>NME1</v>
      </c>
      <c r="X37" s="9">
        <f>INDEX('Unique Asset List'!$AC$4:$AI$99,MATCH($B37,'Unique Asset List'!$B$4:$B$99,0),MATCH($C$1,'Unique Asset List'!$AC$3:$AI$3,0))</f>
        <v>2031</v>
      </c>
      <c r="Y37" s="9">
        <f>INDEX('Unique Asset List'!$AJ$4:$AP$99,MATCH($B37,'Unique Asset List'!$B$4:$B$99,0),MATCH($C$1,'Unique Asset List'!$AJ$3:$AP$3,0))</f>
        <v>6.9999999999990905</v>
      </c>
      <c r="Z37" s="9">
        <f>INDEX('Unique Asset List'!$AX$4:$BD$99,MATCH($B37,'Unique Asset List'!$B$4:$B$99,0),MATCH($C$1,'Unique Asset List'!$AX$3:$BD$3,0))</f>
        <v>2042</v>
      </c>
      <c r="AA37" s="9">
        <f>INDEX('Unique Asset List'!$BE$4:$BK$99,MATCH($B37,'Unique Asset List'!$B$4:$B$99,0),MATCH($C$1,'Unique Asset List'!$BE$3:$BK$3,0))</f>
        <v>6</v>
      </c>
      <c r="AB37" s="301">
        <f>AB21</f>
        <v>2.6693314000000004</v>
      </c>
      <c r="AC37" s="301">
        <f>AC21</f>
        <v>1.0137137000000001</v>
      </c>
      <c r="AD37" s="301">
        <f>AD21</f>
        <v>0.41671732629999997</v>
      </c>
      <c r="AE37" s="15">
        <f>INDEX('Unique Asset List'!$CN$4:$CT$99,MATCH($B37,'Unique Asset List'!$B$4:$B$99,0),MATCH($C$1,'Unique Asset List'!$CN$3:$CT$3,0))</f>
        <v>0.08</v>
      </c>
      <c r="AF37" s="15">
        <f>INDEX('Unique Asset List'!$CU$4:$DA$99,MATCH($B37,'Unique Asset List'!$B$4:$B$99,0),MATCH($C$1,'Unique Asset List'!$CU$3:$DA$3,0))</f>
        <v>0.42</v>
      </c>
      <c r="AG37" s="15">
        <f>INDEX('Unique Asset List'!$BZ$4:$CF$99,MATCH($B37,'Unique Asset List'!$B$4:$B$99,0),MATCH($C$1,'Unique Asset List'!$BZ$3:$CF$3,0))</f>
        <v>0.08</v>
      </c>
      <c r="AH37" s="15">
        <f>INDEX('Unique Asset List'!$CG$4:$CM$99,MATCH($B37,'Unique Asset List'!$B$4:$B$99,0),MATCH($C$1,'Unique Asset List'!$CG$3:$CM$3,0))</f>
        <v>0.42</v>
      </c>
      <c r="AI37" s="11">
        <v>0.96187963349867744</v>
      </c>
      <c r="AJ37" s="15">
        <f>INDEX('Unique Asset List'!$BL$4:$BR$99,MATCH($B37,'Unique Asset List'!$B$4:$B$99,0),MATCH($C$1,'Unique Asset List'!$BL$3:$BR$3,0))</f>
        <v>1.2944496352201866</v>
      </c>
      <c r="AK37" s="15">
        <f>INDEX('Unique Asset List'!$BS$4:$BY$99,MATCH($B37,'Unique Asset List'!$B$4:$B$99,0),MATCH($C$1,'Unique Asset List'!$BS$3:$BY$3,0))</f>
        <v>-1.4425350046709582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1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List'!$A$4:$A$75,MATCH(B37,'Unique Asset List'!$B$4:$B$75,0))</f>
        <v>27</v>
      </c>
      <c r="BE37" s="5">
        <f t="shared" si="3"/>
        <v>2.0585635598659859E-2</v>
      </c>
      <c r="BF37" s="301">
        <f>BF21</f>
        <v>1.4</v>
      </c>
      <c r="BG37" s="5">
        <f t="shared" si="4"/>
        <v>2.4647887323943657E-2</v>
      </c>
      <c r="BH37" s="306">
        <f t="shared" si="5"/>
        <v>9.7661777619621158E-3</v>
      </c>
    </row>
    <row r="38" spans="1:60" x14ac:dyDescent="0.25">
      <c r="A38" s="9" t="str">
        <f t="shared" si="9"/>
        <v>ES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INDEX(PTRS!$D$6:$D$12,MATCH('5'!$F38,PTRS!$B$6:$B$12,0))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7"/>
        <v>0.38570784857704377</v>
      </c>
      <c r="V38" s="17">
        <v>1</v>
      </c>
      <c r="W38" s="9" t="str">
        <f>INDEX('Unique Asset List'!$C$4:$C$75,MATCH($B38,'Unique Asset List'!$B$4:$B$75,0))</f>
        <v>NME2</v>
      </c>
      <c r="X38" s="9">
        <f>INDEX('Unique Asset List'!$AC$4:$AI$99,MATCH($B38,'Unique Asset List'!$B$4:$B$99,0),MATCH($C$1,'Unique Asset List'!$AC$3:$AI$3,0))</f>
        <v>2035</v>
      </c>
      <c r="Y38" s="9">
        <f>INDEX('Unique Asset List'!$AJ$4:$AP$99,MATCH($B38,'Unique Asset List'!$B$4:$B$99,0),MATCH($C$1,'Unique Asset List'!$AJ$3:$AP$3,0))</f>
        <v>6.9999999999990905</v>
      </c>
      <c r="Z38" s="9">
        <f>INDEX('Unique Asset List'!$AX$4:$BD$99,MATCH($B38,'Unique Asset List'!$B$4:$B$99,0),MATCH($C$1,'Unique Asset List'!$AX$3:$BD$3,0))</f>
        <v>2046</v>
      </c>
      <c r="AA38" s="9">
        <f>INDEX('Unique Asset List'!$BE$4:$BK$99,MATCH($B38,'Unique Asset List'!$B$4:$B$99,0),MATCH($C$1,'Unique Asset List'!$BE$3:$BK$3,0))</f>
        <v>6</v>
      </c>
      <c r="AB38" s="301">
        <f>AB21</f>
        <v>2.6693314000000004</v>
      </c>
      <c r="AC38" s="301">
        <f>AC21</f>
        <v>1.0137137000000001</v>
      </c>
      <c r="AD38" s="301">
        <f>AD21</f>
        <v>0.41671732629999997</v>
      </c>
      <c r="AE38" s="15">
        <f>INDEX('Unique Asset List'!$CN$4:$CT$99,MATCH($B38,'Unique Asset List'!$B$4:$B$99,0),MATCH($C$1,'Unique Asset List'!$CN$3:$CT$3,0))</f>
        <v>0.08</v>
      </c>
      <c r="AF38" s="15">
        <f>INDEX('Unique Asset List'!$CU$4:$DA$99,MATCH($B38,'Unique Asset List'!$B$4:$B$99,0),MATCH($C$1,'Unique Asset List'!$CU$3:$DA$3,0))</f>
        <v>0.42</v>
      </c>
      <c r="AG38" s="15">
        <f>INDEX('Unique Asset List'!$BZ$4:$CF$99,MATCH($B38,'Unique Asset List'!$B$4:$B$99,0),MATCH($C$1,'Unique Asset List'!$BZ$3:$CF$3,0))</f>
        <v>0.08</v>
      </c>
      <c r="AH38" s="15">
        <f>INDEX('Unique Asset List'!$CG$4:$CM$99,MATCH($B38,'Unique Asset List'!$B$4:$B$99,0),MATCH($C$1,'Unique Asset List'!$CG$3:$CM$3,0))</f>
        <v>0.42</v>
      </c>
      <c r="AI38" s="11">
        <v>0.96187963349867744</v>
      </c>
      <c r="AJ38" s="15">
        <f>INDEX('Unique Asset List'!$BL$4:$BR$99,MATCH($B38,'Unique Asset List'!$B$4:$B$99,0),MATCH($C$1,'Unique Asset List'!$BL$3:$BR$3,0))</f>
        <v>1.2944496352201866</v>
      </c>
      <c r="AK38" s="15">
        <f>INDEX('Unique Asset List'!$BS$4:$BY$99,MATCH($B38,'Unique Asset List'!$B$4:$B$99,0),MATCH($C$1,'Unique Asset List'!$BS$3:$BY$3,0))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1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List'!$A$4:$A$75,MATCH(B38,'Unique Asset List'!$B$4:$B$75,0))</f>
        <v>28</v>
      </c>
      <c r="BE38" s="5">
        <f t="shared" si="3"/>
        <v>2.0585635598659859E-2</v>
      </c>
      <c r="BF38" s="301">
        <f>BF21</f>
        <v>1.4</v>
      </c>
      <c r="BG38" s="5">
        <f t="shared" si="4"/>
        <v>2.4647887323943657E-2</v>
      </c>
      <c r="BH38" s="306">
        <f t="shared" si="5"/>
        <v>9.7661777619621158E-3</v>
      </c>
    </row>
    <row r="39" spans="1:60" x14ac:dyDescent="0.25">
      <c r="A39" s="9" t="str">
        <f t="shared" si="9"/>
        <v>ES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INDEX(PTRS!$D$6:$D$12,MATCH('5'!$F39,PTRS!$B$6:$B$12,0))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7"/>
        <v>0.38570784857704377</v>
      </c>
      <c r="V39" s="17">
        <v>1</v>
      </c>
      <c r="W39" s="9" t="str">
        <f>INDEX('Unique Asset List'!$C$4:$C$75,MATCH($B39,'Unique Asset List'!$B$4:$B$75,0))</f>
        <v>NME3</v>
      </c>
      <c r="X39" s="9">
        <f>INDEX('Unique Asset List'!$AC$4:$AI$99,MATCH($B39,'Unique Asset List'!$B$4:$B$99,0),MATCH($C$1,'Unique Asset List'!$AC$3:$AI$3,0))</f>
        <v>2039</v>
      </c>
      <c r="Y39" s="9">
        <f>INDEX('Unique Asset List'!$AJ$4:$AP$99,MATCH($B39,'Unique Asset List'!$B$4:$B$99,0),MATCH($C$1,'Unique Asset List'!$AJ$3:$AP$3,0))</f>
        <v>6.9999999999990905</v>
      </c>
      <c r="Z39" s="9">
        <f>INDEX('Unique Asset List'!$AX$4:$BD$99,MATCH($B39,'Unique Asset List'!$B$4:$B$99,0),MATCH($C$1,'Unique Asset List'!$AX$3:$BD$3,0))</f>
        <v>2050</v>
      </c>
      <c r="AA39" s="9">
        <f>INDEX('Unique Asset List'!$BE$4:$BK$99,MATCH($B39,'Unique Asset List'!$B$4:$B$99,0),MATCH($C$1,'Unique Asset List'!$BE$3:$BK$3,0))</f>
        <v>6</v>
      </c>
      <c r="AB39" s="301">
        <f>AB21</f>
        <v>2.6693314000000004</v>
      </c>
      <c r="AC39" s="301">
        <f>AC21</f>
        <v>1.0137137000000001</v>
      </c>
      <c r="AD39" s="301">
        <f>AD21</f>
        <v>0.41671732629999997</v>
      </c>
      <c r="AE39" s="15">
        <f>INDEX('Unique Asset List'!$CN$4:$CT$99,MATCH($B39,'Unique Asset List'!$B$4:$B$99,0),MATCH($C$1,'Unique Asset List'!$CN$3:$CT$3,0))</f>
        <v>0.08</v>
      </c>
      <c r="AF39" s="15">
        <f>INDEX('Unique Asset List'!$CU$4:$DA$99,MATCH($B39,'Unique Asset List'!$B$4:$B$99,0),MATCH($C$1,'Unique Asset List'!$CU$3:$DA$3,0))</f>
        <v>0.42</v>
      </c>
      <c r="AG39" s="15">
        <f>INDEX('Unique Asset List'!$BZ$4:$CF$99,MATCH($B39,'Unique Asset List'!$B$4:$B$99,0),MATCH($C$1,'Unique Asset List'!$BZ$3:$CF$3,0))</f>
        <v>0.08</v>
      </c>
      <c r="AH39" s="15">
        <f>INDEX('Unique Asset List'!$CG$4:$CM$99,MATCH($B39,'Unique Asset List'!$B$4:$B$99,0),MATCH($C$1,'Unique Asset List'!$CG$3:$CM$3,0))</f>
        <v>0.42</v>
      </c>
      <c r="AI39" s="11">
        <v>0.96187963349867744</v>
      </c>
      <c r="AJ39" s="15">
        <f>INDEX('Unique Asset List'!$BL$4:$BR$99,MATCH($B39,'Unique Asset List'!$B$4:$B$99,0),MATCH($C$1,'Unique Asset List'!$BL$3:$BR$3,0))</f>
        <v>1.2944496352201866</v>
      </c>
      <c r="AK39" s="15">
        <f>INDEX('Unique Asset List'!$BS$4:$BY$99,MATCH($B39,'Unique Asset List'!$B$4:$B$99,0),MATCH($C$1,'Unique Asset List'!$BS$3:$BY$3,0))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1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List'!$A$4:$A$75,MATCH(B39,'Unique Asset List'!$B$4:$B$75,0))</f>
        <v>29</v>
      </c>
      <c r="BE39" s="5">
        <f t="shared" si="3"/>
        <v>2.0585635598659859E-2</v>
      </c>
      <c r="BF39" s="301">
        <f>BF21</f>
        <v>1.4</v>
      </c>
      <c r="BG39" s="5">
        <f t="shared" si="4"/>
        <v>2.4647887323943657E-2</v>
      </c>
      <c r="BH39" s="306">
        <f t="shared" si="5"/>
        <v>9.7661777619621158E-3</v>
      </c>
    </row>
    <row r="40" spans="1:60" x14ac:dyDescent="0.25">
      <c r="A40" s="9" t="str">
        <f t="shared" si="9"/>
        <v>ES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INDEX(PTRS!$D$6:$D$12,MATCH('5'!$F40,PTRS!$B$6:$B$12,0))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7"/>
        <v>0.38570784857704377</v>
      </c>
      <c r="V40" s="17">
        <v>1</v>
      </c>
      <c r="W40" s="9" t="str">
        <f>INDEX('Unique Asset List'!$C$4:$C$75,MATCH($B40,'Unique Asset List'!$B$4:$B$75,0))</f>
        <v>NME1</v>
      </c>
      <c r="X40" s="9">
        <f>INDEX('Unique Asset List'!$AC$4:$AI$99,MATCH($B40,'Unique Asset List'!$B$4:$B$99,0),MATCH($C$1,'Unique Asset List'!$AC$3:$AI$3,0))</f>
        <v>2033</v>
      </c>
      <c r="Y40" s="9">
        <f>INDEX('Unique Asset List'!$AJ$4:$AP$99,MATCH($B40,'Unique Asset List'!$B$4:$B$99,0),MATCH($C$1,'Unique Asset List'!$AJ$3:$AP$3,0))</f>
        <v>6.9999999999990905</v>
      </c>
      <c r="Z40" s="9">
        <f>INDEX('Unique Asset List'!$AX$4:$BD$99,MATCH($B40,'Unique Asset List'!$B$4:$B$99,0),MATCH($C$1,'Unique Asset List'!$AX$3:$BD$3,0))</f>
        <v>2044</v>
      </c>
      <c r="AA40" s="9">
        <f>INDEX('Unique Asset List'!$BE$4:$BK$99,MATCH($B40,'Unique Asset List'!$B$4:$B$99,0),MATCH($C$1,'Unique Asset List'!$BE$3:$BK$3,0))</f>
        <v>6</v>
      </c>
      <c r="AB40" s="301">
        <f t="shared" ref="AB40:AD42" si="12">AB37</f>
        <v>2.6693314000000004</v>
      </c>
      <c r="AC40" s="301">
        <f t="shared" si="12"/>
        <v>1.0137137000000001</v>
      </c>
      <c r="AD40" s="301">
        <f t="shared" si="12"/>
        <v>0.41671732629999997</v>
      </c>
      <c r="AE40" s="15">
        <f>INDEX('Unique Asset List'!$CN$4:$CT$99,MATCH($B40,'Unique Asset List'!$B$4:$B$99,0),MATCH($C$1,'Unique Asset List'!$CN$3:$CT$3,0))</f>
        <v>0.08</v>
      </c>
      <c r="AF40" s="15">
        <f>INDEX('Unique Asset List'!$CU$4:$DA$99,MATCH($B40,'Unique Asset List'!$B$4:$B$99,0),MATCH($C$1,'Unique Asset List'!$CU$3:$DA$3,0))</f>
        <v>0.42</v>
      </c>
      <c r="AG40" s="15">
        <f>INDEX('Unique Asset List'!$BZ$4:$CF$99,MATCH($B40,'Unique Asset List'!$B$4:$B$99,0),MATCH($C$1,'Unique Asset List'!$BZ$3:$CF$3,0))</f>
        <v>0.08</v>
      </c>
      <c r="AH40" s="15">
        <f>INDEX('Unique Asset List'!$CG$4:$CM$99,MATCH($B40,'Unique Asset List'!$B$4:$B$99,0),MATCH($C$1,'Unique Asset List'!$CG$3:$CM$3,0))</f>
        <v>0.42</v>
      </c>
      <c r="AI40" s="11">
        <v>0.96187963349867744</v>
      </c>
      <c r="AJ40" s="15">
        <f>INDEX('Unique Asset List'!$BL$4:$BR$99,MATCH($B40,'Unique Asset List'!$B$4:$B$99,0),MATCH($C$1,'Unique Asset List'!$BL$3:$BR$3,0))</f>
        <v>1.2944496352201866</v>
      </c>
      <c r="AK40" s="15">
        <f>INDEX('Unique Asset List'!$BS$4:$BY$99,MATCH($B40,'Unique Asset List'!$B$4:$B$99,0),MATCH($C$1,'Unique Asset List'!$BS$3:$BY$3,0))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1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List'!$A$4:$A$75,MATCH(B40,'Unique Asset List'!$B$4:$B$75,0))</f>
        <v>30</v>
      </c>
      <c r="BE40" s="5">
        <f t="shared" si="3"/>
        <v>2.0585635598659859E-2</v>
      </c>
      <c r="BF40" s="301">
        <f>BF37</f>
        <v>1.4</v>
      </c>
      <c r="BG40" s="5">
        <f t="shared" si="4"/>
        <v>2.4647887323943657E-2</v>
      </c>
      <c r="BH40" s="306">
        <f t="shared" si="5"/>
        <v>9.7661777619621158E-3</v>
      </c>
    </row>
    <row r="41" spans="1:60" x14ac:dyDescent="0.25">
      <c r="A41" s="9" t="str">
        <f t="shared" si="9"/>
        <v>ES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INDEX(PTRS!$D$6:$D$12,MATCH('5'!$F41,PTRS!$B$6:$B$12,0))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7"/>
        <v>0.38570784857704377</v>
      </c>
      <c r="V41" s="17">
        <v>1</v>
      </c>
      <c r="W41" s="9" t="str">
        <f>INDEX('Unique Asset List'!$C$4:$C$75,MATCH($B41,'Unique Asset List'!$B$4:$B$75,0))</f>
        <v>NME2</v>
      </c>
      <c r="X41" s="9">
        <f>INDEX('Unique Asset List'!$AC$4:$AI$99,MATCH($B41,'Unique Asset List'!$B$4:$B$99,0),MATCH($C$1,'Unique Asset List'!$AC$3:$AI$3,0))</f>
        <v>2037</v>
      </c>
      <c r="Y41" s="9">
        <f>INDEX('Unique Asset List'!$AJ$4:$AP$99,MATCH($B41,'Unique Asset List'!$B$4:$B$99,0),MATCH($C$1,'Unique Asset List'!$AJ$3:$AP$3,0))</f>
        <v>6.9999999999990905</v>
      </c>
      <c r="Z41" s="9">
        <f>INDEX('Unique Asset List'!$AX$4:$BD$99,MATCH($B41,'Unique Asset List'!$B$4:$B$99,0),MATCH($C$1,'Unique Asset List'!$AX$3:$BD$3,0))</f>
        <v>2048</v>
      </c>
      <c r="AA41" s="9">
        <f>INDEX('Unique Asset List'!$BE$4:$BK$99,MATCH($B41,'Unique Asset List'!$B$4:$B$99,0),MATCH($C$1,'Unique Asset List'!$BE$3:$BK$3,0))</f>
        <v>6</v>
      </c>
      <c r="AB41" s="301">
        <f t="shared" si="12"/>
        <v>2.6693314000000004</v>
      </c>
      <c r="AC41" s="301">
        <f t="shared" si="12"/>
        <v>1.0137137000000001</v>
      </c>
      <c r="AD41" s="301">
        <f t="shared" si="12"/>
        <v>0.41671732629999997</v>
      </c>
      <c r="AE41" s="15">
        <f>INDEX('Unique Asset List'!$CN$4:$CT$99,MATCH($B41,'Unique Asset List'!$B$4:$B$99,0),MATCH($C$1,'Unique Asset List'!$CN$3:$CT$3,0))</f>
        <v>0.08</v>
      </c>
      <c r="AF41" s="15">
        <f>INDEX('Unique Asset List'!$CU$4:$DA$99,MATCH($B41,'Unique Asset List'!$B$4:$B$99,0),MATCH($C$1,'Unique Asset List'!$CU$3:$DA$3,0))</f>
        <v>0.42</v>
      </c>
      <c r="AG41" s="15">
        <f>INDEX('Unique Asset List'!$BZ$4:$CF$99,MATCH($B41,'Unique Asset List'!$B$4:$B$99,0),MATCH($C$1,'Unique Asset List'!$BZ$3:$CF$3,0))</f>
        <v>0.08</v>
      </c>
      <c r="AH41" s="15">
        <f>INDEX('Unique Asset List'!$CG$4:$CM$99,MATCH($B41,'Unique Asset List'!$B$4:$B$99,0),MATCH($C$1,'Unique Asset List'!$CG$3:$CM$3,0))</f>
        <v>0.42</v>
      </c>
      <c r="AI41" s="11">
        <v>0.96187963349867744</v>
      </c>
      <c r="AJ41" s="15">
        <f>INDEX('Unique Asset List'!$BL$4:$BR$99,MATCH($B41,'Unique Asset List'!$B$4:$B$99,0),MATCH($C$1,'Unique Asset List'!$BL$3:$BR$3,0))</f>
        <v>1.2944496352201866</v>
      </c>
      <c r="AK41" s="15">
        <f>INDEX('Unique Asset List'!$BS$4:$BY$99,MATCH($B41,'Unique Asset List'!$B$4:$B$99,0),MATCH($C$1,'Unique Asset List'!$BS$3:$BY$3,0))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1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List'!$A$4:$A$75,MATCH(B41,'Unique Asset List'!$B$4:$B$75,0))</f>
        <v>31</v>
      </c>
      <c r="BE41" s="5">
        <f t="shared" si="3"/>
        <v>2.0585635598659859E-2</v>
      </c>
      <c r="BF41" s="301">
        <f>BF38</f>
        <v>1.4</v>
      </c>
      <c r="BG41" s="5">
        <f t="shared" si="4"/>
        <v>2.4647887323943657E-2</v>
      </c>
      <c r="BH41" s="306">
        <f t="shared" si="5"/>
        <v>9.7661777619621158E-3</v>
      </c>
    </row>
    <row r="42" spans="1:60" x14ac:dyDescent="0.25">
      <c r="A42" s="9" t="str">
        <f t="shared" si="9"/>
        <v>ES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INDEX(PTRS!$D$6:$D$12,MATCH('5'!$F42,PTRS!$B$6:$B$12,0))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7"/>
        <v>0.38570784857704377</v>
      </c>
      <c r="V42" s="17">
        <v>1</v>
      </c>
      <c r="W42" s="9" t="str">
        <f>INDEX('Unique Asset List'!$C$4:$C$75,MATCH($B42,'Unique Asset List'!$B$4:$B$75,0))</f>
        <v>NME3</v>
      </c>
      <c r="X42" s="9">
        <f>INDEX('Unique Asset List'!$AC$4:$AI$99,MATCH($B42,'Unique Asset List'!$B$4:$B$99,0),MATCH($C$1,'Unique Asset List'!$AC$3:$AI$3,0))</f>
        <v>2042</v>
      </c>
      <c r="Y42" s="9">
        <f>INDEX('Unique Asset List'!$AJ$4:$AP$99,MATCH($B42,'Unique Asset List'!$B$4:$B$99,0),MATCH($C$1,'Unique Asset List'!$AJ$3:$AP$3,0))</f>
        <v>6.9999999999990905</v>
      </c>
      <c r="Z42" s="9">
        <f>INDEX('Unique Asset List'!$AX$4:$BD$99,MATCH($B42,'Unique Asset List'!$B$4:$B$99,0),MATCH($C$1,'Unique Asset List'!$AX$3:$BD$3,0))</f>
        <v>2053</v>
      </c>
      <c r="AA42" s="9">
        <f>INDEX('Unique Asset List'!$BE$4:$BK$99,MATCH($B42,'Unique Asset List'!$B$4:$B$99,0),MATCH($C$1,'Unique Asset List'!$BE$3:$BK$3,0))</f>
        <v>6</v>
      </c>
      <c r="AB42" s="301">
        <f t="shared" si="12"/>
        <v>2.6693314000000004</v>
      </c>
      <c r="AC42" s="301">
        <f t="shared" si="12"/>
        <v>1.0137137000000001</v>
      </c>
      <c r="AD42" s="301">
        <f t="shared" si="12"/>
        <v>0.41671732629999997</v>
      </c>
      <c r="AE42" s="15">
        <f>INDEX('Unique Asset List'!$CN$4:$CT$99,MATCH($B42,'Unique Asset List'!$B$4:$B$99,0),MATCH($C$1,'Unique Asset List'!$CN$3:$CT$3,0))</f>
        <v>0.08</v>
      </c>
      <c r="AF42" s="15">
        <f>INDEX('Unique Asset List'!$CU$4:$DA$99,MATCH($B42,'Unique Asset List'!$B$4:$B$99,0),MATCH($C$1,'Unique Asset List'!$CU$3:$DA$3,0))</f>
        <v>0.42</v>
      </c>
      <c r="AG42" s="15">
        <f>INDEX('Unique Asset List'!$BZ$4:$CF$99,MATCH($B42,'Unique Asset List'!$B$4:$B$99,0),MATCH($C$1,'Unique Asset List'!$BZ$3:$CF$3,0))</f>
        <v>0.08</v>
      </c>
      <c r="AH42" s="15">
        <f>INDEX('Unique Asset List'!$CG$4:$CM$99,MATCH($B42,'Unique Asset List'!$B$4:$B$99,0),MATCH($C$1,'Unique Asset List'!$CG$3:$CM$3,0))</f>
        <v>0.42</v>
      </c>
      <c r="AI42" s="11">
        <v>0.96187963349867744</v>
      </c>
      <c r="AJ42" s="15">
        <f>INDEX('Unique Asset List'!$BL$4:$BR$99,MATCH($B42,'Unique Asset List'!$B$4:$B$99,0),MATCH($C$1,'Unique Asset List'!$BL$3:$BR$3,0))</f>
        <v>1.2944496352201866</v>
      </c>
      <c r="AK42" s="15">
        <f>INDEX('Unique Asset List'!$BS$4:$BY$99,MATCH($B42,'Unique Asset List'!$B$4:$B$99,0),MATCH($C$1,'Unique Asset List'!$BS$3:$BY$3,0))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List'!$A$4:$A$75,MATCH(B42,'Unique Asset List'!$B$4:$B$75,0))</f>
        <v>32</v>
      </c>
      <c r="BE42" s="5">
        <f t="shared" si="3"/>
        <v>2.0585635598659859E-2</v>
      </c>
      <c r="BF42" s="301">
        <f>BF39</f>
        <v>1.4</v>
      </c>
      <c r="BG42" s="5">
        <f t="shared" si="4"/>
        <v>2.4647887323943657E-2</v>
      </c>
      <c r="BH42" s="306">
        <f t="shared" si="5"/>
        <v>9.7661777619621158E-3</v>
      </c>
    </row>
  </sheetData>
  <sortState xmlns:xlrd2="http://schemas.microsoft.com/office/spreadsheetml/2017/richdata2" ref="B9:B20">
    <sortCondition ref="B9:B20"/>
  </sortState>
  <mergeCells count="7">
    <mergeCell ref="T4:W4"/>
    <mergeCell ref="T3:W3"/>
    <mergeCell ref="F1:I1"/>
    <mergeCell ref="J1:S1"/>
    <mergeCell ref="A1:B1"/>
    <mergeCell ref="T1:W1"/>
    <mergeCell ref="T2:W2"/>
  </mergeCells>
  <dataValidations disablePrompts="1" count="2">
    <dataValidation type="list" allowBlank="1" showInputMessage="1" showErrorMessage="1" sqref="C5" xr:uid="{00000000-0002-0000-3400-000000000000}">
      <formula1>"ON,OFF"</formula1>
    </dataValidation>
    <dataValidation type="list" allowBlank="1" showInputMessage="1" showErrorMessage="1" sqref="C1" xr:uid="{00000000-0002-0000-34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34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">
    <outlinePr summaryBelow="0" summaryRight="0"/>
  </sheetPr>
  <dimension ref="A1:BH35"/>
  <sheetViews>
    <sheetView topLeftCell="H10" workbookViewId="0">
      <selection activeCell="BD10" sqref="BD1:BD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3.5703125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42578125" customWidth="1"/>
    <col min="25" max="25" width="3.140625" bestFit="1" customWidth="1"/>
    <col min="26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1" bestFit="1" customWidth="1"/>
  </cols>
  <sheetData>
    <row r="1" spans="1:60" x14ac:dyDescent="0.25">
      <c r="A1" s="397" t="s">
        <v>176</v>
      </c>
      <c r="B1" s="399"/>
      <c r="C1" s="55" t="s">
        <v>169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397" t="s">
        <v>163</v>
      </c>
      <c r="U2" s="398"/>
      <c r="V2" s="398"/>
      <c r="W2" s="399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397" t="s">
        <v>160</v>
      </c>
      <c r="U3" s="398"/>
      <c r="V3" s="398"/>
      <c r="W3" s="399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MAX(BE9:BE41)</f>
        <v>4.9053974844920682E-2</v>
      </c>
      <c r="BF7" s="34">
        <f>SUMIF($C$21:$C$41,"",BF9:BF41)</f>
        <v>61.400000000000006</v>
      </c>
      <c r="BG7" s="305"/>
      <c r="BH7" s="32">
        <f>SUMIF($C$21:$C$41,"",BH9:BH41)</f>
        <v>0.46829217446647547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13" si="0">$C$1</f>
        <v>UK</v>
      </c>
      <c r="B9" s="9" t="s">
        <v>309</v>
      </c>
      <c r="C9" s="20"/>
      <c r="D9" s="9" t="s">
        <v>84</v>
      </c>
      <c r="E9" s="9"/>
      <c r="F9" s="9" t="s">
        <v>45</v>
      </c>
      <c r="G9" s="19">
        <v>0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13" si="1">BE9/$BE$7</f>
        <v>1</v>
      </c>
      <c r="V9" s="17">
        <v>1</v>
      </c>
      <c r="W9" s="9" t="str">
        <f>INDEX('Unique Asset List'!$C$4:$C$75,MATCH($B9,'Unique Asset List'!$B$4:$B$75,0))</f>
        <v>TCA</v>
      </c>
      <c r="X9" s="9">
        <f>INDEX('Unique Asset List'!$AC$4:$AI$99,MATCH($B9,'Unique Asset List'!$B$4:$B$99,0),MATCH($C$1,'Unique Asset List'!$AC$3:$AI$3,0))</f>
        <v>1997</v>
      </c>
      <c r="Y9" s="9">
        <f>INDEX('Unique Asset List'!$AJ$4:$AP$99,MATCH($B9,'Unique Asset List'!$B$4:$B$99,0),MATCH($C$1,'Unique Asset List'!$AJ$3:$AP$3,0))</f>
        <v>5</v>
      </c>
      <c r="Z9" s="9">
        <f>INDEX('Unique Asset List'!$AX$4:$BD$99,MATCH($B9,'Unique Asset List'!$B$4:$B$99,0),MATCH($C$1,'Unique Asset List'!$AX$3:$BD$3,0))</f>
        <v>2007</v>
      </c>
      <c r="AA9" s="9">
        <f>INDEX('Unique Asset List'!$BE$4:$BK$99,MATCH($B9,'Unique Asset List'!$B$4:$B$99,0),MATCH($C$1,'Unique Asset List'!$BE$3:$BK$3,0))</f>
        <v>5</v>
      </c>
      <c r="AB9" s="16">
        <f>INDEX('UK-Efficacy Acceptability'!$C$12:$C$52,MATCH($B9,'UK-Efficacy Acceptability'!$B$12:$B$52,0))</f>
        <v>1.8472377999999998</v>
      </c>
      <c r="AC9" s="16">
        <f>INDEX('UK-Efficacy Acceptability'!$E$12:$E$52,MATCH($B9,'UK-Efficacy Acceptability'!$B$12:$B$52,0))</f>
        <v>0.64918639999999994</v>
      </c>
      <c r="AD9" s="16">
        <f>INDEX('UK-Efficacy Acceptability'!$F$12:$F$52,MATCH($B9,'UK-Efficacy Acceptability'!$B$12:$B$52,0))</f>
        <v>0.34186063164000002</v>
      </c>
      <c r="AE9" s="15">
        <f>INDEX('Unique Asset List'!$CN$4:$CT$99,MATCH($B9,'Unique Asset List'!$B$4:$B$99,0),MATCH($C$1,'Unique Asset List'!$CN$3:$CT$3,0))</f>
        <v>0.05</v>
      </c>
      <c r="AF9" s="15">
        <f>INDEX('Unique Asset List'!$CU$4:$DA$99,MATCH($B9,'Unique Asset List'!$B$4:$B$99,0),MATCH($C$1,'Unique Asset List'!$CU$3:$DA$3,0))</f>
        <v>0.45</v>
      </c>
      <c r="AG9" s="15">
        <f>INDEX('Unique Asset List'!$BZ$4:$CF$99,MATCH($B9,'Unique Asset List'!$B$4:$B$99,0),MATCH($C$1,'Unique Asset List'!$BZ$3:$CF$3,0))</f>
        <v>0.05</v>
      </c>
      <c r="AH9" s="15">
        <f>INDEX('Unique Asset List'!$CG$4:$CM$99,MATCH($B9,'Unique Asset List'!$B$4:$B$99,0),MATCH($C$1,'Unique Asset List'!$CG$3:$CM$3,0))</f>
        <v>0.45</v>
      </c>
      <c r="AI9" s="11">
        <v>0.96187963349867744</v>
      </c>
      <c r="AJ9" s="15">
        <f>INDEX('Unique Asset List'!$BL$4:$BR$99,MATCH($B9,'Unique Asset List'!$B$4:$B$99,0),MATCH($C$1,'Unique Asset List'!$BL$3:$BR$3,0))</f>
        <v>1.4542000570988298</v>
      </c>
      <c r="AK9" s="15">
        <f>INDEX('Unique Asset List'!$BS$4:$BY$99,MATCH($B9,'Unique Asset List'!$B$4:$B$99,0),MATCH($C$1,'Unique Asset List'!$BS$3:$BY$3,0))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3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List'!$A$4:$A$75,MATCH(B9,'Unique Asset List'!$B$4:$B$75,0))</f>
        <v>78</v>
      </c>
      <c r="BE9" s="5">
        <f t="shared" ref="BE9:BE35" si="3">IF(C9="",BH9/$BH$7,0)</f>
        <v>4.9053974844920682E-2</v>
      </c>
      <c r="BF9" s="301">
        <f>INDEX('UK-Efficacy Acceptability'!$G$12:$G$56,MATCH($B9,'UK-Efficacy Acceptability'!$B$12:$B$56,0))</f>
        <v>3.0000000000000004</v>
      </c>
      <c r="BG9" s="5">
        <f t="shared" ref="BG9:BG13" si="4">BF9/$BF$7</f>
        <v>4.8859934853420196E-2</v>
      </c>
      <c r="BH9" s="7">
        <f t="shared" ref="BH9:BH13" si="5">BG9^$X$4</f>
        <v>2.2971592546351696E-2</v>
      </c>
    </row>
    <row r="10" spans="1:60" x14ac:dyDescent="0.25">
      <c r="A10" s="9" t="str">
        <f t="shared" si="0"/>
        <v>UK</v>
      </c>
      <c r="B10" s="9" t="s">
        <v>327</v>
      </c>
      <c r="C10" s="20"/>
      <c r="D10" s="9" t="s">
        <v>84</v>
      </c>
      <c r="E10" s="9"/>
      <c r="F10" s="9" t="s">
        <v>45</v>
      </c>
      <c r="G10" s="19">
        <v>0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List'!$C$4:$C$75,MATCH($B10,'Unique Asset List'!$B$4:$B$75,0))</f>
        <v>AAPS</v>
      </c>
      <c r="X10" s="9">
        <f>INDEX('Unique Asset List'!$AC$4:$AI$99,MATCH($B10,'Unique Asset List'!$B$4:$B$99,0),MATCH($C$1,'Unique Asset List'!$AC$3:$AI$3,0))</f>
        <v>2004</v>
      </c>
      <c r="Y10" s="9">
        <f>INDEX('Unique Asset List'!$AJ$4:$AP$99,MATCH($B10,'Unique Asset List'!$B$4:$B$99,0),MATCH($C$1,'Unique Asset List'!$AJ$3:$AP$3,0))</f>
        <v>6</v>
      </c>
      <c r="Z10" s="9">
        <f>INDEX('Unique Asset List'!$AX$4:$BD$99,MATCH($B10,'Unique Asset List'!$B$4:$B$99,0),MATCH($C$1,'Unique Asset List'!$AX$3:$BD$3,0))</f>
        <v>2014</v>
      </c>
      <c r="AA10" s="9">
        <f>INDEX('Unique Asset List'!$BE$4:$BK$99,MATCH($B10,'Unique Asset List'!$B$4:$B$99,0),MATCH($C$1,'Unique Asset List'!$BE$3:$BK$3,0))</f>
        <v>4</v>
      </c>
      <c r="AB10" s="16">
        <f>INDEX('UK-Efficacy Acceptability'!$C$12:$C$52,MATCH($B10,'UK-Efficacy Acceptability'!$B$12:$B$52,0))</f>
        <v>1.7716488000000001</v>
      </c>
      <c r="AC10" s="16">
        <f>INDEX('UK-Efficacy Acceptability'!$E$12:$E$52,MATCH($B10,'UK-Efficacy Acceptability'!$B$12:$B$52,0))</f>
        <v>0.87558840000000004</v>
      </c>
      <c r="AD10" s="16">
        <f>INDEX('UK-Efficacy Acceptability'!$F$12:$F$52,MATCH($B10,'UK-Efficacy Acceptability'!$B$12:$B$52,0))</f>
        <v>0.38188783577999996</v>
      </c>
      <c r="AE10" s="15">
        <f>INDEX('Unique Asset List'!$CN$4:$CT$99,MATCH($B10,'Unique Asset List'!$B$4:$B$99,0),MATCH($C$1,'Unique Asset List'!$CN$3:$CT$3,0))</f>
        <v>0.05</v>
      </c>
      <c r="AF10" s="15">
        <f>INDEX('Unique Asset List'!$CU$4:$DA$99,MATCH($B10,'Unique Asset List'!$B$4:$B$99,0),MATCH($C$1,'Unique Asset List'!$CU$3:$DA$3,0))</f>
        <v>0.45</v>
      </c>
      <c r="AG10" s="15">
        <f>INDEX('Unique Asset List'!$BZ$4:$CF$99,MATCH($B10,'Unique Asset List'!$B$4:$B$99,0),MATCH($C$1,'Unique Asset List'!$BZ$3:$CF$3,0))</f>
        <v>0.05</v>
      </c>
      <c r="AH10" s="15">
        <f>INDEX('Unique Asset List'!$CG$4:$CM$99,MATCH($B10,'Unique Asset List'!$B$4:$B$99,0),MATCH($C$1,'Unique Asset List'!$CG$3:$CM$3,0))</f>
        <v>0.45</v>
      </c>
      <c r="AI10" s="11">
        <v>0.96187963349867744</v>
      </c>
      <c r="AJ10" s="15">
        <f>INDEX('Unique Asset List'!$BL$4:$BR$99,MATCH($B10,'Unique Asset List'!$B$4:$B$99,0),MATCH($C$1,'Unique Asset List'!$BL$3:$BR$3,0))</f>
        <v>1.4542000570988298</v>
      </c>
      <c r="AK10" s="15">
        <f>INDEX('Unique Asset List'!$BS$4:$BY$99,MATCH($B10,'Unique Asset List'!$B$4:$B$99,0),MATCH($C$1,'Unique Asset List'!$BS$3:$BY$3,0))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List'!$A$4:$A$75,MATCH(B10,'Unique Asset List'!$B$4:$B$75,0))</f>
        <v>65</v>
      </c>
      <c r="BE10" s="5">
        <f t="shared" si="3"/>
        <v>4.9053974844920682E-2</v>
      </c>
      <c r="BF10" s="301">
        <f>INDEX('UK-Efficacy Acceptability'!$G$12:$G$56,MATCH($B10,'UK-Efficacy Acceptability'!$B$12:$B$56,0))</f>
        <v>3.0000000000000004</v>
      </c>
      <c r="BG10" s="5">
        <f t="shared" si="4"/>
        <v>4.8859934853420196E-2</v>
      </c>
      <c r="BH10" s="7">
        <f t="shared" si="5"/>
        <v>2.2971592546351696E-2</v>
      </c>
    </row>
    <row r="11" spans="1:60" x14ac:dyDescent="0.25">
      <c r="A11" s="9" t="str">
        <f t="shared" si="0"/>
        <v>UK</v>
      </c>
      <c r="B11" s="9" t="s">
        <v>313</v>
      </c>
      <c r="C11" s="20"/>
      <c r="D11" s="9" t="s">
        <v>84</v>
      </c>
      <c r="E11" s="9"/>
      <c r="F11" s="9" t="s">
        <v>45</v>
      </c>
      <c r="G11" s="19">
        <v>0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List'!$C$4:$C$75,MATCH($B11,'Unique Asset List'!$B$4:$B$75,0))</f>
        <v>TCA</v>
      </c>
      <c r="X11" s="9">
        <f>INDEX('Unique Asset List'!$AC$4:$AI$99,MATCH($B11,'Unique Asset List'!$B$4:$B$99,0),MATCH($C$1,'Unique Asset List'!$AC$3:$AI$3,0))</f>
        <v>1998</v>
      </c>
      <c r="Y11" s="9">
        <f>INDEX('Unique Asset List'!$AJ$4:$AP$99,MATCH($B11,'Unique Asset List'!$B$4:$B$99,0),MATCH($C$1,'Unique Asset List'!$AJ$3:$AP$3,0))</f>
        <v>9</v>
      </c>
      <c r="Z11" s="9">
        <f>INDEX('Unique Asset List'!$AX$4:$BD$99,MATCH($B11,'Unique Asset List'!$B$4:$B$99,0),MATCH($C$1,'Unique Asset List'!$AX$3:$BD$3,0))</f>
        <v>2008</v>
      </c>
      <c r="AA11" s="9">
        <f>INDEX('Unique Asset List'!$BE$4:$BK$99,MATCH($B11,'Unique Asset List'!$B$4:$B$99,0),MATCH($C$1,'Unique Asset List'!$BE$3:$BK$3,0))</f>
        <v>9</v>
      </c>
      <c r="AB11" s="16">
        <f>INDEX('UK-Efficacy Acceptability'!$C$12:$C$52,MATCH($B11,'UK-Efficacy Acceptability'!$B$12:$B$52,0))</f>
        <v>1.9844220000000001</v>
      </c>
      <c r="AC11" s="16">
        <f>INDEX('UK-Efficacy Acceptability'!$E$12:$E$52,MATCH($B11,'UK-Efficacy Acceptability'!$B$12:$B$52,0))</f>
        <v>0.81439460000000008</v>
      </c>
      <c r="AD11" s="16">
        <f>INDEX('UK-Efficacy Acceptability'!$F$12:$F$52,MATCH($B11,'UK-Efficacy Acceptability'!$B$12:$B$52,0))</f>
        <v>0.34186063164000002</v>
      </c>
      <c r="AE11" s="15">
        <f>INDEX('Unique Asset List'!$CN$4:$CT$99,MATCH($B11,'Unique Asset List'!$B$4:$B$99,0),MATCH($C$1,'Unique Asset List'!$CN$3:$CT$3,0))</f>
        <v>0.05</v>
      </c>
      <c r="AF11" s="15">
        <f>INDEX('Unique Asset List'!$CU$4:$DA$99,MATCH($B11,'Unique Asset List'!$B$4:$B$99,0),MATCH($C$1,'Unique Asset List'!$CU$3:$DA$3,0))</f>
        <v>0.45</v>
      </c>
      <c r="AG11" s="15">
        <f>INDEX('Unique Asset List'!$BZ$4:$CF$99,MATCH($B11,'Unique Asset List'!$B$4:$B$99,0),MATCH($C$1,'Unique Asset List'!$BZ$3:$CF$3,0))</f>
        <v>0.05</v>
      </c>
      <c r="AH11" s="15">
        <f>INDEX('Unique Asset List'!$CG$4:$CM$99,MATCH($B11,'Unique Asset List'!$B$4:$B$99,0),MATCH($C$1,'Unique Asset List'!$CG$3:$CM$3,0))</f>
        <v>0.45</v>
      </c>
      <c r="AI11" s="11">
        <v>0.96187963349867744</v>
      </c>
      <c r="AJ11" s="15">
        <f>INDEX('Unique Asset List'!$BL$4:$BR$99,MATCH($B11,'Unique Asset List'!$B$4:$B$99,0),MATCH($C$1,'Unique Asset List'!$BL$3:$BR$3,0))</f>
        <v>1.4542000570988298</v>
      </c>
      <c r="AK11" s="15">
        <f>INDEX('Unique Asset List'!$BS$4:$BY$99,MATCH($B11,'Unique Asset List'!$B$4:$B$99,0),MATCH($C$1,'Unique Asset List'!$BS$3:$BY$3,0))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List'!$A$4:$A$75,MATCH(B11,'Unique Asset List'!$B$4:$B$75,0))</f>
        <v>86</v>
      </c>
      <c r="BE11" s="5">
        <f t="shared" si="3"/>
        <v>4.9053974844920682E-2</v>
      </c>
      <c r="BF11" s="301">
        <f>INDEX('UK-Efficacy Acceptability'!$G$12:$G$56,MATCH($B11,'UK-Efficacy Acceptability'!$B$12:$B$56,0))</f>
        <v>3.0000000000000004</v>
      </c>
      <c r="BG11" s="5">
        <f t="shared" si="4"/>
        <v>4.8859934853420196E-2</v>
      </c>
      <c r="BH11" s="7">
        <f t="shared" si="5"/>
        <v>2.2971592546351696E-2</v>
      </c>
    </row>
    <row r="12" spans="1:60" x14ac:dyDescent="0.25">
      <c r="A12" s="9" t="str">
        <f t="shared" si="0"/>
        <v>UK</v>
      </c>
      <c r="B12" s="9" t="s">
        <v>329</v>
      </c>
      <c r="C12" s="20"/>
      <c r="D12" s="9" t="s">
        <v>84</v>
      </c>
      <c r="E12" s="9"/>
      <c r="F12" s="9" t="s">
        <v>45</v>
      </c>
      <c r="G12" s="19">
        <v>0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List'!$C$4:$C$75,MATCH($B12,'Unique Asset List'!$B$4:$B$75,0))</f>
        <v>AAPS</v>
      </c>
      <c r="X12" s="9">
        <f>INDEX('Unique Asset List'!$AC$4:$AI$99,MATCH($B12,'Unique Asset List'!$B$4:$B$99,0),MATCH($C$1,'Unique Asset List'!$AC$3:$AI$3,0))</f>
        <v>1997</v>
      </c>
      <c r="Y12" s="9">
        <f>INDEX('Unique Asset List'!$AJ$4:$AP$99,MATCH($B12,'Unique Asset List'!$B$4:$B$99,0),MATCH($C$1,'Unique Asset List'!$AJ$3:$AP$3,0))</f>
        <v>9</v>
      </c>
      <c r="Z12" s="9">
        <f>INDEX('Unique Asset List'!$AX$4:$BD$99,MATCH($B12,'Unique Asset List'!$B$4:$B$99,0),MATCH($C$1,'Unique Asset List'!$AX$3:$BD$3,0))</f>
        <v>2007</v>
      </c>
      <c r="AA12" s="9">
        <f>INDEX('Unique Asset List'!$BE$4:$BK$99,MATCH($B12,'Unique Asset List'!$B$4:$B$99,0),MATCH($C$1,'Unique Asset List'!$BE$3:$BK$3,0))</f>
        <v>3</v>
      </c>
      <c r="AB12" s="16">
        <f>INDEX('UK-Efficacy Acceptability'!$C$12:$C$52,MATCH($B12,'UK-Efficacy Acceptability'!$B$12:$B$52,0))</f>
        <v>1.6860000000000002</v>
      </c>
      <c r="AC12" s="16">
        <f>INDEX('UK-Efficacy Acceptability'!$E$12:$E$52,MATCH($B12,'UK-Efficacy Acceptability'!$B$12:$B$52,0))</f>
        <v>0.7529247</v>
      </c>
      <c r="AD12" s="16">
        <f>INDEX('UK-Efficacy Acceptability'!$F$12:$F$52,MATCH($B12,'UK-Efficacy Acceptability'!$B$12:$B$52,0))</f>
        <v>0.38188783577999996</v>
      </c>
      <c r="AE12" s="15">
        <f>INDEX('Unique Asset List'!$CN$4:$CT$99,MATCH($B12,'Unique Asset List'!$B$4:$B$99,0),MATCH($C$1,'Unique Asset List'!$CN$3:$CT$3,0))</f>
        <v>0.05</v>
      </c>
      <c r="AF12" s="15">
        <f>INDEX('Unique Asset List'!$CU$4:$DA$99,MATCH($B12,'Unique Asset List'!$B$4:$B$99,0),MATCH($C$1,'Unique Asset List'!$CU$3:$DA$3,0))</f>
        <v>0.45</v>
      </c>
      <c r="AG12" s="15">
        <f>INDEX('Unique Asset List'!$BZ$4:$CF$99,MATCH($B12,'Unique Asset List'!$B$4:$B$99,0),MATCH($C$1,'Unique Asset List'!$BZ$3:$CF$3,0))</f>
        <v>0.05</v>
      </c>
      <c r="AH12" s="15">
        <f>INDEX('Unique Asset List'!$CG$4:$CM$99,MATCH($B12,'Unique Asset List'!$B$4:$B$99,0),MATCH($C$1,'Unique Asset List'!$CG$3:$CM$3,0))</f>
        <v>0.45</v>
      </c>
      <c r="AI12" s="11">
        <v>0.96187963349867744</v>
      </c>
      <c r="AJ12" s="15">
        <f>INDEX('Unique Asset List'!$BL$4:$BR$99,MATCH($B12,'Unique Asset List'!$B$4:$B$99,0),MATCH($C$1,'Unique Asset List'!$BL$3:$BR$3,0))</f>
        <v>1.4542000570988298</v>
      </c>
      <c r="AK12" s="15">
        <f>INDEX('Unique Asset List'!$BS$4:$BY$99,MATCH($B12,'Unique Asset List'!$B$4:$B$99,0),MATCH($C$1,'Unique Asset List'!$BS$3:$BY$3,0))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List'!$A$4:$A$75,MATCH(B12,'Unique Asset List'!$B$4:$B$75,0))</f>
        <v>74</v>
      </c>
      <c r="BE12" s="5">
        <f t="shared" si="3"/>
        <v>4.9053974844920682E-2</v>
      </c>
      <c r="BF12" s="301">
        <f>INDEX('UK-Efficacy Acceptability'!$G$12:$G$56,MATCH($B12,'UK-Efficacy Acceptability'!$B$12:$B$56,0))</f>
        <v>3.0000000000000004</v>
      </c>
      <c r="BG12" s="5">
        <f t="shared" si="4"/>
        <v>4.8859934853420196E-2</v>
      </c>
      <c r="BH12" s="7">
        <f t="shared" si="5"/>
        <v>2.2971592546351696E-2</v>
      </c>
    </row>
    <row r="13" spans="1:60" x14ac:dyDescent="0.25">
      <c r="A13" s="9" t="str">
        <f t="shared" si="0"/>
        <v>UK</v>
      </c>
      <c r="B13" s="9" t="s">
        <v>664</v>
      </c>
      <c r="C13" s="20"/>
      <c r="D13" s="9" t="s">
        <v>84</v>
      </c>
      <c r="E13" s="9"/>
      <c r="F13" s="9" t="s">
        <v>45</v>
      </c>
      <c r="G13" s="19">
        <v>0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List'!$C$4:$C$75,MATCH($B13,'Unique Asset List'!$B$4:$B$75,0))</f>
        <v>ATAD</v>
      </c>
      <c r="X13" s="9">
        <f>INDEX('Unique Asset List'!$AC$4:$AI$99,MATCH($B13,'Unique Asset List'!$B$4:$B$99,0),MATCH($C$1,'Unique Asset List'!$AC$3:$AI$3,0))</f>
        <v>1972</v>
      </c>
      <c r="Y13" s="9">
        <f>INDEX('Unique Asset List'!$AJ$4:$AP$99,MATCH($B13,'Unique Asset List'!$B$4:$B$99,0),MATCH($C$1,'Unique Asset List'!$AJ$3:$AP$3,0))</f>
        <v>1</v>
      </c>
      <c r="Z13" s="9">
        <f>INDEX('Unique Asset List'!$AX$4:$BD$99,MATCH($B13,'Unique Asset List'!$B$4:$B$99,0),MATCH($C$1,'Unique Asset List'!$AX$3:$BD$3,0))</f>
        <v>1982</v>
      </c>
      <c r="AA13" s="9">
        <f>INDEX('Unique Asset List'!$BE$4:$BK$99,MATCH($B13,'Unique Asset List'!$B$4:$B$99,0),MATCH($C$1,'Unique Asset List'!$BE$3:$BK$3,0))</f>
        <v>1</v>
      </c>
      <c r="AB13" s="16">
        <f>INDEX('UK-Efficacy Acceptability'!$C$12:$C$52,MATCH($B13,'UK-Efficacy Acceptability'!$B$12:$B$52,0))</f>
        <v>1.6183914000000001</v>
      </c>
      <c r="AC13" s="16">
        <f>INDEX('UK-Efficacy Acceptability'!$E$12:$E$52,MATCH($B13,'UK-Efficacy Acceptability'!$B$12:$B$52,0))</f>
        <v>0.92187279999999994</v>
      </c>
      <c r="AD13" s="16">
        <f>INDEX('UK-Efficacy Acceptability'!$F$12:$F$52,MATCH($B13,'UK-Efficacy Acceptability'!$B$12:$B$52,0))</f>
        <v>0.38188783577999996</v>
      </c>
      <c r="AE13" s="15">
        <f>INDEX('Unique Asset List'!$CN$4:$CT$99,MATCH($B13,'Unique Asset List'!$B$4:$B$99,0),MATCH($C$1,'Unique Asset List'!$CN$3:$CT$3,0))</f>
        <v>0.05</v>
      </c>
      <c r="AF13" s="15">
        <f>INDEX('Unique Asset List'!$CU$4:$DA$99,MATCH($B13,'Unique Asset List'!$B$4:$B$99,0),MATCH($C$1,'Unique Asset List'!$CU$3:$DA$3,0))</f>
        <v>0.45</v>
      </c>
      <c r="AG13" s="15">
        <f>INDEX('Unique Asset List'!$BZ$4:$CF$99,MATCH($B13,'Unique Asset List'!$B$4:$B$99,0),MATCH($C$1,'Unique Asset List'!$BZ$3:$CF$3,0))</f>
        <v>0.05</v>
      </c>
      <c r="AH13" s="15">
        <f>INDEX('Unique Asset List'!$CG$4:$CM$99,MATCH($B13,'Unique Asset List'!$B$4:$B$99,0),MATCH($C$1,'Unique Asset List'!$CG$3:$CM$3,0))</f>
        <v>0.45</v>
      </c>
      <c r="AI13" s="11">
        <v>0.96187963349867744</v>
      </c>
      <c r="AJ13" s="15">
        <f>INDEX('Unique Asset List'!$BL$4:$BR$99,MATCH($B13,'Unique Asset List'!$B$4:$B$99,0),MATCH($C$1,'Unique Asset List'!$BL$3:$BR$3,0))</f>
        <v>1.4542000570988298</v>
      </c>
      <c r="AK13" s="15">
        <f>INDEX('Unique Asset List'!$BS$4:$BY$99,MATCH($B13,'Unique Asset List'!$B$4:$B$99,0),MATCH($C$1,'Unique Asset List'!$BS$3:$BY$3,0))</f>
        <v>-0.4950056673809119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List'!$A$4:$A$75,MATCH(B13,'Unique Asset List'!$B$4:$B$75,0))</f>
        <v>75</v>
      </c>
      <c r="BE13" s="5">
        <f t="shared" si="3"/>
        <v>4.9053974844920682E-2</v>
      </c>
      <c r="BF13" s="301">
        <f>INDEX('UK-Efficacy Acceptability'!$G$12:$G$56,MATCH($B13,'UK-Efficacy Acceptability'!$B$12:$B$56,0))</f>
        <v>3.0000000000000004</v>
      </c>
      <c r="BG13" s="5">
        <f t="shared" si="4"/>
        <v>4.8859934853420196E-2</v>
      </c>
      <c r="BH13" s="7">
        <f t="shared" si="5"/>
        <v>2.2971592546351696E-2</v>
      </c>
    </row>
    <row r="14" spans="1:60" x14ac:dyDescent="0.25">
      <c r="A14" s="9" t="str">
        <f t="shared" ref="A14:A28" si="6">$C$1</f>
        <v>UK</v>
      </c>
      <c r="B14" s="9" t="s">
        <v>270</v>
      </c>
      <c r="C14" s="20"/>
      <c r="D14" s="9" t="s">
        <v>2</v>
      </c>
      <c r="E14" s="9" t="s">
        <v>178</v>
      </c>
      <c r="F14" s="9" t="str">
        <f>INDEX('Unique Asset List'!$D$4:$D$59,MATCH(B14,_CompoundList,0))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INDEX(PTRS!$D$6:$D$12,MATCH('4'!$F14,PTRS!$B$6:$B$12,0))</f>
        <v>1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v>0.58500000000000008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ref="U14:U35" si="7">BE14/$BE$7</f>
        <v>0.3857078485770441</v>
      </c>
      <c r="V14" s="17">
        <v>0.74</v>
      </c>
      <c r="W14" s="9" t="str">
        <f>INDEX('Unique Asset List'!$C$4:$C$75,MATCH($B14,'Unique Asset List'!$B$4:$B$75,0))</f>
        <v>NMDA</v>
      </c>
      <c r="X14" s="9">
        <f>INDEX('Unique Asset List'!$AC$4:$AI$99,MATCH($B14,'Unique Asset List'!$B$4:$B$99,0),MATCH($C$1,'Unique Asset List'!$AC$3:$AI$3,0))</f>
        <v>2019</v>
      </c>
      <c r="Y14" s="9">
        <f>INDEX('Unique Asset List'!$AJ$4:$AP$99,MATCH($B14,'Unique Asset List'!$B$4:$B$99,0),MATCH($C$1,'Unique Asset List'!$AJ$3:$AP$3,0))</f>
        <v>11.000000000000909</v>
      </c>
      <c r="Z14" s="9">
        <f>INDEX('Unique Asset List'!$AX$4:$BD$99,MATCH($B14,'Unique Asset List'!$B$4:$B$99,0),MATCH($C$1,'Unique Asset List'!$AX$3:$BD$3,0))</f>
        <v>2031</v>
      </c>
      <c r="AA14" s="9">
        <f>INDEX('Unique Asset List'!$BE$4:$BK$99,MATCH($B14,'Unique Asset List'!$B$4:$B$99,0),MATCH($C$1,'Unique Asset List'!$BE$3:$BK$3,0))</f>
        <v>1</v>
      </c>
      <c r="AB14" s="16">
        <f>INDEX('UK-Efficacy Acceptability'!$C$12:$C$52,MATCH($B14,'UK-Efficacy Acceptability'!$B$12:$B$52,0))</f>
        <v>2.7519453999999999</v>
      </c>
      <c r="AC14" s="16">
        <f>INDEX('UK-Efficacy Acceptability'!$E$12:$E$52,MATCH($B14,'UK-Efficacy Acceptability'!$B$12:$B$52,0))</f>
        <v>1.1665977999999999</v>
      </c>
      <c r="AD14" s="16">
        <f>INDEX('UK-Efficacy Acceptability'!$F$12:$F$52,MATCH($B14,'UK-Efficacy Acceptability'!$B$12:$B$52,0))</f>
        <v>0.31203383992</v>
      </c>
      <c r="AE14" s="15">
        <v>0.02</v>
      </c>
      <c r="AF14" s="15">
        <v>0.7</v>
      </c>
      <c r="AG14" s="15">
        <v>0.02</v>
      </c>
      <c r="AH14" s="15">
        <v>0.7</v>
      </c>
      <c r="AI14" s="11">
        <v>0.96187963349867744</v>
      </c>
      <c r="AJ14" s="15">
        <f>INDEX('Unique Asset List'!$BL$4:$BR$99,MATCH($B14,'Unique Asset List'!$B$4:$B$99,0),MATCH($C$1,'Unique Asset List'!$BL$3:$BR$3,0))</f>
        <v>1.4542000570988298</v>
      </c>
      <c r="AK14" s="15">
        <f>INDEX('Unique Asset List'!$BS$4:$BY$99,MATCH($B14,'Unique Asset List'!$B$4:$B$99,0),MATCH($C$1,'Unique Asset List'!$BS$3:$BY$3,0))</f>
        <v>-0.4950056673809119</v>
      </c>
      <c r="AL14" s="9">
        <v>169</v>
      </c>
      <c r="AM14" s="14">
        <f>'SPRAVATO Assumptions'!O22</f>
        <v>48.510575342465742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ref="AR14:AR28" si="8">AP14</f>
        <v>0.82</v>
      </c>
      <c r="AS14" s="10">
        <v>0.32340383561643832</v>
      </c>
      <c r="AT14" s="168">
        <f>INDEX('Unique Asset List'!S$4:S$59,MATCH($B14,_CompoundList,0))</f>
        <v>1</v>
      </c>
      <c r="AU14" s="168">
        <f>INDEX('Unique Asset List'!T$4:T$59,MATCH($B14,_CompoundList,0))</f>
        <v>1</v>
      </c>
      <c r="AV14" s="168">
        <f>INDEX('Unique Asset List'!U$4:U$59,MATCH($B14,_CompoundList,0))</f>
        <v>1</v>
      </c>
      <c r="AW14" s="168">
        <f>INDEX('Unique Asset List'!V$4:V$59,MATCH($B14,_CompoundList,0))</f>
        <v>1</v>
      </c>
      <c r="AX14" s="168">
        <f>INDEX('Unique Asset List'!W$4:W$59,MATCH($B14,_CompoundList,0))</f>
        <v>1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1</v>
      </c>
      <c r="BA14" s="168">
        <f ca="1">INDEX('Unique Asset List'!Z$4:Z$59,MATCH($B14,_CompoundList,0))</f>
        <v>1</v>
      </c>
      <c r="BB14" s="168">
        <f ca="1">INDEX('Unique Asset List'!AA$4:AA$59,MATCH($B14,_CompoundList,0))</f>
        <v>1</v>
      </c>
      <c r="BC14" s="168">
        <f ca="1">INDEX('Unique Asset List'!AB$4:AB$59,MATCH($B14,_CompoundList,0))</f>
        <v>1</v>
      </c>
      <c r="BD14" s="168">
        <f>INDEX('Unique Asset List'!$A$4:$A$75,MATCH(B14,'Unique Asset List'!$B$4:$B$75,0))</f>
        <v>8</v>
      </c>
      <c r="BE14" s="5">
        <f t="shared" si="3"/>
        <v>1.8920503101586796E-2</v>
      </c>
      <c r="BF14" s="301">
        <f>INDEX('UK-Efficacy Acceptability'!$G$12:$G$56,MATCH($B14,'UK-Efficacy Acceptability'!$B$12:$B$56,0))</f>
        <v>1.4</v>
      </c>
      <c r="BG14" s="5">
        <f t="shared" ref="BG14:BG35" si="9">BF14/$BF$7</f>
        <v>2.2801302931596087E-2</v>
      </c>
      <c r="BH14" s="7">
        <f t="shared" ref="BH14:BH28" si="10">BG14^$X$4</f>
        <v>8.860323539441774E-3</v>
      </c>
    </row>
    <row r="15" spans="1:60" x14ac:dyDescent="0.25">
      <c r="A15" s="9" t="str">
        <f t="shared" si="6"/>
        <v>UK</v>
      </c>
      <c r="B15" s="9" t="s">
        <v>78</v>
      </c>
      <c r="C15" s="20"/>
      <c r="D15" s="9" t="s">
        <v>77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INDEX(PTRS!$D$6:$D$12,MATCH('4'!$F15,PTRS!$B$6:$B$12,0))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7">
        <v>0.19500000000000003</v>
      </c>
      <c r="N15" s="17">
        <f>INDEX('Unique Asset List'!$I$4:$R$59,MATCH($B15,'Unique Asset List'!$B$4:$B$59,0),MATCH(N$8,'Unique Asset List'!$I$3:$R$3,0))</f>
        <v>0.58500000000000008</v>
      </c>
      <c r="O15" s="17">
        <f>INDEX('Unique Asset List'!$I$4:$R$59,MATCH($B15,'Unique Asset List'!$B$4:$B$59,0),MATCH(O$8,'Unique Asset List'!$I$3:$R$3,0))</f>
        <v>0.58500000000000008</v>
      </c>
      <c r="P15" s="17">
        <f>INDEX('Unique Asset List'!$I$4:$R$59,MATCH($B15,'Unique Asset List'!$B$4:$B$59,0),MATCH(P$8,'Unique Asset List'!$I$3:$R$3,0))</f>
        <v>0.58500000000000008</v>
      </c>
      <c r="Q15" s="17">
        <f>INDEX('Unique Asset List'!$I$4:$R$59,MATCH($B15,'Unique Asset List'!$B$4:$B$59,0),MATCH(Q$8,'Unique Asset List'!$I$3:$R$3,0))</f>
        <v>0.58500000000000008</v>
      </c>
      <c r="R15" s="17">
        <f>INDEX('Unique Asset List'!$I$4:$R$59,MATCH($B15,'Unique Asset List'!$B$4:$B$59,0),MATCH(R$8,'Unique Asset List'!$I$3:$R$3,0))</f>
        <v>0.58500000000000008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7"/>
        <v>1</v>
      </c>
      <c r="V15" s="17">
        <v>1</v>
      </c>
      <c r="W15" s="9" t="str">
        <f>INDEX('Unique Asset List'!$C$4:$C$75,MATCH($B15,'Unique Asset List'!$B$4:$B$75,0))</f>
        <v>ATAD</v>
      </c>
      <c r="X15" s="9">
        <f>INDEX('Unique Asset List'!$AC$4:$AI$99,MATCH($B15,'Unique Asset List'!$B$4:$B$99,0),MATCH($C$1,'Unique Asset List'!$AC$3:$AI$3,0))</f>
        <v>2023</v>
      </c>
      <c r="Y15" s="9">
        <f>INDEX('Unique Asset List'!$AJ$4:$AP$99,MATCH($B15,'Unique Asset List'!$B$4:$B$99,0),MATCH($C$1,'Unique Asset List'!$AJ$3:$AP$3,0))</f>
        <v>0.99999999999909051</v>
      </c>
      <c r="Z15" s="9">
        <f>INDEX('Unique Asset List'!$AX$4:$BD$99,MATCH($B15,'Unique Asset List'!$B$4:$B$99,0),MATCH($C$1,'Unique Asset List'!$AX$3:$BD$3,0))</f>
        <v>2032</v>
      </c>
      <c r="AA15" s="9">
        <f>INDEX('Unique Asset List'!$BE$4:$BK$99,MATCH($B15,'Unique Asset List'!$B$4:$B$99,0),MATCH($C$1,'Unique Asset List'!$BE$3:$BK$3,0))</f>
        <v>1</v>
      </c>
      <c r="AB15" s="16">
        <f>INDEX('UK-Efficacy Acceptability'!$C$12:$C$52,MATCH($B15,'UK-Efficacy Acceptability'!$B$12:$B$52,0))</f>
        <v>1.8421798000000003</v>
      </c>
      <c r="AC15" s="16">
        <f>INDEX('UK-Efficacy Acceptability'!$E$12:$E$52,MATCH($B15,'UK-Efficacy Acceptability'!$B$12:$B$52,0))</f>
        <v>1.0530454</v>
      </c>
      <c r="AD15" s="16">
        <f>INDEX('UK-Efficacy Acceptability'!$F$12:$F$52,MATCH($B15,'UK-Efficacy Acceptability'!$B$12:$B$52,0))</f>
        <v>0.26229095353999998</v>
      </c>
      <c r="AE15" s="15">
        <f>INDEX('Unique Asset List'!$CN$4:$CT$99,MATCH($B15,'Unique Asset List'!$B$4:$B$99,0),MATCH($C$1,'Unique Asset List'!$CN$3:$CT$3,0))</f>
        <v>0.05</v>
      </c>
      <c r="AF15" s="15">
        <f>INDEX('Unique Asset List'!$CU$4:$DA$99,MATCH($B15,'Unique Asset List'!$B$4:$B$99,0),MATCH($C$1,'Unique Asset List'!$CU$3:$DA$3,0))</f>
        <v>0.45</v>
      </c>
      <c r="AG15" s="15">
        <f>INDEX('Unique Asset List'!$BZ$4:$CF$99,MATCH($B15,'Unique Asset List'!$B$4:$B$99,0),MATCH($C$1,'Unique Asset List'!$BZ$3:$CF$3,0))</f>
        <v>0.05</v>
      </c>
      <c r="AH15" s="15">
        <f>INDEX('Unique Asset List'!$CG$4:$CM$99,MATCH($B15,'Unique Asset List'!$B$4:$B$99,0),MATCH($C$1,'Unique Asset List'!$CG$3:$CM$3,0))</f>
        <v>0.45</v>
      </c>
      <c r="AI15" s="11">
        <v>0.96187963349867744</v>
      </c>
      <c r="AJ15" s="15">
        <f>INDEX('Unique Asset List'!$BL$4:$BR$99,MATCH($B15,'Unique Asset List'!$B$4:$B$99,0),MATCH($C$1,'Unique Asset List'!$BL$3:$BR$3,0))</f>
        <v>1.4542000570988298</v>
      </c>
      <c r="AK15" s="15">
        <f>INDEX('Unique Asset List'!$BS$4:$BY$99,MATCH($B15,'Unique Asset List'!$B$4:$B$99,0),MATCH($C$1,'Unique Asset List'!$BS$3:$BY$3,0))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8"/>
        <v>0.82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0</v>
      </c>
      <c r="AV15" s="168">
        <f>INDEX('Unique Asset List'!U$4:U$59,MATCH($B15,_CompoundList,0))</f>
        <v>0</v>
      </c>
      <c r="AW15" s="168">
        <f>INDEX('Unique Asset List'!V$4:V$59,MATCH($B15,_CompoundList,0))</f>
        <v>0</v>
      </c>
      <c r="AX15" s="168">
        <f>INDEX('Unique Asset List'!W$4:W$59,MATCH($B15,_CompoundList,0))</f>
        <v>1</v>
      </c>
      <c r="AY15" s="168">
        <f ca="1">INDEX('Unique Asset List'!X$4:X$59,MATCH($B15,_CompoundList,0))</f>
        <v>1</v>
      </c>
      <c r="AZ15" s="168">
        <f ca="1">INDEX('Unique Asset List'!Y$4:Y$59,MATCH($B15,_CompoundList,0))</f>
        <v>1</v>
      </c>
      <c r="BA15" s="168">
        <f ca="1">INDEX('Unique Asset List'!Z$4:Z$59,MATCH($B15,_CompoundList,0))</f>
        <v>0</v>
      </c>
      <c r="BB15" s="168">
        <f ca="1">INDEX('Unique Asset List'!AA$4:AA$59,MATCH($B15,_CompoundList,0))</f>
        <v>0</v>
      </c>
      <c r="BC15" s="168">
        <f ca="1">INDEX('Unique Asset List'!AB$4:AB$59,MATCH($B15,_CompoundList,0))</f>
        <v>1</v>
      </c>
      <c r="BD15" s="168">
        <f>INDEX('Unique Asset List'!$A$4:$A$75,MATCH(B15,'Unique Asset List'!$B$4:$B$75,0))</f>
        <v>5</v>
      </c>
      <c r="BE15" s="5">
        <f t="shared" si="3"/>
        <v>4.9053974844920682E-2</v>
      </c>
      <c r="BF15" s="301">
        <f>INDEX('UK-Efficacy Acceptability'!$G$12:$G$56,MATCH($B15,'UK-Efficacy Acceptability'!$B$12:$B$56,0))</f>
        <v>3.0000000000000004</v>
      </c>
      <c r="BG15" s="5">
        <f t="shared" si="9"/>
        <v>4.8859934853420196E-2</v>
      </c>
      <c r="BH15" s="7">
        <f t="shared" si="10"/>
        <v>2.2971592546351696E-2</v>
      </c>
    </row>
    <row r="16" spans="1:60" x14ac:dyDescent="0.25">
      <c r="A16" s="9" t="str">
        <f t="shared" si="6"/>
        <v>UK</v>
      </c>
      <c r="B16" s="9" t="s">
        <v>75</v>
      </c>
      <c r="C16" s="20"/>
      <c r="D16" s="9" t="s">
        <v>74</v>
      </c>
      <c r="E16" s="9" t="s">
        <v>178</v>
      </c>
      <c r="F16" s="9" t="str">
        <f>INDEX('Unique Asset List'!$D$4:$D$59,MATCH(B16,_CompoundList,0))</f>
        <v>Ph2b</v>
      </c>
      <c r="G16" s="19">
        <v>0</v>
      </c>
      <c r="H16" s="9">
        <v>2014</v>
      </c>
      <c r="I16" s="9">
        <v>6</v>
      </c>
      <c r="J16" s="18">
        <f>INDEX(PTRS!$D$6:$D$12,MATCH('4'!$F16,PTRS!$B$6:$B$12,0))</f>
        <v>0.40949999999999998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0.13649999999999998</v>
      </c>
      <c r="N16" s="17">
        <f>INDEX('Unique Asset List'!$I$4:$R$59,MATCH($B16,'Unique Asset List'!$B$4:$B$59,0),MATCH(N$8,'Unique Asset List'!$I$3:$R$3,0))</f>
        <v>0.40949999999999998</v>
      </c>
      <c r="O16" s="17">
        <f>INDEX('Unique Asset List'!$I$4:$R$59,MATCH($B16,'Unique Asset List'!$B$4:$B$59,0),MATCH(O$8,'Unique Asset List'!$I$3:$R$3,0))</f>
        <v>0.40949999999999998</v>
      </c>
      <c r="P16" s="17">
        <f>INDEX('Unique Asset List'!$I$4:$R$59,MATCH($B16,'Unique Asset List'!$B$4:$B$59,0),MATCH(P$8,'Unique Asset List'!$I$3:$R$3,0))</f>
        <v>0.40949999999999998</v>
      </c>
      <c r="Q16" s="17">
        <f>INDEX('Unique Asset List'!$I$4:$R$59,MATCH($B16,'Unique Asset List'!$B$4:$B$59,0),MATCH(Q$8,'Unique Asset List'!$I$3:$R$3,0))</f>
        <v>0.40949999999999998</v>
      </c>
      <c r="R16" s="17">
        <f>INDEX('Unique Asset List'!$I$4:$R$59,MATCH($B16,'Unique Asset List'!$B$4:$B$59,0),MATCH(R$8,'Unique Asset List'!$I$3:$R$3,0))</f>
        <v>0.40949999999999998</v>
      </c>
      <c r="S16" s="17">
        <f>INDEX('Unique Asset List'!$I$4:$R$59,MATCH($B16,'Unique Asset List'!$B$4:$B$59,0),MATCH(S$8,'Unique Asset List'!$I$3:$R$3,0))</f>
        <v>0</v>
      </c>
      <c r="T16" s="17"/>
      <c r="U16" s="17">
        <f t="shared" si="7"/>
        <v>1</v>
      </c>
      <c r="V16" s="17">
        <v>1</v>
      </c>
      <c r="W16" s="9" t="str">
        <f>INDEX('Unique Asset List'!$C$4:$C$75,MATCH($B16,'Unique Asset List'!$B$4:$B$75,0))</f>
        <v>NMDA</v>
      </c>
      <c r="X16" s="9">
        <f>INDEX('Unique Asset List'!$AC$4:$AI$99,MATCH($B16,'Unique Asset List'!$B$4:$B$99,0),MATCH($C$1,'Unique Asset List'!$AC$3:$AI$3,0))</f>
        <v>2024</v>
      </c>
      <c r="Y16" s="9">
        <f>INDEX('Unique Asset List'!$AJ$4:$AP$99,MATCH($B16,'Unique Asset List'!$B$4:$B$99,0),MATCH($C$1,'Unique Asset List'!$AJ$3:$AP$3,0))</f>
        <v>3</v>
      </c>
      <c r="Z16" s="9">
        <f>INDEX('Unique Asset List'!$AX$4:$BD$99,MATCH($B16,'Unique Asset List'!$B$4:$B$99,0),MATCH($C$1,'Unique Asset List'!$AX$3:$BD$3,0))</f>
        <v>2033</v>
      </c>
      <c r="AA16" s="9">
        <f>INDEX('Unique Asset List'!$BE$4:$BK$99,MATCH($B16,'Unique Asset List'!$B$4:$B$99,0),MATCH($C$1,'Unique Asset List'!$BE$3:$BK$3,0))</f>
        <v>3</v>
      </c>
      <c r="AB16" s="16">
        <f>INDEX('UK-Efficacy Acceptability'!$C$12:$C$52,MATCH($B16,'UK-Efficacy Acceptability'!$B$12:$B$52,0))</f>
        <v>2.0900780000000005</v>
      </c>
      <c r="AC16" s="16">
        <f>INDEX('UK-Efficacy Acceptability'!$E$12:$E$52,MATCH($B16,'UK-Efficacy Acceptability'!$B$12:$B$52,0))</f>
        <v>0.93412160000000011</v>
      </c>
      <c r="AD16" s="16">
        <f>INDEX('UK-Efficacy Acceptability'!$F$12:$F$52,MATCH($B16,'UK-Efficacy Acceptability'!$B$12:$B$52,0))</f>
        <v>0.38188783577999996</v>
      </c>
      <c r="AE16" s="15">
        <f>INDEX('Unique Asset List'!$CN$4:$CT$99,MATCH($B16,'Unique Asset List'!$B$4:$B$99,0),MATCH($C$1,'Unique Asset List'!$CN$3:$CT$3,0))</f>
        <v>0.06</v>
      </c>
      <c r="AF16" s="15">
        <f>INDEX('Unique Asset List'!$CU$4:$DA$99,MATCH($B16,'Unique Asset List'!$B$4:$B$99,0),MATCH($C$1,'Unique Asset List'!$CU$3:$DA$3,0))</f>
        <v>0.45</v>
      </c>
      <c r="AG16" s="15">
        <f>INDEX('Unique Asset List'!$BZ$4:$CF$99,MATCH($B16,'Unique Asset List'!$B$4:$B$99,0),MATCH($C$1,'Unique Asset List'!$BZ$3:$CF$3,0))</f>
        <v>0.06</v>
      </c>
      <c r="AH16" s="15">
        <f>INDEX('Unique Asset List'!$CG$4:$CM$99,MATCH($B16,'Unique Asset List'!$B$4:$B$99,0),MATCH($C$1,'Unique Asset List'!$CG$3:$CM$3,0))</f>
        <v>0.45</v>
      </c>
      <c r="AI16" s="11">
        <v>0.96187963349867744</v>
      </c>
      <c r="AJ16" s="15">
        <f>INDEX('Unique Asset List'!$BL$4:$BR$99,MATCH($B16,'Unique Asset List'!$B$4:$B$99,0),MATCH($C$1,'Unique Asset List'!$BL$3:$BR$3,0))</f>
        <v>1.4542000570988298</v>
      </c>
      <c r="AK16" s="15">
        <f>INDEX('Unique Asset List'!$BS$4:$BY$99,MATCH($B16,'Unique Asset List'!$B$4:$B$99,0),MATCH($C$1,'Unique Asset List'!$BS$3:$BY$3,0))</f>
        <v>-0.4950056673809119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8"/>
        <v>0.82</v>
      </c>
      <c r="AS16" s="10">
        <v>1</v>
      </c>
      <c r="AT16" s="168">
        <f>INDEX('Unique Asset List'!S$4:S$59,MATCH($B16,_CompoundList,0))</f>
        <v>0</v>
      </c>
      <c r="AU16" s="168">
        <f>INDEX('Unique Asset List'!T$4:T$59,MATCH($B16,_CompoundList,0))</f>
        <v>0</v>
      </c>
      <c r="AV16" s="168">
        <f>INDEX('Unique Asset List'!U$4:U$59,MATCH($B16,_CompoundList,0))</f>
        <v>0</v>
      </c>
      <c r="AW16" s="168">
        <f>INDEX('Unique Asset List'!V$4:V$59,MATCH($B16,_CompoundList,0))</f>
        <v>0</v>
      </c>
      <c r="AX16" s="168">
        <f>INDEX('Unique Asset List'!W$4:W$59,MATCH($B16,_CompoundList,0))</f>
        <v>0</v>
      </c>
      <c r="AY16" s="168">
        <f ca="1">INDEX('Unique Asset List'!X$4:X$59,MATCH($B16,_CompoundList,0))</f>
        <v>0</v>
      </c>
      <c r="AZ16" s="168">
        <f ca="1">INDEX('Unique Asset List'!Y$4:Y$59,MATCH($B16,_CompoundList,0))</f>
        <v>0</v>
      </c>
      <c r="BA16" s="168">
        <f ca="1">INDEX('Unique Asset List'!Z$4:Z$59,MATCH($B16,_CompoundList,0))</f>
        <v>0</v>
      </c>
      <c r="BB16" s="168">
        <f ca="1">INDEX('Unique Asset List'!AA$4:AA$59,MATCH($B16,_CompoundList,0))</f>
        <v>1</v>
      </c>
      <c r="BC16" s="168">
        <f ca="1">INDEX('Unique Asset List'!AB$4:AB$59,MATCH($B16,_CompoundList,0))</f>
        <v>0</v>
      </c>
      <c r="BD16" s="168">
        <f>INDEX('Unique Asset List'!$A$4:$A$75,MATCH(B16,'Unique Asset List'!$B$4:$B$75,0))</f>
        <v>4</v>
      </c>
      <c r="BE16" s="5">
        <f t="shared" si="3"/>
        <v>4.9053974844920682E-2</v>
      </c>
      <c r="BF16" s="301">
        <f>INDEX('UK-Efficacy Acceptability'!$G$12:$G$56,MATCH($B16,'UK-Efficacy Acceptability'!$B$12:$B$56,0))</f>
        <v>3.0000000000000004</v>
      </c>
      <c r="BG16" s="5">
        <f t="shared" si="9"/>
        <v>4.8859934853420196E-2</v>
      </c>
      <c r="BH16" s="7">
        <f t="shared" si="10"/>
        <v>2.2971592546351696E-2</v>
      </c>
    </row>
    <row r="17" spans="1:60" x14ac:dyDescent="0.25">
      <c r="A17" s="9" t="str">
        <f t="shared" si="6"/>
        <v>UK</v>
      </c>
      <c r="B17" s="9" t="s">
        <v>73</v>
      </c>
      <c r="C17" s="20"/>
      <c r="D17" s="9" t="s">
        <v>72</v>
      </c>
      <c r="E17" s="9" t="s">
        <v>178</v>
      </c>
      <c r="F17" s="9" t="str">
        <f>INDEX('Unique Asset List'!$D$4:$D$59,MATCH(B17,_CompoundList,0))</f>
        <v>Ph2a</v>
      </c>
      <c r="G17" s="19">
        <v>0</v>
      </c>
      <c r="H17" s="9">
        <v>2014</v>
      </c>
      <c r="I17" s="9">
        <v>6</v>
      </c>
      <c r="J17" s="18">
        <f>INDEX(PTRS!$D$6:$D$12,MATCH('4'!$F17,PTRS!$B$6:$B$12,0))</f>
        <v>0.1638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5.4600000000000003E-2</v>
      </c>
      <c r="N17" s="17">
        <f>INDEX('Unique Asset List'!$I$4:$R$59,MATCH($B17,'Unique Asset List'!$B$4:$B$59,0),MATCH(N$8,'Unique Asset List'!$I$3:$R$3,0))</f>
        <v>0.1638</v>
      </c>
      <c r="O17" s="17">
        <f>INDEX('Unique Asset List'!$I$4:$R$59,MATCH($B17,'Unique Asset List'!$B$4:$B$59,0),MATCH(O$8,'Unique Asset List'!$I$3:$R$3,0))</f>
        <v>0.1638</v>
      </c>
      <c r="P17" s="17">
        <f>INDEX('Unique Asset List'!$I$4:$R$59,MATCH($B17,'Unique Asset List'!$B$4:$B$59,0),MATCH(P$8,'Unique Asset List'!$I$3:$R$3,0))</f>
        <v>0.1638</v>
      </c>
      <c r="Q17" s="17">
        <f>INDEX('Unique Asset List'!$I$4:$R$59,MATCH($B17,'Unique Asset List'!$B$4:$B$59,0),MATCH(Q$8,'Unique Asset List'!$I$3:$R$3,0))</f>
        <v>0.1638</v>
      </c>
      <c r="R17" s="17">
        <f>INDEX('Unique Asset List'!$I$4:$R$59,MATCH($B17,'Unique Asset List'!$B$4:$B$59,0),MATCH(R$8,'Unique Asset List'!$I$3:$R$3,0))</f>
        <v>0.1638</v>
      </c>
      <c r="S17" s="17">
        <f>INDEX('Unique Asset List'!$I$4:$R$59,MATCH($B17,'Unique Asset List'!$B$4:$B$59,0),MATCH(S$8,'Unique Asset List'!$I$3:$R$3,0))</f>
        <v>1</v>
      </c>
      <c r="T17" s="17"/>
      <c r="U17" s="17">
        <f t="shared" si="7"/>
        <v>1</v>
      </c>
      <c r="V17" s="17">
        <v>1</v>
      </c>
      <c r="W17" s="9" t="str">
        <f>INDEX('Unique Asset List'!$C$4:$C$75,MATCH($B17,'Unique Asset List'!$B$4:$B$75,0))</f>
        <v>NMDA</v>
      </c>
      <c r="X17" s="9">
        <f>INDEX('Unique Asset List'!$AC$4:$AI$99,MATCH($B17,'Unique Asset List'!$B$4:$B$99,0),MATCH($C$1,'Unique Asset List'!$AC$3:$AI$3,0))</f>
        <v>2024</v>
      </c>
      <c r="Y17" s="9">
        <f>INDEX('Unique Asset List'!$AJ$4:$AP$99,MATCH($B17,'Unique Asset List'!$B$4:$B$99,0),MATCH($C$1,'Unique Asset List'!$AJ$3:$AP$3,0))</f>
        <v>6.9999999999990905</v>
      </c>
      <c r="Z17" s="9">
        <f>INDEX('Unique Asset List'!$AX$4:$BD$99,MATCH($B17,'Unique Asset List'!$B$4:$B$99,0),MATCH($C$1,'Unique Asset List'!$AX$3:$BD$3,0))</f>
        <v>2034</v>
      </c>
      <c r="AA17" s="9">
        <f>INDEX('Unique Asset List'!$BE$4:$BK$99,MATCH($B17,'Unique Asset List'!$B$4:$B$99,0),MATCH($C$1,'Unique Asset List'!$BE$3:$BK$3,0))</f>
        <v>7</v>
      </c>
      <c r="AB17" s="16">
        <f>INDEX('UK-Efficacy Acceptability'!$C$12:$C$52,MATCH($B17,'UK-Efficacy Acceptability'!$B$12:$B$52,0))</f>
        <v>1.9658198000000002</v>
      </c>
      <c r="AC17" s="16">
        <f>INDEX('UK-Efficacy Acceptability'!$E$12:$E$52,MATCH($B17,'UK-Efficacy Acceptability'!$B$12:$B$52,0))</f>
        <v>0.93412160000000011</v>
      </c>
      <c r="AD17" s="16">
        <f>INDEX('UK-Efficacy Acceptability'!$F$12:$F$52,MATCH($B17,'UK-Efficacy Acceptability'!$B$12:$B$52,0))</f>
        <v>0.38188783577999996</v>
      </c>
      <c r="AE17" s="15">
        <f>INDEX('Unique Asset List'!$CN$4:$CT$99,MATCH($B17,'Unique Asset List'!$B$4:$B$99,0),MATCH($C$1,'Unique Asset List'!$CN$3:$CT$3,0))</f>
        <v>0.06</v>
      </c>
      <c r="AF17" s="15">
        <f>INDEX('Unique Asset List'!$CU$4:$DA$99,MATCH($B17,'Unique Asset List'!$B$4:$B$99,0),MATCH($C$1,'Unique Asset List'!$CU$3:$DA$3,0))</f>
        <v>0.45</v>
      </c>
      <c r="AG17" s="15">
        <f>INDEX('Unique Asset List'!$BZ$4:$CF$99,MATCH($B17,'Unique Asset List'!$B$4:$B$99,0),MATCH($C$1,'Unique Asset List'!$BZ$3:$CF$3,0))</f>
        <v>0.06</v>
      </c>
      <c r="AH17" s="15">
        <f>INDEX('Unique Asset List'!$CG$4:$CM$99,MATCH($B17,'Unique Asset List'!$B$4:$B$99,0),MATCH($C$1,'Unique Asset List'!$CG$3:$CM$3,0))</f>
        <v>0.45</v>
      </c>
      <c r="AI17" s="11">
        <v>0.96187963349867744</v>
      </c>
      <c r="AJ17" s="15">
        <f>INDEX('Unique Asset List'!$BL$4:$BR$99,MATCH($B17,'Unique Asset List'!$B$4:$B$99,0),MATCH($C$1,'Unique Asset List'!$BL$3:$BR$3,0))</f>
        <v>1.4542000570988298</v>
      </c>
      <c r="AK17" s="15">
        <f>INDEX('Unique Asset List'!$BS$4:$BY$99,MATCH($B17,'Unique Asset List'!$B$4:$B$99,0),MATCH($C$1,'Unique Asset List'!$BS$3:$BY$3,0))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8"/>
        <v>0.82</v>
      </c>
      <c r="AS17" s="10">
        <v>1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0</v>
      </c>
      <c r="AY17" s="168">
        <f ca="1">INDEX('Unique Asset List'!X$4:X$59,MATCH($B17,_CompoundList,0))</f>
        <v>0</v>
      </c>
      <c r="AZ17" s="168">
        <f ca="1">INDEX('Unique Asset List'!Y$4:Y$59,MATCH($B17,_CompoundList,0))</f>
        <v>1</v>
      </c>
      <c r="BA17" s="168">
        <f ca="1">INDEX('Unique Asset List'!Z$4:Z$59,MATCH($B17,_CompoundList,0))</f>
        <v>1</v>
      </c>
      <c r="BB17" s="168">
        <f ca="1">INDEX('Unique Asset List'!AA$4:AA$59,MATCH($B17,_CompoundList,0))</f>
        <v>0</v>
      </c>
      <c r="BC17" s="168">
        <f ca="1">INDEX('Unique Asset List'!AB$4:AB$59,MATCH($B17,_CompoundList,0))</f>
        <v>1</v>
      </c>
      <c r="BD17" s="168">
        <f>INDEX('Unique Asset List'!$A$4:$A$75,MATCH(B17,'Unique Asset List'!$B$4:$B$75,0))</f>
        <v>36</v>
      </c>
      <c r="BE17" s="5">
        <f t="shared" si="3"/>
        <v>4.9053974844920682E-2</v>
      </c>
      <c r="BF17" s="301">
        <f>INDEX('UK-Efficacy Acceptability'!$G$12:$G$56,MATCH($B17,'UK-Efficacy Acceptability'!$B$12:$B$56,0))</f>
        <v>3.0000000000000004</v>
      </c>
      <c r="BG17" s="5">
        <f t="shared" si="9"/>
        <v>4.8859934853420196E-2</v>
      </c>
      <c r="BH17" s="7">
        <f t="shared" si="10"/>
        <v>2.2971592546351696E-2</v>
      </c>
    </row>
    <row r="18" spans="1:60" x14ac:dyDescent="0.25">
      <c r="A18" s="9" t="str">
        <f t="shared" si="6"/>
        <v>UK</v>
      </c>
      <c r="B18" s="9" t="s">
        <v>37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Ph3</v>
      </c>
      <c r="G18" s="19">
        <v>0</v>
      </c>
      <c r="H18" s="9">
        <v>2014</v>
      </c>
      <c r="I18" s="9">
        <v>6</v>
      </c>
      <c r="J18" s="18">
        <f>INDEX(PTRS!$D$6:$D$12,MATCH('4'!$F18,PTRS!$B$6:$B$12,0))</f>
        <v>0.58500000000000008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1</v>
      </c>
      <c r="M18" s="17">
        <v>0.40949999999999998</v>
      </c>
      <c r="N18" s="17">
        <f>INDEX('Unique Asset List'!$I$4:$R$59,MATCH($B18,'Unique Asset List'!$B$4:$B$59,0),MATCH(N$8,'Unique Asset List'!$I$3:$R$3,0))</f>
        <v>0.4</v>
      </c>
      <c r="O18" s="17">
        <f>INDEX('Unique Asset List'!$I$4:$R$59,MATCH($B18,'Unique Asset List'!$B$4:$B$59,0),MATCH(O$8,'Unique Asset List'!$I$3:$R$3,0))</f>
        <v>0</v>
      </c>
      <c r="P18" s="17">
        <f>INDEX('Unique Asset List'!$I$4:$R$59,MATCH($B18,'Unique Asset List'!$B$4:$B$59,0),MATCH(P$8,'Unique Asset List'!$I$3:$R$3,0))</f>
        <v>1</v>
      </c>
      <c r="Q18" s="17">
        <f>INDEX('Unique Asset List'!$I$4:$R$59,MATCH($B18,'Unique Asset List'!$B$4:$B$59,0),MATCH(Q$8,'Unique Asset List'!$I$3:$R$3,0))</f>
        <v>0</v>
      </c>
      <c r="R18" s="17">
        <f>INDEX('Unique Asset List'!$I$4:$R$59,MATCH($B18,'Unique Asset List'!$B$4:$B$59,0),MATCH(R$8,'Unique Asset List'!$I$3:$R$3,0))</f>
        <v>1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7"/>
        <v>1</v>
      </c>
      <c r="V18" s="17">
        <v>1</v>
      </c>
      <c r="W18" s="9" t="str">
        <f>INDEX('Unique Asset List'!$C$4:$C$75,MATCH($B18,'Unique Asset List'!$B$4:$B$75,0))</f>
        <v>OX2</v>
      </c>
      <c r="X18" s="9">
        <f>INDEX('Unique Asset List'!$AC$4:$AI$99,MATCH($B18,'Unique Asset List'!$B$4:$B$99,0),MATCH($C$1,'Unique Asset List'!$AC$3:$AI$3,0))</f>
        <v>2024</v>
      </c>
      <c r="Y18" s="9">
        <f>INDEX('Unique Asset List'!$AJ$4:$AP$99,MATCH($B18,'Unique Asset List'!$B$4:$B$99,0),MATCH($C$1,'Unique Asset List'!$AJ$3:$AP$3,0))</f>
        <v>11.000000000000909</v>
      </c>
      <c r="Z18" s="9">
        <f>INDEX('Unique Asset List'!$AX$4:$BD$99,MATCH($B18,'Unique Asset List'!$B$4:$B$99,0),MATCH($C$1,'Unique Asset List'!$AX$3:$BD$3,0))</f>
        <v>2034</v>
      </c>
      <c r="AA18" s="9">
        <f>INDEX('Unique Asset List'!$BE$4:$BK$99,MATCH($B18,'Unique Asset List'!$B$4:$B$99,0),MATCH($C$1,'Unique Asset List'!$BE$3:$BK$3,0))</f>
        <v>10</v>
      </c>
      <c r="AB18" s="16">
        <f>INDEX('UK-Efficacy Acceptability'!$C$12:$C$52,MATCH($B18,'UK-Efficacy Acceptability'!$B$12:$B$52,0))</f>
        <v>2.0931128000000001</v>
      </c>
      <c r="AC18" s="16">
        <f>INDEX('UK-Efficacy Acceptability'!$E$12:$E$52,MATCH($B18,'UK-Efficacy Acceptability'!$B$12:$B$52,0))</f>
        <v>1.0107268</v>
      </c>
      <c r="AD18" s="16">
        <f>INDEX('UK-Efficacy Acceptability'!$F$12:$F$52,MATCH($B18,'UK-Efficacy Acceptability'!$B$12:$B$52,0))</f>
        <v>0.38188783577999996</v>
      </c>
      <c r="AE18" s="15">
        <f>INDEX('Unique Asset List'!$CN$4:$CT$99,MATCH($B18,'Unique Asset List'!$B$4:$B$99,0),MATCH($C$1,'Unique Asset List'!$CN$3:$CT$3,0))</f>
        <v>0.05</v>
      </c>
      <c r="AF18" s="15">
        <f>INDEX('Unique Asset List'!$CU$4:$DA$99,MATCH($B18,'Unique Asset List'!$B$4:$B$99,0),MATCH($C$1,'Unique Asset List'!$CU$3:$DA$3,0))</f>
        <v>0.45</v>
      </c>
      <c r="AG18" s="15">
        <f>INDEX('Unique Asset List'!$BZ$4:$CF$99,MATCH($B18,'Unique Asset List'!$B$4:$B$99,0),MATCH($C$1,'Unique Asset List'!$BZ$3:$CF$3,0))</f>
        <v>0.05</v>
      </c>
      <c r="AH18" s="15">
        <f>INDEX('Unique Asset List'!$CG$4:$CM$99,MATCH($B18,'Unique Asset List'!$B$4:$B$99,0),MATCH($C$1,'Unique Asset List'!$CG$3:$CM$3,0))</f>
        <v>0.45</v>
      </c>
      <c r="AI18" s="11">
        <v>0.96187963349867744</v>
      </c>
      <c r="AJ18" s="15">
        <f>INDEX('Unique Asset List'!$BL$4:$BR$99,MATCH($B18,'Unique Asset List'!$B$4:$B$99,0),MATCH($C$1,'Unique Asset List'!$BL$3:$BR$3,0))</f>
        <v>1.4542000570988298</v>
      </c>
      <c r="AK18" s="15">
        <f>INDEX('Unique Asset List'!$BS$4:$BY$99,MATCH($B18,'Unique Asset List'!$B$4:$B$99,0),MATCH($C$1,'Unique Asset List'!$BS$3:$BY$3,0))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8"/>
        <v>0.82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1</v>
      </c>
      <c r="AV18" s="168">
        <f>INDEX('Unique Asset List'!U$4:U$59,MATCH($B18,_CompoundList,0))</f>
        <v>0</v>
      </c>
      <c r="AW18" s="168">
        <f>INDEX('Unique Asset List'!V$4:V$59,MATCH($B18,_CompoundList,0))</f>
        <v>1</v>
      </c>
      <c r="AX18" s="168">
        <f>INDEX('Unique Asset List'!W$4:W$59,MATCH($B18,_CompoundList,0))</f>
        <v>0</v>
      </c>
      <c r="AY18" s="168">
        <f ca="1">INDEX('Unique Asset List'!X$4:X$59,MATCH($B18,_CompoundList,0))</f>
        <v>1</v>
      </c>
      <c r="AZ18" s="168">
        <f ca="1">INDEX('Unique Asset List'!Y$4:Y$59,MATCH($B18,_CompoundList,0))</f>
        <v>0</v>
      </c>
      <c r="BA18" s="168">
        <f ca="1">INDEX('Unique Asset List'!Z$4:Z$59,MATCH($B18,_CompoundList,0))</f>
        <v>0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0</v>
      </c>
      <c r="BD18" s="168">
        <f>INDEX('Unique Asset List'!$A$4:$A$75,MATCH(B18,'Unique Asset List'!$B$4:$B$75,0))</f>
        <v>39</v>
      </c>
      <c r="BE18" s="5">
        <f t="shared" si="3"/>
        <v>4.9053974844920682E-2</v>
      </c>
      <c r="BF18" s="301">
        <f>INDEX('UK-Efficacy Acceptability'!$G$12:$G$56,MATCH($B18,'UK-Efficacy Acceptability'!$B$12:$B$56,0))</f>
        <v>3.0000000000000004</v>
      </c>
      <c r="BG18" s="5">
        <f t="shared" si="9"/>
        <v>4.8859934853420196E-2</v>
      </c>
      <c r="BH18" s="7">
        <f t="shared" si="10"/>
        <v>2.2971592546351696E-2</v>
      </c>
    </row>
    <row r="19" spans="1:60" x14ac:dyDescent="0.25">
      <c r="A19" s="9" t="str">
        <f t="shared" si="6"/>
        <v>UK</v>
      </c>
      <c r="B19" s="9" t="s">
        <v>71</v>
      </c>
      <c r="C19" s="20"/>
      <c r="D19" s="9" t="s">
        <v>70</v>
      </c>
      <c r="E19" s="9" t="s">
        <v>178</v>
      </c>
      <c r="F19" s="9" t="str">
        <f>INDEX('Unique Asset List'!$D$4:$D$59,MATCH(B19,_CompoundList,0))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INDEX(PTRS!$D$6:$D$12,MATCH('4'!$F19,PTRS!$B$6:$B$12,0))</f>
        <v>0.1638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0.1638</v>
      </c>
      <c r="N19" s="17">
        <f>INDEX('Unique Asset List'!$I$4:$R$59,MATCH($B19,'Unique Asset List'!$B$4:$B$59,0),MATCH(N$8,'Unique Asset List'!$I$3:$R$3,0))</f>
        <v>0.1638</v>
      </c>
      <c r="O19" s="17">
        <f>INDEX('Unique Asset List'!$I$4:$R$59,MATCH($B19,'Unique Asset List'!$B$4:$B$59,0),MATCH(O$8,'Unique Asset List'!$I$3:$R$3,0))</f>
        <v>0.1638</v>
      </c>
      <c r="P19" s="17">
        <f>INDEX('Unique Asset List'!$I$4:$R$59,MATCH($B19,'Unique Asset List'!$B$4:$B$59,0),MATCH(P$8,'Unique Asset List'!$I$3:$R$3,0))</f>
        <v>0.1638</v>
      </c>
      <c r="Q19" s="17">
        <f>INDEX('Unique Asset List'!$I$4:$R$59,MATCH($B19,'Unique Asset List'!$B$4:$B$59,0),MATCH(Q$8,'Unique Asset List'!$I$3:$R$3,0))</f>
        <v>0.1638</v>
      </c>
      <c r="R19" s="17">
        <f>INDEX('Unique Asset List'!$I$4:$R$59,MATCH($B19,'Unique Asset List'!$B$4:$B$59,0),MATCH(R$8,'Unique Asset List'!$I$3:$R$3,0))</f>
        <v>0.1638</v>
      </c>
      <c r="S19" s="17">
        <f>INDEX('Unique Asset List'!$I$4:$R$59,MATCH($B19,'Unique Asset List'!$B$4:$B$59,0),MATCH(S$8,'Unique Asset List'!$I$3:$R$3,0))</f>
        <v>1</v>
      </c>
      <c r="T19" s="17"/>
      <c r="U19" s="17">
        <f t="shared" si="7"/>
        <v>1</v>
      </c>
      <c r="V19" s="17">
        <v>1</v>
      </c>
      <c r="W19" s="9" t="str">
        <f>INDEX('Unique Asset List'!$C$4:$C$75,MATCH($B19,'Unique Asset List'!$B$4:$B$75,0))</f>
        <v>AMPA</v>
      </c>
      <c r="X19" s="9">
        <f>INDEX('Unique Asset List'!$AC$4:$AI$99,MATCH($B19,'Unique Asset List'!$B$4:$B$99,0),MATCH($C$1,'Unique Asset List'!$AC$3:$AI$3,0))</f>
        <v>2024</v>
      </c>
      <c r="Y19" s="9">
        <f>INDEX('Unique Asset List'!$AJ$4:$AP$99,MATCH($B19,'Unique Asset List'!$B$4:$B$99,0),MATCH($C$1,'Unique Asset List'!$AJ$3:$AP$3,0))</f>
        <v>6</v>
      </c>
      <c r="Z19" s="9">
        <f>INDEX('Unique Asset List'!$AX$4:$BD$99,MATCH($B19,'Unique Asset List'!$B$4:$B$99,0),MATCH($C$1,'Unique Asset List'!$AX$3:$BD$3,0))</f>
        <v>2034</v>
      </c>
      <c r="AA19" s="9">
        <f>INDEX('Unique Asset List'!$BE$4:$BK$99,MATCH($B19,'Unique Asset List'!$B$4:$B$99,0),MATCH($C$1,'Unique Asset List'!$BE$3:$BK$3,0))</f>
        <v>6</v>
      </c>
      <c r="AB19" s="16">
        <f>INDEX('UK-Efficacy Acceptability'!$C$12:$C$52,MATCH($B19,'UK-Efficacy Acceptability'!$B$12:$B$52,0))</f>
        <v>2.0976088000000002</v>
      </c>
      <c r="AC19" s="16">
        <f>INDEX('UK-Efficacy Acceptability'!$E$12:$E$52,MATCH($B19,'UK-Efficacy Acceptability'!$B$12:$B$52,0))</f>
        <v>0.87265170000000003</v>
      </c>
      <c r="AD19" s="16">
        <f>INDEX('UK-Efficacy Acceptability'!$F$12:$F$52,MATCH($B19,'UK-Efficacy Acceptability'!$B$12:$B$52,0))</f>
        <v>0.27200663578000001</v>
      </c>
      <c r="AE19" s="15">
        <f>INDEX('Unique Asset List'!$CN$4:$CT$99,MATCH($B19,'Unique Asset List'!$B$4:$B$99,0),MATCH($C$1,'Unique Asset List'!$CN$3:$CT$3,0))</f>
        <v>0.05</v>
      </c>
      <c r="AF19" s="15">
        <f>INDEX('Unique Asset List'!$CU$4:$DA$99,MATCH($B19,'Unique Asset List'!$B$4:$B$99,0),MATCH($C$1,'Unique Asset List'!$CU$3:$DA$3,0))</f>
        <v>0.45</v>
      </c>
      <c r="AG19" s="15">
        <f>INDEX('Unique Asset List'!$BZ$4:$CF$99,MATCH($B19,'Unique Asset List'!$B$4:$B$99,0),MATCH($C$1,'Unique Asset List'!$BZ$3:$CF$3,0))</f>
        <v>0.05</v>
      </c>
      <c r="AH19" s="15">
        <f>INDEX('Unique Asset List'!$CG$4:$CM$99,MATCH($B19,'Unique Asset List'!$B$4:$B$99,0),MATCH($C$1,'Unique Asset List'!$CG$3:$CM$3,0))</f>
        <v>0.45</v>
      </c>
      <c r="AI19" s="11">
        <v>0.96187963349867744</v>
      </c>
      <c r="AJ19" s="15">
        <f>INDEX('Unique Asset List'!$BL$4:$BR$99,MATCH($B19,'Unique Asset List'!$B$4:$B$99,0),MATCH($C$1,'Unique Asset List'!$BL$3:$BR$3,0))</f>
        <v>1.4542000570988298</v>
      </c>
      <c r="AK19" s="15">
        <f>INDEX('Unique Asset List'!$BS$4:$BY$99,MATCH($B19,'Unique Asset List'!$B$4:$B$99,0),MATCH($C$1,'Unique Asset List'!$BS$3:$BY$3,0))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8"/>
        <v>0.82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0</v>
      </c>
      <c r="AZ19" s="168">
        <f ca="1">INDEX('Unique Asset List'!Y$4:Y$59,MATCH($B19,_CompoundList,0))</f>
        <v>0</v>
      </c>
      <c r="BA19" s="168">
        <f ca="1">INDEX('Unique Asset List'!Z$4:Z$59,MATCH($B19,_CompoundList,0))</f>
        <v>1</v>
      </c>
      <c r="BB19" s="168">
        <f ca="1">INDEX('Unique Asset List'!AA$4:AA$59,MATCH($B19,_CompoundList,0))</f>
        <v>1</v>
      </c>
      <c r="BC19" s="168">
        <f ca="1">INDEX('Unique Asset List'!AB$4:AB$59,MATCH($B19,_CompoundList,0))</f>
        <v>1</v>
      </c>
      <c r="BD19" s="168">
        <f>INDEX('Unique Asset List'!$A$4:$A$75,MATCH(B19,'Unique Asset List'!$B$4:$B$75,0))</f>
        <v>37</v>
      </c>
      <c r="BE19" s="5">
        <f t="shared" si="3"/>
        <v>4.9053974844920682E-2</v>
      </c>
      <c r="BF19" s="301">
        <f>INDEX('UK-Efficacy Acceptability'!$G$12:$G$56,MATCH($B19,'UK-Efficacy Acceptability'!$B$12:$B$56,0))</f>
        <v>3.0000000000000004</v>
      </c>
      <c r="BG19" s="5">
        <f t="shared" si="9"/>
        <v>4.8859934853420196E-2</v>
      </c>
      <c r="BH19" s="7">
        <f t="shared" si="10"/>
        <v>2.2971592546351696E-2</v>
      </c>
    </row>
    <row r="20" spans="1:60" x14ac:dyDescent="0.25">
      <c r="A20" s="9" t="str">
        <f t="shared" si="6"/>
        <v>UK</v>
      </c>
      <c r="B20" s="9" t="s">
        <v>285</v>
      </c>
      <c r="C20" s="20"/>
      <c r="D20" s="9" t="s">
        <v>2</v>
      </c>
      <c r="E20" s="9" t="s">
        <v>178</v>
      </c>
      <c r="F20" s="9" t="str">
        <f>INDEX('Unique Asset List'!$D$4:$D$59,MATCH(B20,_CompoundList,0))</f>
        <v>Ph3</v>
      </c>
      <c r="G20" s="19">
        <v>0</v>
      </c>
      <c r="H20" s="9">
        <v>2014</v>
      </c>
      <c r="I20" s="9">
        <v>6</v>
      </c>
      <c r="J20" s="18">
        <f>INDEX(PTRS!$D$6:$D$12,MATCH('4'!$F20,PTRS!$B$6:$B$12,0))</f>
        <v>0.58500000000000008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</v>
      </c>
      <c r="N20" s="17">
        <f>INDEX('Unique Asset List'!$I$4:$R$59,MATCH($B20,'Unique Asset List'!$B$4:$B$59,0),MATCH(N$8,'Unique Asset List'!$I$3:$R$3,0))</f>
        <v>0.16400000000000001</v>
      </c>
      <c r="O20" s="17">
        <f>INDEX('Unique Asset List'!$I$4:$R$59,MATCH($B20,'Unique Asset List'!$B$4:$B$59,0),MATCH(O$8,'Unique Asset List'!$I$3:$R$3,0))</f>
        <v>0.16400000000000001</v>
      </c>
      <c r="P20" s="17">
        <f>INDEX('Unique Asset List'!$I$4:$R$59,MATCH($B20,'Unique Asset List'!$B$4:$B$59,0),MATCH(P$8,'Unique Asset List'!$I$3:$R$3,0))</f>
        <v>0.16400000000000001</v>
      </c>
      <c r="Q20" s="17">
        <f>INDEX('Unique Asset List'!$I$4:$R$59,MATCH($B20,'Unique Asset List'!$B$4:$B$59,0),MATCH(Q$8,'Unique Asset List'!$I$3:$R$3,0))</f>
        <v>0.16400000000000001</v>
      </c>
      <c r="R20" s="17">
        <f>INDEX('Unique Asset List'!$I$4:$R$59,MATCH($B20,'Unique Asset List'!$B$4:$B$59,0),MATCH(R$8,'Unique Asset List'!$I$3:$R$3,0))</f>
        <v>0.16400000000000001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7"/>
        <v>1</v>
      </c>
      <c r="V20" s="17">
        <v>0.74</v>
      </c>
      <c r="W20" s="9" t="str">
        <f>INDEX('Unique Asset List'!$C$4:$C$75,MATCH($B20,'Unique Asset List'!$B$4:$B$75,0))</f>
        <v>NMDA</v>
      </c>
      <c r="X20" s="9">
        <f>INDEX('Unique Asset List'!$AC$4:$AI$99,MATCH($B20,'Unique Asset List'!$B$4:$B$99,0),MATCH($C$1,'Unique Asset List'!$AC$3:$AI$3,0))</f>
        <v>2026</v>
      </c>
      <c r="Y20" s="9">
        <f>INDEX('Unique Asset List'!$AJ$4:$AP$99,MATCH($B20,'Unique Asset List'!$B$4:$B$99,0),MATCH($C$1,'Unique Asset List'!$AJ$3:$AP$3,0))</f>
        <v>9</v>
      </c>
      <c r="Z20" s="9">
        <f>INDEX('Unique Asset List'!$AX$4:$BD$99,MATCH($B20,'Unique Asset List'!$B$4:$B$99,0),MATCH($C$1,'Unique Asset List'!$AX$3:$BD$3,0))</f>
        <v>2046</v>
      </c>
      <c r="AA20" s="9">
        <f>INDEX('Unique Asset List'!$BE$4:$BK$99,MATCH($B20,'Unique Asset List'!$B$4:$B$99,0),MATCH($C$1,'Unique Asset List'!$BE$3:$BK$3,0))</f>
        <v>9</v>
      </c>
      <c r="AB20" s="16">
        <f>INDEX('UK-Efficacy Acceptability'!$C$12:$C$52,MATCH($B20,'UK-Efficacy Acceptability'!$B$12:$B$52,0))</f>
        <v>2.4130593999999999</v>
      </c>
      <c r="AC20" s="16">
        <f>INDEX('UK-Efficacy Acceptability'!$E$12:$E$52,MATCH($B20,'UK-Efficacy Acceptability'!$B$12:$B$52,0))</f>
        <v>1.0713935000000001</v>
      </c>
      <c r="AD20" s="16">
        <f>INDEX('UK-Efficacy Acceptability'!$F$12:$F$52,MATCH($B20,'UK-Efficacy Acceptability'!$B$12:$B$52,0))</f>
        <v>0.38188783577999996</v>
      </c>
      <c r="AE20" s="15">
        <f>INDEX('Unique Asset List'!$CN$4:$CT$99,MATCH($B20,'Unique Asset List'!$B$4:$B$99,0),MATCH($C$1,'Unique Asset List'!$CN$3:$CT$3,0))</f>
        <v>0.06</v>
      </c>
      <c r="AF20" s="15">
        <f>INDEX('Unique Asset List'!$CU$4:$DA$99,MATCH($B20,'Unique Asset List'!$B$4:$B$99,0),MATCH($C$1,'Unique Asset List'!$CU$3:$DA$3,0))</f>
        <v>0.45</v>
      </c>
      <c r="AG20" s="15">
        <f>INDEX('Unique Asset List'!$BZ$4:$CF$99,MATCH($B20,'Unique Asset List'!$B$4:$B$99,0),MATCH($C$1,'Unique Asset List'!$BZ$3:$CF$3,0))</f>
        <v>0.06</v>
      </c>
      <c r="AH20" s="15">
        <f>INDEX('Unique Asset List'!$CG$4:$CM$99,MATCH($B20,'Unique Asset List'!$B$4:$B$99,0),MATCH($C$1,'Unique Asset List'!$CG$3:$CM$3,0))</f>
        <v>0.45</v>
      </c>
      <c r="AI20" s="11">
        <v>0.96187963349867744</v>
      </c>
      <c r="AJ20" s="15">
        <f>INDEX('Unique Asset List'!$BL$4:$BR$99,MATCH($B20,'Unique Asset List'!$B$4:$B$99,0),MATCH($C$1,'Unique Asset List'!$BL$3:$BR$3,0))</f>
        <v>1.4542000570988298</v>
      </c>
      <c r="AK20" s="15">
        <f>INDEX('Unique Asset List'!$BS$4:$BY$99,MATCH($B20,'Unique Asset List'!$B$4:$B$99,0),MATCH($C$1,'Unique Asset List'!$BS$3:$BY$3,0))</f>
        <v>-0.4950056673809119</v>
      </c>
      <c r="AL20" s="9">
        <v>169</v>
      </c>
      <c r="AM20" s="14">
        <f>AM14*0.8</f>
        <v>38.808460273972599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8"/>
        <v>0.82</v>
      </c>
      <c r="AS20" s="10">
        <f>AS14</f>
        <v>0.32340383561643832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0</v>
      </c>
      <c r="BA20" s="168">
        <f ca="1">INDEX('Unique Asset List'!Z$4:Z$59,MATCH($B20,_CompoundList,0))</f>
        <v>1</v>
      </c>
      <c r="BB20" s="168">
        <f ca="1">INDEX('Unique Asset List'!AA$4:AA$59,MATCH($B20,_CompoundList,0))</f>
        <v>0</v>
      </c>
      <c r="BC20" s="168">
        <f ca="1">INDEX('Unique Asset List'!AB$4:AB$59,MATCH($B20,_CompoundList,0))</f>
        <v>0</v>
      </c>
      <c r="BD20" s="168">
        <f>INDEX('Unique Asset List'!$A$4:$A$75,MATCH(B20,'Unique Asset List'!$B$4:$B$75,0))</f>
        <v>9</v>
      </c>
      <c r="BE20" s="5">
        <f t="shared" si="3"/>
        <v>4.9053974844920682E-2</v>
      </c>
      <c r="BF20" s="301">
        <f>INDEX('UK-Efficacy Acceptability'!$G$12:$G$56,MATCH($B20,'UK-Efficacy Acceptability'!$B$12:$B$56,0))</f>
        <v>3.0000000000000004</v>
      </c>
      <c r="BG20" s="5">
        <f t="shared" si="9"/>
        <v>4.8859934853420196E-2</v>
      </c>
      <c r="BH20" s="7">
        <f t="shared" si="10"/>
        <v>2.2971592546351696E-2</v>
      </c>
    </row>
    <row r="21" spans="1:60" x14ac:dyDescent="0.25">
      <c r="A21" s="9" t="str">
        <f t="shared" si="6"/>
        <v>UK</v>
      </c>
      <c r="B21" s="9" t="s">
        <v>17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Ph1</v>
      </c>
      <c r="G21" s="19">
        <v>0</v>
      </c>
      <c r="H21" s="9">
        <v>2014</v>
      </c>
      <c r="I21" s="9">
        <v>6</v>
      </c>
      <c r="J21" s="18">
        <f>INDEX(PTRS!$D$6:$D$12,MATCH('4'!$F21,PTRS!$B$6:$B$12,0))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0.25</v>
      </c>
      <c r="N21" s="17">
        <f>INDEX('Unique Asset List'!$I$4:$R$59,MATCH($B21,'Unique Asset List'!$B$4:$B$59,0),MATCH(N$8,'Unique Asset List'!$I$3:$R$3,0))</f>
        <v>0.25</v>
      </c>
      <c r="O21" s="17">
        <f>INDEX('Unique Asset List'!$I$4:$R$59,MATCH($B21,'Unique Asset List'!$B$4:$B$59,0),MATCH(O$8,'Unique Asset List'!$I$3:$R$3,0))</f>
        <v>0.25</v>
      </c>
      <c r="P21" s="17">
        <f>INDEX('Unique Asset List'!$I$4:$R$59,MATCH($B21,'Unique Asset List'!$B$4:$B$59,0),MATCH(P$8,'Unique Asset List'!$I$3:$R$3,0))</f>
        <v>0.25</v>
      </c>
      <c r="Q21" s="17">
        <f>INDEX('Unique Asset List'!$I$4:$R$59,MATCH($B21,'Unique Asset List'!$B$4:$B$59,0),MATCH(Q$8,'Unique Asset List'!$I$3:$R$3,0))</f>
        <v>0.25</v>
      </c>
      <c r="R21" s="17">
        <f>INDEX('Unique Asset List'!$I$4:$R$59,MATCH($B21,'Unique Asset List'!$B$4:$B$59,0),MATCH(R$8,'Unique Asset List'!$I$3:$R$3,0))</f>
        <v>0.25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7"/>
        <v>1</v>
      </c>
      <c r="V21" s="17">
        <v>1</v>
      </c>
      <c r="W21" s="9" t="str">
        <f>INDEX('Unique Asset List'!$C$4:$C$75,MATCH($B21,'Unique Asset List'!$B$4:$B$75,0))</f>
        <v>KOR</v>
      </c>
      <c r="X21" s="9">
        <f>INDEX('Unique Asset List'!$AC$4:$AI$99,MATCH($B21,'Unique Asset List'!$B$4:$B$99,0),MATCH($C$1,'Unique Asset List'!$AC$3:$AI$3,0))</f>
        <v>2027</v>
      </c>
      <c r="Y21" s="9">
        <f>INDEX('Unique Asset List'!$AJ$4:$AP$99,MATCH($B21,'Unique Asset List'!$B$4:$B$99,0),MATCH($C$1,'Unique Asset List'!$AJ$3:$AP$3,0))</f>
        <v>0.99999999999909051</v>
      </c>
      <c r="Z21" s="9">
        <f>INDEX('Unique Asset List'!$AX$4:$BD$99,MATCH($B21,'Unique Asset List'!$B$4:$B$99,0),MATCH($C$1,'Unique Asset List'!$AX$3:$BD$3,0))</f>
        <v>2034</v>
      </c>
      <c r="AA21" s="9">
        <f>INDEX('Unique Asset List'!$BE$4:$BK$99,MATCH($B21,'Unique Asset List'!$B$4:$B$99,0),MATCH($C$1,'Unique Asset List'!$BE$3:$BK$3,0))</f>
        <v>1</v>
      </c>
      <c r="AB21" s="16">
        <f>INDEX('UK-Efficacy Acceptability'!$C$12:$C$52,MATCH($B21,'UK-Efficacy Acceptability'!$B$12:$B$52,0))</f>
        <v>1.9739688000000002</v>
      </c>
      <c r="AC21" s="16">
        <f>INDEX('UK-Efficacy Acceptability'!$E$12:$E$52,MATCH($B21,'UK-Efficacy Acceptability'!$B$12:$B$52,0))</f>
        <v>1.0653444000000001</v>
      </c>
      <c r="AD21" s="16">
        <f>INDEX('UK-Efficacy Acceptability'!$F$12:$F$52,MATCH($B21,'UK-Efficacy Acceptability'!$B$12:$B$52,0))</f>
        <v>0.38188783577999996</v>
      </c>
      <c r="AE21" s="15">
        <f>INDEX('Unique Asset List'!$CN$4:$CT$99,MATCH($B21,'Unique Asset List'!$B$4:$B$99,0),MATCH($C$1,'Unique Asset List'!$CN$3:$CT$3,0))</f>
        <v>0.05</v>
      </c>
      <c r="AF21" s="15">
        <f>INDEX('Unique Asset List'!$CU$4:$DA$99,MATCH($B21,'Unique Asset List'!$B$4:$B$99,0),MATCH($C$1,'Unique Asset List'!$CU$3:$DA$3,0))</f>
        <v>0.45</v>
      </c>
      <c r="AG21" s="15">
        <f>INDEX('Unique Asset List'!$BZ$4:$CF$99,MATCH($B21,'Unique Asset List'!$B$4:$B$99,0),MATCH($C$1,'Unique Asset List'!$BZ$3:$CF$3,0))</f>
        <v>0.05</v>
      </c>
      <c r="AH21" s="15">
        <f>INDEX('Unique Asset List'!$CG$4:$CM$99,MATCH($B21,'Unique Asset List'!$B$4:$B$99,0),MATCH($C$1,'Unique Asset List'!$CG$3:$CM$3,0))</f>
        <v>0.45</v>
      </c>
      <c r="AI21" s="11">
        <v>0.96187963349867744</v>
      </c>
      <c r="AJ21" s="15">
        <f>INDEX('Unique Asset List'!$BL$4:$BR$99,MATCH($B21,'Unique Asset List'!$B$4:$B$99,0),MATCH($C$1,'Unique Asset List'!$BL$3:$BR$3,0))</f>
        <v>1.4542000570988298</v>
      </c>
      <c r="AK21" s="15">
        <f>INDEX('Unique Asset List'!$BS$4:$BY$99,MATCH($B21,'Unique Asset List'!$B$4:$B$99,0),MATCH($C$1,'Unique Asset List'!$BS$3:$BY$3,0))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8"/>
        <v>0.82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0</v>
      </c>
      <c r="AV21" s="168">
        <f>INDEX('Unique Asset List'!U$4:U$59,MATCH($B21,_CompoundList,0))</f>
        <v>0</v>
      </c>
      <c r="AW21" s="168">
        <f>INDEX('Unique Asset List'!V$4:V$59,MATCH($B21,_CompoundList,0))</f>
        <v>0</v>
      </c>
      <c r="AX21" s="168">
        <f>INDEX('Unique Asset List'!W$4:W$59,MATCH($B21,_CompoundList,0))</f>
        <v>0</v>
      </c>
      <c r="AY21" s="168">
        <f ca="1">INDEX('Unique Asset List'!X$4:X$59,MATCH($B21,_CompoundList,0))</f>
        <v>0</v>
      </c>
      <c r="AZ21" s="168">
        <f ca="1">INDEX('Unique Asset List'!Y$4:Y$59,MATCH($B21,_CompoundList,0))</f>
        <v>0</v>
      </c>
      <c r="BA21" s="168">
        <f ca="1">INDEX('Unique Asset List'!Z$4:Z$59,MATCH($B21,_CompoundList,0))</f>
        <v>0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List'!$A$4:$A$75,MATCH(B21,'Unique Asset List'!$B$4:$B$75,0))</f>
        <v>11</v>
      </c>
      <c r="BE21" s="5">
        <f t="shared" si="3"/>
        <v>4.9053974844920682E-2</v>
      </c>
      <c r="BF21" s="301">
        <f>INDEX('UK-Efficacy Acceptability'!$G$12:$G$56,MATCH($B21,'UK-Efficacy Acceptability'!$B$12:$B$56,0))</f>
        <v>3.0000000000000004</v>
      </c>
      <c r="BG21" s="5">
        <f t="shared" si="9"/>
        <v>4.8859934853420196E-2</v>
      </c>
      <c r="BH21" s="7">
        <f t="shared" si="10"/>
        <v>2.2971592546351696E-2</v>
      </c>
    </row>
    <row r="22" spans="1:60" x14ac:dyDescent="0.25">
      <c r="A22" s="9" t="str">
        <f t="shared" si="6"/>
        <v>UK</v>
      </c>
      <c r="B22" s="9" t="s">
        <v>33</v>
      </c>
      <c r="C22" s="20"/>
      <c r="D22" s="9" t="s">
        <v>2</v>
      </c>
      <c r="E22" s="9" t="s">
        <v>178</v>
      </c>
      <c r="F22" s="9" t="str">
        <f>INDEX('Unique Asset List'!$D$4:$D$59,MATCH(B22,_CompoundList,0))</f>
        <v>Ph1</v>
      </c>
      <c r="G22" s="19">
        <v>0</v>
      </c>
      <c r="H22" s="9">
        <v>2014</v>
      </c>
      <c r="I22" s="9">
        <v>6</v>
      </c>
      <c r="J22" s="18">
        <f>INDEX(PTRS!$D$6:$D$12,MATCH('4'!$F22,PTRS!$B$6:$B$12,0))</f>
        <v>0.13923000000000002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0.13923000000000002</v>
      </c>
      <c r="N22" s="17">
        <f>INDEX('Unique Asset List'!$I$4:$R$59,MATCH($B22,'Unique Asset List'!$B$4:$B$59,0),MATCH(N$8,'Unique Asset List'!$I$3:$R$3,0))</f>
        <v>0.14000000000000001</v>
      </c>
      <c r="O22" s="17">
        <f>INDEX('Unique Asset List'!$I$4:$R$59,MATCH($B22,'Unique Asset List'!$B$4:$B$59,0),MATCH(O$8,'Unique Asset List'!$I$3:$R$3,0))</f>
        <v>0.14000000000000001</v>
      </c>
      <c r="P22" s="17">
        <f>INDEX('Unique Asset List'!$I$4:$R$59,MATCH($B22,'Unique Asset List'!$B$4:$B$59,0),MATCH(P$8,'Unique Asset List'!$I$3:$R$3,0))</f>
        <v>0.14000000000000001</v>
      </c>
      <c r="Q22" s="17">
        <f>INDEX('Unique Asset List'!$I$4:$R$59,MATCH($B22,'Unique Asset List'!$B$4:$B$59,0),MATCH(Q$8,'Unique Asset List'!$I$3:$R$3,0))</f>
        <v>0.14000000000000001</v>
      </c>
      <c r="R22" s="17">
        <f>INDEX('Unique Asset List'!$I$4:$R$59,MATCH($B22,'Unique Asset List'!$B$4:$B$59,0),MATCH(R$8,'Unique Asset List'!$I$3:$R$3,0))</f>
        <v>0.14000000000000001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7"/>
        <v>1</v>
      </c>
      <c r="V22" s="17">
        <v>0.59</v>
      </c>
      <c r="W22" s="9" t="str">
        <f>INDEX('Unique Asset List'!$C$4:$C$75,MATCH($B22,'Unique Asset List'!$B$4:$B$75,0))</f>
        <v>OX1</v>
      </c>
      <c r="X22" s="9">
        <f>INDEX('Unique Asset List'!$AC$4:$AI$99,MATCH($B22,'Unique Asset List'!$B$4:$B$99,0),MATCH($C$1,'Unique Asset List'!$AC$3:$AI$3,0))</f>
        <v>2028</v>
      </c>
      <c r="Y22" s="9">
        <f>INDEX('Unique Asset List'!$AJ$4:$AP$99,MATCH($B22,'Unique Asset List'!$B$4:$B$99,0),MATCH($C$1,'Unique Asset List'!$AJ$3:$AP$3,0))</f>
        <v>3.9999999999990905</v>
      </c>
      <c r="Z22" s="9">
        <f>INDEX('Unique Asset List'!$AX$4:$BD$99,MATCH($B22,'Unique Asset List'!$B$4:$B$99,0),MATCH($C$1,'Unique Asset List'!$AX$3:$BD$3,0))</f>
        <v>2039</v>
      </c>
      <c r="AA22" s="9">
        <f>INDEX('Unique Asset List'!$BE$4:$BK$99,MATCH($B22,'Unique Asset List'!$B$4:$B$99,0),MATCH($C$1,'Unique Asset List'!$BE$3:$BK$3,0))</f>
        <v>3</v>
      </c>
      <c r="AB22" s="16">
        <f>INDEX('UK-Efficacy Acceptability'!$C$12:$C$52,MATCH($B22,'UK-Efficacy Acceptability'!$B$12:$B$52,0))</f>
        <v>2.1518980000000005</v>
      </c>
      <c r="AC22" s="16">
        <f>INDEX('UK-Efficacy Acceptability'!$E$12:$E$52,MATCH($B22,'UK-Efficacy Acceptability'!$B$12:$B$52,0))</f>
        <v>1.0211683999999999</v>
      </c>
      <c r="AD22" s="16">
        <f>INDEX('UK-Efficacy Acceptability'!$F$12:$F$52,MATCH($B22,'UK-Efficacy Acceptability'!$B$12:$B$52,0))</f>
        <v>0.38188783577999996</v>
      </c>
      <c r="AE22" s="15">
        <f>INDEX('Unique Asset List'!$CN$4:$CT$99,MATCH($B22,'Unique Asset List'!$B$4:$B$99,0),MATCH($C$1,'Unique Asset List'!$CN$3:$CT$3,0))</f>
        <v>0.05</v>
      </c>
      <c r="AF22" s="15">
        <f>INDEX('Unique Asset List'!$CU$4:$DA$99,MATCH($B22,'Unique Asset List'!$B$4:$B$99,0),MATCH($C$1,'Unique Asset List'!$CU$3:$DA$3,0))</f>
        <v>0.45</v>
      </c>
      <c r="AG22" s="15">
        <f>INDEX('Unique Asset List'!$BZ$4:$CF$99,MATCH($B22,'Unique Asset List'!$B$4:$B$99,0),MATCH($C$1,'Unique Asset List'!$BZ$3:$CF$3,0))</f>
        <v>0.05</v>
      </c>
      <c r="AH22" s="15">
        <f>INDEX('Unique Asset List'!$CG$4:$CM$99,MATCH($B22,'Unique Asset List'!$B$4:$B$99,0),MATCH($C$1,'Unique Asset List'!$CG$3:$CM$3,0))</f>
        <v>0.45</v>
      </c>
      <c r="AI22" s="11">
        <v>0.96187963349867744</v>
      </c>
      <c r="AJ22" s="15">
        <f>INDEX('Unique Asset List'!$BL$4:$BR$99,MATCH($B22,'Unique Asset List'!$B$4:$B$99,0),MATCH($C$1,'Unique Asset List'!$BL$3:$BR$3,0))</f>
        <v>1.4542000570988298</v>
      </c>
      <c r="AK22" s="15">
        <f>INDEX('Unique Asset List'!$BS$4:$BY$99,MATCH($B22,'Unique Asset List'!$B$4:$B$99,0),MATCH($C$1,'Unique Asset List'!$BS$3:$BY$3,0))</f>
        <v>-0.4950056673809119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8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0</v>
      </c>
      <c r="BD22" s="168">
        <f>INDEX('Unique Asset List'!$A$4:$A$75,MATCH(B22,'Unique Asset List'!$B$4:$B$75,0))</f>
        <v>17</v>
      </c>
      <c r="BE22" s="5">
        <f t="shared" si="3"/>
        <v>4.9053974844920682E-2</v>
      </c>
      <c r="BF22" s="301">
        <f>INDEX('UK-Efficacy Acceptability'!$G$12:$G$56,MATCH($B22,'UK-Efficacy Acceptability'!$B$12:$B$56,0))</f>
        <v>3.0000000000000004</v>
      </c>
      <c r="BG22" s="5">
        <f t="shared" si="9"/>
        <v>4.8859934853420196E-2</v>
      </c>
      <c r="BH22" s="7">
        <f t="shared" si="10"/>
        <v>2.2971592546351696E-2</v>
      </c>
    </row>
    <row r="23" spans="1:60" x14ac:dyDescent="0.25">
      <c r="A23" s="9" t="str">
        <f t="shared" si="6"/>
        <v>UK</v>
      </c>
      <c r="B23" s="9" t="s">
        <v>66</v>
      </c>
      <c r="C23" s="20"/>
      <c r="D23" s="9" t="s">
        <v>61</v>
      </c>
      <c r="E23" s="9" t="s">
        <v>178</v>
      </c>
      <c r="F23" s="9" t="str">
        <f>INDEX('Unique Asset List'!$D$4:$D$59,MATCH(B23,_CompoundList,0))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INDEX(PTRS!$D$6:$D$12,MATCH('4'!$F23,PTRS!$B$6:$B$12,0))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7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2024</v>
      </c>
      <c r="Y23" s="9">
        <f>INDEX('Unique Asset List'!$AJ$4:$AP$99,MATCH($B23,'Unique Asset List'!$B$4:$B$99,0),MATCH($C$1,'Unique Asset List'!$AJ$3:$AP$3,0))</f>
        <v>3</v>
      </c>
      <c r="Z23" s="9">
        <f>INDEX('Unique Asset List'!$AX$4:$BD$99,MATCH($B23,'Unique Asset List'!$B$4:$B$99,0),MATCH($C$1,'Unique Asset List'!$AX$3:$BD$3,0))</f>
        <v>2037</v>
      </c>
      <c r="AA23" s="9">
        <f>INDEX('Unique Asset List'!$BE$4:$BK$99,MATCH($B23,'Unique Asset List'!$B$4:$B$99,0),MATCH($C$1,'Unique Asset List'!$BE$3:$BK$3,0))</f>
        <v>3</v>
      </c>
      <c r="AB23" s="16">
        <f>INDEX('UK-Efficacy Acceptability'!$C$12:$C$52,MATCH($B23,'UK-Efficacy Acceptability'!$B$12:$B$52,0))</f>
        <v>1.7841252000000001</v>
      </c>
      <c r="AC23" s="16">
        <f>INDEX('UK-Efficacy Acceptability'!$E$12:$E$52,MATCH($B23,'UK-Efficacy Acceptability'!$B$12:$B$52,0))</f>
        <v>0.99973299999999998</v>
      </c>
      <c r="AD23" s="16">
        <f>INDEX('UK-Efficacy Acceptability'!$F$12:$F$52,MATCH($B23,'UK-Efficacy Acceptability'!$B$12:$B$52,0))</f>
        <v>0.38188783577999996</v>
      </c>
      <c r="AE23" s="15">
        <f>INDEX('Unique Asset List'!$CN$4:$CT$99,MATCH($B23,'Unique Asset List'!$B$4:$B$99,0),MATCH($C$1,'Unique Asset List'!$CN$3:$CT$3,0))</f>
        <v>0.06</v>
      </c>
      <c r="AF23" s="15">
        <f>INDEX('Unique Asset List'!$CU$4:$DA$99,MATCH($B23,'Unique Asset List'!$B$4:$B$99,0),MATCH($C$1,'Unique Asset List'!$CU$3:$DA$3,0))</f>
        <v>0.45</v>
      </c>
      <c r="AG23" s="15">
        <f>INDEX('Unique Asset List'!$BZ$4:$CF$99,MATCH($B23,'Unique Asset List'!$B$4:$B$99,0),MATCH($C$1,'Unique Asset List'!$BZ$3:$CF$3,0))</f>
        <v>0.06</v>
      </c>
      <c r="AH23" s="15">
        <f>INDEX('Unique Asset List'!$CG$4:$CM$99,MATCH($B23,'Unique Asset List'!$B$4:$B$99,0),MATCH($C$1,'Unique Asset List'!$CG$3:$CM$3,0))</f>
        <v>0.45</v>
      </c>
      <c r="AI23" s="11">
        <v>0.96187963349867744</v>
      </c>
      <c r="AJ23" s="15">
        <f>INDEX('Unique Asset List'!$BL$4:$BR$99,MATCH($B23,'Unique Asset List'!$B$4:$B$99,0),MATCH($C$1,'Unique Asset List'!$BL$3:$BR$3,0))</f>
        <v>1.4542000570988298</v>
      </c>
      <c r="AK23" s="15">
        <f>INDEX('Unique Asset List'!$BS$4:$BY$99,MATCH($B23,'Unique Asset List'!$B$4:$B$99,0),MATCH($C$1,'Unique Asset List'!$BS$3:$BY$3,0))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8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List'!$A$4:$A$75,MATCH(B23,'Unique Asset List'!$B$4:$B$75,0))</f>
        <v>1</v>
      </c>
      <c r="BE23" s="5">
        <f t="shared" si="3"/>
        <v>4.9053974844920682E-2</v>
      </c>
      <c r="BF23" s="301">
        <f>INDEX('UK-Efficacy Acceptability'!$G$12:$G$56,MATCH($B23,'UK-Efficacy Acceptability'!$B$12:$B$56,0))</f>
        <v>3.0000000000000004</v>
      </c>
      <c r="BG23" s="5">
        <f t="shared" si="9"/>
        <v>4.8859934853420196E-2</v>
      </c>
      <c r="BH23" s="7">
        <f t="shared" si="10"/>
        <v>2.2971592546351696E-2</v>
      </c>
    </row>
    <row r="24" spans="1:60" x14ac:dyDescent="0.25">
      <c r="A24" s="9" t="str">
        <f t="shared" si="6"/>
        <v>UK</v>
      </c>
      <c r="B24" s="9" t="s">
        <v>58</v>
      </c>
      <c r="C24" s="20"/>
      <c r="D24" s="9" t="s">
        <v>57</v>
      </c>
      <c r="E24" s="9" t="s">
        <v>56</v>
      </c>
      <c r="F24" s="9" t="str">
        <f>INDEX('Unique Asset List'!$D$4:$D$59,MATCH(B24,_CompoundList,0))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INDEX(PTRS!$D$6:$D$12,MATCH('4'!$F24,PTRS!$B$6:$B$12,0))</f>
        <v>0.13923000000000002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0.13923000000000002</v>
      </c>
      <c r="N24" s="17">
        <f>INDEX('Unique Asset List'!$I$4:$R$59,MATCH($B24,'Unique Asset List'!$B$4:$B$59,0),MATCH(N$8,'Unique Asset List'!$I$3:$R$3,0))</f>
        <v>0.13923000000000002</v>
      </c>
      <c r="O24" s="17">
        <f>INDEX('Unique Asset List'!$I$4:$R$59,MATCH($B24,'Unique Asset List'!$B$4:$B$59,0),MATCH(O$8,'Unique Asset List'!$I$3:$R$3,0))</f>
        <v>0.13923000000000002</v>
      </c>
      <c r="P24" s="17">
        <f>INDEX('Unique Asset List'!$I$4:$R$59,MATCH($B24,'Unique Asset List'!$B$4:$B$59,0),MATCH(P$8,'Unique Asset List'!$I$3:$R$3,0))</f>
        <v>0.13923000000000002</v>
      </c>
      <c r="Q24" s="17">
        <f>INDEX('Unique Asset List'!$I$4:$R$59,MATCH($B24,'Unique Asset List'!$B$4:$B$59,0),MATCH(Q$8,'Unique Asset List'!$I$3:$R$3,0))</f>
        <v>0.13923000000000002</v>
      </c>
      <c r="R24" s="17">
        <f>INDEX('Unique Asset List'!$I$4:$R$59,MATCH($B24,'Unique Asset List'!$B$4:$B$59,0),MATCH(R$8,'Unique Asset List'!$I$3:$R$3,0))</f>
        <v>0.13923000000000002</v>
      </c>
      <c r="S24" s="17">
        <f>INDEX('Unique Asset List'!$I$4:$R$59,MATCH($B24,'Unique Asset List'!$B$4:$B$59,0),MATCH(S$8,'Unique Asset List'!$I$3:$R$3,0))</f>
        <v>0</v>
      </c>
      <c r="T24" s="17"/>
      <c r="U24" s="17">
        <f t="shared" si="7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2028</v>
      </c>
      <c r="Y24" s="9">
        <f>INDEX('Unique Asset List'!$AJ$4:$AP$99,MATCH($B24,'Unique Asset List'!$B$4:$B$99,0),MATCH($C$1,'Unique Asset List'!$AJ$3:$AP$3,0))</f>
        <v>9</v>
      </c>
      <c r="Z24" s="9">
        <f>INDEX('Unique Asset List'!$AX$4:$BD$99,MATCH($B24,'Unique Asset List'!$B$4:$B$99,0),MATCH($C$1,'Unique Asset List'!$AX$3:$BD$3,0))</f>
        <v>2036</v>
      </c>
      <c r="AA24" s="9">
        <f>INDEX('Unique Asset List'!$BE$4:$BK$99,MATCH($B24,'Unique Asset List'!$B$4:$B$99,0),MATCH($C$1,'Unique Asset List'!$BE$3:$BK$3,0))</f>
        <v>9</v>
      </c>
      <c r="AB24" s="16">
        <f>INDEX('UK-Efficacy Acceptability'!$C$12:$C$52,MATCH($B24,'UK-Efficacy Acceptability'!$B$12:$B$52,0))</f>
        <v>2.2591276000000002</v>
      </c>
      <c r="AC24" s="16">
        <f>INDEX('UK-Efficacy Acceptability'!$E$12:$E$52,MATCH($B24,'UK-Efficacy Acceptability'!$B$12:$B$52,0))</f>
        <v>0.95969850000000012</v>
      </c>
      <c r="AD24" s="16">
        <f>INDEX('UK-Efficacy Acceptability'!$F$12:$F$52,MATCH($B24,'UK-Efficacy Acceptability'!$B$12:$B$52,0))</f>
        <v>0.38188783577999996</v>
      </c>
      <c r="AE24" s="15">
        <f>INDEX('Unique Asset List'!$CN$4:$CT$99,MATCH($B24,'Unique Asset List'!$B$4:$B$99,0),MATCH($C$1,'Unique Asset List'!$CN$3:$CT$3,0))</f>
        <v>0.06</v>
      </c>
      <c r="AF24" s="15">
        <f>INDEX('Unique Asset List'!$CU$4:$DA$99,MATCH($B24,'Unique Asset List'!$B$4:$B$99,0),MATCH($C$1,'Unique Asset List'!$CU$3:$DA$3,0))</f>
        <v>0.45</v>
      </c>
      <c r="AG24" s="15">
        <f>INDEX('Unique Asset List'!$BZ$4:$CF$99,MATCH($B24,'Unique Asset List'!$B$4:$B$99,0),MATCH($C$1,'Unique Asset List'!$BZ$3:$CF$3,0))</f>
        <v>0.06</v>
      </c>
      <c r="AH24" s="15">
        <f>INDEX('Unique Asset List'!$CG$4:$CM$99,MATCH($B24,'Unique Asset List'!$B$4:$B$99,0),MATCH($C$1,'Unique Asset List'!$CG$3:$CM$3,0))</f>
        <v>0.45</v>
      </c>
      <c r="AI24" s="11">
        <v>0.96187963349867744</v>
      </c>
      <c r="AJ24" s="15">
        <f>INDEX('Unique Asset List'!$BL$4:$BR$99,MATCH($B24,'Unique Asset List'!$B$4:$B$99,0),MATCH($C$1,'Unique Asset List'!$BL$3:$BR$3,0))</f>
        <v>1.4542000570988298</v>
      </c>
      <c r="AK24" s="15">
        <f>INDEX('Unique Asset List'!$BS$4:$BY$99,MATCH($B24,'Unique Asset List'!$B$4:$B$99,0),MATCH($C$1,'Unique Asset List'!$BS$3:$BY$3,0))</f>
        <v>-0.4950056673809119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8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1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1</v>
      </c>
      <c r="BC24" s="168">
        <f ca="1">INDEX('Unique Asset List'!AB$4:AB$59,MATCH($B24,_CompoundList,0))</f>
        <v>0</v>
      </c>
      <c r="BD24" s="168">
        <f>INDEX('Unique Asset List'!$A$4:$A$75,MATCH(B24,'Unique Asset List'!$B$4:$B$75,0))</f>
        <v>16</v>
      </c>
      <c r="BE24" s="5">
        <f t="shared" si="3"/>
        <v>4.9053974844920682E-2</v>
      </c>
      <c r="BF24" s="301">
        <f>INDEX('UK-Efficacy Acceptability'!$G$12:$G$56,MATCH($B24,'UK-Efficacy Acceptability'!$B$12:$B$56,0))</f>
        <v>3.0000000000000004</v>
      </c>
      <c r="BG24" s="5">
        <f t="shared" si="9"/>
        <v>4.8859934853420196E-2</v>
      </c>
      <c r="BH24" s="7">
        <f t="shared" si="10"/>
        <v>2.2971592546351696E-2</v>
      </c>
    </row>
    <row r="25" spans="1:60" x14ac:dyDescent="0.25">
      <c r="A25" s="9" t="str">
        <f t="shared" si="6"/>
        <v>UK</v>
      </c>
      <c r="B25" s="9" t="s">
        <v>51</v>
      </c>
      <c r="C25" s="20"/>
      <c r="D25" s="9" t="s">
        <v>50</v>
      </c>
      <c r="E25" s="9" t="s">
        <v>178</v>
      </c>
      <c r="F25" s="9" t="str">
        <f>INDEX('Unique Asset List'!$D$4:$D$59,MATCH(B25,_CompoundList,0))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INDEX(PTRS!$D$6:$D$12,MATCH('4'!$F25,PTRS!$B$6:$B$12,0))</f>
        <v>0.1638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0.1638</v>
      </c>
      <c r="N25" s="17">
        <f>INDEX('Unique Asset List'!$I$4:$R$59,MATCH($B25,'Unique Asset List'!$B$4:$B$59,0),MATCH(N$8,'Unique Asset List'!$I$3:$R$3,0))</f>
        <v>0.1638</v>
      </c>
      <c r="O25" s="17">
        <f>INDEX('Unique Asset List'!$I$4:$R$59,MATCH($B25,'Unique Asset List'!$B$4:$B$59,0),MATCH(O$8,'Unique Asset List'!$I$3:$R$3,0))</f>
        <v>0.1638</v>
      </c>
      <c r="P25" s="17">
        <f>INDEX('Unique Asset List'!$I$4:$R$59,MATCH($B25,'Unique Asset List'!$B$4:$B$59,0),MATCH(P$8,'Unique Asset List'!$I$3:$R$3,0))</f>
        <v>0.1638</v>
      </c>
      <c r="Q25" s="17">
        <f>INDEX('Unique Asset List'!$I$4:$R$59,MATCH($B25,'Unique Asset List'!$B$4:$B$59,0),MATCH(Q$8,'Unique Asset List'!$I$3:$R$3,0))</f>
        <v>0.1638</v>
      </c>
      <c r="R25" s="17">
        <f>INDEX('Unique Asset List'!$I$4:$R$59,MATCH($B25,'Unique Asset List'!$B$4:$B$59,0),MATCH(R$8,'Unique Asset List'!$I$3:$R$3,0))</f>
        <v>0.1638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7"/>
        <v>1</v>
      </c>
      <c r="V25" s="17">
        <v>1</v>
      </c>
      <c r="W25" s="9" t="str">
        <f>INDEX('Unique Asset List'!$C$4:$C$75,MATCH($B25,'Unique Asset List'!$B$4:$B$75,0))</f>
        <v>OPRL1</v>
      </c>
      <c r="X25" s="9">
        <f>INDEX('Unique Asset List'!$AC$4:$AI$99,MATCH($B25,'Unique Asset List'!$B$4:$B$99,0),MATCH($C$1,'Unique Asset List'!$AC$3:$AI$3,0))</f>
        <v>2024</v>
      </c>
      <c r="Y25" s="9">
        <f>INDEX('Unique Asset List'!$AJ$4:$AP$99,MATCH($B25,'Unique Asset List'!$B$4:$B$99,0),MATCH($C$1,'Unique Asset List'!$AJ$3:$AP$3,0))</f>
        <v>9</v>
      </c>
      <c r="Z25" s="9">
        <f>INDEX('Unique Asset List'!$AX$4:$BD$99,MATCH($B25,'Unique Asset List'!$B$4:$B$99,0),MATCH($C$1,'Unique Asset List'!$AX$3:$BD$3,0))</f>
        <v>2036</v>
      </c>
      <c r="AA25" s="9">
        <f>INDEX('Unique Asset List'!$BE$4:$BK$99,MATCH($B25,'Unique Asset List'!$B$4:$B$99,0),MATCH($C$1,'Unique Asset List'!$BE$3:$BK$3,0))</f>
        <v>9</v>
      </c>
      <c r="AB25" s="16">
        <f>INDEX('UK-Efficacy Acceptability'!$C$12:$C$52,MATCH($B25,'UK-Efficacy Acceptability'!$B$12:$B$52,0))</f>
        <v>1.7841252000000001</v>
      </c>
      <c r="AC25" s="16">
        <f>INDEX('UK-Efficacy Acceptability'!$E$12:$E$52,MATCH($B25,'UK-Efficacy Acceptability'!$B$12:$B$52,0))</f>
        <v>0.95969850000000012</v>
      </c>
      <c r="AD25" s="16">
        <f>INDEX('UK-Efficacy Acceptability'!$F$12:$F$52,MATCH($B25,'UK-Efficacy Acceptability'!$B$12:$B$52,0))</f>
        <v>0.38188783577999996</v>
      </c>
      <c r="AE25" s="15">
        <f>INDEX('Unique Asset List'!$CN$4:$CT$99,MATCH($B25,'Unique Asset List'!$B$4:$B$99,0),MATCH($C$1,'Unique Asset List'!$CN$3:$CT$3,0))</f>
        <v>0.05</v>
      </c>
      <c r="AF25" s="15">
        <f>INDEX('Unique Asset List'!$CU$4:$DA$99,MATCH($B25,'Unique Asset List'!$B$4:$B$99,0),MATCH($C$1,'Unique Asset List'!$CU$3:$DA$3,0))</f>
        <v>0.45</v>
      </c>
      <c r="AG25" s="15">
        <f>INDEX('Unique Asset List'!$BZ$4:$CF$99,MATCH($B25,'Unique Asset List'!$B$4:$B$99,0),MATCH($C$1,'Unique Asset List'!$BZ$3:$CF$3,0))</f>
        <v>0.05</v>
      </c>
      <c r="AH25" s="15">
        <f>INDEX('Unique Asset List'!$CG$4:$CM$99,MATCH($B25,'Unique Asset List'!$B$4:$B$99,0),MATCH($C$1,'Unique Asset List'!$CG$3:$CM$3,0))</f>
        <v>0.45</v>
      </c>
      <c r="AI25" s="11">
        <v>0.96187963349867744</v>
      </c>
      <c r="AJ25" s="15">
        <f>INDEX('Unique Asset List'!$BL$4:$BR$99,MATCH($B25,'Unique Asset List'!$B$4:$B$99,0),MATCH($C$1,'Unique Asset List'!$BL$3:$BR$3,0))</f>
        <v>1.4542000570988298</v>
      </c>
      <c r="AK25" s="15">
        <f>INDEX('Unique Asset List'!$BS$4:$BY$99,MATCH($B25,'Unique Asset List'!$B$4:$B$99,0),MATCH($C$1,'Unique Asset List'!$BS$3:$BY$3,0))</f>
        <v>-0.4950056673809119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8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0</v>
      </c>
      <c r="BC25" s="168">
        <f ca="1">INDEX('Unique Asset List'!AB$4:AB$59,MATCH($B25,_CompoundList,0))</f>
        <v>1</v>
      </c>
      <c r="BD25" s="168">
        <f>INDEX('Unique Asset List'!$A$4:$A$75,MATCH(B25,'Unique Asset List'!$B$4:$B$75,0))</f>
        <v>7</v>
      </c>
      <c r="BE25" s="5">
        <f t="shared" si="3"/>
        <v>4.9053974844920682E-2</v>
      </c>
      <c r="BF25" s="301">
        <f>INDEX('UK-Efficacy Acceptability'!$G$12:$G$56,MATCH($B25,'UK-Efficacy Acceptability'!$B$12:$B$56,0))</f>
        <v>3.0000000000000004</v>
      </c>
      <c r="BG25" s="5">
        <f t="shared" si="9"/>
        <v>4.8859934853420196E-2</v>
      </c>
      <c r="BH25" s="7">
        <f t="shared" si="10"/>
        <v>2.2971592546351696E-2</v>
      </c>
    </row>
    <row r="26" spans="1:60" x14ac:dyDescent="0.25">
      <c r="A26" s="9" t="str">
        <f t="shared" si="6"/>
        <v>UK</v>
      </c>
      <c r="B26" s="9" t="s">
        <v>43</v>
      </c>
      <c r="C26" s="20"/>
      <c r="D26" s="9" t="s">
        <v>42</v>
      </c>
      <c r="E26" s="9" t="s">
        <v>178</v>
      </c>
      <c r="F26" s="9" t="str">
        <f>INDEX('Unique Asset List'!$D$4:$D$59,MATCH(B26,_CompoundList,0))</f>
        <v>Ph2b</v>
      </c>
      <c r="G26" s="19">
        <v>0</v>
      </c>
      <c r="H26" s="9">
        <v>2014</v>
      </c>
      <c r="I26" s="9">
        <v>6</v>
      </c>
      <c r="J26" s="18">
        <f>INDEX(PTRS!$D$6:$D$12,MATCH('4'!$F26,PTRS!$B$6:$B$12,0))</f>
        <v>0.40949999999999998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0.40949999999999998</v>
      </c>
      <c r="N26" s="17">
        <f>INDEX('Unique Asset List'!$I$4:$R$59,MATCH($B26,'Unique Asset List'!$B$4:$B$59,0),MATCH(N$8,'Unique Asset List'!$I$3:$R$3,0))</f>
        <v>0.59</v>
      </c>
      <c r="O26" s="17">
        <f>INDEX('Unique Asset List'!$I$4:$R$59,MATCH($B26,'Unique Asset List'!$B$4:$B$59,0),MATCH(O$8,'Unique Asset List'!$I$3:$R$3,0))</f>
        <v>0.59</v>
      </c>
      <c r="P26" s="17">
        <f>INDEX('Unique Asset List'!$I$4:$R$59,MATCH($B26,'Unique Asset List'!$B$4:$B$59,0),MATCH(P$8,'Unique Asset List'!$I$3:$R$3,0))</f>
        <v>0.59</v>
      </c>
      <c r="Q26" s="17">
        <f>INDEX('Unique Asset List'!$I$4:$R$59,MATCH($B26,'Unique Asset List'!$B$4:$B$59,0),MATCH(Q$8,'Unique Asset List'!$I$3:$R$3,0))</f>
        <v>0.59</v>
      </c>
      <c r="R26" s="17">
        <f>INDEX('Unique Asset List'!$I$4:$R$59,MATCH($B26,'Unique Asset List'!$B$4:$B$59,0),MATCH(R$8,'Unique Asset List'!$I$3:$R$3,0))</f>
        <v>0.59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7"/>
        <v>1</v>
      </c>
      <c r="V26" s="17">
        <f>5*7/Simulation!G5</f>
        <v>0.17857142857142858</v>
      </c>
      <c r="W26" s="9" t="str">
        <f>INDEX('Unique Asset List'!$C$4:$C$75,MATCH($B26,'Unique Asset List'!$B$4:$B$75,0))</f>
        <v>GABAA</v>
      </c>
      <c r="X26" s="9">
        <f>INDEX('Unique Asset List'!$AC$4:$AI$99,MATCH($B26,'Unique Asset List'!$B$4:$B$99,0),MATCH($C$1,'Unique Asset List'!$AC$3:$AI$3,0))</f>
        <v>2024</v>
      </c>
      <c r="Y26" s="9">
        <f>INDEX('Unique Asset List'!$AJ$4:$AP$99,MATCH($B26,'Unique Asset List'!$B$4:$B$99,0),MATCH($C$1,'Unique Asset List'!$AJ$3:$AP$3,0))</f>
        <v>0.99999999999909051</v>
      </c>
      <c r="Z26" s="9">
        <f>INDEX('Unique Asset List'!$AX$4:$BD$99,MATCH($B26,'Unique Asset List'!$B$4:$B$99,0),MATCH($C$1,'Unique Asset List'!$AX$3:$BD$3,0))</f>
        <v>2035</v>
      </c>
      <c r="AA26" s="9">
        <f>INDEX('Unique Asset List'!$BE$4:$BK$99,MATCH($B26,'Unique Asset List'!$B$4:$B$99,0),MATCH($C$1,'Unique Asset List'!$BE$3:$BK$3,0))</f>
        <v>1</v>
      </c>
      <c r="AB26" s="16">
        <f>INDEX('UK-Efficacy Acceptability'!$C$12:$C$52,MATCH($B26,'UK-Efficacy Acceptability'!$B$12:$B$52,0))</f>
        <v>1.9904354</v>
      </c>
      <c r="AC26" s="16">
        <f>INDEX('UK-Efficacy Acceptability'!$E$12:$E$52,MATCH($B26,'UK-Efficacy Acceptability'!$B$12:$B$52,0))</f>
        <v>0.93098410000000009</v>
      </c>
      <c r="AD26" s="16">
        <f>INDEX('UK-Efficacy Acceptability'!$F$12:$F$52,MATCH($B26,'UK-Efficacy Acceptability'!$B$12:$B$52,0))</f>
        <v>0.38188783577999996</v>
      </c>
      <c r="AE26" s="15">
        <f>INDEX('Unique Asset List'!$CN$4:$CT$99,MATCH($B26,'Unique Asset List'!$B$4:$B$99,0),MATCH($C$1,'Unique Asset List'!$CN$3:$CT$3,0))</f>
        <v>0.05</v>
      </c>
      <c r="AF26" s="15">
        <f>INDEX('Unique Asset List'!$CU$4:$DA$99,MATCH($B26,'Unique Asset List'!$B$4:$B$99,0),MATCH($C$1,'Unique Asset List'!$CU$3:$DA$3,0))</f>
        <v>0.45</v>
      </c>
      <c r="AG26" s="15">
        <f>INDEX('Unique Asset List'!$BZ$4:$CF$99,MATCH($B26,'Unique Asset List'!$B$4:$B$99,0),MATCH($C$1,'Unique Asset List'!$BZ$3:$CF$3,0))</f>
        <v>0.05</v>
      </c>
      <c r="AH26" s="15">
        <f>INDEX('Unique Asset List'!$CG$4:$CM$99,MATCH($B26,'Unique Asset List'!$B$4:$B$99,0),MATCH($C$1,'Unique Asset List'!$CG$3:$CM$3,0))</f>
        <v>0.45</v>
      </c>
      <c r="AI26" s="11">
        <v>0.96187963349867744</v>
      </c>
      <c r="AJ26" s="15">
        <f>INDEX('Unique Asset List'!$BL$4:$BR$99,MATCH($B26,'Unique Asset List'!$B$4:$B$99,0),MATCH($C$1,'Unique Asset List'!$BL$3:$BR$3,0))</f>
        <v>1.4542000570988298</v>
      </c>
      <c r="AK26" s="15">
        <f>INDEX('Unique Asset List'!$BS$4:$BY$99,MATCH($B26,'Unique Asset List'!$B$4:$B$99,0),MATCH($C$1,'Unique Asset List'!$BS$3:$BY$3,0))</f>
        <v>-0.4950056673809119</v>
      </c>
      <c r="AL26" s="9">
        <v>169</v>
      </c>
      <c r="AM26" s="14">
        <f>3.5*365*0.8/AL26</f>
        <v>6.0473372781065091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8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1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0</v>
      </c>
      <c r="BB26" s="168">
        <f ca="1">INDEX('Unique Asset List'!AA$4:AA$59,MATCH($B26,_CompoundList,0))</f>
        <v>0</v>
      </c>
      <c r="BC26" s="168">
        <f ca="1">INDEX('Unique Asset List'!AB$4:AB$59,MATCH($B26,_CompoundList,0))</f>
        <v>1</v>
      </c>
      <c r="BD26" s="168">
        <f>INDEX('Unique Asset List'!$A$4:$A$75,MATCH(B26,'Unique Asset List'!$B$4:$B$75,0))</f>
        <v>38</v>
      </c>
      <c r="BE26" s="5">
        <f t="shared" si="3"/>
        <v>4.9053974844920682E-2</v>
      </c>
      <c r="BF26" s="301">
        <f>INDEX('UK-Efficacy Acceptability'!$G$12:$G$56,MATCH($B26,'UK-Efficacy Acceptability'!$B$12:$B$56,0))</f>
        <v>3.0000000000000004</v>
      </c>
      <c r="BG26" s="5">
        <f t="shared" si="9"/>
        <v>4.8859934853420196E-2</v>
      </c>
      <c r="BH26" s="7">
        <f t="shared" si="10"/>
        <v>2.2971592546351696E-2</v>
      </c>
    </row>
    <row r="27" spans="1:60" x14ac:dyDescent="0.25">
      <c r="A27" s="9" t="str">
        <f t="shared" si="6"/>
        <v>UK</v>
      </c>
      <c r="B27" s="9" t="s">
        <v>39</v>
      </c>
      <c r="C27" s="20"/>
      <c r="D27" s="9" t="s">
        <v>179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2014</v>
      </c>
      <c r="I27" s="9">
        <v>6</v>
      </c>
      <c r="J27" s="18">
        <f>INDEX(PTRS!$D$6:$D$12,MATCH('4'!$F27,PTRS!$B$6:$B$12,0))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0.1044225</v>
      </c>
      <c r="N27" s="17">
        <f>INDEX('Unique Asset List'!$I$4:$R$59,MATCH($B27,'Unique Asset List'!$B$4:$B$59,0),MATCH(N$8,'Unique Asset List'!$I$3:$R$3,0))</f>
        <v>0.1044225</v>
      </c>
      <c r="O27" s="17">
        <f>INDEX('Unique Asset List'!$I$4:$R$59,MATCH($B27,'Unique Asset List'!$B$4:$B$59,0),MATCH(O$8,'Unique Asset List'!$I$3:$R$3,0))</f>
        <v>0.1044225</v>
      </c>
      <c r="P27" s="17">
        <f>INDEX('Unique Asset List'!$I$4:$R$59,MATCH($B27,'Unique Asset List'!$B$4:$B$59,0),MATCH(P$8,'Unique Asset List'!$I$3:$R$3,0))</f>
        <v>0.1044225</v>
      </c>
      <c r="Q27" s="17">
        <f>INDEX('Unique Asset List'!$I$4:$R$59,MATCH($B27,'Unique Asset List'!$B$4:$B$59,0),MATCH(Q$8,'Unique Asset List'!$I$3:$R$3,0))</f>
        <v>0.1044225</v>
      </c>
      <c r="R27" s="17">
        <f>INDEX('Unique Asset List'!$I$4:$R$59,MATCH($B27,'Unique Asset List'!$B$4:$B$59,0),MATCH(R$8,'Unique Asset List'!$I$3:$R$3,0))</f>
        <v>0.1044225</v>
      </c>
      <c r="S27" s="17">
        <f>INDEX('Unique Asset List'!$I$4:$R$59,MATCH($B27,'Unique Asset List'!$B$4:$B$59,0),MATCH(S$8,'Unique Asset List'!$I$3:$R$3,0))</f>
        <v>0</v>
      </c>
      <c r="T27" s="17" t="s">
        <v>37</v>
      </c>
      <c r="U27" s="17">
        <f t="shared" si="7"/>
        <v>1</v>
      </c>
      <c r="V27" s="17">
        <v>1</v>
      </c>
      <c r="W27" s="9" t="str">
        <f>INDEX('Unique Asset List'!$C$4:$C$75,MATCH($B27,'Unique Asset List'!$B$4:$B$75,0))</f>
        <v>OX2</v>
      </c>
      <c r="X27" s="9">
        <f>INDEX('Unique Asset List'!$AC$4:$AI$99,MATCH($B27,'Unique Asset List'!$B$4:$B$99,0),MATCH($C$1,'Unique Asset List'!$AC$3:$AI$3,0))</f>
        <v>2028</v>
      </c>
      <c r="Y27" s="9">
        <f>INDEX('Unique Asset List'!$AJ$4:$AP$99,MATCH($B27,'Unique Asset List'!$B$4:$B$99,0),MATCH($C$1,'Unique Asset List'!$AJ$3:$AP$3,0))</f>
        <v>3</v>
      </c>
      <c r="Z27" s="9">
        <f>INDEX('Unique Asset List'!$AX$4:$BD$99,MATCH($B27,'Unique Asset List'!$B$4:$B$99,0),MATCH($C$1,'Unique Asset List'!$AX$3:$BD$3,0))</f>
        <v>2038</v>
      </c>
      <c r="AA27" s="9">
        <f>INDEX('Unique Asset List'!$BE$4:$BK$99,MATCH($B27,'Unique Asset List'!$B$4:$B$99,0),MATCH($C$1,'Unique Asset List'!$BE$3:$BK$3,0))</f>
        <v>3</v>
      </c>
      <c r="AB27" s="21">
        <f>AB18</f>
        <v>2.0931128000000001</v>
      </c>
      <c r="AC27" s="21">
        <f>AC18</f>
        <v>1.0107268</v>
      </c>
      <c r="AD27" s="21">
        <f>AD18</f>
        <v>0.38188783577999996</v>
      </c>
      <c r="AE27" s="15">
        <f>INDEX('Unique Asset List'!$CN$4:$CT$99,MATCH($B27,'Unique Asset List'!$B$4:$B$99,0),MATCH($C$1,'Unique Asset List'!$CN$3:$CT$3,0))</f>
        <v>0.05</v>
      </c>
      <c r="AF27" s="15">
        <f>INDEX('Unique Asset List'!$CU$4:$DA$99,MATCH($B27,'Unique Asset List'!$B$4:$B$99,0),MATCH($C$1,'Unique Asset List'!$CU$3:$DA$3,0))</f>
        <v>0.45</v>
      </c>
      <c r="AG27" s="15">
        <f>INDEX('Unique Asset List'!$BZ$4:$CF$99,MATCH($B27,'Unique Asset List'!$B$4:$B$99,0),MATCH($C$1,'Unique Asset List'!$BZ$3:$CF$3,0))</f>
        <v>0.05</v>
      </c>
      <c r="AH27" s="15">
        <f>INDEX('Unique Asset List'!$CG$4:$CM$99,MATCH($B27,'Unique Asset List'!$B$4:$B$99,0),MATCH($C$1,'Unique Asset List'!$CG$3:$CM$3,0))</f>
        <v>0.45</v>
      </c>
      <c r="AI27" s="11">
        <v>0.96187963349867744</v>
      </c>
      <c r="AJ27" s="15">
        <f>INDEX('Unique Asset List'!$BL$4:$BR$99,MATCH($B27,'Unique Asset List'!$B$4:$B$99,0),MATCH($C$1,'Unique Asset List'!$BL$3:$BR$3,0))</f>
        <v>1.4542000570988298</v>
      </c>
      <c r="AK27" s="15">
        <f>INDEX('Unique Asset List'!$BS$4:$BY$99,MATCH($B27,'Unique Asset List'!$B$4:$B$99,0),MATCH($C$1,'Unique Asset List'!$BS$3:$BY$3,0))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8"/>
        <v>0.82</v>
      </c>
      <c r="AS27" s="10">
        <v>1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1</v>
      </c>
      <c r="BD27" s="168">
        <f>INDEX('Unique Asset List'!$A$4:$A$75,MATCH(B27,'Unique Asset List'!$B$4:$B$75,0))</f>
        <v>23</v>
      </c>
      <c r="BE27" s="5">
        <f t="shared" si="3"/>
        <v>4.9053974844920682E-2</v>
      </c>
      <c r="BF27" s="301">
        <f>BF18</f>
        <v>3.0000000000000004</v>
      </c>
      <c r="BG27" s="5">
        <f t="shared" si="9"/>
        <v>4.8859934853420196E-2</v>
      </c>
      <c r="BH27" s="7">
        <f t="shared" si="10"/>
        <v>2.2971592546351696E-2</v>
      </c>
    </row>
    <row r="28" spans="1:60" x14ac:dyDescent="0.25">
      <c r="A28" s="9" t="str">
        <f t="shared" si="6"/>
        <v>UK</v>
      </c>
      <c r="B28" s="9" t="s">
        <v>35</v>
      </c>
      <c r="C28" s="20"/>
      <c r="D28" s="9" t="s">
        <v>34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2014</v>
      </c>
      <c r="I28" s="9">
        <v>6</v>
      </c>
      <c r="J28" s="18">
        <f>INDEX(PTRS!$D$6:$D$12,MATCH('4'!$F28,PTRS!$B$6:$B$12,0))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0.1044225</v>
      </c>
      <c r="N28" s="17">
        <f>INDEX('Unique Asset List'!$I$4:$R$59,MATCH($B28,'Unique Asset List'!$B$4:$B$59,0),MATCH(N$8,'Unique Asset List'!$I$3:$R$3,0))</f>
        <v>0.1044225</v>
      </c>
      <c r="O28" s="17">
        <f>INDEX('Unique Asset List'!$I$4:$R$59,MATCH($B28,'Unique Asset List'!$B$4:$B$59,0),MATCH(O$8,'Unique Asset List'!$I$3:$R$3,0))</f>
        <v>0.1044225</v>
      </c>
      <c r="P28" s="17">
        <f>INDEX('Unique Asset List'!$I$4:$R$59,MATCH($B28,'Unique Asset List'!$B$4:$B$59,0),MATCH(P$8,'Unique Asset List'!$I$3:$R$3,0))</f>
        <v>0.1044225</v>
      </c>
      <c r="Q28" s="17">
        <f>INDEX('Unique Asset List'!$I$4:$R$59,MATCH($B28,'Unique Asset List'!$B$4:$B$59,0),MATCH(Q$8,'Unique Asset List'!$I$3:$R$3,0))</f>
        <v>0.1044225</v>
      </c>
      <c r="R28" s="17">
        <f>INDEX('Unique Asset List'!$I$4:$R$59,MATCH($B28,'Unique Asset List'!$B$4:$B$59,0),MATCH(R$8,'Unique Asset List'!$I$3:$R$3,0))</f>
        <v>0.1044225</v>
      </c>
      <c r="S28" s="17">
        <f>INDEX('Unique Asset List'!$I$4:$R$59,MATCH($B28,'Unique Asset List'!$B$4:$B$59,0),MATCH(S$8,'Unique Asset List'!$I$3:$R$3,0))</f>
        <v>0</v>
      </c>
      <c r="T28" s="17" t="s">
        <v>33</v>
      </c>
      <c r="U28" s="17">
        <f t="shared" si="7"/>
        <v>1</v>
      </c>
      <c r="V28" s="17">
        <f>V22</f>
        <v>0.59</v>
      </c>
      <c r="W28" s="9" t="str">
        <f>INDEX('Unique Asset List'!$C$4:$C$75,MATCH($B28,'Unique Asset List'!$B$4:$B$75,0))</f>
        <v>OX1</v>
      </c>
      <c r="X28" s="9">
        <f>INDEX('Unique Asset List'!$AC$4:$AI$99,MATCH($B28,'Unique Asset List'!$B$4:$B$99,0),MATCH($C$1,'Unique Asset List'!$AC$3:$AI$3,0))</f>
        <v>2033</v>
      </c>
      <c r="Y28" s="9">
        <f>INDEX('Unique Asset List'!$AJ$4:$AP$99,MATCH($B28,'Unique Asset List'!$B$4:$B$99,0),MATCH($C$1,'Unique Asset List'!$AJ$3:$AP$3,0))</f>
        <v>2.0000000000009095</v>
      </c>
      <c r="Z28" s="9">
        <f>INDEX('Unique Asset List'!$AX$4:$BD$99,MATCH($B28,'Unique Asset List'!$B$4:$B$99,0),MATCH($C$1,'Unique Asset List'!$AX$3:$BD$3,0))</f>
        <v>2043</v>
      </c>
      <c r="AA28" s="9">
        <f>INDEX('Unique Asset List'!$BE$4:$BK$99,MATCH($B28,'Unique Asset List'!$B$4:$B$99,0),MATCH($C$1,'Unique Asset List'!$BE$3:$BK$3,0))</f>
        <v>2</v>
      </c>
      <c r="AB28" s="21">
        <f>AB22</f>
        <v>2.1518980000000005</v>
      </c>
      <c r="AC28" s="21">
        <f>AC22</f>
        <v>1.0211683999999999</v>
      </c>
      <c r="AD28" s="21">
        <f>AD22</f>
        <v>0.38188783577999996</v>
      </c>
      <c r="AE28" s="15">
        <f>INDEX('Unique Asset List'!$CN$4:$CT$99,MATCH($B28,'Unique Asset List'!$B$4:$B$99,0),MATCH($C$1,'Unique Asset List'!$CN$3:$CT$3,0))</f>
        <v>0.05</v>
      </c>
      <c r="AF28" s="15">
        <f>INDEX('Unique Asset List'!$CU$4:$DA$99,MATCH($B28,'Unique Asset List'!$B$4:$B$99,0),MATCH($C$1,'Unique Asset List'!$CU$3:$DA$3,0))</f>
        <v>0.45</v>
      </c>
      <c r="AG28" s="15">
        <f>INDEX('Unique Asset List'!$BZ$4:$CF$99,MATCH($B28,'Unique Asset List'!$B$4:$B$99,0),MATCH($C$1,'Unique Asset List'!$BZ$3:$CF$3,0))</f>
        <v>0.05</v>
      </c>
      <c r="AH28" s="15">
        <f>INDEX('Unique Asset List'!$CG$4:$CM$99,MATCH($B28,'Unique Asset List'!$B$4:$B$99,0),MATCH($C$1,'Unique Asset List'!$CG$3:$CM$3,0))</f>
        <v>0.45</v>
      </c>
      <c r="AI28" s="11">
        <v>0.96187963349867744</v>
      </c>
      <c r="AJ28" s="15">
        <f>INDEX('Unique Asset List'!$BL$4:$BR$99,MATCH($B28,'Unique Asset List'!$B$4:$B$99,0),MATCH($C$1,'Unique Asset List'!$BL$3:$BR$3,0))</f>
        <v>1.4542000570988298</v>
      </c>
      <c r="AK28" s="15">
        <f>INDEX('Unique Asset List'!$BS$4:$BY$99,MATCH($B28,'Unique Asset List'!$B$4:$B$99,0),MATCH($C$1,'Unique Asset List'!$BS$3:$BY$3,0))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8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1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0</v>
      </c>
      <c r="BD28" s="168">
        <f>INDEX('Unique Asset List'!$A$4:$A$75,MATCH(B28,'Unique Asset List'!$B$4:$B$75,0))</f>
        <v>22</v>
      </c>
      <c r="BE28" s="5">
        <f t="shared" si="3"/>
        <v>4.9053974844920682E-2</v>
      </c>
      <c r="BF28" s="301">
        <f>BF22</f>
        <v>3.0000000000000004</v>
      </c>
      <c r="BG28" s="5">
        <f t="shared" si="9"/>
        <v>4.8859934853420196E-2</v>
      </c>
      <c r="BH28" s="7">
        <f t="shared" si="10"/>
        <v>2.2971592546351696E-2</v>
      </c>
    </row>
    <row r="29" spans="1:60" x14ac:dyDescent="0.25">
      <c r="A29" s="9" t="str">
        <f t="shared" ref="A29:A35" si="11">$C$1</f>
        <v>UK</v>
      </c>
      <c r="B29" s="9" t="s">
        <v>19</v>
      </c>
      <c r="C29" s="20"/>
      <c r="D29" s="9" t="s">
        <v>18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2014</v>
      </c>
      <c r="I29" s="9">
        <v>6</v>
      </c>
      <c r="J29" s="18">
        <f>INDEX(PTRS!$D$6:$D$12,MATCH('4'!$F29,PTRS!$B$6:$B$12,0))</f>
        <v>0.1044225</v>
      </c>
      <c r="K29" s="17">
        <f t="shared" ref="K29:S29" si="12">K21</f>
        <v>0</v>
      </c>
      <c r="L29" s="17">
        <f t="shared" si="12"/>
        <v>0</v>
      </c>
      <c r="M29" s="17">
        <f t="shared" si="12"/>
        <v>0.25</v>
      </c>
      <c r="N29" s="17">
        <f t="shared" si="12"/>
        <v>0.25</v>
      </c>
      <c r="O29" s="17">
        <f t="shared" si="12"/>
        <v>0.25</v>
      </c>
      <c r="P29" s="17">
        <f t="shared" si="12"/>
        <v>0.25</v>
      </c>
      <c r="Q29" s="17">
        <f t="shared" si="12"/>
        <v>0.25</v>
      </c>
      <c r="R29" s="17">
        <f t="shared" si="12"/>
        <v>0.25</v>
      </c>
      <c r="S29" s="17">
        <f t="shared" si="12"/>
        <v>0</v>
      </c>
      <c r="T29" s="9" t="s">
        <v>17</v>
      </c>
      <c r="U29" s="17">
        <f t="shared" si="7"/>
        <v>1</v>
      </c>
      <c r="V29" s="17">
        <v>1</v>
      </c>
      <c r="W29" s="9" t="str">
        <f>INDEX('Unique Asset List'!$C$4:$C$75,MATCH($B29,'Unique Asset List'!$B$4:$B$75,0))</f>
        <v>KOR</v>
      </c>
      <c r="X29" s="9">
        <f>INDEX('Unique Asset List'!$AC$4:$AI$99,MATCH($B29,'Unique Asset List'!$B$4:$B$99,0),MATCH($C$1,'Unique Asset List'!$AC$3:$AI$3,0))</f>
        <v>2030</v>
      </c>
      <c r="Y29" s="9">
        <f>INDEX('Unique Asset List'!$AJ$4:$AP$99,MATCH($B29,'Unique Asset List'!$B$4:$B$99,0),MATCH($C$1,'Unique Asset List'!$AJ$3:$AP$3,0))</f>
        <v>8.0000000000009095</v>
      </c>
      <c r="Z29" s="9">
        <f>INDEX('Unique Asset List'!$AX$4:$BD$99,MATCH($B29,'Unique Asset List'!$B$4:$B$99,0),MATCH($C$1,'Unique Asset List'!$AX$3:$BD$3,0))</f>
        <v>2040</v>
      </c>
      <c r="AA29" s="9">
        <f>INDEX('Unique Asset List'!$BE$4:$BK$99,MATCH($B29,'Unique Asset List'!$B$4:$B$99,0),MATCH($C$1,'Unique Asset List'!$BE$3:$BK$3,0))</f>
        <v>8</v>
      </c>
      <c r="AB29" s="21">
        <f>AB21</f>
        <v>1.9739688000000002</v>
      </c>
      <c r="AC29" s="21">
        <f>AC21</f>
        <v>1.0653444000000001</v>
      </c>
      <c r="AD29" s="21">
        <f>AD21</f>
        <v>0.38188783577999996</v>
      </c>
      <c r="AE29" s="15">
        <f>INDEX('Unique Asset List'!$CN$4:$CT$99,MATCH($B29,'Unique Asset List'!$B$4:$B$99,0),MATCH($C$1,'Unique Asset List'!$CN$3:$CT$3,0))</f>
        <v>0.05</v>
      </c>
      <c r="AF29" s="15">
        <f>INDEX('Unique Asset List'!$CU$4:$DA$99,MATCH($B29,'Unique Asset List'!$B$4:$B$99,0),MATCH($C$1,'Unique Asset List'!$CU$3:$DA$3,0))</f>
        <v>0.45</v>
      </c>
      <c r="AG29" s="15">
        <f>INDEX('Unique Asset List'!$BZ$4:$CF$99,MATCH($B29,'Unique Asset List'!$B$4:$B$99,0),MATCH($C$1,'Unique Asset List'!$BZ$3:$CF$3,0))</f>
        <v>0.05</v>
      </c>
      <c r="AH29" s="15">
        <f>INDEX('Unique Asset List'!$CG$4:$CM$99,MATCH($B29,'Unique Asset List'!$B$4:$B$99,0),MATCH($C$1,'Unique Asset List'!$CG$3:$CM$3,0))</f>
        <v>0.45</v>
      </c>
      <c r="AI29" s="11">
        <v>0.96187963349867744</v>
      </c>
      <c r="AJ29" s="15">
        <f>INDEX('Unique Asset List'!$BL$4:$BR$99,MATCH($B29,'Unique Asset List'!$B$4:$B$99,0),MATCH($C$1,'Unique Asset List'!$BL$3:$BR$3,0))</f>
        <v>1.4542000570988298</v>
      </c>
      <c r="AK29" s="15">
        <f>INDEX('Unique Asset List'!$BS$4:$BY$99,MATCH($B29,'Unique Asset List'!$B$4:$B$99,0),MATCH($C$1,'Unique Asset List'!$BS$3:$BY$3,0))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ref="AR29:AR35" si="13">AP29</f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1</v>
      </c>
      <c r="BD29" s="168">
        <f>INDEX('Unique Asset List'!$A$4:$A$75,MATCH(B29,'Unique Asset List'!$B$4:$B$75,0))</f>
        <v>20</v>
      </c>
      <c r="BE29" s="5">
        <f t="shared" si="3"/>
        <v>4.9053974844920682E-2</v>
      </c>
      <c r="BF29" s="301">
        <f>BF21</f>
        <v>3.0000000000000004</v>
      </c>
      <c r="BG29" s="5">
        <f t="shared" si="9"/>
        <v>4.8859934853420196E-2</v>
      </c>
      <c r="BH29" s="7">
        <f t="shared" ref="BH29:BH35" si="14">BG29^$X$4</f>
        <v>2.2971592546351696E-2</v>
      </c>
    </row>
    <row r="30" spans="1:60" x14ac:dyDescent="0.25">
      <c r="A30" s="9" t="str">
        <f t="shared" si="11"/>
        <v>UK</v>
      </c>
      <c r="B30" s="9" t="s">
        <v>13</v>
      </c>
      <c r="C30" s="20"/>
      <c r="D30" s="9" t="s">
        <v>2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2014</v>
      </c>
      <c r="I30" s="9">
        <v>6</v>
      </c>
      <c r="J30" s="18">
        <f>INDEX(PTRS!$D$6:$D$12,MATCH('4'!$F30,PTRS!$B$6:$B$12,0))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0.1044225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/>
      <c r="U30" s="17">
        <f t="shared" si="7"/>
        <v>0.3857078485770441</v>
      </c>
      <c r="V30" s="17">
        <v>1</v>
      </c>
      <c r="W30" s="9" t="str">
        <f>INDEX('Unique Asset List'!$C$4:$C$75,MATCH($B30,'Unique Asset List'!$B$4:$B$75,0))</f>
        <v>NME1</v>
      </c>
      <c r="X30" s="9">
        <f>INDEX('Unique Asset List'!$AC$4:$AI$99,MATCH($B30,'Unique Asset List'!$B$4:$B$99,0),MATCH($C$1,'Unique Asset List'!$AC$3:$AI$3,0))</f>
        <v>2030</v>
      </c>
      <c r="Y30" s="9">
        <f>INDEX('Unique Asset List'!$AJ$4:$AP$99,MATCH($B30,'Unique Asset List'!$B$4:$B$99,0),MATCH($C$1,'Unique Asset List'!$AJ$3:$AP$3,0))</f>
        <v>6</v>
      </c>
      <c r="Z30" s="9">
        <f>INDEX('Unique Asset List'!$AX$4:$BD$99,MATCH($B30,'Unique Asset List'!$B$4:$B$99,0),MATCH($C$1,'Unique Asset List'!$AX$3:$BD$3,0))</f>
        <v>2042</v>
      </c>
      <c r="AA30" s="9">
        <f>INDEX('Unique Asset List'!$BE$4:$BK$99,MATCH($B30,'Unique Asset List'!$B$4:$B$99,0),MATCH($C$1,'Unique Asset List'!$BE$3:$BK$3,0))</f>
        <v>6</v>
      </c>
      <c r="AB30" s="21">
        <f>AB14</f>
        <v>2.7519453999999999</v>
      </c>
      <c r="AC30" s="21">
        <f>AC14</f>
        <v>1.1665977999999999</v>
      </c>
      <c r="AD30" s="21">
        <f>AD14</f>
        <v>0.31203383992</v>
      </c>
      <c r="AE30" s="15">
        <f>INDEX('Unique Asset List'!$CN$4:$CT$99,MATCH($B30,'Unique Asset List'!$B$4:$B$99,0),MATCH($C$1,'Unique Asset List'!$CN$3:$CT$3,0))</f>
        <v>0.05</v>
      </c>
      <c r="AF30" s="15">
        <f>INDEX('Unique Asset List'!$CU$4:$DA$99,MATCH($B30,'Unique Asset List'!$B$4:$B$99,0),MATCH($C$1,'Unique Asset List'!$CU$3:$DA$3,0))</f>
        <v>0.45</v>
      </c>
      <c r="AG30" s="15">
        <f>INDEX('Unique Asset List'!$BZ$4:$CF$99,MATCH($B30,'Unique Asset List'!$B$4:$B$99,0),MATCH($C$1,'Unique Asset List'!$BZ$3:$CF$3,0))</f>
        <v>0.05</v>
      </c>
      <c r="AH30" s="15">
        <f>INDEX('Unique Asset List'!$CG$4:$CM$99,MATCH($B30,'Unique Asset List'!$B$4:$B$99,0),MATCH($C$1,'Unique Asset List'!$CG$3:$CM$3,0))</f>
        <v>0.45</v>
      </c>
      <c r="AI30" s="11">
        <v>0.96187963349867744</v>
      </c>
      <c r="AJ30" s="15">
        <f>INDEX('Unique Asset List'!$BL$4:$BR$99,MATCH($B30,'Unique Asset List'!$B$4:$B$99,0),MATCH($C$1,'Unique Asset List'!$BL$3:$BR$3,0))</f>
        <v>1.4542000570988298</v>
      </c>
      <c r="AK30" s="15">
        <f>INDEX('Unique Asset List'!$BS$4:$BY$99,MATCH($B30,'Unique Asset List'!$B$4:$B$99,0),MATCH($C$1,'Unique Asset List'!$BS$3:$BY$3,0))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3"/>
        <v>0.82</v>
      </c>
      <c r="AS30" s="10">
        <v>1</v>
      </c>
      <c r="AT30" s="168">
        <f>INDEX('Unique Asset List'!S$4:S$59,MATCH($B30,_CompoundList,0))</f>
        <v>1</v>
      </c>
      <c r="AU30" s="168">
        <f>INDEX('Unique Asset List'!T$4:T$59,MATCH($B30,_CompoundList,0))</f>
        <v>1</v>
      </c>
      <c r="AV30" s="168">
        <f>INDEX('Unique Asset List'!U$4:U$59,MATCH($B30,_CompoundList,0))</f>
        <v>1</v>
      </c>
      <c r="AW30" s="168">
        <f>INDEX('Unique Asset List'!V$4:V$59,MATCH($B30,_CompoundList,0))</f>
        <v>1</v>
      </c>
      <c r="AX30" s="168">
        <f>INDEX('Unique Asset List'!W$4:W$59,MATCH($B30,_CompoundList,0))</f>
        <v>1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1</v>
      </c>
      <c r="BD30" s="168">
        <f>INDEX('Unique Asset List'!$A$4:$A$75,MATCH(B30,'Unique Asset List'!$B$4:$B$75,0))</f>
        <v>27</v>
      </c>
      <c r="BE30" s="5">
        <f t="shared" si="3"/>
        <v>1.8920503101586796E-2</v>
      </c>
      <c r="BF30" s="301">
        <f>BF14</f>
        <v>1.4</v>
      </c>
      <c r="BG30" s="5">
        <f t="shared" si="9"/>
        <v>2.2801302931596087E-2</v>
      </c>
      <c r="BH30" s="7">
        <f t="shared" si="14"/>
        <v>8.860323539441774E-3</v>
      </c>
    </row>
    <row r="31" spans="1:60" x14ac:dyDescent="0.25">
      <c r="A31" s="9" t="str">
        <f t="shared" si="11"/>
        <v>UK</v>
      </c>
      <c r="B31" s="9" t="s">
        <v>10</v>
      </c>
      <c r="C31" s="20"/>
      <c r="D31" s="9" t="s">
        <v>2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INDEX(PTRS!$D$6:$D$12,MATCH('4'!$F31,PTRS!$B$6:$B$12,0))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0.1044225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/>
      <c r="U31" s="17">
        <f t="shared" si="7"/>
        <v>0.3857078485770441</v>
      </c>
      <c r="V31" s="17">
        <v>1</v>
      </c>
      <c r="W31" s="9" t="str">
        <f>INDEX('Unique Asset List'!$C$4:$C$75,MATCH($B31,'Unique Asset List'!$B$4:$B$75,0))</f>
        <v>NME2</v>
      </c>
      <c r="X31" s="9">
        <f>INDEX('Unique Asset List'!$AC$4:$AI$99,MATCH($B31,'Unique Asset List'!$B$4:$B$99,0),MATCH($C$1,'Unique Asset List'!$AC$3:$AI$3,0))</f>
        <v>2034</v>
      </c>
      <c r="Y31" s="9">
        <f>INDEX('Unique Asset List'!$AJ$4:$AP$99,MATCH($B31,'Unique Asset List'!$B$4:$B$99,0),MATCH($C$1,'Unique Asset List'!$AJ$3:$AP$3,0))</f>
        <v>6</v>
      </c>
      <c r="Z31" s="9">
        <f>INDEX('Unique Asset List'!$AX$4:$BD$99,MATCH($B31,'Unique Asset List'!$B$4:$B$99,0),MATCH($C$1,'Unique Asset List'!$AX$3:$BD$3,0))</f>
        <v>2046</v>
      </c>
      <c r="AA31" s="9">
        <f>INDEX('Unique Asset List'!$BE$4:$BK$99,MATCH($B31,'Unique Asset List'!$B$4:$B$99,0),MATCH($C$1,'Unique Asset List'!$BE$3:$BK$3,0))</f>
        <v>6</v>
      </c>
      <c r="AB31" s="21">
        <f>AB14</f>
        <v>2.7519453999999999</v>
      </c>
      <c r="AC31" s="21">
        <f>AC14</f>
        <v>1.1665977999999999</v>
      </c>
      <c r="AD31" s="21">
        <f>AD14</f>
        <v>0.31203383992</v>
      </c>
      <c r="AE31" s="15">
        <f>INDEX('Unique Asset List'!$CN$4:$CT$99,MATCH($B31,'Unique Asset List'!$B$4:$B$99,0),MATCH($C$1,'Unique Asset List'!$CN$3:$CT$3,0))</f>
        <v>0.05</v>
      </c>
      <c r="AF31" s="15">
        <f>INDEX('Unique Asset List'!$CU$4:$DA$99,MATCH($B31,'Unique Asset List'!$B$4:$B$99,0),MATCH($C$1,'Unique Asset List'!$CU$3:$DA$3,0))</f>
        <v>0.45</v>
      </c>
      <c r="AG31" s="15">
        <f>INDEX('Unique Asset List'!$BZ$4:$CF$99,MATCH($B31,'Unique Asset List'!$B$4:$B$99,0),MATCH($C$1,'Unique Asset List'!$BZ$3:$CF$3,0))</f>
        <v>0.05</v>
      </c>
      <c r="AH31" s="15">
        <f>INDEX('Unique Asset List'!$CG$4:$CM$99,MATCH($B31,'Unique Asset List'!$B$4:$B$99,0),MATCH($C$1,'Unique Asset List'!$CG$3:$CM$3,0))</f>
        <v>0.45</v>
      </c>
      <c r="AI31" s="11">
        <v>0.96187963349867744</v>
      </c>
      <c r="AJ31" s="15">
        <f>INDEX('Unique Asset List'!$BL$4:$BR$99,MATCH($B31,'Unique Asset List'!$B$4:$B$99,0),MATCH($C$1,'Unique Asset List'!$BL$3:$BR$3,0))</f>
        <v>1.4542000570988298</v>
      </c>
      <c r="AK31" s="15">
        <f>INDEX('Unique Asset List'!$BS$4:$BY$99,MATCH($B31,'Unique Asset List'!$B$4:$B$99,0),MATCH($C$1,'Unique Asset List'!$BS$3:$BY$3,0))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3"/>
        <v>0.82</v>
      </c>
      <c r="AS31" s="10">
        <v>1</v>
      </c>
      <c r="AT31" s="168">
        <f>INDEX('Unique Asset List'!S$4:S$59,MATCH($B31,_CompoundList,0))</f>
        <v>1</v>
      </c>
      <c r="AU31" s="168">
        <f>INDEX('Unique Asset List'!T$4:T$59,MATCH($B31,_CompoundList,0))</f>
        <v>1</v>
      </c>
      <c r="AV31" s="168">
        <f>INDEX('Unique Asset List'!U$4:U$59,MATCH($B31,_CompoundList,0))</f>
        <v>1</v>
      </c>
      <c r="AW31" s="168">
        <f>INDEX('Unique Asset List'!V$4:V$59,MATCH($B31,_CompoundList,0))</f>
        <v>1</v>
      </c>
      <c r="AX31" s="168">
        <f>INDEX('Unique Asset List'!W$4:W$59,MATCH($B31,_CompoundList,0))</f>
        <v>1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1</v>
      </c>
      <c r="BD31" s="168">
        <f>INDEX('Unique Asset List'!$A$4:$A$75,MATCH(B31,'Unique Asset List'!$B$4:$B$75,0))</f>
        <v>28</v>
      </c>
      <c r="BE31" s="5">
        <f t="shared" si="3"/>
        <v>1.8920503101586796E-2</v>
      </c>
      <c r="BF31" s="301">
        <f>BF14</f>
        <v>1.4</v>
      </c>
      <c r="BG31" s="5">
        <f t="shared" si="9"/>
        <v>2.2801302931596087E-2</v>
      </c>
      <c r="BH31" s="7">
        <f t="shared" si="14"/>
        <v>8.860323539441774E-3</v>
      </c>
    </row>
    <row r="32" spans="1:60" x14ac:dyDescent="0.25">
      <c r="A32" s="9" t="str">
        <f t="shared" si="11"/>
        <v>UK</v>
      </c>
      <c r="B32" s="9" t="s">
        <v>7</v>
      </c>
      <c r="C32" s="20"/>
      <c r="D32" s="9" t="s">
        <v>2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INDEX(PTRS!$D$6:$D$12,MATCH('4'!$F32,PTRS!$B$6:$B$12,0))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7"/>
        <v>0.3857078485770441</v>
      </c>
      <c r="V32" s="17">
        <v>1</v>
      </c>
      <c r="W32" s="9" t="str">
        <f>INDEX('Unique Asset List'!$C$4:$C$75,MATCH($B32,'Unique Asset List'!$B$4:$B$75,0))</f>
        <v>NME3</v>
      </c>
      <c r="X32" s="9">
        <f>INDEX('Unique Asset List'!$AC$4:$AI$99,MATCH($B32,'Unique Asset List'!$B$4:$B$99,0),MATCH($C$1,'Unique Asset List'!$AC$3:$AI$3,0))</f>
        <v>2038</v>
      </c>
      <c r="Y32" s="9">
        <f>INDEX('Unique Asset List'!$AJ$4:$AP$99,MATCH($B32,'Unique Asset List'!$B$4:$B$99,0),MATCH($C$1,'Unique Asset List'!$AJ$3:$AP$3,0))</f>
        <v>6</v>
      </c>
      <c r="Z32" s="9">
        <f>INDEX('Unique Asset List'!$AX$4:$BD$99,MATCH($B32,'Unique Asset List'!$B$4:$B$99,0),MATCH($C$1,'Unique Asset List'!$AX$3:$BD$3,0))</f>
        <v>2050</v>
      </c>
      <c r="AA32" s="9">
        <f>INDEX('Unique Asset List'!$BE$4:$BK$99,MATCH($B32,'Unique Asset List'!$B$4:$B$99,0),MATCH($C$1,'Unique Asset List'!$BE$3:$BK$3,0))</f>
        <v>6</v>
      </c>
      <c r="AB32" s="21">
        <f>AB14</f>
        <v>2.7519453999999999</v>
      </c>
      <c r="AC32" s="21">
        <f>AC14</f>
        <v>1.1665977999999999</v>
      </c>
      <c r="AD32" s="21">
        <f>AD14</f>
        <v>0.31203383992</v>
      </c>
      <c r="AE32" s="15">
        <f>INDEX('Unique Asset List'!$CN$4:$CT$99,MATCH($B32,'Unique Asset List'!$B$4:$B$99,0),MATCH($C$1,'Unique Asset List'!$CN$3:$CT$3,0))</f>
        <v>0.05</v>
      </c>
      <c r="AF32" s="15">
        <f>INDEX('Unique Asset List'!$CU$4:$DA$99,MATCH($B32,'Unique Asset List'!$B$4:$B$99,0),MATCH($C$1,'Unique Asset List'!$CU$3:$DA$3,0))</f>
        <v>0.45</v>
      </c>
      <c r="AG32" s="15">
        <f>INDEX('Unique Asset List'!$BZ$4:$CF$99,MATCH($B32,'Unique Asset List'!$B$4:$B$99,0),MATCH($C$1,'Unique Asset List'!$BZ$3:$CF$3,0))</f>
        <v>0.05</v>
      </c>
      <c r="AH32" s="15">
        <f>INDEX('Unique Asset List'!$CG$4:$CM$99,MATCH($B32,'Unique Asset List'!$B$4:$B$99,0),MATCH($C$1,'Unique Asset List'!$CG$3:$CM$3,0))</f>
        <v>0.45</v>
      </c>
      <c r="AI32" s="11">
        <v>0.96187963349867744</v>
      </c>
      <c r="AJ32" s="15">
        <f>INDEX('Unique Asset List'!$BL$4:$BR$99,MATCH($B32,'Unique Asset List'!$B$4:$B$99,0),MATCH($C$1,'Unique Asset List'!$BL$3:$BR$3,0))</f>
        <v>1.4542000570988298</v>
      </c>
      <c r="AK32" s="15">
        <f>INDEX('Unique Asset List'!$BS$4:$BY$99,MATCH($B32,'Unique Asset List'!$B$4:$B$99,0),MATCH($C$1,'Unique Asset List'!$BS$3:$BY$3,0))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3"/>
        <v>0.82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29</v>
      </c>
      <c r="BE32" s="5">
        <f t="shared" si="3"/>
        <v>1.8920503101586796E-2</v>
      </c>
      <c r="BF32" s="301">
        <f>BF14</f>
        <v>1.4</v>
      </c>
      <c r="BG32" s="5">
        <f t="shared" si="9"/>
        <v>2.2801302931596087E-2</v>
      </c>
      <c r="BH32" s="7">
        <f t="shared" si="14"/>
        <v>8.860323539441774E-3</v>
      </c>
    </row>
    <row r="33" spans="1:60" x14ac:dyDescent="0.25">
      <c r="A33" s="9" t="str">
        <f t="shared" si="11"/>
        <v>UK</v>
      </c>
      <c r="B33" s="9" t="s">
        <v>15</v>
      </c>
      <c r="C33" s="20"/>
      <c r="D33" s="9" t="s">
        <v>14</v>
      </c>
      <c r="E33" s="9" t="s">
        <v>178</v>
      </c>
      <c r="F33" s="9" t="str">
        <f>INDEX('Unique Asset List'!$D$4:$D$59,MATCH(B33,_CompoundList,0))</f>
        <v>PCD</v>
      </c>
      <c r="G33" s="19">
        <v>0</v>
      </c>
      <c r="H33" s="9">
        <v>2014</v>
      </c>
      <c r="I33" s="9">
        <v>6</v>
      </c>
      <c r="J33" s="18">
        <f>INDEX(PTRS!$D$6:$D$12,MATCH('4'!$F33,PTRS!$B$6:$B$12,0))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 t="s">
        <v>13</v>
      </c>
      <c r="U33" s="17">
        <f t="shared" si="7"/>
        <v>0.3857078485770441</v>
      </c>
      <c r="V33" s="17">
        <v>1</v>
      </c>
      <c r="W33" s="9" t="str">
        <f>INDEX('Unique Asset List'!$C$4:$C$75,MATCH($B33,'Unique Asset List'!$B$4:$B$75,0))</f>
        <v>NME1</v>
      </c>
      <c r="X33" s="9">
        <f>INDEX('Unique Asset List'!$AC$4:$AI$99,MATCH($B33,'Unique Asset List'!$B$4:$B$99,0),MATCH($C$1,'Unique Asset List'!$AC$3:$AI$3,0))</f>
        <v>2032</v>
      </c>
      <c r="Y33" s="9">
        <f>INDEX('Unique Asset List'!$AJ$4:$AP$99,MATCH($B33,'Unique Asset List'!$B$4:$B$99,0),MATCH($C$1,'Unique Asset List'!$AJ$3:$AP$3,0))</f>
        <v>6</v>
      </c>
      <c r="Z33" s="9">
        <f>INDEX('Unique Asset List'!$AX$4:$BD$99,MATCH($B33,'Unique Asset List'!$B$4:$B$99,0),MATCH($C$1,'Unique Asset List'!$AX$3:$BD$3,0))</f>
        <v>2044</v>
      </c>
      <c r="AA33" s="9">
        <f>INDEX('Unique Asset List'!$BE$4:$BK$99,MATCH($B33,'Unique Asset List'!$B$4:$B$99,0),MATCH($C$1,'Unique Asset List'!$BE$3:$BK$3,0))</f>
        <v>6</v>
      </c>
      <c r="AB33" s="21">
        <f t="shared" ref="AB33:AD33" si="15">AB30</f>
        <v>2.7519453999999999</v>
      </c>
      <c r="AC33" s="21">
        <f t="shared" si="15"/>
        <v>1.1665977999999999</v>
      </c>
      <c r="AD33" s="21">
        <f t="shared" si="15"/>
        <v>0.31203383992</v>
      </c>
      <c r="AE33" s="15">
        <f>INDEX('Unique Asset List'!$CN$4:$CT$99,MATCH($B33,'Unique Asset List'!$B$4:$B$99,0),MATCH($C$1,'Unique Asset List'!$CN$3:$CT$3,0))</f>
        <v>0.05</v>
      </c>
      <c r="AF33" s="15">
        <f>INDEX('Unique Asset List'!$CU$4:$DA$99,MATCH($B33,'Unique Asset List'!$B$4:$B$99,0),MATCH($C$1,'Unique Asset List'!$CU$3:$DA$3,0))</f>
        <v>0.45</v>
      </c>
      <c r="AG33" s="15">
        <f>INDEX('Unique Asset List'!$BZ$4:$CF$99,MATCH($B33,'Unique Asset List'!$B$4:$B$99,0),MATCH($C$1,'Unique Asset List'!$BZ$3:$CF$3,0))</f>
        <v>0.05</v>
      </c>
      <c r="AH33" s="15">
        <f>INDEX('Unique Asset List'!$CG$4:$CM$99,MATCH($B33,'Unique Asset List'!$B$4:$B$99,0),MATCH($C$1,'Unique Asset List'!$CG$3:$CM$3,0))</f>
        <v>0.45</v>
      </c>
      <c r="AI33" s="11">
        <v>0.96187963349867744</v>
      </c>
      <c r="AJ33" s="15">
        <f>INDEX('Unique Asset List'!$BL$4:$BR$99,MATCH($B33,'Unique Asset List'!$B$4:$B$99,0),MATCH($C$1,'Unique Asset List'!$BL$3:$BR$3,0))</f>
        <v>1.4542000570988298</v>
      </c>
      <c r="AK33" s="15">
        <f>INDEX('Unique Asset List'!$BS$4:$BY$99,MATCH($B33,'Unique Asset List'!$B$4:$B$99,0),MATCH($C$1,'Unique Asset List'!$BS$3:$BY$3,0))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3"/>
        <v>0.82</v>
      </c>
      <c r="AS33" s="10">
        <v>1</v>
      </c>
      <c r="AT33" s="168">
        <f>INDEX('Unique Asset List'!S$4:S$59,MATCH($B33,_CompoundList,0))</f>
        <v>1</v>
      </c>
      <c r="AU33" s="168">
        <f>INDEX('Unique Asset List'!T$4:T$59,MATCH($B33,_CompoundList,0))</f>
        <v>1</v>
      </c>
      <c r="AV33" s="168">
        <f>INDEX('Unique Asset List'!U$4:U$59,MATCH($B33,_CompoundList,0))</f>
        <v>1</v>
      </c>
      <c r="AW33" s="168">
        <f>INDEX('Unique Asset List'!V$4:V$59,MATCH($B33,_CompoundList,0))</f>
        <v>1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List'!$A$4:$A$75,MATCH(B33,'Unique Asset List'!$B$4:$B$75,0))</f>
        <v>30</v>
      </c>
      <c r="BE33" s="5">
        <f t="shared" si="3"/>
        <v>1.8920503101586796E-2</v>
      </c>
      <c r="BF33" s="301">
        <f>BF30</f>
        <v>1.4</v>
      </c>
      <c r="BG33" s="5">
        <f t="shared" si="9"/>
        <v>2.2801302931596087E-2</v>
      </c>
      <c r="BH33" s="7">
        <f t="shared" si="14"/>
        <v>8.860323539441774E-3</v>
      </c>
    </row>
    <row r="34" spans="1:60" x14ac:dyDescent="0.25">
      <c r="A34" s="9" t="str">
        <f t="shared" si="11"/>
        <v>UK</v>
      </c>
      <c r="B34" s="9" t="s">
        <v>12</v>
      </c>
      <c r="C34" s="20"/>
      <c r="D34" s="9" t="s">
        <v>11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INDEX(PTRS!$D$6:$D$12,MATCH('4'!$F34,PTRS!$B$6:$B$12,0))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 t="s">
        <v>10</v>
      </c>
      <c r="U34" s="17">
        <f t="shared" si="7"/>
        <v>0.3857078485770441</v>
      </c>
      <c r="V34" s="17">
        <v>1</v>
      </c>
      <c r="W34" s="9" t="str">
        <f>INDEX('Unique Asset List'!$C$4:$C$75,MATCH($B34,'Unique Asset List'!$B$4:$B$75,0))</f>
        <v>NME2</v>
      </c>
      <c r="X34" s="9">
        <f>INDEX('Unique Asset List'!$AC$4:$AI$99,MATCH($B34,'Unique Asset List'!$B$4:$B$99,0),MATCH($C$1,'Unique Asset List'!$AC$3:$AI$3,0))</f>
        <v>2036</v>
      </c>
      <c r="Y34" s="9">
        <f>INDEX('Unique Asset List'!$AJ$4:$AP$99,MATCH($B34,'Unique Asset List'!$B$4:$B$99,0),MATCH($C$1,'Unique Asset List'!$AJ$3:$AP$3,0))</f>
        <v>6</v>
      </c>
      <c r="Z34" s="9">
        <f>INDEX('Unique Asset List'!$AX$4:$BD$99,MATCH($B34,'Unique Asset List'!$B$4:$B$99,0),MATCH($C$1,'Unique Asset List'!$AX$3:$BD$3,0))</f>
        <v>2048</v>
      </c>
      <c r="AA34" s="9">
        <f>INDEX('Unique Asset List'!$BE$4:$BK$99,MATCH($B34,'Unique Asset List'!$B$4:$B$99,0),MATCH($C$1,'Unique Asset List'!$BE$3:$BK$3,0))</f>
        <v>6</v>
      </c>
      <c r="AB34" s="21">
        <f t="shared" ref="AB34:AD34" si="16">AB31</f>
        <v>2.7519453999999999</v>
      </c>
      <c r="AC34" s="21">
        <f t="shared" si="16"/>
        <v>1.1665977999999999</v>
      </c>
      <c r="AD34" s="21">
        <f t="shared" si="16"/>
        <v>0.31203383992</v>
      </c>
      <c r="AE34" s="15">
        <f>INDEX('Unique Asset List'!$CN$4:$CT$99,MATCH($B34,'Unique Asset List'!$B$4:$B$99,0),MATCH($C$1,'Unique Asset List'!$CN$3:$CT$3,0))</f>
        <v>0.05</v>
      </c>
      <c r="AF34" s="15">
        <f>INDEX('Unique Asset List'!$CU$4:$DA$99,MATCH($B34,'Unique Asset List'!$B$4:$B$99,0),MATCH($C$1,'Unique Asset List'!$CU$3:$DA$3,0))</f>
        <v>0.45</v>
      </c>
      <c r="AG34" s="15">
        <f>INDEX('Unique Asset List'!$BZ$4:$CF$99,MATCH($B34,'Unique Asset List'!$B$4:$B$99,0),MATCH($C$1,'Unique Asset List'!$BZ$3:$CF$3,0))</f>
        <v>0.05</v>
      </c>
      <c r="AH34" s="15">
        <f>INDEX('Unique Asset List'!$CG$4:$CM$99,MATCH($B34,'Unique Asset List'!$B$4:$B$99,0),MATCH($C$1,'Unique Asset List'!$CG$3:$CM$3,0))</f>
        <v>0.45</v>
      </c>
      <c r="AI34" s="11">
        <v>0.96187963349867744</v>
      </c>
      <c r="AJ34" s="15">
        <f>INDEX('Unique Asset List'!$BL$4:$BR$99,MATCH($B34,'Unique Asset List'!$B$4:$B$99,0),MATCH($C$1,'Unique Asset List'!$BL$3:$BR$3,0))</f>
        <v>1.4542000570988298</v>
      </c>
      <c r="AK34" s="15">
        <f>INDEX('Unique Asset List'!$BS$4:$BY$99,MATCH($B34,'Unique Asset List'!$B$4:$B$99,0),MATCH($C$1,'Unique Asset List'!$BS$3:$BY$3,0))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3"/>
        <v>0.82</v>
      </c>
      <c r="AS34" s="10">
        <v>1</v>
      </c>
      <c r="AT34" s="168">
        <f>INDEX('Unique Asset List'!S$4:S$59,MATCH($B34,_CompoundList,0))</f>
        <v>1</v>
      </c>
      <c r="AU34" s="168">
        <f>INDEX('Unique Asset List'!T$4:T$59,MATCH($B34,_CompoundList,0))</f>
        <v>1</v>
      </c>
      <c r="AV34" s="168">
        <f>INDEX('Unique Asset List'!U$4:U$59,MATCH($B34,_CompoundList,0))</f>
        <v>1</v>
      </c>
      <c r="AW34" s="168">
        <f>INDEX('Unique Asset List'!V$4:V$59,MATCH($B34,_CompoundList,0))</f>
        <v>1</v>
      </c>
      <c r="AX34" s="168">
        <f>INDEX('Unique Asset List'!W$4:W$59,MATCH($B34,_CompoundList,0))</f>
        <v>1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List'!$A$4:$A$75,MATCH(B34,'Unique Asset List'!$B$4:$B$75,0))</f>
        <v>31</v>
      </c>
      <c r="BE34" s="5">
        <f t="shared" si="3"/>
        <v>1.8920503101586796E-2</v>
      </c>
      <c r="BF34" s="301">
        <f>BF31</f>
        <v>1.4</v>
      </c>
      <c r="BG34" s="5">
        <f t="shared" si="9"/>
        <v>2.2801302931596087E-2</v>
      </c>
      <c r="BH34" s="7">
        <f t="shared" si="14"/>
        <v>8.860323539441774E-3</v>
      </c>
    </row>
    <row r="35" spans="1:60" x14ac:dyDescent="0.25">
      <c r="A35" s="9" t="str">
        <f t="shared" si="11"/>
        <v>UK</v>
      </c>
      <c r="B35" s="9" t="s">
        <v>9</v>
      </c>
      <c r="C35" s="20"/>
      <c r="D35" s="9" t="s">
        <v>8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INDEX(PTRS!$D$6:$D$12,MATCH('4'!$F35,PTRS!$B$6:$B$12,0))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7</v>
      </c>
      <c r="U35" s="17">
        <f t="shared" si="7"/>
        <v>0.3857078485770441</v>
      </c>
      <c r="V35" s="17">
        <v>1</v>
      </c>
      <c r="W35" s="9" t="str">
        <f>INDEX('Unique Asset List'!$C$4:$C$75,MATCH($B35,'Unique Asset List'!$B$4:$B$75,0))</f>
        <v>NME3</v>
      </c>
      <c r="X35" s="9">
        <f>INDEX('Unique Asset List'!$AC$4:$AI$99,MATCH($B35,'Unique Asset List'!$B$4:$B$99,0),MATCH($C$1,'Unique Asset List'!$AC$3:$AI$3,0))</f>
        <v>2041</v>
      </c>
      <c r="Y35" s="9">
        <f>INDEX('Unique Asset List'!$AJ$4:$AP$99,MATCH($B35,'Unique Asset List'!$B$4:$B$99,0),MATCH($C$1,'Unique Asset List'!$AJ$3:$AP$3,0))</f>
        <v>6</v>
      </c>
      <c r="Z35" s="9">
        <f>INDEX('Unique Asset List'!$AX$4:$BD$99,MATCH($B35,'Unique Asset List'!$B$4:$B$99,0),MATCH($C$1,'Unique Asset List'!$AX$3:$BD$3,0))</f>
        <v>2053</v>
      </c>
      <c r="AA35" s="9">
        <f>INDEX('Unique Asset List'!$BE$4:$BK$99,MATCH($B35,'Unique Asset List'!$B$4:$B$99,0),MATCH($C$1,'Unique Asset List'!$BE$3:$BK$3,0))</f>
        <v>6</v>
      </c>
      <c r="AB35" s="21">
        <f t="shared" ref="AB35:AD35" si="17">AB32</f>
        <v>2.7519453999999999</v>
      </c>
      <c r="AC35" s="21">
        <f t="shared" si="17"/>
        <v>1.1665977999999999</v>
      </c>
      <c r="AD35" s="21">
        <f t="shared" si="17"/>
        <v>0.31203383992</v>
      </c>
      <c r="AE35" s="15">
        <f>INDEX('Unique Asset List'!$CN$4:$CT$99,MATCH($B35,'Unique Asset List'!$B$4:$B$99,0),MATCH($C$1,'Unique Asset List'!$CN$3:$CT$3,0))</f>
        <v>0.05</v>
      </c>
      <c r="AF35" s="15">
        <f>INDEX('Unique Asset List'!$CU$4:$DA$99,MATCH($B35,'Unique Asset List'!$B$4:$B$99,0),MATCH($C$1,'Unique Asset List'!$CU$3:$DA$3,0))</f>
        <v>0.45</v>
      </c>
      <c r="AG35" s="15">
        <f>INDEX('Unique Asset List'!$BZ$4:$CF$99,MATCH($B35,'Unique Asset List'!$B$4:$B$99,0),MATCH($C$1,'Unique Asset List'!$BZ$3:$CF$3,0))</f>
        <v>0.05</v>
      </c>
      <c r="AH35" s="15">
        <f>INDEX('Unique Asset List'!$CG$4:$CM$99,MATCH($B35,'Unique Asset List'!$B$4:$B$99,0),MATCH($C$1,'Unique Asset List'!$CG$3:$CM$3,0))</f>
        <v>0.45</v>
      </c>
      <c r="AI35" s="11">
        <v>0.96187963349867744</v>
      </c>
      <c r="AJ35" s="15">
        <f>INDEX('Unique Asset List'!$BL$4:$BR$99,MATCH($B35,'Unique Asset List'!$B$4:$B$99,0),MATCH($C$1,'Unique Asset List'!$BL$3:$BR$3,0))</f>
        <v>1.4542000570988298</v>
      </c>
      <c r="AK35" s="15">
        <f>INDEX('Unique Asset List'!$BS$4:$BY$99,MATCH($B35,'Unique Asset List'!$B$4:$B$99,0),MATCH($C$1,'Unique Asset List'!$BS$3:$BY$3,0))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3"/>
        <v>0.82</v>
      </c>
      <c r="AS35" s="10">
        <v>1</v>
      </c>
      <c r="AT35" s="168">
        <f>INDEX('Unique Asset List'!S$4:S$59,MATCH($B35,_CompoundList,0))</f>
        <v>1</v>
      </c>
      <c r="AU35" s="168">
        <f>INDEX('Unique Asset List'!T$4:T$59,MATCH($B35,_CompoundList,0))</f>
        <v>1</v>
      </c>
      <c r="AV35" s="168">
        <f>INDEX('Unique Asset List'!U$4:U$59,MATCH($B35,_CompoundList,0))</f>
        <v>1</v>
      </c>
      <c r="AW35" s="168">
        <f>INDEX('Unique Asset List'!V$4:V$59,MATCH($B35,_CompoundList,0))</f>
        <v>1</v>
      </c>
      <c r="AX35" s="168">
        <f>INDEX('Unique Asset List'!W$4:W$59,MATCH($B35,_CompoundList,0))</f>
        <v>1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List'!$A$4:$A$75,MATCH(B35,'Unique Asset List'!$B$4:$B$75,0))</f>
        <v>32</v>
      </c>
      <c r="BE35" s="5">
        <f t="shared" si="3"/>
        <v>1.8920503101586796E-2</v>
      </c>
      <c r="BF35" s="301">
        <f>BF32</f>
        <v>1.4</v>
      </c>
      <c r="BG35" s="5">
        <f t="shared" si="9"/>
        <v>2.2801302931596087E-2</v>
      </c>
      <c r="BH35" s="7">
        <f t="shared" si="14"/>
        <v>8.860323539441774E-3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500-000000000000}">
      <formula1>"ON,OFF"</formula1>
    </dataValidation>
    <dataValidation type="list" allowBlank="1" showInputMessage="1" showErrorMessage="1" sqref="C1" xr:uid="{00000000-0002-0000-35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5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outlinePr summaryBelow="0" summaryRight="0"/>
  </sheetPr>
  <dimension ref="A1:BH42"/>
  <sheetViews>
    <sheetView topLeftCell="X10" workbookViewId="0">
      <selection activeCell="BD10" sqref="BD1:BD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28515625" customWidth="1"/>
    <col min="25" max="25" width="3.140625" bestFit="1" customWidth="1"/>
    <col min="26" max="26" width="5.7109375" bestFit="1" customWidth="1"/>
    <col min="27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4" bestFit="1" customWidth="1"/>
    <col min="57" max="60" width="7.7109375" style="304" bestFit="1" customWidth="1"/>
  </cols>
  <sheetData>
    <row r="1" spans="1:60" x14ac:dyDescent="0.25">
      <c r="A1" s="397" t="s">
        <v>176</v>
      </c>
      <c r="B1" s="399"/>
      <c r="C1" s="55" t="s">
        <v>172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397" t="s">
        <v>163</v>
      </c>
      <c r="U2" s="398"/>
      <c r="V2" s="398"/>
      <c r="W2" s="399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397" t="s">
        <v>160</v>
      </c>
      <c r="U3" s="398"/>
      <c r="V3" s="398"/>
      <c r="W3" s="399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5.3783922003933012E-2</v>
      </c>
      <c r="BF7" s="34">
        <f>SUMIF($C$9:$C$42,"",BF9:BF42)</f>
        <v>91.600000000000037</v>
      </c>
      <c r="BG7" s="305"/>
      <c r="BH7" s="32">
        <f>SUMIF($C$21:$C$42,"",BH9:BH42)</f>
        <v>0.30291922411770184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FR</v>
      </c>
      <c r="B9" s="9" t="s">
        <v>317</v>
      </c>
      <c r="C9" s="20"/>
      <c r="D9" s="9" t="s">
        <v>84</v>
      </c>
      <c r="E9" s="9"/>
      <c r="F9" s="9" t="s">
        <v>45</v>
      </c>
      <c r="G9" s="19">
        <v>0.54032895586782292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1">BE9/$BE$7</f>
        <v>0.85517091563755854</v>
      </c>
      <c r="V9" s="17">
        <v>1</v>
      </c>
      <c r="W9" s="9" t="str">
        <f>INDEX('Unique Asset List'!$C$4:$C$75,MATCH(B9,'Unique Asset List'!$B$4:$B$75,0))</f>
        <v>Benzo</v>
      </c>
      <c r="X9" s="9">
        <f>INDEX('Unique Asset List'!$AC$4:$AI$99,MATCH($B9,'Unique Asset List'!$B$4:$B$99,0),MATCH($C$1,'Unique Asset List'!$AC$3:$AI$3,0))</f>
        <v>1977</v>
      </c>
      <c r="Y9" s="9">
        <f>INDEX('Unique Asset List'!$AJ$4:$AP$99,MATCH($B9,'Unique Asset List'!$B$4:$B$99,0),MATCH($C$1,'Unique Asset List'!$AJ$3:$AP$3,0))</f>
        <v>3</v>
      </c>
      <c r="Z9" s="9">
        <f>INDEX('Unique Asset List'!$AX$4:$BD$99,MATCH($B9,'Unique Asset List'!$B$4:$B$99,0),MATCH($C$1,'Unique Asset List'!$AX$3:$BD$3,0))</f>
        <v>1987</v>
      </c>
      <c r="AA9" s="9">
        <f>INDEX('Unique Asset List'!$BE$4:$BK$99,MATCH($B9,'Unique Asset List'!$B$4:$B$99,0),MATCH($C$1,'Unique Asset List'!$BE$3:$BK$3,0))</f>
        <v>3</v>
      </c>
      <c r="AB9" s="16">
        <f>INDEX('FR-Efficacy Acceptability'!$C$12:$C$52,MATCH($B9,'FR-Efficacy Acceptability'!$B$12:$B$52,0))</f>
        <v>0.92538920000000002</v>
      </c>
      <c r="AC9" s="16">
        <f>INDEX('FR-Efficacy Acceptability'!$E$12:$E$52,MATCH($B9,'FR-Efficacy Acceptability'!$B$12:$B$52,0))</f>
        <v>1.1388874</v>
      </c>
      <c r="AD9" s="16">
        <f>INDEX('FR-Efficacy Acceptability'!$F$12:$F$52,MATCH($B9,'FR-Efficacy Acceptability'!$B$12:$B$52,0))</f>
        <v>0.38188783577999996</v>
      </c>
      <c r="AE9" s="15">
        <f>INDEX('Unique Asset List'!$CN$4:$CT$99,MATCH($B9,'Unique Asset List'!$B$4:$B$99,0),MATCH($C$1,'Unique Asset List'!$CN$3:$CT$3,0))</f>
        <v>0.12</v>
      </c>
      <c r="AF9" s="15">
        <f>INDEX('Unique Asset List'!$CU$4:$DA$99,MATCH($B9,'Unique Asset List'!$B$4:$B$99,0),MATCH($C$1,'Unique Asset List'!$CU$3:$DA$3,0))</f>
        <v>0.38</v>
      </c>
      <c r="AG9" s="15">
        <f>INDEX('Unique Asset List'!$BZ$4:$CF$99,MATCH($B9,'Unique Asset List'!$B$4:$B$99,0),MATCH($C$1,'Unique Asset List'!$BZ$3:$CF$3,0))</f>
        <v>0.12</v>
      </c>
      <c r="AH9" s="15">
        <f>INDEX('Unique Asset List'!$CG$4:$CM$99,MATCH($B9,'Unique Asset List'!$B$4:$B$99,0),MATCH($C$1,'Unique Asset List'!$CG$3:$CM$3,0))</f>
        <v>0.38</v>
      </c>
      <c r="AI9" s="11">
        <v>0.96187963349867744</v>
      </c>
      <c r="AJ9" s="15">
        <f>INDEX('Unique Asset List'!$BL$4:$BR$99,MATCH($B9,'Unique Asset List'!$B$4:$B$99,0),MATCH($C$1,'Unique Asset List'!$BL$3:$BR$3,0))</f>
        <v>2.1252009430760062</v>
      </c>
      <c r="AK9" s="15">
        <f>INDEX('Unique Asset List'!$BS$4:$BY$99,MATCH($B9,'Unique Asset List'!$B$4:$B$99,0),MATCH($C$1,'Unique Asset List'!$BS$3:$BY$3,0))</f>
        <v>-1.7169645793441486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2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List'!$A$4:$A$75,MATCH(B9,'Unique Asset List'!$B$4:$B$75,0))</f>
        <v>77</v>
      </c>
      <c r="BE9" s="5">
        <f t="shared" ref="BE9:BE20" si="3">IF(C9="",BH9/$BH$7,0)</f>
        <v>4.5994445826682426E-2</v>
      </c>
      <c r="BF9" s="301">
        <f>INDEX('FR-Efficacy Acceptability'!$G$12:$G$52,MATCH('3'!$B9,'FR-Efficacy Acceptability'!$B$12:$B$52,0))</f>
        <v>3.0000000000000004</v>
      </c>
      <c r="BG9" s="5">
        <f t="shared" ref="BG9:BG20" si="4">BF9/$BF$7</f>
        <v>3.2751091703056762E-2</v>
      </c>
      <c r="BH9" s="306">
        <f t="shared" ref="BH9:BH20" si="5">BG9^$X$4</f>
        <v>1.393260184354231E-2</v>
      </c>
    </row>
    <row r="10" spans="1:60" x14ac:dyDescent="0.25">
      <c r="A10" s="9" t="str">
        <f t="shared" si="0"/>
        <v>FR</v>
      </c>
      <c r="B10" s="9" t="s">
        <v>308</v>
      </c>
      <c r="C10" s="20"/>
      <c r="D10" s="9" t="s">
        <v>84</v>
      </c>
      <c r="E10" s="9"/>
      <c r="F10" s="9" t="s">
        <v>45</v>
      </c>
      <c r="G10" s="19">
        <v>0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0.85517091563755854</v>
      </c>
      <c r="V10" s="17">
        <v>1</v>
      </c>
      <c r="W10" s="9" t="str">
        <f>INDEX('Unique Asset List'!$C$4:$C$75,MATCH(B10,'Unique Asset List'!$B$4:$B$75,0))</f>
        <v>TCA</v>
      </c>
      <c r="X10" s="9">
        <f>INDEX('Unique Asset List'!$AC$4:$AI$99,MATCH($B10,'Unique Asset List'!$B$4:$B$99,0),MATCH($C$1,'Unique Asset List'!$AC$3:$AI$3,0))</f>
        <v>2009</v>
      </c>
      <c r="Y10" s="9">
        <f>INDEX('Unique Asset List'!$AJ$4:$AP$99,MATCH($B10,'Unique Asset List'!$B$4:$B$99,0),MATCH($C$1,'Unique Asset List'!$AJ$3:$AP$3,0))</f>
        <v>5</v>
      </c>
      <c r="Z10" s="9">
        <f>INDEX('Unique Asset List'!$AX$4:$BD$99,MATCH($B10,'Unique Asset List'!$B$4:$B$99,0),MATCH($C$1,'Unique Asset List'!$AX$3:$BD$3,0))</f>
        <v>2019</v>
      </c>
      <c r="AA10" s="9">
        <f>INDEX('Unique Asset List'!$BE$4:$BK$99,MATCH($B10,'Unique Asset List'!$B$4:$B$99,0),MATCH($C$1,'Unique Asset List'!$BE$3:$BK$3,0))</f>
        <v>5</v>
      </c>
      <c r="AB10" s="16">
        <f>INDEX('FR-Efficacy Acceptability'!$C$12:$C$52,MATCH($B10,'FR-Efficacy Acceptability'!$B$12:$B$52,0))</f>
        <v>1.4037074</v>
      </c>
      <c r="AC10" s="16">
        <f>INDEX('FR-Efficacy Acceptability'!$E$12:$E$52,MATCH($B10,'FR-Efficacy Acceptability'!$B$12:$B$52,0))</f>
        <v>1.1934046</v>
      </c>
      <c r="AD10" s="16">
        <f>INDEX('FR-Efficacy Acceptability'!$F$12:$F$52,MATCH($B10,'FR-Efficacy Acceptability'!$B$12:$B$52,0))</f>
        <v>0.32694723578000001</v>
      </c>
      <c r="AE10" s="15">
        <f>INDEX('Unique Asset List'!$CN$4:$CT$99,MATCH($B10,'Unique Asset List'!$B$4:$B$99,0),MATCH($C$1,'Unique Asset List'!$CN$3:$CT$3,0))</f>
        <v>0.12</v>
      </c>
      <c r="AF10" s="15">
        <f>INDEX('Unique Asset List'!$CU$4:$DA$99,MATCH($B10,'Unique Asset List'!$B$4:$B$99,0),MATCH($C$1,'Unique Asset List'!$CU$3:$DA$3,0))</f>
        <v>0.38</v>
      </c>
      <c r="AG10" s="15">
        <f>INDEX('Unique Asset List'!$BZ$4:$CF$99,MATCH($B10,'Unique Asset List'!$B$4:$B$99,0),MATCH($C$1,'Unique Asset List'!$BZ$3:$CF$3,0))</f>
        <v>0.12</v>
      </c>
      <c r="AH10" s="15">
        <f>INDEX('Unique Asset List'!$CG$4:$CM$99,MATCH($B10,'Unique Asset List'!$B$4:$B$99,0),MATCH($C$1,'Unique Asset List'!$CG$3:$CM$3,0))</f>
        <v>0.38</v>
      </c>
      <c r="AI10" s="11">
        <v>0.96187963349867744</v>
      </c>
      <c r="AJ10" s="15">
        <f>INDEX('Unique Asset List'!$BL$4:$BR$99,MATCH($B10,'Unique Asset List'!$B$4:$B$99,0),MATCH($C$1,'Unique Asset List'!$BL$3:$BR$3,0))</f>
        <v>2.1252009430760062</v>
      </c>
      <c r="AK10" s="15">
        <f>INDEX('Unique Asset List'!$BS$4:$BY$99,MATCH($B10,'Unique Asset List'!$B$4:$B$99,0),MATCH($C$1,'Unique Asset List'!$BS$3:$BY$3,0))</f>
        <v>-1.7169645793441486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List'!$A$4:$A$75,MATCH(B10,'Unique Asset List'!$B$4:$B$75,0))</f>
        <v>76</v>
      </c>
      <c r="BE10" s="5">
        <f t="shared" si="3"/>
        <v>4.5994445826682426E-2</v>
      </c>
      <c r="BF10" s="301">
        <f>INDEX('FR-Efficacy Acceptability'!$G$12:$G$52,MATCH('3'!$B10,'FR-Efficacy Acceptability'!$B$12:$B$52,0))</f>
        <v>3</v>
      </c>
      <c r="BG10" s="5">
        <f t="shared" si="4"/>
        <v>3.2751091703056755E-2</v>
      </c>
      <c r="BH10" s="306">
        <f t="shared" si="5"/>
        <v>1.393260184354231E-2</v>
      </c>
    </row>
    <row r="11" spans="1:60" x14ac:dyDescent="0.25">
      <c r="A11" s="9" t="str">
        <f t="shared" si="0"/>
        <v>FR</v>
      </c>
      <c r="B11" s="9" t="s">
        <v>309</v>
      </c>
      <c r="C11" s="20"/>
      <c r="D11" s="9" t="s">
        <v>84</v>
      </c>
      <c r="E11" s="9"/>
      <c r="F11" s="9" t="s">
        <v>45</v>
      </c>
      <c r="G11" s="19">
        <v>0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List'!$C$4:$C$75,MATCH(B11,'Unique Asset List'!$B$4:$B$75,0))</f>
        <v>TCA</v>
      </c>
      <c r="X11" s="9">
        <f>INDEX('Unique Asset List'!$AC$4:$AI$99,MATCH($B11,'Unique Asset List'!$B$4:$B$99,0),MATCH($C$1,'Unique Asset List'!$AC$3:$AI$3,0))</f>
        <v>1996</v>
      </c>
      <c r="Y11" s="9">
        <f>INDEX('Unique Asset List'!$AJ$4:$AP$99,MATCH($B11,'Unique Asset List'!$B$4:$B$99,0),MATCH($C$1,'Unique Asset List'!$AJ$3:$AP$3,0))</f>
        <v>6</v>
      </c>
      <c r="Z11" s="9">
        <f>INDEX('Unique Asset List'!$AX$4:$BD$99,MATCH($B11,'Unique Asset List'!$B$4:$B$99,0),MATCH($C$1,'Unique Asset List'!$AX$3:$BD$3,0))</f>
        <v>2006</v>
      </c>
      <c r="AA11" s="9">
        <f>INDEX('Unique Asset List'!$BE$4:$BK$99,MATCH($B11,'Unique Asset List'!$B$4:$B$99,0),MATCH($C$1,'Unique Asset List'!$BE$3:$BK$3,0))</f>
        <v>6</v>
      </c>
      <c r="AB11" s="16">
        <f>INDEX('FR-Efficacy Acceptability'!$C$12:$C$52,MATCH($B11,'FR-Efficacy Acceptability'!$B$12:$B$52,0))</f>
        <v>1.6703202000000001</v>
      </c>
      <c r="AC11" s="16">
        <f>INDEX('FR-Efficacy Acceptability'!$E$12:$E$52,MATCH($B11,'FR-Efficacy Acceptability'!$B$12:$B$52,0))</f>
        <v>0.72210189999999996</v>
      </c>
      <c r="AD11" s="16">
        <f>INDEX('FR-Efficacy Acceptability'!$F$12:$F$52,MATCH($B11,'FR-Efficacy Acceptability'!$B$12:$B$52,0))</f>
        <v>0.34186063164000002</v>
      </c>
      <c r="AE11" s="15">
        <f>INDEX('Unique Asset List'!$CN$4:$CT$99,MATCH($B11,'Unique Asset List'!$B$4:$B$99,0),MATCH($C$1,'Unique Asset List'!$CN$3:$CT$3,0))</f>
        <v>0.12</v>
      </c>
      <c r="AF11" s="15">
        <f>INDEX('Unique Asset List'!$CU$4:$DA$99,MATCH($B11,'Unique Asset List'!$B$4:$B$99,0),MATCH($C$1,'Unique Asset List'!$CU$3:$DA$3,0))</f>
        <v>0.38</v>
      </c>
      <c r="AG11" s="15">
        <f>INDEX('Unique Asset List'!$BZ$4:$CF$99,MATCH($B11,'Unique Asset List'!$B$4:$B$99,0),MATCH($C$1,'Unique Asset List'!$BZ$3:$CF$3,0))</f>
        <v>0.12</v>
      </c>
      <c r="AH11" s="15">
        <f>INDEX('Unique Asset List'!$CG$4:$CM$99,MATCH($B11,'Unique Asset List'!$B$4:$B$99,0),MATCH($C$1,'Unique Asset List'!$CG$3:$CM$3,0))</f>
        <v>0.38</v>
      </c>
      <c r="AI11" s="11">
        <v>0.96187963349867744</v>
      </c>
      <c r="AJ11" s="15">
        <f>INDEX('Unique Asset List'!$BL$4:$BR$99,MATCH($B11,'Unique Asset List'!$B$4:$B$99,0),MATCH($C$1,'Unique Asset List'!$BL$3:$BR$3,0))</f>
        <v>2.1252009430760062</v>
      </c>
      <c r="AK11" s="15">
        <f>INDEX('Unique Asset List'!$BS$4:$BY$99,MATCH($B11,'Unique Asset List'!$B$4:$B$99,0),MATCH($C$1,'Unique Asset List'!$BS$3:$BY$3,0))</f>
        <v>-1.7169645793441486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List'!$A$4:$A$75,MATCH(B11,'Unique Asset List'!$B$4:$B$75,0))</f>
        <v>78</v>
      </c>
      <c r="BE11" s="5">
        <f t="shared" si="3"/>
        <v>5.3783922003933012E-2</v>
      </c>
      <c r="BF11" s="301">
        <f>INDEX('FR-Efficacy Acceptability'!$G$12:$G$52,MATCH('3'!$B11,'FR-Efficacy Acceptability'!$B$12:$B$52,0))</f>
        <v>3.4000000000000004</v>
      </c>
      <c r="BG11" s="5">
        <f t="shared" si="4"/>
        <v>3.7117903930130994E-2</v>
      </c>
      <c r="BH11" s="306">
        <f t="shared" si="5"/>
        <v>1.629218392343838E-2</v>
      </c>
    </row>
    <row r="12" spans="1:60" x14ac:dyDescent="0.25">
      <c r="A12" s="9" t="str">
        <f t="shared" si="0"/>
        <v>FR</v>
      </c>
      <c r="B12" s="9" t="s">
        <v>327</v>
      </c>
      <c r="C12" s="20"/>
      <c r="D12" s="9" t="s">
        <v>84</v>
      </c>
      <c r="E12" s="9"/>
      <c r="F12" s="9" t="s">
        <v>45</v>
      </c>
      <c r="G12" s="19">
        <v>0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0.85517091563755854</v>
      </c>
      <c r="V12" s="17">
        <v>1</v>
      </c>
      <c r="W12" s="9" t="str">
        <f>INDEX('Unique Asset List'!$C$4:$C$75,MATCH(B12,'Unique Asset List'!$B$4:$B$75,0))</f>
        <v>AAPS</v>
      </c>
      <c r="X12" s="9">
        <f>INDEX('Unique Asset List'!$AC$4:$AI$99,MATCH($B12,'Unique Asset List'!$B$4:$B$99,0),MATCH($C$1,'Unique Asset List'!$AC$3:$AI$3,0))</f>
        <v>2005</v>
      </c>
      <c r="Y12" s="9">
        <f>INDEX('Unique Asset List'!$AJ$4:$AP$99,MATCH($B12,'Unique Asset List'!$B$4:$B$99,0),MATCH($C$1,'Unique Asset List'!$AJ$3:$AP$3,0))</f>
        <v>4</v>
      </c>
      <c r="Z12" s="9">
        <f>INDEX('Unique Asset List'!$AX$4:$BD$99,MATCH($B12,'Unique Asset List'!$B$4:$B$99,0),MATCH($C$1,'Unique Asset List'!$AX$3:$BD$3,0))</f>
        <v>2014</v>
      </c>
      <c r="AA12" s="9">
        <f>INDEX('Unique Asset List'!$BE$4:$BK$99,MATCH($B12,'Unique Asset List'!$B$4:$B$99,0),MATCH($C$1,'Unique Asset List'!$BE$3:$BK$3,0))</f>
        <v>4</v>
      </c>
      <c r="AB12" s="16">
        <f>INDEX('FR-Efficacy Acceptability'!$C$12:$C$52,MATCH($B12,'FR-Efficacy Acceptability'!$B$12:$B$52,0))</f>
        <v>1.5653948</v>
      </c>
      <c r="AC12" s="16">
        <f>INDEX('FR-Efficacy Acceptability'!$E$12:$E$52,MATCH($B12,'FR-Efficacy Acceptability'!$B$12:$B$52,0))</f>
        <v>0.84494130000000001</v>
      </c>
      <c r="AD12" s="16">
        <f>INDEX('FR-Efficacy Acceptability'!$F$12:$F$52,MATCH($B12,'FR-Efficacy Acceptability'!$B$12:$B$52,0))</f>
        <v>0.38188783577999996</v>
      </c>
      <c r="AE12" s="15">
        <f>INDEX('Unique Asset List'!$CN$4:$CT$99,MATCH($B12,'Unique Asset List'!$B$4:$B$99,0),MATCH($C$1,'Unique Asset List'!$CN$3:$CT$3,0))</f>
        <v>0.12</v>
      </c>
      <c r="AF12" s="15">
        <f>INDEX('Unique Asset List'!$CU$4:$DA$99,MATCH($B12,'Unique Asset List'!$B$4:$B$99,0),MATCH($C$1,'Unique Asset List'!$CU$3:$DA$3,0))</f>
        <v>0.38</v>
      </c>
      <c r="AG12" s="15">
        <f>INDEX('Unique Asset List'!$BZ$4:$CF$99,MATCH($B12,'Unique Asset List'!$B$4:$B$99,0),MATCH($C$1,'Unique Asset List'!$BZ$3:$CF$3,0))</f>
        <v>0.12</v>
      </c>
      <c r="AH12" s="15">
        <f>INDEX('Unique Asset List'!$CG$4:$CM$99,MATCH($B12,'Unique Asset List'!$B$4:$B$99,0),MATCH($C$1,'Unique Asset List'!$CG$3:$CM$3,0))</f>
        <v>0.38</v>
      </c>
      <c r="AI12" s="11">
        <v>0.96187963349867744</v>
      </c>
      <c r="AJ12" s="15">
        <f>INDEX('Unique Asset List'!$BL$4:$BR$99,MATCH($B12,'Unique Asset List'!$B$4:$B$99,0),MATCH($C$1,'Unique Asset List'!$BL$3:$BR$3,0))</f>
        <v>2.1252009430760062</v>
      </c>
      <c r="AK12" s="15">
        <f>INDEX('Unique Asset List'!$BS$4:$BY$99,MATCH($B12,'Unique Asset List'!$B$4:$B$99,0),MATCH($C$1,'Unique Asset List'!$BS$3:$BY$3,0))</f>
        <v>-1.7169645793441486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List'!$A$4:$A$75,MATCH(B12,'Unique Asset List'!$B$4:$B$75,0))</f>
        <v>65</v>
      </c>
      <c r="BE12" s="5">
        <f t="shared" si="3"/>
        <v>4.5994445826682426E-2</v>
      </c>
      <c r="BF12" s="301">
        <f>INDEX('FR-Efficacy Acceptability'!$G$12:$G$52,MATCH('3'!$B12,'FR-Efficacy Acceptability'!$B$12:$B$52,0))</f>
        <v>3.0000000000000004</v>
      </c>
      <c r="BG12" s="5">
        <f t="shared" si="4"/>
        <v>3.2751091703056762E-2</v>
      </c>
      <c r="BH12" s="306">
        <f t="shared" si="5"/>
        <v>1.393260184354231E-2</v>
      </c>
    </row>
    <row r="13" spans="1:60" x14ac:dyDescent="0.25">
      <c r="A13" s="9" t="str">
        <f t="shared" si="0"/>
        <v>FR</v>
      </c>
      <c r="B13" s="9" t="s">
        <v>318</v>
      </c>
      <c r="C13" s="20"/>
      <c r="D13" s="9" t="s">
        <v>84</v>
      </c>
      <c r="E13" s="9"/>
      <c r="F13" s="9" t="s">
        <v>45</v>
      </c>
      <c r="G13" s="19">
        <v>9.395716084320728E-2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0.85517091563755854</v>
      </c>
      <c r="V13" s="17">
        <v>1</v>
      </c>
      <c r="W13" s="9" t="str">
        <f>INDEX('Unique Asset List'!$C$4:$C$75,MATCH(B13,'Unique Asset List'!$B$4:$B$75,0))</f>
        <v>Benzo</v>
      </c>
      <c r="X13" s="9">
        <f>INDEX('Unique Asset List'!$AC$4:$AI$99,MATCH($B13,'Unique Asset List'!$B$4:$B$99,0),MATCH($C$1,'Unique Asset List'!$AC$3:$AI$3,0))</f>
        <v>1996</v>
      </c>
      <c r="Y13" s="9">
        <f>INDEX('Unique Asset List'!$AJ$4:$AP$99,MATCH($B13,'Unique Asset List'!$B$4:$B$99,0),MATCH($C$1,'Unique Asset List'!$AJ$3:$AP$3,0))</f>
        <v>7</v>
      </c>
      <c r="Z13" s="9">
        <f>INDEX('Unique Asset List'!$AX$4:$BD$99,MATCH($B13,'Unique Asset List'!$B$4:$B$99,0),MATCH($C$1,'Unique Asset List'!$AX$3:$BD$3,0))</f>
        <v>2006</v>
      </c>
      <c r="AA13" s="9">
        <f>INDEX('Unique Asset List'!$BE$4:$BK$99,MATCH($B13,'Unique Asset List'!$B$4:$B$99,0),MATCH($C$1,'Unique Asset List'!$BE$3:$BK$3,0))</f>
        <v>7</v>
      </c>
      <c r="AB13" s="16">
        <f>INDEX('FR-Efficacy Acceptability'!$C$12:$C$52,MATCH($B13,'FR-Efficacy Acceptability'!$B$12:$B$52,0))</f>
        <v>0.92538920000000002</v>
      </c>
      <c r="AC13" s="16">
        <f>INDEX('FR-Efficacy Acceptability'!$E$12:$E$52,MATCH($B13,'FR-Efficacy Acceptability'!$B$12:$B$52,0))</f>
        <v>1.1388874</v>
      </c>
      <c r="AD13" s="16">
        <f>INDEX('FR-Efficacy Acceptability'!$F$12:$F$52,MATCH($B13,'FR-Efficacy Acceptability'!$B$12:$B$52,0))</f>
        <v>0.38188783577999996</v>
      </c>
      <c r="AE13" s="15">
        <f>INDEX('Unique Asset List'!$CN$4:$CT$99,MATCH($B13,'Unique Asset List'!$B$4:$B$99,0),MATCH($C$1,'Unique Asset List'!$CN$3:$CT$3,0))</f>
        <v>0.12</v>
      </c>
      <c r="AF13" s="15">
        <f>INDEX('Unique Asset List'!$CU$4:$DA$99,MATCH($B13,'Unique Asset List'!$B$4:$B$99,0),MATCH($C$1,'Unique Asset List'!$CU$3:$DA$3,0))</f>
        <v>0.38</v>
      </c>
      <c r="AG13" s="15">
        <f>INDEX('Unique Asset List'!$BZ$4:$CF$99,MATCH($B13,'Unique Asset List'!$B$4:$B$99,0),MATCH($C$1,'Unique Asset List'!$BZ$3:$CF$3,0))</f>
        <v>0.12</v>
      </c>
      <c r="AH13" s="15">
        <f>INDEX('Unique Asset List'!$CG$4:$CM$99,MATCH($B13,'Unique Asset List'!$B$4:$B$99,0),MATCH($C$1,'Unique Asset List'!$CG$3:$CM$3,0))</f>
        <v>0.38</v>
      </c>
      <c r="AI13" s="11">
        <v>0.96187963349867744</v>
      </c>
      <c r="AJ13" s="15">
        <f>INDEX('Unique Asset List'!$BL$4:$BR$99,MATCH($B13,'Unique Asset List'!$B$4:$B$99,0),MATCH($C$1,'Unique Asset List'!$BL$3:$BR$3,0))</f>
        <v>2.1252009430760062</v>
      </c>
      <c r="AK13" s="15">
        <f>INDEX('Unique Asset List'!$BS$4:$BY$99,MATCH($B13,'Unique Asset List'!$B$4:$B$99,0),MATCH($C$1,'Unique Asset List'!$BS$3:$BY$3,0))</f>
        <v>-1.7169645793441486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List'!$A$4:$A$75,MATCH(B13,'Unique Asset List'!$B$4:$B$75,0))</f>
        <v>79</v>
      </c>
      <c r="BE13" s="5">
        <f t="shared" si="3"/>
        <v>4.5994445826682426E-2</v>
      </c>
      <c r="BF13" s="301">
        <f>INDEX('FR-Efficacy Acceptability'!$G$12:$G$52,MATCH('3'!$B13,'FR-Efficacy Acceptability'!$B$12:$B$52,0))</f>
        <v>3.0000000000000004</v>
      </c>
      <c r="BG13" s="5">
        <f t="shared" si="4"/>
        <v>3.2751091703056762E-2</v>
      </c>
      <c r="BH13" s="306">
        <f t="shared" si="5"/>
        <v>1.393260184354231E-2</v>
      </c>
    </row>
    <row r="14" spans="1:60" x14ac:dyDescent="0.25">
      <c r="A14" s="9" t="str">
        <f t="shared" si="0"/>
        <v>FR</v>
      </c>
      <c r="B14" s="9" t="s">
        <v>310</v>
      </c>
      <c r="C14" s="20"/>
      <c r="D14" s="9" t="s">
        <v>84</v>
      </c>
      <c r="E14" s="9"/>
      <c r="F14" s="9" t="s">
        <v>45</v>
      </c>
      <c r="G14" s="19">
        <v>5.2117103432975119E-2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1</v>
      </c>
      <c r="V14" s="17">
        <v>1</v>
      </c>
      <c r="W14" s="9" t="str">
        <f>INDEX('Unique Asset List'!$C$4:$C$75,MATCH(B14,'Unique Asset List'!$B$4:$B$75,0))</f>
        <v>TCA</v>
      </c>
      <c r="X14" s="9">
        <f>INDEX('Unique Asset List'!$AC$4:$AI$99,MATCH($B14,'Unique Asset List'!$B$4:$B$99,0),MATCH($C$1,'Unique Asset List'!$AC$3:$AI$3,0))</f>
        <v>1970</v>
      </c>
      <c r="Y14" s="9">
        <f>INDEX('Unique Asset List'!$AJ$4:$AP$99,MATCH($B14,'Unique Asset List'!$B$4:$B$99,0),MATCH($C$1,'Unique Asset List'!$AJ$3:$AP$3,0))</f>
        <v>10</v>
      </c>
      <c r="Z14" s="9">
        <f>INDEX('Unique Asset List'!$AX$4:$BD$99,MATCH($B14,'Unique Asset List'!$B$4:$B$99,0),MATCH($C$1,'Unique Asset List'!$AX$3:$BD$3,0))</f>
        <v>1980</v>
      </c>
      <c r="AA14" s="9">
        <f>INDEX('Unique Asset List'!$BE$4:$BK$99,MATCH($B14,'Unique Asset List'!$B$4:$B$99,0),MATCH($C$1,'Unique Asset List'!$BE$3:$BK$3,0))</f>
        <v>10</v>
      </c>
      <c r="AB14" s="16">
        <f>INDEX('FR-Efficacy Acceptability'!$C$12:$C$52,MATCH($B14,'FR-Efficacy Acceptability'!$B$12:$B$52,0))</f>
        <v>1.8480246</v>
      </c>
      <c r="AC14" s="16">
        <f>INDEX('FR-Efficacy Acceptability'!$E$12:$E$52,MATCH($B14,'FR-Efficacy Acceptability'!$B$12:$B$52,0))</f>
        <v>0.81725599999999998</v>
      </c>
      <c r="AD14" s="16">
        <f>INDEX('FR-Efficacy Acceptability'!$F$12:$F$52,MATCH($B14,'FR-Efficacy Acceptability'!$B$12:$B$52,0))</f>
        <v>0.34186063164000002</v>
      </c>
      <c r="AE14" s="15">
        <f>INDEX('Unique Asset List'!$CN$4:$CT$99,MATCH($B14,'Unique Asset List'!$B$4:$B$99,0),MATCH($C$1,'Unique Asset List'!$CN$3:$CT$3,0))</f>
        <v>0.12</v>
      </c>
      <c r="AF14" s="15">
        <f>INDEX('Unique Asset List'!$CU$4:$DA$99,MATCH($B14,'Unique Asset List'!$B$4:$B$99,0),MATCH($C$1,'Unique Asset List'!$CU$3:$DA$3,0))</f>
        <v>0.38</v>
      </c>
      <c r="AG14" s="15">
        <f>INDEX('Unique Asset List'!$BZ$4:$CF$99,MATCH($B14,'Unique Asset List'!$B$4:$B$99,0),MATCH($C$1,'Unique Asset List'!$BZ$3:$CF$3,0))</f>
        <v>0.12</v>
      </c>
      <c r="AH14" s="15">
        <f>INDEX('Unique Asset List'!$CG$4:$CM$99,MATCH($B14,'Unique Asset List'!$B$4:$B$99,0),MATCH($C$1,'Unique Asset List'!$CG$3:$CM$3,0))</f>
        <v>0.38</v>
      </c>
      <c r="AI14" s="11">
        <v>0.96187963349867744</v>
      </c>
      <c r="AJ14" s="15">
        <f>INDEX('Unique Asset List'!$BL$4:$BR$99,MATCH($B14,'Unique Asset List'!$B$4:$B$99,0),MATCH($C$1,'Unique Asset List'!$BL$3:$BR$3,0))</f>
        <v>2.1252009430760062</v>
      </c>
      <c r="AK14" s="15">
        <f>INDEX('Unique Asset List'!$BS$4:$BY$99,MATCH($B14,'Unique Asset List'!$B$4:$B$99,0),MATCH($C$1,'Unique Asset List'!$BS$3:$BY$3,0))</f>
        <v>-1.7169645793441486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List'!$A$4:$A$75,MATCH(B14,'Unique Asset List'!$B$4:$B$75,0))</f>
        <v>80</v>
      </c>
      <c r="BE14" s="5">
        <f t="shared" si="3"/>
        <v>5.3783922003933012E-2</v>
      </c>
      <c r="BF14" s="301">
        <f>INDEX('FR-Efficacy Acceptability'!$G$12:$G$52,MATCH('3'!$B14,'FR-Efficacy Acceptability'!$B$12:$B$52,0))</f>
        <v>3.4000000000000004</v>
      </c>
      <c r="BG14" s="5">
        <f t="shared" si="4"/>
        <v>3.7117903930130994E-2</v>
      </c>
      <c r="BH14" s="306">
        <f t="shared" si="5"/>
        <v>1.629218392343838E-2</v>
      </c>
    </row>
    <row r="15" spans="1:60" x14ac:dyDescent="0.25">
      <c r="A15" s="9" t="str">
        <f t="shared" si="0"/>
        <v>FR</v>
      </c>
      <c r="B15" s="9" t="s">
        <v>312</v>
      </c>
      <c r="C15" s="20"/>
      <c r="D15" s="9" t="s">
        <v>84</v>
      </c>
      <c r="E15" s="9"/>
      <c r="F15" s="9" t="s">
        <v>45</v>
      </c>
      <c r="G15" s="19">
        <v>0.14892518493063259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0.58033625752995932</v>
      </c>
      <c r="V15" s="17">
        <v>1</v>
      </c>
      <c r="W15" s="9" t="str">
        <f>INDEX('Unique Asset List'!$C$4:$C$75,MATCH(B15,'Unique Asset List'!$B$4:$B$75,0))</f>
        <v>MSTB</v>
      </c>
      <c r="X15" s="9">
        <f>INDEX('Unique Asset List'!$AC$4:$AI$99,MATCH($B15,'Unique Asset List'!$B$4:$B$99,0),MATCH($C$1,'Unique Asset List'!$AC$3:$AI$3,0))</f>
        <v>2000</v>
      </c>
      <c r="Y15" s="9">
        <f>INDEX('Unique Asset List'!$AJ$4:$AP$99,MATCH($B15,'Unique Asset List'!$B$4:$B$99,0),MATCH($C$1,'Unique Asset List'!$AJ$3:$AP$3,0))</f>
        <v>10</v>
      </c>
      <c r="Z15" s="9">
        <f>INDEX('Unique Asset List'!$AX$4:$BD$99,MATCH($B15,'Unique Asset List'!$B$4:$B$99,0),MATCH($C$1,'Unique Asset List'!$AX$3:$BD$3,0))</f>
        <v>2010</v>
      </c>
      <c r="AA15" s="9">
        <f>INDEX('Unique Asset List'!$BE$4:$BK$99,MATCH($B15,'Unique Asset List'!$B$4:$B$99,0),MATCH($C$1,'Unique Asset List'!$BE$3:$BK$3,0))</f>
        <v>10</v>
      </c>
      <c r="AB15" s="16">
        <f>INDEX('FR-Efficacy Acceptability'!$C$12:$C$52,MATCH($B15,'FR-Efficacy Acceptability'!$B$12:$B$52,0))</f>
        <v>1.285013</v>
      </c>
      <c r="AC15" s="16">
        <f>INDEX('FR-Efficacy Acceptability'!$E$12:$E$52,MATCH($B15,'FR-Efficacy Acceptability'!$B$12:$B$52,0))</f>
        <v>0.73932050000000005</v>
      </c>
      <c r="AD15" s="16">
        <f>INDEX('FR-Efficacy Acceptability'!$F$12:$F$52,MATCH($B15,'FR-Efficacy Acceptability'!$B$12:$B$52,0))</f>
        <v>0.24689282750000002</v>
      </c>
      <c r="AE15" s="15">
        <f>INDEX('Unique Asset List'!$CN$4:$CT$99,MATCH($B15,'Unique Asset List'!$B$4:$B$99,0),MATCH($C$1,'Unique Asset List'!$CN$3:$CT$3,0))</f>
        <v>0.12</v>
      </c>
      <c r="AF15" s="15">
        <f>INDEX('Unique Asset List'!$CU$4:$DA$99,MATCH($B15,'Unique Asset List'!$B$4:$B$99,0),MATCH($C$1,'Unique Asset List'!$CU$3:$DA$3,0))</f>
        <v>0.38</v>
      </c>
      <c r="AG15" s="15">
        <f>INDEX('Unique Asset List'!$BZ$4:$CF$99,MATCH($B15,'Unique Asset List'!$B$4:$B$99,0),MATCH($C$1,'Unique Asset List'!$BZ$3:$CF$3,0))</f>
        <v>0.12</v>
      </c>
      <c r="AH15" s="15">
        <f>INDEX('Unique Asset List'!$CG$4:$CM$99,MATCH($B15,'Unique Asset List'!$B$4:$B$99,0),MATCH($C$1,'Unique Asset List'!$CG$3:$CM$3,0))</f>
        <v>0.38</v>
      </c>
      <c r="AI15" s="11">
        <v>0.96187963349867744</v>
      </c>
      <c r="AJ15" s="15">
        <f>INDEX('Unique Asset List'!$BL$4:$BR$99,MATCH($B15,'Unique Asset List'!$B$4:$B$99,0),MATCH($C$1,'Unique Asset List'!$BL$3:$BR$3,0))</f>
        <v>2.1252009430760062</v>
      </c>
      <c r="AK15" s="15">
        <f>INDEX('Unique Asset List'!$BS$4:$BY$99,MATCH($B15,'Unique Asset List'!$B$4:$B$99,0),MATCH($C$1,'Unique Asset List'!$BS$3:$BY$3,0))</f>
        <v>-1.7169645793441486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List'!$A$4:$A$75,MATCH(B15,'Unique Asset List'!$B$4:$B$75,0))</f>
        <v>83</v>
      </c>
      <c r="BE15" s="5">
        <f t="shared" si="3"/>
        <v>3.1212760011045712E-2</v>
      </c>
      <c r="BF15" s="301">
        <f>INDEX('FR-Efficacy Acceptability'!$G$12:$G$52,MATCH('3'!$B15,'FR-Efficacy Acceptability'!$B$12:$B$52,0))</f>
        <v>2.2000000000000002</v>
      </c>
      <c r="BG15" s="5">
        <f t="shared" si="4"/>
        <v>2.401746724890829E-2</v>
      </c>
      <c r="BH15" s="306">
        <f t="shared" si="5"/>
        <v>9.4549450451179972E-3</v>
      </c>
    </row>
    <row r="16" spans="1:60" x14ac:dyDescent="0.25">
      <c r="A16" s="9" t="str">
        <f t="shared" si="0"/>
        <v>FR</v>
      </c>
      <c r="B16" s="9" t="s">
        <v>321</v>
      </c>
      <c r="C16" s="20"/>
      <c r="D16" s="9" t="s">
        <v>84</v>
      </c>
      <c r="E16" s="9"/>
      <c r="F16" s="9" t="s">
        <v>45</v>
      </c>
      <c r="G16" s="19">
        <v>2.8351929372624173E-3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List'!$C$4:$C$75,MATCH(B16,'Unique Asset List'!$B$4:$B$75,0))</f>
        <v>TCA</v>
      </c>
      <c r="X16" s="9">
        <f>INDEX('Unique Asset List'!$AC$4:$AI$99,MATCH($B16,'Unique Asset List'!$B$4:$B$99,0),MATCH($C$1,'Unique Asset List'!$AC$3:$AI$3,0))</f>
        <v>1984</v>
      </c>
      <c r="Y16" s="9">
        <f>INDEX('Unique Asset List'!$AJ$4:$AP$99,MATCH($B16,'Unique Asset List'!$B$4:$B$99,0),MATCH($C$1,'Unique Asset List'!$AJ$3:$AP$3,0))</f>
        <v>4</v>
      </c>
      <c r="Z16" s="9">
        <f>INDEX('Unique Asset List'!$AX$4:$BD$99,MATCH($B16,'Unique Asset List'!$B$4:$B$99,0),MATCH($C$1,'Unique Asset List'!$AX$3:$BD$3,0))</f>
        <v>1994</v>
      </c>
      <c r="AA16" s="9">
        <f>INDEX('Unique Asset List'!$BE$4:$BK$99,MATCH($B16,'Unique Asset List'!$B$4:$B$99,0),MATCH($C$1,'Unique Asset List'!$BE$3:$BK$3,0))</f>
        <v>4</v>
      </c>
      <c r="AB16" s="16">
        <f>INDEX('FR-Efficacy Acceptability'!$C$12:$C$52,MATCH($B16,'FR-Efficacy Acceptability'!$B$12:$B$52,0))</f>
        <v>1.1800876</v>
      </c>
      <c r="AC16" s="16">
        <f>INDEX('FR-Efficacy Acceptability'!$E$12:$E$52,MATCH($B16,'FR-Efficacy Acceptability'!$B$12:$B$52,0))</f>
        <v>1.1322108000000002</v>
      </c>
      <c r="AD16" s="16">
        <f>INDEX('FR-Efficacy Acceptability'!$F$12:$F$52,MATCH($B16,'FR-Efficacy Acceptability'!$B$12:$B$52,0))</f>
        <v>0.38188783577999996</v>
      </c>
      <c r="AE16" s="15">
        <f>INDEX('Unique Asset List'!$CN$4:$CT$99,MATCH($B16,'Unique Asset List'!$B$4:$B$99,0),MATCH($C$1,'Unique Asset List'!$CN$3:$CT$3,0))</f>
        <v>0.12</v>
      </c>
      <c r="AF16" s="15">
        <f>INDEX('Unique Asset List'!$CU$4:$DA$99,MATCH($B16,'Unique Asset List'!$B$4:$B$99,0),MATCH($C$1,'Unique Asset List'!$CU$3:$DA$3,0))</f>
        <v>0.38</v>
      </c>
      <c r="AG16" s="15">
        <f>INDEX('Unique Asset List'!$BZ$4:$CF$99,MATCH($B16,'Unique Asset List'!$B$4:$B$99,0),MATCH($C$1,'Unique Asset List'!$BZ$3:$CF$3,0))</f>
        <v>0.12</v>
      </c>
      <c r="AH16" s="15">
        <f>INDEX('Unique Asset List'!$CG$4:$CM$99,MATCH($B16,'Unique Asset List'!$B$4:$B$99,0),MATCH($C$1,'Unique Asset List'!$CG$3:$CM$3,0))</f>
        <v>0.38</v>
      </c>
      <c r="AI16" s="11">
        <v>0.96187963349867744</v>
      </c>
      <c r="AJ16" s="15">
        <f>INDEX('Unique Asset List'!$BL$4:$BR$99,MATCH($B16,'Unique Asset List'!$B$4:$B$99,0),MATCH($C$1,'Unique Asset List'!$BL$3:$BR$3,0))</f>
        <v>2.1252009430760062</v>
      </c>
      <c r="AK16" s="15">
        <f>INDEX('Unique Asset List'!$BS$4:$BY$99,MATCH($B16,'Unique Asset List'!$B$4:$B$99,0),MATCH($C$1,'Unique Asset List'!$BS$3:$BY$3,0))</f>
        <v>-1.7169645793441486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List'!$A$4:$A$75,MATCH(B16,'Unique Asset List'!$B$4:$B$75,0))</f>
        <v>85</v>
      </c>
      <c r="BE16" s="5">
        <f t="shared" si="3"/>
        <v>5.3783922003933012E-2</v>
      </c>
      <c r="BF16" s="301">
        <f>INDEX('FR-Efficacy Acceptability'!$G$12:$G$52,MATCH('3'!$B16,'FR-Efficacy Acceptability'!$B$12:$B$52,0))</f>
        <v>3.4000000000000004</v>
      </c>
      <c r="BG16" s="5">
        <f t="shared" si="4"/>
        <v>3.7117903930130994E-2</v>
      </c>
      <c r="BH16" s="306">
        <f t="shared" si="5"/>
        <v>1.629218392343838E-2</v>
      </c>
    </row>
    <row r="17" spans="1:60" x14ac:dyDescent="0.25">
      <c r="A17" s="9" t="str">
        <f t="shared" si="0"/>
        <v>FR</v>
      </c>
      <c r="B17" s="9" t="s">
        <v>313</v>
      </c>
      <c r="C17" s="20"/>
      <c r="D17" s="9" t="s">
        <v>84</v>
      </c>
      <c r="E17" s="9"/>
      <c r="F17" s="9" t="s">
        <v>45</v>
      </c>
      <c r="G17" s="19">
        <v>1.5450312768435875E-2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List'!$C$4:$C$75,MATCH(B17,'Unique Asset List'!$B$4:$B$75,0))</f>
        <v>TCA</v>
      </c>
      <c r="X17" s="9">
        <f>INDEX('Unique Asset List'!$AC$4:$AI$99,MATCH($B17,'Unique Asset List'!$B$4:$B$99,0),MATCH($C$1,'Unique Asset List'!$AC$3:$AI$3,0))</f>
        <v>1996</v>
      </c>
      <c r="Y17" s="9">
        <f>INDEX('Unique Asset List'!$AJ$4:$AP$99,MATCH($B17,'Unique Asset List'!$B$4:$B$99,0),MATCH($C$1,'Unique Asset List'!$AJ$3:$AP$3,0))</f>
        <v>8</v>
      </c>
      <c r="Z17" s="9">
        <f>INDEX('Unique Asset List'!$AX$4:$BD$99,MATCH($B17,'Unique Asset List'!$B$4:$B$99,0),MATCH($C$1,'Unique Asset List'!$AX$3:$BD$3,0))</f>
        <v>2006</v>
      </c>
      <c r="AA17" s="9">
        <f>INDEX('Unique Asset List'!$BE$4:$BK$99,MATCH($B17,'Unique Asset List'!$B$4:$B$99,0),MATCH($C$1,'Unique Asset List'!$BE$3:$BK$3,0))</f>
        <v>8</v>
      </c>
      <c r="AB17" s="16">
        <f>INDEX('FR-Efficacy Acceptability'!$C$12:$C$52,MATCH($B17,'FR-Efficacy Acceptability'!$B$12:$B$52,0))</f>
        <v>2.0089814000000001</v>
      </c>
      <c r="AC17" s="16">
        <f>INDEX('FR-Efficacy Acceptability'!$E$12:$E$52,MATCH($B17,'FR-Efficacy Acceptability'!$B$12:$B$52,0))</f>
        <v>0.99792579999999997</v>
      </c>
      <c r="AD17" s="16">
        <f>INDEX('FR-Efficacy Acceptability'!$F$12:$F$52,MATCH($B17,'FR-Efficacy Acceptability'!$B$12:$B$52,0))</f>
        <v>0.38188783577999996</v>
      </c>
      <c r="AE17" s="15">
        <f>INDEX('Unique Asset List'!$CN$4:$CT$99,MATCH($B17,'Unique Asset List'!$B$4:$B$99,0),MATCH($C$1,'Unique Asset List'!$CN$3:$CT$3,0))</f>
        <v>0.12</v>
      </c>
      <c r="AF17" s="15">
        <f>INDEX('Unique Asset List'!$CU$4:$DA$99,MATCH($B17,'Unique Asset List'!$B$4:$B$99,0),MATCH($C$1,'Unique Asset List'!$CU$3:$DA$3,0))</f>
        <v>0.38</v>
      </c>
      <c r="AG17" s="15">
        <f>INDEX('Unique Asset List'!$BZ$4:$CF$99,MATCH($B17,'Unique Asset List'!$B$4:$B$99,0),MATCH($C$1,'Unique Asset List'!$BZ$3:$CF$3,0))</f>
        <v>0.12</v>
      </c>
      <c r="AH17" s="15">
        <f>INDEX('Unique Asset List'!$CG$4:$CM$99,MATCH($B17,'Unique Asset List'!$B$4:$B$99,0),MATCH($C$1,'Unique Asset List'!$CG$3:$CM$3,0))</f>
        <v>0.38</v>
      </c>
      <c r="AI17" s="11">
        <v>0.96187963349867744</v>
      </c>
      <c r="AJ17" s="15">
        <f>INDEX('Unique Asset List'!$BL$4:$BR$99,MATCH($B17,'Unique Asset List'!$B$4:$B$99,0),MATCH($C$1,'Unique Asset List'!$BL$3:$BR$3,0))</f>
        <v>2.1252009430760062</v>
      </c>
      <c r="AK17" s="15">
        <f>INDEX('Unique Asset List'!$BS$4:$BY$99,MATCH($B17,'Unique Asset List'!$B$4:$B$99,0),MATCH($C$1,'Unique Asset List'!$BS$3:$BY$3,0))</f>
        <v>-1.7169645793441486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List'!$A$4:$A$75,MATCH(B17,'Unique Asset List'!$B$4:$B$75,0))</f>
        <v>86</v>
      </c>
      <c r="BE17" s="5">
        <f t="shared" si="3"/>
        <v>5.3783922003933012E-2</v>
      </c>
      <c r="BF17" s="301">
        <f>INDEX('FR-Efficacy Acceptability'!$G$12:$G$52,MATCH('3'!$B17,'FR-Efficacy Acceptability'!$B$12:$B$52,0))</f>
        <v>3.4000000000000004</v>
      </c>
      <c r="BG17" s="5">
        <f t="shared" si="4"/>
        <v>3.7117903930130994E-2</v>
      </c>
      <c r="BH17" s="306">
        <f t="shared" si="5"/>
        <v>1.629218392343838E-2</v>
      </c>
    </row>
    <row r="18" spans="1:60" x14ac:dyDescent="0.25">
      <c r="A18" s="9" t="str">
        <f t="shared" si="0"/>
        <v>FR</v>
      </c>
      <c r="B18" s="9" t="s">
        <v>322</v>
      </c>
      <c r="C18" s="20"/>
      <c r="D18" s="9" t="s">
        <v>84</v>
      </c>
      <c r="E18" s="9"/>
      <c r="F18" s="9" t="s">
        <v>45</v>
      </c>
      <c r="G18" s="19">
        <v>8.9802602290171174E-2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0.85517091563755854</v>
      </c>
      <c r="V18" s="17">
        <v>1</v>
      </c>
      <c r="W18" s="9" t="str">
        <f>INDEX('Unique Asset List'!$C$4:$C$75,MATCH(B18,'Unique Asset List'!$B$4:$B$75,0))</f>
        <v>Benzo</v>
      </c>
      <c r="X18" s="9">
        <f>INDEX('Unique Asset List'!$AC$4:$AI$99,MATCH($B18,'Unique Asset List'!$B$4:$B$99,0),MATCH($C$1,'Unique Asset List'!$AC$3:$AI$3,0))</f>
        <v>1966</v>
      </c>
      <c r="Y18" s="9">
        <f>INDEX('Unique Asset List'!$AJ$4:$AP$99,MATCH($B18,'Unique Asset List'!$B$4:$B$99,0),MATCH($C$1,'Unique Asset List'!$AJ$3:$AP$3,0))</f>
        <v>7</v>
      </c>
      <c r="Z18" s="9">
        <f>INDEX('Unique Asset List'!$AX$4:$BD$99,MATCH($B18,'Unique Asset List'!$B$4:$B$99,0),MATCH($C$1,'Unique Asset List'!$AX$3:$BD$3,0))</f>
        <v>1976</v>
      </c>
      <c r="AA18" s="9">
        <f>INDEX('Unique Asset List'!$BE$4:$BK$99,MATCH($B18,'Unique Asset List'!$B$4:$B$99,0),MATCH($C$1,'Unique Asset List'!$BE$3:$BK$3,0))</f>
        <v>7</v>
      </c>
      <c r="AB18" s="16">
        <f>INDEX('FR-Efficacy Acceptability'!$C$12:$C$52,MATCH($B18,'FR-Efficacy Acceptability'!$B$12:$B$52,0))</f>
        <v>0.92538920000000002</v>
      </c>
      <c r="AC18" s="16">
        <f>INDEX('FR-Efficacy Acceptability'!$E$12:$E$52,MATCH($B18,'FR-Efficacy Acceptability'!$B$12:$B$52,0))</f>
        <v>1.1388874</v>
      </c>
      <c r="AD18" s="16">
        <f>INDEX('FR-Efficacy Acceptability'!$F$12:$F$52,MATCH($B18,'FR-Efficacy Acceptability'!$B$12:$B$52,0))</f>
        <v>0.38188783577999996</v>
      </c>
      <c r="AE18" s="15">
        <f>INDEX('Unique Asset List'!$CN$4:$CT$99,MATCH($B18,'Unique Asset List'!$B$4:$B$99,0),MATCH($C$1,'Unique Asset List'!$CN$3:$CT$3,0))</f>
        <v>0.12</v>
      </c>
      <c r="AF18" s="15">
        <f>INDEX('Unique Asset List'!$CU$4:$DA$99,MATCH($B18,'Unique Asset List'!$B$4:$B$99,0),MATCH($C$1,'Unique Asset List'!$CU$3:$DA$3,0))</f>
        <v>0.38</v>
      </c>
      <c r="AG18" s="15">
        <f>INDEX('Unique Asset List'!$BZ$4:$CF$99,MATCH($B18,'Unique Asset List'!$B$4:$B$99,0),MATCH($C$1,'Unique Asset List'!$BZ$3:$CF$3,0))</f>
        <v>0.12</v>
      </c>
      <c r="AH18" s="15">
        <f>INDEX('Unique Asset List'!$CG$4:$CM$99,MATCH($B18,'Unique Asset List'!$B$4:$B$99,0),MATCH($C$1,'Unique Asset List'!$CG$3:$CM$3,0))</f>
        <v>0.38</v>
      </c>
      <c r="AI18" s="11">
        <v>0.96187963349867744</v>
      </c>
      <c r="AJ18" s="15">
        <f>INDEX('Unique Asset List'!$BL$4:$BR$99,MATCH($B18,'Unique Asset List'!$B$4:$B$99,0),MATCH($C$1,'Unique Asset List'!$BL$3:$BR$3,0))</f>
        <v>2.1252009430760062</v>
      </c>
      <c r="AK18" s="15">
        <f>INDEX('Unique Asset List'!$BS$4:$BY$99,MATCH($B18,'Unique Asset List'!$B$4:$B$99,0),MATCH($C$1,'Unique Asset List'!$BS$3:$BY$3,0))</f>
        <v>-1.7169645793441486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List'!$A$4:$A$75,MATCH(B18,'Unique Asset List'!$B$4:$B$75,0))</f>
        <v>88</v>
      </c>
      <c r="BE18" s="5">
        <f t="shared" si="3"/>
        <v>4.5994445826682426E-2</v>
      </c>
      <c r="BF18" s="301">
        <f>INDEX('FR-Efficacy Acceptability'!$G$12:$G$52,MATCH('3'!$B18,'FR-Efficacy Acceptability'!$B$12:$B$52,0))</f>
        <v>3.0000000000000004</v>
      </c>
      <c r="BG18" s="5">
        <f t="shared" si="4"/>
        <v>3.2751091703056762E-2</v>
      </c>
      <c r="BH18" s="306">
        <f t="shared" si="5"/>
        <v>1.393260184354231E-2</v>
      </c>
    </row>
    <row r="19" spans="1:60" x14ac:dyDescent="0.25">
      <c r="A19" s="9" t="str">
        <f t="shared" si="0"/>
        <v>FR</v>
      </c>
      <c r="B19" s="9" t="s">
        <v>323</v>
      </c>
      <c r="C19" s="20"/>
      <c r="D19" s="9" t="s">
        <v>84</v>
      </c>
      <c r="E19" s="9"/>
      <c r="F19" s="9" t="s">
        <v>45</v>
      </c>
      <c r="G19" s="19">
        <v>0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0.85517091563755854</v>
      </c>
      <c r="V19" s="17">
        <v>1</v>
      </c>
      <c r="W19" s="9" t="str">
        <f>INDEX('Unique Asset List'!$C$4:$C$75,MATCH(B19,'Unique Asset List'!$B$4:$B$75,0))</f>
        <v>Benzo</v>
      </c>
      <c r="X19" s="9">
        <f>INDEX('Unique Asset List'!$AC$4:$AI$99,MATCH($B19,'Unique Asset List'!$B$4:$B$99,0),MATCH($C$1,'Unique Asset List'!$AC$3:$AI$3,0))</f>
        <v>1979</v>
      </c>
      <c r="Y19" s="9">
        <f>INDEX('Unique Asset List'!$AJ$4:$AP$99,MATCH($B19,'Unique Asset List'!$B$4:$B$99,0),MATCH($C$1,'Unique Asset List'!$AJ$3:$AP$3,0))</f>
        <v>7</v>
      </c>
      <c r="Z19" s="9">
        <f>INDEX('Unique Asset List'!$AX$4:$BD$99,MATCH($B19,'Unique Asset List'!$B$4:$B$99,0),MATCH($C$1,'Unique Asset List'!$AX$3:$BD$3,0))</f>
        <v>1989</v>
      </c>
      <c r="AA19" s="9">
        <f>INDEX('Unique Asset List'!$BE$4:$BK$99,MATCH($B19,'Unique Asset List'!$B$4:$B$99,0),MATCH($C$1,'Unique Asset List'!$BE$3:$BK$3,0))</f>
        <v>7</v>
      </c>
      <c r="AB19" s="16">
        <f>INDEX('FR-Efficacy Acceptability'!$C$12:$C$52,MATCH($B19,'FR-Efficacy Acceptability'!$B$12:$B$52,0))</f>
        <v>0.92538920000000002</v>
      </c>
      <c r="AC19" s="16">
        <f>INDEX('FR-Efficacy Acceptability'!$E$12:$E$52,MATCH($B19,'FR-Efficacy Acceptability'!$B$12:$B$52,0))</f>
        <v>1.1388874</v>
      </c>
      <c r="AD19" s="16">
        <f>INDEX('FR-Efficacy Acceptability'!$F$12:$F$52,MATCH($B19,'FR-Efficacy Acceptability'!$B$12:$B$52,0))</f>
        <v>0.38188783577999996</v>
      </c>
      <c r="AE19" s="15">
        <f>INDEX('Unique Asset List'!$CN$4:$CT$99,MATCH($B19,'Unique Asset List'!$B$4:$B$99,0),MATCH($C$1,'Unique Asset List'!$CN$3:$CT$3,0))</f>
        <v>0.12</v>
      </c>
      <c r="AF19" s="15">
        <f>INDEX('Unique Asset List'!$CU$4:$DA$99,MATCH($B19,'Unique Asset List'!$B$4:$B$99,0),MATCH($C$1,'Unique Asset List'!$CU$3:$DA$3,0))</f>
        <v>0.38</v>
      </c>
      <c r="AG19" s="15">
        <f>INDEX('Unique Asset List'!$BZ$4:$CF$99,MATCH($B19,'Unique Asset List'!$B$4:$B$99,0),MATCH($C$1,'Unique Asset List'!$BZ$3:$CF$3,0))</f>
        <v>0.12</v>
      </c>
      <c r="AH19" s="15">
        <f>INDEX('Unique Asset List'!$CG$4:$CM$99,MATCH($B19,'Unique Asset List'!$B$4:$B$99,0),MATCH($C$1,'Unique Asset List'!$CG$3:$CM$3,0))</f>
        <v>0.38</v>
      </c>
      <c r="AI19" s="11">
        <v>0.96187963349867744</v>
      </c>
      <c r="AJ19" s="15">
        <f>INDEX('Unique Asset List'!$BL$4:$BR$99,MATCH($B19,'Unique Asset List'!$B$4:$B$99,0),MATCH($C$1,'Unique Asset List'!$BL$3:$BR$3,0))</f>
        <v>2.1252009430760062</v>
      </c>
      <c r="AK19" s="15">
        <f>INDEX('Unique Asset List'!$BS$4:$BY$99,MATCH($B19,'Unique Asset List'!$B$4:$B$99,0),MATCH($C$1,'Unique Asset List'!$BS$3:$BY$3,0))</f>
        <v>-1.7169645793441486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2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List'!$A$4:$A$75,MATCH(B19,'Unique Asset List'!$B$4:$B$75,0))</f>
        <v>89</v>
      </c>
      <c r="BE19" s="5">
        <f t="shared" si="3"/>
        <v>4.5994445826682426E-2</v>
      </c>
      <c r="BF19" s="301">
        <f>INDEX('FR-Efficacy Acceptability'!$G$12:$G$52,MATCH('3'!$B19,'FR-Efficacy Acceptability'!$B$12:$B$52,0))</f>
        <v>3.0000000000000004</v>
      </c>
      <c r="BG19" s="5">
        <f t="shared" si="4"/>
        <v>3.2751091703056762E-2</v>
      </c>
      <c r="BH19" s="306">
        <f t="shared" si="5"/>
        <v>1.393260184354231E-2</v>
      </c>
    </row>
    <row r="20" spans="1:60" x14ac:dyDescent="0.25">
      <c r="A20" s="9" t="str">
        <f t="shared" si="0"/>
        <v>FR</v>
      </c>
      <c r="B20" s="9" t="s">
        <v>329</v>
      </c>
      <c r="C20" s="20"/>
      <c r="D20" s="9" t="s">
        <v>84</v>
      </c>
      <c r="E20" s="9"/>
      <c r="F20" s="9" t="s">
        <v>45</v>
      </c>
      <c r="G20" s="19">
        <v>5.6583486929492659E-2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0.85517091563755854</v>
      </c>
      <c r="V20" s="17">
        <v>1</v>
      </c>
      <c r="W20" s="9" t="str">
        <f>INDEX('Unique Asset List'!$C$4:$C$75,MATCH(B20,'Unique Asset List'!$B$4:$B$75,0))</f>
        <v>AAPS</v>
      </c>
      <c r="X20" s="9">
        <f>INDEX('Unique Asset List'!$AC$4:$AI$99,MATCH($B20,'Unique Asset List'!$B$4:$B$99,0),MATCH($C$1,'Unique Asset List'!$AC$3:$AI$3,0))</f>
        <v>2011</v>
      </c>
      <c r="Y20" s="9">
        <f>INDEX('Unique Asset List'!$AJ$4:$AP$99,MATCH($B20,'Unique Asset List'!$B$4:$B$99,0),MATCH($C$1,'Unique Asset List'!$AJ$3:$AP$3,0))</f>
        <v>11</v>
      </c>
      <c r="Z20" s="9">
        <f>INDEX('Unique Asset List'!$AX$4:$BD$99,MATCH($B20,'Unique Asset List'!$B$4:$B$99,0),MATCH($C$1,'Unique Asset List'!$AX$3:$BD$3,0))</f>
        <v>2007</v>
      </c>
      <c r="AA20" s="9">
        <f>INDEX('Unique Asset List'!$BE$4:$BK$99,MATCH($B20,'Unique Asset List'!$B$4:$B$99,0),MATCH($C$1,'Unique Asset List'!$BE$3:$BK$3,0))</f>
        <v>3</v>
      </c>
      <c r="AB20" s="16">
        <f>INDEX('FR-Efficacy Acceptability'!$C$12:$C$52,MATCH($B20,'FR-Efficacy Acceptability'!$B$12:$B$52,0))</f>
        <v>1.6860000000000002</v>
      </c>
      <c r="AC20" s="16">
        <f>INDEX('FR-Efficacy Acceptability'!$E$12:$E$52,MATCH($B20,'FR-Efficacy Acceptability'!$B$12:$B$52,0))</f>
        <v>0.7529247</v>
      </c>
      <c r="AD20" s="16">
        <f>INDEX('FR-Efficacy Acceptability'!$F$12:$F$52,MATCH($B20,'FR-Efficacy Acceptability'!$B$12:$B$52,0))</f>
        <v>0.38188783577999996</v>
      </c>
      <c r="AE20" s="15">
        <f>INDEX('Unique Asset List'!$CN$4:$CT$99,MATCH($B20,'Unique Asset List'!$B$4:$B$99,0),MATCH($C$1,'Unique Asset List'!$CN$3:$CT$3,0))</f>
        <v>0.12</v>
      </c>
      <c r="AF20" s="15">
        <f>INDEX('Unique Asset List'!$CU$4:$DA$99,MATCH($B20,'Unique Asset List'!$B$4:$B$99,0),MATCH($C$1,'Unique Asset List'!$CU$3:$DA$3,0))</f>
        <v>0.38</v>
      </c>
      <c r="AG20" s="15">
        <f>INDEX('Unique Asset List'!$BZ$4:$CF$99,MATCH($B20,'Unique Asset List'!$B$4:$B$99,0),MATCH($C$1,'Unique Asset List'!$BZ$3:$CF$3,0))</f>
        <v>0.12</v>
      </c>
      <c r="AH20" s="15">
        <f>INDEX('Unique Asset List'!$CG$4:$CM$99,MATCH($B20,'Unique Asset List'!$B$4:$B$99,0),MATCH($C$1,'Unique Asset List'!$CG$3:$CM$3,0))</f>
        <v>0.38</v>
      </c>
      <c r="AI20" s="11">
        <v>0.96187963349867744</v>
      </c>
      <c r="AJ20" s="15">
        <f>INDEX('Unique Asset List'!$BL$4:$BR$99,MATCH($B20,'Unique Asset List'!$B$4:$B$99,0),MATCH($C$1,'Unique Asset List'!$BL$3:$BR$3,0))</f>
        <v>2.1252009430760062</v>
      </c>
      <c r="AK20" s="15">
        <f>INDEX('Unique Asset List'!$BS$4:$BY$99,MATCH($B20,'Unique Asset List'!$B$4:$B$99,0),MATCH($C$1,'Unique Asset List'!$BS$3:$BY$3,0))</f>
        <v>-1.7169645793441486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2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List'!$A$4:$A$75,MATCH(B20,'Unique Asset List'!$B$4:$B$75,0))</f>
        <v>74</v>
      </c>
      <c r="BE20" s="5">
        <f t="shared" si="3"/>
        <v>4.5994445826682426E-2</v>
      </c>
      <c r="BF20" s="301">
        <f>INDEX('FR-Efficacy Acceptability'!$G$12:$G$52,MATCH('3'!$B20,'FR-Efficacy Acceptability'!$B$12:$B$52,0))</f>
        <v>3.0000000000000004</v>
      </c>
      <c r="BG20" s="5">
        <f t="shared" si="4"/>
        <v>3.2751091703056762E-2</v>
      </c>
      <c r="BH20" s="306">
        <f t="shared" si="5"/>
        <v>1.393260184354231E-2</v>
      </c>
    </row>
    <row r="21" spans="1:60" x14ac:dyDescent="0.25">
      <c r="A21" s="9" t="str">
        <f t="shared" ref="A21:A35" si="6">$C$1</f>
        <v>FR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INDEX(PTRS!$D$6:$D$12,MATCH('3'!$F21,PTRS!$B$6:$B$12,0))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>BE21/$BE$7</f>
        <v>0.32984613403622359</v>
      </c>
      <c r="V21" s="17">
        <v>0.61</v>
      </c>
      <c r="W21" s="9" t="str">
        <f>INDEX('Unique Asset List'!$C$4:$C$75,MATCH(B21,'Unique Asset List'!$B$4:$B$75,0))</f>
        <v>NMDA</v>
      </c>
      <c r="X21" s="9">
        <f>INDEX('Unique Asset List'!$AC$4:$AI$99,MATCH($B21,'Unique Asset List'!$B$4:$B$99,0),MATCH($C$1,'Unique Asset List'!$AC$3:$AI$3,0))</f>
        <v>2020</v>
      </c>
      <c r="Y21" s="9">
        <f>INDEX('Unique Asset List'!$AJ$4:$AP$99,MATCH($B21,'Unique Asset List'!$B$4:$B$99,0),MATCH($C$1,'Unique Asset List'!$AJ$3:$AP$3,0))</f>
        <v>11.000000000000909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INDEX('FR-Efficacy Acceptability'!$C$12:$C$52,MATCH($B21,'FR-Efficacy Acceptability'!$B$12:$B$52,0))</f>
        <v>2.5977887999999996</v>
      </c>
      <c r="AC21" s="16">
        <f>INDEX('FR-Efficacy Acceptability'!$E$12:$E$52,MATCH($B21,'FR-Efficacy Acceptability'!$B$12:$B$52,0))</f>
        <v>1.1739019000000002</v>
      </c>
      <c r="AD21" s="16">
        <f>INDEX('FR-Efficacy Acceptability'!$F$12:$F$52,MATCH($B21,'FR-Efficacy Acceptability'!$B$12:$B$52,0))</f>
        <v>0.23967849465999999</v>
      </c>
      <c r="AE21" s="15">
        <v>0.01</v>
      </c>
      <c r="AF21" s="15">
        <v>1</v>
      </c>
      <c r="AG21" s="15">
        <v>0.01</v>
      </c>
      <c r="AH21" s="15">
        <v>1</v>
      </c>
      <c r="AI21" s="11">
        <v>0.96187963349867744</v>
      </c>
      <c r="AJ21" s="15">
        <f>INDEX('Unique Asset List'!$BL$4:$BR$99,MATCH($B21,'Unique Asset List'!$B$4:$B$99,0),MATCH($C$1,'Unique Asset List'!$BL$3:$BR$3,0))</f>
        <v>2.1252009430760062</v>
      </c>
      <c r="AK21" s="15">
        <f>INDEX('Unique Asset List'!$BS$4:$BY$99,MATCH($B21,'Unique Asset List'!$B$4:$B$99,0),MATCH($C$1,'Unique Asset List'!$BS$3:$BY$3,0))</f>
        <v>-1.7169645793441486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7">AP21</f>
        <v>0.82</v>
      </c>
      <c r="AS21" s="10">
        <v>0.32340383561643832</v>
      </c>
      <c r="AT21" s="168">
        <f>INDEX('Unique Asset List'!S$4:S$59,MATCH($B21,_CompoundList,0))</f>
        <v>1</v>
      </c>
      <c r="AU21" s="168">
        <f>INDEX('Unique Asset List'!T$4:T$59,MATCH($B21,_CompoundList,0))</f>
        <v>1</v>
      </c>
      <c r="AV21" s="168">
        <f>INDEX('Unique Asset List'!U$4:U$59,MATCH($B21,_CompoundList,0))</f>
        <v>1</v>
      </c>
      <c r="AW21" s="168">
        <f>INDEX('Unique Asset List'!V$4:V$59,MATCH($B21,_CompoundList,0))</f>
        <v>1</v>
      </c>
      <c r="AX21" s="168">
        <f>INDEX('Unique Asset List'!W$4:W$59,MATCH($B21,_CompoundList,0))</f>
        <v>1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1</v>
      </c>
      <c r="BA21" s="168">
        <f ca="1">INDEX('Unique Asset List'!Z$4:Z$59,MATCH($B21,_CompoundList,0))</f>
        <v>1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1</v>
      </c>
      <c r="BD21" s="168">
        <f>INDEX('Unique Asset List'!$A$4:$A$75,MATCH(B21,'Unique Asset List'!$B$4:$B$75,0))</f>
        <v>8</v>
      </c>
      <c r="BE21" s="5">
        <f t="shared" ref="BE21:BE42" si="8">IF(C21="",BH21/$BH$7,0)</f>
        <v>1.7740418746303083E-2</v>
      </c>
      <c r="BF21" s="301">
        <f>INDEX('FR-Efficacy Acceptability'!$G$12:$G$52,MATCH('3'!$B21,'FR-Efficacy Acceptability'!$B$12:$B$52,0))</f>
        <v>1.4</v>
      </c>
      <c r="BG21" s="5">
        <f>BF21/$BF$7</f>
        <v>1.5283842794759818E-2</v>
      </c>
      <c r="BH21" s="306">
        <f t="shared" ref="BH21" si="9">BG21^$X$4</f>
        <v>5.3739138821532629E-3</v>
      </c>
    </row>
    <row r="22" spans="1:60" x14ac:dyDescent="0.25">
      <c r="A22" s="9" t="str">
        <f t="shared" si="6"/>
        <v>FR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INDEX(PTRS!$D$6:$D$12,MATCH('3'!$F22,PTRS!$B$6:$B$12,0))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ref="U22:U42" si="10">BE22/$BE$7</f>
        <v>0.85517091563755854</v>
      </c>
      <c r="V22" s="17">
        <v>1</v>
      </c>
      <c r="W22" s="9" t="str">
        <f>INDEX('Unique Asset List'!$C$4:$C$75,MATCH(B22,'Unique Asset List'!$B$4:$B$75,0))</f>
        <v>ATAD</v>
      </c>
      <c r="X22" s="9">
        <f>INDEX('Unique Asset List'!$AC$4:$AI$99,MATCH($B22,'Unique Asset List'!$B$4:$B$99,0),MATCH($C$1,'Unique Asset List'!$AC$3:$AI$3,0))</f>
        <v>2024</v>
      </c>
      <c r="Y22" s="9">
        <f>INDEX('Unique Asset List'!$AJ$4:$AP$99,MATCH($B22,'Unique Asset List'!$B$4:$B$99,0),MATCH($C$1,'Unique Asset List'!$AJ$3:$AP$3,0))</f>
        <v>0.99999999999909051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INDEX('FR-Efficacy Acceptability'!$C$12:$C$52,MATCH($B22,'FR-Efficacy Acceptability'!$B$12:$B$52,0))</f>
        <v>1.8421798000000003</v>
      </c>
      <c r="AC22" s="16">
        <f>INDEX('FR-Efficacy Acceptability'!$E$12:$E$52,MATCH($B22,'FR-Efficacy Acceptability'!$B$12:$B$52,0))</f>
        <v>1.0223983000000001</v>
      </c>
      <c r="AD22" s="16">
        <f>INDEX('FR-Efficacy Acceptability'!$F$12:$F$52,MATCH($B22,'FR-Efficacy Acceptability'!$B$12:$B$52,0))</f>
        <v>0.26229095353999998</v>
      </c>
      <c r="AE22" s="15">
        <f>INDEX('Unique Asset List'!$CN$4:$CT$99,MATCH($B22,'Unique Asset List'!$B$4:$B$99,0),MATCH($C$1,'Unique Asset List'!$CN$3:$CT$3,0))</f>
        <v>0.12</v>
      </c>
      <c r="AF22" s="15">
        <f>INDEX('Unique Asset List'!$CU$4:$DA$99,MATCH($B22,'Unique Asset List'!$B$4:$B$99,0),MATCH($C$1,'Unique Asset List'!$CU$3:$DA$3,0))</f>
        <v>0.38</v>
      </c>
      <c r="AG22" s="15">
        <f>INDEX('Unique Asset List'!$BZ$4:$CF$99,MATCH($B22,'Unique Asset List'!$B$4:$B$99,0),MATCH($C$1,'Unique Asset List'!$BZ$3:$CF$3,0))</f>
        <v>0.12</v>
      </c>
      <c r="AH22" s="15">
        <f>INDEX('Unique Asset List'!$CG$4:$CM$99,MATCH($B22,'Unique Asset List'!$B$4:$B$99,0),MATCH($C$1,'Unique Asset List'!$CG$3:$CM$3,0))</f>
        <v>0.38</v>
      </c>
      <c r="AI22" s="11">
        <v>0.96187963349867744</v>
      </c>
      <c r="AJ22" s="15">
        <f>INDEX('Unique Asset List'!$BL$4:$BR$99,MATCH($B22,'Unique Asset List'!$B$4:$B$99,0),MATCH($C$1,'Unique Asset List'!$BL$3:$BR$3,0))</f>
        <v>2.1252009430760062</v>
      </c>
      <c r="AK22" s="15">
        <f>INDEX('Unique Asset List'!$BS$4:$BY$99,MATCH($B22,'Unique Asset List'!$B$4:$B$99,0),MATCH($C$1,'Unique Asset List'!$BS$3:$BY$3,0))</f>
        <v>-1.7169645793441486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List'!$A$4:$A$75,MATCH(B22,'Unique Asset List'!$B$4:$B$75,0))</f>
        <v>5</v>
      </c>
      <c r="BE22" s="5">
        <f t="shared" si="8"/>
        <v>4.5994445826682426E-2</v>
      </c>
      <c r="BF22" s="301">
        <f>INDEX('FR-Efficacy Acceptability'!$G$12:$G$52,MATCH('3'!$B22,'FR-Efficacy Acceptability'!$B$12:$B$52,0))</f>
        <v>3.0000000000000004</v>
      </c>
      <c r="BG22" s="5">
        <f t="shared" ref="BG22:BG42" si="11">BF22/$BF$7</f>
        <v>3.2751091703056762E-2</v>
      </c>
      <c r="BH22" s="306">
        <f t="shared" ref="BH22:BH42" si="12">BG22^$X$4</f>
        <v>1.393260184354231E-2</v>
      </c>
    </row>
    <row r="23" spans="1:60" x14ac:dyDescent="0.25">
      <c r="A23" s="9" t="str">
        <f t="shared" si="6"/>
        <v>FR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INDEX(PTRS!$D$6:$D$12,MATCH('3'!$F23,PTRS!$B$6:$B$12,0))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0"/>
        <v>0.85517091563755854</v>
      </c>
      <c r="V23" s="17">
        <v>1</v>
      </c>
      <c r="W23" s="9" t="str">
        <f>INDEX('Unique Asset List'!$C$4:$C$75,MATCH(B23,'Unique Asset List'!$B$4:$B$75,0))</f>
        <v>NMDA</v>
      </c>
      <c r="X23" s="9">
        <f>INDEX('Unique Asset List'!$AC$4:$AI$99,MATCH($B23,'Unique Asset List'!$B$4:$B$99,0),MATCH($C$1,'Unique Asset List'!$AC$3:$AI$3,0))</f>
        <v>2025</v>
      </c>
      <c r="Y23" s="9">
        <f>INDEX('Unique Asset List'!$AJ$4:$AP$99,MATCH($B23,'Unique Asset List'!$B$4:$B$99,0),MATCH($C$1,'Unique Asset List'!$AJ$3:$AP$3,0))</f>
        <v>3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INDEX('FR-Efficacy Acceptability'!$C$12:$C$52,MATCH($B23,'FR-Efficacy Acceptability'!$B$12:$B$52,0))</f>
        <v>2.0900780000000005</v>
      </c>
      <c r="AC23" s="16">
        <f>INDEX('FR-Efficacy Acceptability'!$E$12:$E$52,MATCH($B23,'FR-Efficacy Acceptability'!$B$12:$B$52,0))</f>
        <v>0.93412160000000011</v>
      </c>
      <c r="AD23" s="16">
        <f>INDEX('FR-Efficacy Acceptability'!$F$12:$F$52,MATCH($B23,'FR-Efficacy Acceptability'!$B$12:$B$52,0))</f>
        <v>0.38188783577999996</v>
      </c>
      <c r="AE23" s="15">
        <f>INDEX('Unique Asset List'!$CN$4:$CT$99,MATCH($B23,'Unique Asset List'!$B$4:$B$99,0),MATCH($C$1,'Unique Asset List'!$CN$3:$CT$3,0))</f>
        <v>0.17</v>
      </c>
      <c r="AF23" s="15">
        <f>INDEX('Unique Asset List'!$CU$4:$DA$99,MATCH($B23,'Unique Asset List'!$B$4:$B$99,0),MATCH($C$1,'Unique Asset List'!$CU$3:$DA$3,0))</f>
        <v>0.33</v>
      </c>
      <c r="AG23" s="15">
        <f>INDEX('Unique Asset List'!$BZ$4:$CF$99,MATCH($B23,'Unique Asset List'!$B$4:$B$99,0),MATCH($C$1,'Unique Asset List'!$BZ$3:$CF$3,0))</f>
        <v>0.17</v>
      </c>
      <c r="AH23" s="15">
        <f>INDEX('Unique Asset List'!$CG$4:$CM$99,MATCH($B23,'Unique Asset List'!$B$4:$B$99,0),MATCH($C$1,'Unique Asset List'!$CG$3:$CM$3,0))</f>
        <v>0.33</v>
      </c>
      <c r="AI23" s="11">
        <v>0.96187963349867744</v>
      </c>
      <c r="AJ23" s="15">
        <f>INDEX('Unique Asset List'!$BL$4:$BR$99,MATCH($B23,'Unique Asset List'!$B$4:$B$99,0),MATCH($C$1,'Unique Asset List'!$BL$3:$BR$3,0))</f>
        <v>2.1252009430760062</v>
      </c>
      <c r="AK23" s="15">
        <f>INDEX('Unique Asset List'!$BS$4:$BY$99,MATCH($B23,'Unique Asset List'!$B$4:$B$99,0),MATCH($C$1,'Unique Asset List'!$BS$3:$BY$3,0))</f>
        <v>-1.7169645793441486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0</v>
      </c>
      <c r="BD23" s="168">
        <f>INDEX('Unique Asset List'!$A$4:$A$75,MATCH(B23,'Unique Asset List'!$B$4:$B$75,0))</f>
        <v>4</v>
      </c>
      <c r="BE23" s="5">
        <f t="shared" si="8"/>
        <v>4.5994445826682426E-2</v>
      </c>
      <c r="BF23" s="301">
        <f>INDEX('FR-Efficacy Acceptability'!$G$12:$G$52,MATCH('3'!$B23,'FR-Efficacy Acceptability'!$B$12:$B$52,0))</f>
        <v>3.0000000000000004</v>
      </c>
      <c r="BG23" s="5">
        <f t="shared" si="11"/>
        <v>3.2751091703056762E-2</v>
      </c>
      <c r="BH23" s="306">
        <f t="shared" si="12"/>
        <v>1.393260184354231E-2</v>
      </c>
    </row>
    <row r="24" spans="1:60" x14ac:dyDescent="0.25">
      <c r="A24" s="9" t="str">
        <f t="shared" si="6"/>
        <v>FR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INDEX(PTRS!$D$6:$D$12,MATCH('3'!$F24,PTRS!$B$6:$B$12,0))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0"/>
        <v>0.85517091563755854</v>
      </c>
      <c r="V24" s="17">
        <v>1</v>
      </c>
      <c r="W24" s="9" t="str">
        <f>INDEX('Unique Asset List'!$C$4:$C$75,MATCH(B24,'Unique Asset List'!$B$4:$B$75,0))</f>
        <v>NMDA</v>
      </c>
      <c r="X24" s="9">
        <f>INDEX('Unique Asset List'!$AC$4:$AI$99,MATCH($B24,'Unique Asset List'!$B$4:$B$99,0),MATCH($C$1,'Unique Asset List'!$AC$3:$AI$3,0))</f>
        <v>2025</v>
      </c>
      <c r="Y24" s="9">
        <f>INDEX('Unique Asset List'!$AJ$4:$AP$99,MATCH($B24,'Unique Asset List'!$B$4:$B$99,0),MATCH($C$1,'Unique Asset List'!$AJ$3:$AP$3,0))</f>
        <v>6.9999999999990905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INDEX('FR-Efficacy Acceptability'!$C$12:$C$52,MATCH($B24,'FR-Efficacy Acceptability'!$B$12:$B$52,0))</f>
        <v>1.9658198000000002</v>
      </c>
      <c r="AC24" s="16">
        <f>INDEX('FR-Efficacy Acceptability'!$E$12:$E$52,MATCH($B24,'FR-Efficacy Acceptability'!$B$12:$B$52,0))</f>
        <v>0.93412160000000011</v>
      </c>
      <c r="AD24" s="16">
        <f>INDEX('FR-Efficacy Acceptability'!$F$12:$F$52,MATCH($B24,'FR-Efficacy Acceptability'!$B$12:$B$52,0))</f>
        <v>0.38188783577999996</v>
      </c>
      <c r="AE24" s="15">
        <f>INDEX('Unique Asset List'!$CN$4:$CT$99,MATCH($B24,'Unique Asset List'!$B$4:$B$99,0),MATCH($C$1,'Unique Asset List'!$CN$3:$CT$3,0))</f>
        <v>0.17</v>
      </c>
      <c r="AF24" s="15">
        <f>INDEX('Unique Asset List'!$CU$4:$DA$99,MATCH($B24,'Unique Asset List'!$B$4:$B$99,0),MATCH($C$1,'Unique Asset List'!$CU$3:$DA$3,0))</f>
        <v>0.33</v>
      </c>
      <c r="AG24" s="15">
        <f>INDEX('Unique Asset List'!$BZ$4:$CF$99,MATCH($B24,'Unique Asset List'!$B$4:$B$99,0),MATCH($C$1,'Unique Asset List'!$BZ$3:$CF$3,0))</f>
        <v>0.17</v>
      </c>
      <c r="AH24" s="15">
        <f>INDEX('Unique Asset List'!$CG$4:$CM$99,MATCH($B24,'Unique Asset List'!$B$4:$B$99,0),MATCH($C$1,'Unique Asset List'!$CG$3:$CM$3,0))</f>
        <v>0.33</v>
      </c>
      <c r="AI24" s="11">
        <v>0.96187963349867744</v>
      </c>
      <c r="AJ24" s="15">
        <f>INDEX('Unique Asset List'!$BL$4:$BR$99,MATCH($B24,'Unique Asset List'!$B$4:$B$99,0),MATCH($C$1,'Unique Asset List'!$BL$3:$BR$3,0))</f>
        <v>2.1252009430760062</v>
      </c>
      <c r="AK24" s="15">
        <f>INDEX('Unique Asset List'!$BS$4:$BY$99,MATCH($B24,'Unique Asset List'!$B$4:$B$99,0),MATCH($C$1,'Unique Asset List'!$BS$3:$BY$3,0))</f>
        <v>-1.7169645793441486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List'!$A$4:$A$75,MATCH(B24,'Unique Asset List'!$B$4:$B$75,0))</f>
        <v>36</v>
      </c>
      <c r="BE24" s="5">
        <f t="shared" si="8"/>
        <v>4.5994445826682426E-2</v>
      </c>
      <c r="BF24" s="301">
        <f>INDEX('FR-Efficacy Acceptability'!$G$12:$G$52,MATCH('3'!$B24,'FR-Efficacy Acceptability'!$B$12:$B$52,0))</f>
        <v>3.0000000000000004</v>
      </c>
      <c r="BG24" s="5">
        <f t="shared" si="11"/>
        <v>3.2751091703056762E-2</v>
      </c>
      <c r="BH24" s="306">
        <f t="shared" si="12"/>
        <v>1.393260184354231E-2</v>
      </c>
    </row>
    <row r="25" spans="1:60" x14ac:dyDescent="0.25">
      <c r="A25" s="9" t="str">
        <f t="shared" si="6"/>
        <v>FR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INDEX(PTRS!$D$6:$D$12,MATCH('3'!$F25,PTRS!$B$6:$B$12,0))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0"/>
        <v>0.85517091563755854</v>
      </c>
      <c r="V25" s="17">
        <v>1</v>
      </c>
      <c r="W25" s="9" t="str">
        <f>INDEX('Unique Asset List'!$C$4:$C$75,MATCH(B25,'Unique Asset List'!$B$4:$B$75,0))</f>
        <v>OX2</v>
      </c>
      <c r="X25" s="9">
        <f>INDEX('Unique Asset List'!$AC$4:$AI$99,MATCH($B25,'Unique Asset List'!$B$4:$B$99,0),MATCH($C$1,'Unique Asset List'!$AC$3:$AI$3,0))</f>
        <v>2025</v>
      </c>
      <c r="Y25" s="9">
        <f>INDEX('Unique Asset List'!$AJ$4:$AP$99,MATCH($B25,'Unique Asset List'!$B$4:$B$99,0),MATCH($C$1,'Unique Asset List'!$AJ$3:$AP$3,0))</f>
        <v>11.000000000000909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INDEX('FR-Efficacy Acceptability'!$C$12:$C$52,MATCH($B25,'FR-Efficacy Acceptability'!$B$12:$B$52,0))</f>
        <v>2.0931128000000001</v>
      </c>
      <c r="AC25" s="16">
        <f>INDEX('FR-Efficacy Acceptability'!$E$12:$E$52,MATCH($B25,'FR-Efficacy Acceptability'!$B$12:$B$52,0))</f>
        <v>1.0107268</v>
      </c>
      <c r="AD25" s="16">
        <f>INDEX('FR-Efficacy Acceptability'!$F$12:$F$52,MATCH($B25,'FR-Efficacy Acceptability'!$B$12:$B$52,0))</f>
        <v>0.38188783577999996</v>
      </c>
      <c r="AE25" s="15">
        <f>INDEX('Unique Asset List'!$CN$4:$CT$99,MATCH($B25,'Unique Asset List'!$B$4:$B$99,0),MATCH($C$1,'Unique Asset List'!$CN$3:$CT$3,0))</f>
        <v>0.12</v>
      </c>
      <c r="AF25" s="15">
        <f>INDEX('Unique Asset List'!$CU$4:$DA$99,MATCH($B25,'Unique Asset List'!$B$4:$B$99,0),MATCH($C$1,'Unique Asset List'!$CU$3:$DA$3,0))</f>
        <v>0.38</v>
      </c>
      <c r="AG25" s="15">
        <f>INDEX('Unique Asset List'!$BZ$4:$CF$99,MATCH($B25,'Unique Asset List'!$B$4:$B$99,0),MATCH($C$1,'Unique Asset List'!$BZ$3:$CF$3,0))</f>
        <v>0.12</v>
      </c>
      <c r="AH25" s="15">
        <f>INDEX('Unique Asset List'!$CG$4:$CM$99,MATCH($B25,'Unique Asset List'!$B$4:$B$99,0),MATCH($C$1,'Unique Asset List'!$CG$3:$CM$3,0))</f>
        <v>0.38</v>
      </c>
      <c r="AI25" s="11">
        <v>0.96187963349867744</v>
      </c>
      <c r="AJ25" s="15">
        <f>INDEX('Unique Asset List'!$BL$4:$BR$99,MATCH($B25,'Unique Asset List'!$B$4:$B$99,0),MATCH($C$1,'Unique Asset List'!$BL$3:$BR$3,0))</f>
        <v>2.1252009430760062</v>
      </c>
      <c r="AK25" s="15">
        <f>INDEX('Unique Asset List'!$BS$4:$BY$99,MATCH($B25,'Unique Asset List'!$B$4:$B$99,0),MATCH($C$1,'Unique Asset List'!$BS$3:$BY$3,0))</f>
        <v>-1.7169645793441486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List'!$A$4:$A$75,MATCH(B25,'Unique Asset List'!$B$4:$B$75,0))</f>
        <v>39</v>
      </c>
      <c r="BE25" s="5">
        <f t="shared" si="8"/>
        <v>4.5994445826682426E-2</v>
      </c>
      <c r="BF25" s="301">
        <f>INDEX('FR-Efficacy Acceptability'!$G$12:$G$52,MATCH('3'!$B25,'FR-Efficacy Acceptability'!$B$12:$B$52,0))</f>
        <v>3.0000000000000004</v>
      </c>
      <c r="BG25" s="5">
        <f t="shared" si="11"/>
        <v>3.2751091703056762E-2</v>
      </c>
      <c r="BH25" s="306">
        <f t="shared" si="12"/>
        <v>1.393260184354231E-2</v>
      </c>
    </row>
    <row r="26" spans="1:60" x14ac:dyDescent="0.25">
      <c r="A26" s="9" t="str">
        <f t="shared" si="6"/>
        <v>FR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INDEX(PTRS!$D$6:$D$12,MATCH('3'!$F26,PTRS!$B$6:$B$12,0))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0"/>
        <v>0.85517091563755854</v>
      </c>
      <c r="V26" s="17">
        <v>1</v>
      </c>
      <c r="W26" s="9" t="str">
        <f>INDEX('Unique Asset List'!$C$4:$C$75,MATCH(B26,'Unique Asset List'!$B$4:$B$75,0))</f>
        <v>AMPA</v>
      </c>
      <c r="X26" s="9">
        <f>INDEX('Unique Asset List'!$AC$4:$AI$99,MATCH($B26,'Unique Asset List'!$B$4:$B$99,0),MATCH($C$1,'Unique Asset List'!$AC$3:$AI$3,0))</f>
        <v>2025</v>
      </c>
      <c r="Y26" s="9">
        <f>INDEX('Unique Asset List'!$AJ$4:$AP$99,MATCH($B26,'Unique Asset List'!$B$4:$B$99,0),MATCH($C$1,'Unique Asset List'!$AJ$3:$AP$3,0))</f>
        <v>6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INDEX('FR-Efficacy Acceptability'!$C$12:$C$52,MATCH($B26,'FR-Efficacy Acceptability'!$B$12:$B$52,0))</f>
        <v>2.0976088000000002</v>
      </c>
      <c r="AC26" s="16">
        <f>INDEX('FR-Efficacy Acceptability'!$E$12:$E$52,MATCH($B26,'FR-Efficacy Acceptability'!$B$12:$B$52,0))</f>
        <v>0.87265170000000003</v>
      </c>
      <c r="AD26" s="16">
        <f>INDEX('FR-Efficacy Acceptability'!$F$12:$F$52,MATCH($B26,'FR-Efficacy Acceptability'!$B$12:$B$52,0))</f>
        <v>0.27200663578000001</v>
      </c>
      <c r="AE26" s="15">
        <f>INDEX('Unique Asset List'!$CN$4:$CT$99,MATCH($B26,'Unique Asset List'!$B$4:$B$99,0),MATCH($C$1,'Unique Asset List'!$CN$3:$CT$3,0))</f>
        <v>0.12</v>
      </c>
      <c r="AF26" s="15">
        <f>INDEX('Unique Asset List'!$CU$4:$DA$99,MATCH($B26,'Unique Asset List'!$B$4:$B$99,0),MATCH($C$1,'Unique Asset List'!$CU$3:$DA$3,0))</f>
        <v>0.38</v>
      </c>
      <c r="AG26" s="15">
        <f>INDEX('Unique Asset List'!$BZ$4:$CF$99,MATCH($B26,'Unique Asset List'!$B$4:$B$99,0),MATCH($C$1,'Unique Asset List'!$BZ$3:$CF$3,0))</f>
        <v>0.12</v>
      </c>
      <c r="AH26" s="15">
        <f>INDEX('Unique Asset List'!$CG$4:$CM$99,MATCH($B26,'Unique Asset List'!$B$4:$B$99,0),MATCH($C$1,'Unique Asset List'!$CG$3:$CM$3,0))</f>
        <v>0.38</v>
      </c>
      <c r="AI26" s="11">
        <v>0.96187963349867744</v>
      </c>
      <c r="AJ26" s="15">
        <f>INDEX('Unique Asset List'!$BL$4:$BR$99,MATCH($B26,'Unique Asset List'!$B$4:$B$99,0),MATCH($C$1,'Unique Asset List'!$BL$3:$BR$3,0))</f>
        <v>2.1252009430760062</v>
      </c>
      <c r="AK26" s="15">
        <f>INDEX('Unique Asset List'!$BS$4:$BY$99,MATCH($B26,'Unique Asset List'!$B$4:$B$99,0),MATCH($C$1,'Unique Asset List'!$BS$3:$BY$3,0))</f>
        <v>-1.7169645793441486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List'!$A$4:$A$75,MATCH(B26,'Unique Asset List'!$B$4:$B$75,0))</f>
        <v>37</v>
      </c>
      <c r="BE26" s="5">
        <f t="shared" si="8"/>
        <v>4.5994445826682426E-2</v>
      </c>
      <c r="BF26" s="301">
        <f>INDEX('FR-Efficacy Acceptability'!$G$12:$G$52,MATCH('3'!$B26,'FR-Efficacy Acceptability'!$B$12:$B$52,0))</f>
        <v>3.0000000000000004</v>
      </c>
      <c r="BG26" s="5">
        <f t="shared" si="11"/>
        <v>3.2751091703056762E-2</v>
      </c>
      <c r="BH26" s="306">
        <f t="shared" si="12"/>
        <v>1.393260184354231E-2</v>
      </c>
    </row>
    <row r="27" spans="1:60" x14ac:dyDescent="0.25">
      <c r="A27" s="9" t="str">
        <f t="shared" si="6"/>
        <v>FR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INDEX(PTRS!$D$6:$D$12,MATCH('3'!$F27,PTRS!$B$6:$B$12,0))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0"/>
        <v>0.85517091563755854</v>
      </c>
      <c r="V27" s="17">
        <v>0.61</v>
      </c>
      <c r="W27" s="9" t="str">
        <f>INDEX('Unique Asset List'!$C$4:$C$75,MATCH(B27,'Unique Asset List'!$B$4:$B$75,0))</f>
        <v>NMDA</v>
      </c>
      <c r="X27" s="9">
        <f>INDEX('Unique Asset List'!$AC$4:$AI$99,MATCH($B27,'Unique Asset List'!$B$4:$B$99,0),MATCH($C$1,'Unique Asset List'!$AC$3:$AI$3,0))</f>
        <v>2027</v>
      </c>
      <c r="Y27" s="9">
        <f>INDEX('Unique Asset List'!$AJ$4:$AP$99,MATCH($B27,'Unique Asset List'!$B$4:$B$99,0),MATCH($C$1,'Unique Asset List'!$AJ$3:$AP$3,0))</f>
        <v>9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INDEX('FR-Efficacy Acceptability'!$C$12:$C$52,MATCH($B27,'FR-Efficacy Acceptability'!$B$12:$B$52,0))</f>
        <v>2.4130593999999999</v>
      </c>
      <c r="AC27" s="16">
        <f>INDEX('FR-Efficacy Acceptability'!$E$12:$E$52,MATCH($B27,'FR-Efficacy Acceptability'!$B$12:$B$52,0))</f>
        <v>1.0757107000000001</v>
      </c>
      <c r="AD27" s="16">
        <f>INDEX('FR-Efficacy Acceptability'!$F$12:$F$52,MATCH($B27,'FR-Efficacy Acceptability'!$B$12:$B$52,0))</f>
        <v>0.38188783577999996</v>
      </c>
      <c r="AE27" s="15">
        <f>INDEX('Unique Asset List'!$CN$4:$CT$99,MATCH($B27,'Unique Asset List'!$B$4:$B$99,0),MATCH($C$1,'Unique Asset List'!$CN$3:$CT$3,0))</f>
        <v>0.17</v>
      </c>
      <c r="AF27" s="15">
        <f>INDEX('Unique Asset List'!$CU$4:$DA$99,MATCH($B27,'Unique Asset List'!$B$4:$B$99,0),MATCH($C$1,'Unique Asset List'!$CU$3:$DA$3,0))</f>
        <v>0.33</v>
      </c>
      <c r="AG27" s="15">
        <f>INDEX('Unique Asset List'!$BZ$4:$CF$99,MATCH($B27,'Unique Asset List'!$B$4:$B$99,0),MATCH($C$1,'Unique Asset List'!$BZ$3:$CF$3,0))</f>
        <v>0.17</v>
      </c>
      <c r="AH27" s="15">
        <f>INDEX('Unique Asset List'!$CG$4:$CM$99,MATCH($B27,'Unique Asset List'!$B$4:$B$99,0),MATCH($C$1,'Unique Asset List'!$CG$3:$CM$3,0))</f>
        <v>0.33</v>
      </c>
      <c r="AI27" s="11">
        <v>0.96187963349867744</v>
      </c>
      <c r="AJ27" s="15">
        <f>INDEX('Unique Asset List'!$BL$4:$BR$99,MATCH($B27,'Unique Asset List'!$B$4:$B$99,0),MATCH($C$1,'Unique Asset List'!$BL$3:$BR$3,0))</f>
        <v>2.1252009430760062</v>
      </c>
      <c r="AK27" s="15">
        <f>INDEX('Unique Asset List'!$BS$4:$BY$99,MATCH($B27,'Unique Asset List'!$B$4:$B$99,0),MATCH($C$1,'Unique Asset List'!$BS$3:$BY$3,0))</f>
        <v>-1.7169645793441486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0</v>
      </c>
      <c r="BD27" s="168">
        <f>INDEX('Unique Asset List'!$A$4:$A$75,MATCH(B27,'Unique Asset List'!$B$4:$B$75,0))</f>
        <v>9</v>
      </c>
      <c r="BE27" s="5">
        <f t="shared" si="8"/>
        <v>4.5994445826682426E-2</v>
      </c>
      <c r="BF27" s="301">
        <f>INDEX('FR-Efficacy Acceptability'!$G$12:$G$52,MATCH('3'!$B27,'FR-Efficacy Acceptability'!$B$12:$B$52,0))</f>
        <v>3.0000000000000004</v>
      </c>
      <c r="BG27" s="5">
        <f t="shared" si="11"/>
        <v>3.2751091703056762E-2</v>
      </c>
      <c r="BH27" s="306">
        <f t="shared" si="12"/>
        <v>1.393260184354231E-2</v>
      </c>
    </row>
    <row r="28" spans="1:60" x14ac:dyDescent="0.25">
      <c r="A28" s="9" t="str">
        <f t="shared" si="6"/>
        <v>FR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INDEX(PTRS!$D$6:$D$12,MATCH('3'!$F28,PTRS!$B$6:$B$12,0))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0"/>
        <v>0.85517091563755854</v>
      </c>
      <c r="V28" s="17">
        <v>1</v>
      </c>
      <c r="W28" s="9" t="str">
        <f>INDEX('Unique Asset List'!$C$4:$C$75,MATCH(B28,'Unique Asset List'!$B$4:$B$75,0))</f>
        <v>KOR</v>
      </c>
      <c r="X28" s="9">
        <f>INDEX('Unique Asset List'!$AC$4:$AI$99,MATCH($B28,'Unique Asset List'!$B$4:$B$99,0),MATCH($C$1,'Unique Asset List'!$AC$3:$AI$3,0))</f>
        <v>2028</v>
      </c>
      <c r="Y28" s="9">
        <f>INDEX('Unique Asset List'!$AJ$4:$AP$99,MATCH($B28,'Unique Asset List'!$B$4:$B$99,0),MATCH($C$1,'Unique Asset List'!$AJ$3:$AP$3,0))</f>
        <v>0.99999999999909051</v>
      </c>
      <c r="Z28" s="9">
        <f>INDEX('Unique Asset List'!$AX$4:$BD$99,MATCH($B28,'Unique Asset List'!$B$4:$B$99,0),MATCH($C$1,'Unique Asset List'!$AX$3:$BD$3,0))</f>
        <v>2035</v>
      </c>
      <c r="AA28" s="9">
        <f>INDEX('Unique Asset List'!$BE$4:$BK$99,MATCH($B28,'Unique Asset List'!$B$4:$B$99,0),MATCH($C$1,'Unique Asset List'!$BE$3:$BK$3,0))</f>
        <v>1</v>
      </c>
      <c r="AB28" s="16">
        <f>INDEX('FR-Efficacy Acceptability'!$C$12:$C$52,MATCH($B28,'FR-Efficacy Acceptability'!$B$12:$B$52,0))</f>
        <v>1.9739688000000002</v>
      </c>
      <c r="AC28" s="16">
        <f>INDEX('FR-Efficacy Acceptability'!$E$12:$E$52,MATCH($B28,'FR-Efficacy Acceptability'!$B$12:$B$52,0))</f>
        <v>1.0040502</v>
      </c>
      <c r="AD28" s="16">
        <f>INDEX('FR-Efficacy Acceptability'!$F$12:$F$52,MATCH($B28,'FR-Efficacy Acceptability'!$B$12:$B$52,0))</f>
        <v>0.38188783577999996</v>
      </c>
      <c r="AE28" s="15">
        <f>INDEX('Unique Asset List'!$CN$4:$CT$99,MATCH($B28,'Unique Asset List'!$B$4:$B$99,0),MATCH($C$1,'Unique Asset List'!$CN$3:$CT$3,0))</f>
        <v>0.12</v>
      </c>
      <c r="AF28" s="15">
        <f>INDEX('Unique Asset List'!$CU$4:$DA$99,MATCH($B28,'Unique Asset List'!$B$4:$B$99,0),MATCH($C$1,'Unique Asset List'!$CU$3:$DA$3,0))</f>
        <v>0.38</v>
      </c>
      <c r="AG28" s="15">
        <f>INDEX('Unique Asset List'!$BZ$4:$CF$99,MATCH($B28,'Unique Asset List'!$B$4:$B$99,0),MATCH($C$1,'Unique Asset List'!$BZ$3:$CF$3,0))</f>
        <v>0.12</v>
      </c>
      <c r="AH28" s="15">
        <f>INDEX('Unique Asset List'!$CG$4:$CM$99,MATCH($B28,'Unique Asset List'!$B$4:$B$99,0),MATCH($C$1,'Unique Asset List'!$CG$3:$CM$3,0))</f>
        <v>0.38</v>
      </c>
      <c r="AI28" s="11">
        <v>0.96187963349867744</v>
      </c>
      <c r="AJ28" s="15">
        <f>INDEX('Unique Asset List'!$BL$4:$BR$99,MATCH($B28,'Unique Asset List'!$B$4:$B$99,0),MATCH($C$1,'Unique Asset List'!$BL$3:$BR$3,0))</f>
        <v>2.1252009430760062</v>
      </c>
      <c r="AK28" s="15">
        <f>INDEX('Unique Asset List'!$BS$4:$BY$99,MATCH($B28,'Unique Asset List'!$B$4:$B$99,0),MATCH($C$1,'Unique Asset List'!$BS$3:$BY$3,0))</f>
        <v>-1.7169645793441486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List'!$A$4:$A$75,MATCH(B28,'Unique Asset List'!$B$4:$B$75,0))</f>
        <v>11</v>
      </c>
      <c r="BE28" s="5">
        <f t="shared" si="8"/>
        <v>4.5994445826682426E-2</v>
      </c>
      <c r="BF28" s="301">
        <f>INDEX('FR-Efficacy Acceptability'!$G$12:$G$52,MATCH('3'!$B28,'FR-Efficacy Acceptability'!$B$12:$B$52,0))</f>
        <v>3.0000000000000004</v>
      </c>
      <c r="BG28" s="5">
        <f t="shared" si="11"/>
        <v>3.2751091703056762E-2</v>
      </c>
      <c r="BH28" s="306">
        <f t="shared" si="12"/>
        <v>1.393260184354231E-2</v>
      </c>
    </row>
    <row r="29" spans="1:60" x14ac:dyDescent="0.25">
      <c r="A29" s="9" t="str">
        <f t="shared" si="6"/>
        <v>FR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INDEX(PTRS!$D$6:$D$12,MATCH('3'!$F29,PTRS!$B$6:$B$12,0))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0"/>
        <v>0.85517091563755854</v>
      </c>
      <c r="V29" s="17">
        <f>3486/5044</f>
        <v>0.69111816019032513</v>
      </c>
      <c r="W29" s="9" t="str">
        <f>INDEX('Unique Asset List'!$C$4:$C$75,MATCH(B29,'Unique Asset List'!$B$4:$B$75,0))</f>
        <v>OX1</v>
      </c>
      <c r="X29" s="9">
        <f>INDEX('Unique Asset List'!$AC$4:$AI$99,MATCH($B29,'Unique Asset List'!$B$4:$B$99,0),MATCH($C$1,'Unique Asset List'!$AC$3:$AI$3,0))</f>
        <v>2029</v>
      </c>
      <c r="Y29" s="9">
        <f>INDEX('Unique Asset List'!$AJ$4:$AP$99,MATCH($B29,'Unique Asset List'!$B$4:$B$99,0),MATCH($C$1,'Unique Asset List'!$AJ$3:$AP$3,0))</f>
        <v>3.9999999999990905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INDEX('FR-Efficacy Acceptability'!$C$12:$C$52,MATCH($B29,'FR-Efficacy Acceptability'!$B$12:$B$52,0))</f>
        <v>2.1518980000000005</v>
      </c>
      <c r="AC29" s="16">
        <f>INDEX('FR-Efficacy Acceptability'!$E$12:$E$52,MATCH($B29,'FR-Efficacy Acceptability'!$B$12:$B$52,0))</f>
        <v>0.99052130000000005</v>
      </c>
      <c r="AD29" s="16">
        <f>INDEX('FR-Efficacy Acceptability'!$F$12:$F$52,MATCH($B29,'FR-Efficacy Acceptability'!$B$12:$B$52,0))</f>
        <v>0.38188783577999996</v>
      </c>
      <c r="AE29" s="15">
        <f>INDEX('Unique Asset List'!$CN$4:$CT$99,MATCH($B29,'Unique Asset List'!$B$4:$B$99,0),MATCH($C$1,'Unique Asset List'!$CN$3:$CT$3,0))</f>
        <v>0.12</v>
      </c>
      <c r="AF29" s="15">
        <f>INDEX('Unique Asset List'!$CU$4:$DA$99,MATCH($B29,'Unique Asset List'!$B$4:$B$99,0),MATCH($C$1,'Unique Asset List'!$CU$3:$DA$3,0))</f>
        <v>0.38</v>
      </c>
      <c r="AG29" s="15">
        <f>INDEX('Unique Asset List'!$BZ$4:$CF$99,MATCH($B29,'Unique Asset List'!$B$4:$B$99,0),MATCH($C$1,'Unique Asset List'!$BZ$3:$CF$3,0))</f>
        <v>0.12</v>
      </c>
      <c r="AH29" s="15">
        <f>INDEX('Unique Asset List'!$CG$4:$CM$99,MATCH($B29,'Unique Asset List'!$B$4:$B$99,0),MATCH($C$1,'Unique Asset List'!$CG$3:$CM$3,0))</f>
        <v>0.38</v>
      </c>
      <c r="AI29" s="11">
        <v>0.96187963349867744</v>
      </c>
      <c r="AJ29" s="15">
        <f>INDEX('Unique Asset List'!$BL$4:$BR$99,MATCH($B29,'Unique Asset List'!$B$4:$B$99,0),MATCH($C$1,'Unique Asset List'!$BL$3:$BR$3,0))</f>
        <v>2.1252009430760062</v>
      </c>
      <c r="AK29" s="15">
        <f>INDEX('Unique Asset List'!$BS$4:$BY$99,MATCH($B29,'Unique Asset List'!$B$4:$B$99,0),MATCH($C$1,'Unique Asset List'!$BS$3:$BY$3,0))</f>
        <v>-1.7169645793441486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7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List'!$A$4:$A$75,MATCH(B29,'Unique Asset List'!$B$4:$B$75,0))</f>
        <v>17</v>
      </c>
      <c r="BE29" s="5">
        <f t="shared" si="8"/>
        <v>4.5994445826682426E-2</v>
      </c>
      <c r="BF29" s="301">
        <f>INDEX('FR-Efficacy Acceptability'!$G$12:$G$52,MATCH('3'!$B29,'FR-Efficacy Acceptability'!$B$12:$B$52,0))</f>
        <v>3.0000000000000004</v>
      </c>
      <c r="BG29" s="5">
        <f t="shared" si="11"/>
        <v>3.2751091703056762E-2</v>
      </c>
      <c r="BH29" s="306">
        <f t="shared" si="12"/>
        <v>1.393260184354231E-2</v>
      </c>
    </row>
    <row r="30" spans="1:60" x14ac:dyDescent="0.25">
      <c r="A30" s="9" t="str">
        <f t="shared" si="6"/>
        <v>FR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INDEX(PTRS!$D$6:$D$12,MATCH('3'!$F30,PTRS!$B$6:$B$12,0))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0"/>
        <v>0.85517091563755854</v>
      </c>
      <c r="V30" s="17">
        <v>1</v>
      </c>
      <c r="W30" s="9" t="str">
        <f>INDEX('Unique Asset List'!$C$4:$C$75,MATCH(B30,'Unique Asset List'!$B$4:$B$75,0))</f>
        <v>NMDA</v>
      </c>
      <c r="X30" s="9">
        <f>INDEX('Unique Asset List'!$AC$4:$AI$99,MATCH($B30,'Unique Asset List'!$B$4:$B$99,0),MATCH($C$1,'Unique Asset List'!$AC$3:$AI$3,0))</f>
        <v>2025</v>
      </c>
      <c r="Y30" s="9">
        <f>INDEX('Unique Asset List'!$AJ$4:$AP$99,MATCH($B30,'Unique Asset List'!$B$4:$B$99,0),MATCH($C$1,'Unique Asset List'!$AJ$3:$AP$3,0))</f>
        <v>3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INDEX('FR-Efficacy Acceptability'!$C$12:$C$52,MATCH($B30,'FR-Efficacy Acceptability'!$B$12:$B$52,0))</f>
        <v>1.7841252000000001</v>
      </c>
      <c r="AC30" s="16">
        <f>INDEX('FR-Efficacy Acceptability'!$E$12:$E$52,MATCH($B30,'FR-Efficacy Acceptability'!$B$12:$B$52,0))</f>
        <v>0.96908590000000006</v>
      </c>
      <c r="AD30" s="16">
        <f>INDEX('FR-Efficacy Acceptability'!$F$12:$F$52,MATCH($B30,'FR-Efficacy Acceptability'!$B$12:$B$52,0))</f>
        <v>0.38188783577999996</v>
      </c>
      <c r="AE30" s="15">
        <f>INDEX('Unique Asset List'!$CN$4:$CT$99,MATCH($B30,'Unique Asset List'!$B$4:$B$99,0),MATCH($C$1,'Unique Asset List'!$CN$3:$CT$3,0))</f>
        <v>0.17</v>
      </c>
      <c r="AF30" s="15">
        <f>INDEX('Unique Asset List'!$CU$4:$DA$99,MATCH($B30,'Unique Asset List'!$B$4:$B$99,0),MATCH($C$1,'Unique Asset List'!$CU$3:$DA$3,0))</f>
        <v>0.33</v>
      </c>
      <c r="AG30" s="15">
        <f>INDEX('Unique Asset List'!$BZ$4:$CF$99,MATCH($B30,'Unique Asset List'!$B$4:$B$99,0),MATCH($C$1,'Unique Asset List'!$BZ$3:$CF$3,0))</f>
        <v>0.17</v>
      </c>
      <c r="AH30" s="15">
        <f>INDEX('Unique Asset List'!$CG$4:$CM$99,MATCH($B30,'Unique Asset List'!$B$4:$B$99,0),MATCH($C$1,'Unique Asset List'!$CG$3:$CM$3,0))</f>
        <v>0.33</v>
      </c>
      <c r="AI30" s="11">
        <v>0.96187963349867744</v>
      </c>
      <c r="AJ30" s="15">
        <f>INDEX('Unique Asset List'!$BL$4:$BR$99,MATCH($B30,'Unique Asset List'!$B$4:$B$99,0),MATCH($C$1,'Unique Asset List'!$BL$3:$BR$3,0))</f>
        <v>2.1252009430760062</v>
      </c>
      <c r="AK30" s="15">
        <f>INDEX('Unique Asset List'!$BS$4:$BY$99,MATCH($B30,'Unique Asset List'!$B$4:$B$99,0),MATCH($C$1,'Unique Asset List'!$BS$3:$BY$3,0))</f>
        <v>-1.7169645793441486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7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1</v>
      </c>
      <c r="BD30" s="168">
        <f>INDEX('Unique Asset List'!$A$4:$A$75,MATCH(B30,'Unique Asset List'!$B$4:$B$75,0))</f>
        <v>1</v>
      </c>
      <c r="BE30" s="5">
        <f t="shared" si="8"/>
        <v>4.5994445826682426E-2</v>
      </c>
      <c r="BF30" s="301">
        <f>INDEX('FR-Efficacy Acceptability'!$G$12:$G$52,MATCH('3'!$B30,'FR-Efficacy Acceptability'!$B$12:$B$52,0))</f>
        <v>3.0000000000000004</v>
      </c>
      <c r="BG30" s="5">
        <f t="shared" si="11"/>
        <v>3.2751091703056762E-2</v>
      </c>
      <c r="BH30" s="306">
        <f t="shared" si="12"/>
        <v>1.393260184354231E-2</v>
      </c>
    </row>
    <row r="31" spans="1:60" x14ac:dyDescent="0.25">
      <c r="A31" s="9" t="str">
        <f t="shared" si="6"/>
        <v>FR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INDEX(PTRS!$D$6:$D$12,MATCH('3'!$F31,PTRS!$B$6:$B$12,0))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0"/>
        <v>0.85517091563755854</v>
      </c>
      <c r="V31" s="17">
        <v>1</v>
      </c>
      <c r="W31" s="9" t="str">
        <f>INDEX('Unique Asset List'!$C$4:$C$75,MATCH(B31,'Unique Asset List'!$B$4:$B$75,0))</f>
        <v>NMDA</v>
      </c>
      <c r="X31" s="9">
        <f>INDEX('Unique Asset List'!$AC$4:$AI$99,MATCH($B31,'Unique Asset List'!$B$4:$B$99,0),MATCH($C$1,'Unique Asset List'!$AC$3:$AI$3,0))</f>
        <v>2029</v>
      </c>
      <c r="Y31" s="9">
        <f>INDEX('Unique Asset List'!$AJ$4:$AP$99,MATCH($B31,'Unique Asset List'!$B$4:$B$99,0),MATCH($C$1,'Unique Asset List'!$AJ$3:$AP$3,0))</f>
        <v>9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INDEX('FR-Efficacy Acceptability'!$C$12:$C$52,MATCH($B31,'FR-Efficacy Acceptability'!$B$12:$B$52,0))</f>
        <v>2.2591276000000002</v>
      </c>
      <c r="AC31" s="16">
        <f>INDEX('FR-Efficacy Acceptability'!$E$12:$E$52,MATCH($B31,'FR-Efficacy Acceptability'!$B$12:$B$52,0))</f>
        <v>0.92905140000000008</v>
      </c>
      <c r="AD31" s="16">
        <f>INDEX('FR-Efficacy Acceptability'!$F$12:$F$52,MATCH($B31,'FR-Efficacy Acceptability'!$B$12:$B$52,0))</f>
        <v>0.38188783577999996</v>
      </c>
      <c r="AE31" s="15">
        <f>INDEX('Unique Asset List'!$CN$4:$CT$99,MATCH($B31,'Unique Asset List'!$B$4:$B$99,0),MATCH($C$1,'Unique Asset List'!$CN$3:$CT$3,0))</f>
        <v>0.17</v>
      </c>
      <c r="AF31" s="15">
        <f>INDEX('Unique Asset List'!$CU$4:$DA$99,MATCH($B31,'Unique Asset List'!$B$4:$B$99,0),MATCH($C$1,'Unique Asset List'!$CU$3:$DA$3,0))</f>
        <v>0.33</v>
      </c>
      <c r="AG31" s="15">
        <f>INDEX('Unique Asset List'!$BZ$4:$CF$99,MATCH($B31,'Unique Asset List'!$B$4:$B$99,0),MATCH($C$1,'Unique Asset List'!$BZ$3:$CF$3,0))</f>
        <v>0.17</v>
      </c>
      <c r="AH31" s="15">
        <f>INDEX('Unique Asset List'!$CG$4:$CM$99,MATCH($B31,'Unique Asset List'!$B$4:$B$99,0),MATCH($C$1,'Unique Asset List'!$CG$3:$CM$3,0))</f>
        <v>0.33</v>
      </c>
      <c r="AI31" s="11">
        <v>0.96187963349867744</v>
      </c>
      <c r="AJ31" s="15">
        <f>INDEX('Unique Asset List'!$BL$4:$BR$99,MATCH($B31,'Unique Asset List'!$B$4:$B$99,0),MATCH($C$1,'Unique Asset List'!$BL$3:$BR$3,0))</f>
        <v>2.1252009430760062</v>
      </c>
      <c r="AK31" s="15">
        <f>INDEX('Unique Asset List'!$BS$4:$BY$99,MATCH($B31,'Unique Asset List'!$B$4:$B$99,0),MATCH($C$1,'Unique Asset List'!$BS$3:$BY$3,0))</f>
        <v>-1.7169645793441486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7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0</v>
      </c>
      <c r="BD31" s="168">
        <f>INDEX('Unique Asset List'!$A$4:$A$75,MATCH(B31,'Unique Asset List'!$B$4:$B$75,0))</f>
        <v>16</v>
      </c>
      <c r="BE31" s="5">
        <f t="shared" si="8"/>
        <v>4.5994445826682426E-2</v>
      </c>
      <c r="BF31" s="301">
        <f>INDEX('FR-Efficacy Acceptability'!$G$12:$G$52,MATCH('3'!$B31,'FR-Efficacy Acceptability'!$B$12:$B$52,0))</f>
        <v>3.0000000000000004</v>
      </c>
      <c r="BG31" s="5">
        <f t="shared" si="11"/>
        <v>3.2751091703056762E-2</v>
      </c>
      <c r="BH31" s="306">
        <f t="shared" si="12"/>
        <v>1.393260184354231E-2</v>
      </c>
    </row>
    <row r="32" spans="1:60" x14ac:dyDescent="0.25">
      <c r="A32" s="9" t="str">
        <f t="shared" si="6"/>
        <v>FR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INDEX(PTRS!$D$6:$D$12,MATCH('3'!$F32,PTRS!$B$6:$B$12,0))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0"/>
        <v>0.85517091563755854</v>
      </c>
      <c r="V32" s="17">
        <v>1</v>
      </c>
      <c r="W32" s="9" t="str">
        <f>INDEX('Unique Asset List'!$C$4:$C$75,MATCH(B32,'Unique Asset List'!$B$4:$B$75,0))</f>
        <v>OPRL1</v>
      </c>
      <c r="X32" s="9">
        <f>INDEX('Unique Asset List'!$AC$4:$AI$99,MATCH($B32,'Unique Asset List'!$B$4:$B$99,0),MATCH($C$1,'Unique Asset List'!$AC$3:$AI$3,0))</f>
        <v>2025</v>
      </c>
      <c r="Y32" s="9">
        <f>INDEX('Unique Asset List'!$AJ$4:$AP$99,MATCH($B32,'Unique Asset List'!$B$4:$B$99,0),MATCH($C$1,'Unique Asset List'!$AJ$3:$AP$3,0))</f>
        <v>9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INDEX('FR-Efficacy Acceptability'!$C$12:$C$52,MATCH($B32,'FR-Efficacy Acceptability'!$B$12:$B$52,0))</f>
        <v>1.7841252000000001</v>
      </c>
      <c r="AC32" s="16">
        <f>INDEX('FR-Efficacy Acceptability'!$E$12:$E$52,MATCH($B32,'FR-Efficacy Acceptability'!$B$12:$B$52,0))</f>
        <v>0.92905140000000008</v>
      </c>
      <c r="AD32" s="16">
        <f>INDEX('FR-Efficacy Acceptability'!$F$12:$F$52,MATCH($B32,'FR-Efficacy Acceptability'!$B$12:$B$52,0))</f>
        <v>0.38188783577999996</v>
      </c>
      <c r="AE32" s="15">
        <f>INDEX('Unique Asset List'!$CN$4:$CT$99,MATCH($B32,'Unique Asset List'!$B$4:$B$99,0),MATCH($C$1,'Unique Asset List'!$CN$3:$CT$3,0))</f>
        <v>0.12</v>
      </c>
      <c r="AF32" s="15">
        <f>INDEX('Unique Asset List'!$CU$4:$DA$99,MATCH($B32,'Unique Asset List'!$B$4:$B$99,0),MATCH($C$1,'Unique Asset List'!$CU$3:$DA$3,0))</f>
        <v>0.38</v>
      </c>
      <c r="AG32" s="15">
        <f>INDEX('Unique Asset List'!$BZ$4:$CF$99,MATCH($B32,'Unique Asset List'!$B$4:$B$99,0),MATCH($C$1,'Unique Asset List'!$BZ$3:$CF$3,0))</f>
        <v>0.12</v>
      </c>
      <c r="AH32" s="15">
        <f>INDEX('Unique Asset List'!$CG$4:$CM$99,MATCH($B32,'Unique Asset List'!$B$4:$B$99,0),MATCH($C$1,'Unique Asset List'!$CG$3:$CM$3,0))</f>
        <v>0.38</v>
      </c>
      <c r="AI32" s="11">
        <v>0.96187963349867744</v>
      </c>
      <c r="AJ32" s="15">
        <f>INDEX('Unique Asset List'!$BL$4:$BR$99,MATCH($B32,'Unique Asset List'!$B$4:$B$99,0),MATCH($C$1,'Unique Asset List'!$BL$3:$BR$3,0))</f>
        <v>2.1252009430760062</v>
      </c>
      <c r="AK32" s="15">
        <f>INDEX('Unique Asset List'!$BS$4:$BY$99,MATCH($B32,'Unique Asset List'!$B$4:$B$99,0),MATCH($C$1,'Unique Asset List'!$BS$3:$BY$3,0))</f>
        <v>-1.7169645793441486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7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0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0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7</v>
      </c>
      <c r="BE32" s="5">
        <f t="shared" si="8"/>
        <v>4.5994445826682426E-2</v>
      </c>
      <c r="BF32" s="301">
        <f>INDEX('FR-Efficacy Acceptability'!$G$12:$G$52,MATCH('3'!$B32,'FR-Efficacy Acceptability'!$B$12:$B$52,0))</f>
        <v>3.0000000000000004</v>
      </c>
      <c r="BG32" s="5">
        <f t="shared" si="11"/>
        <v>3.2751091703056762E-2</v>
      </c>
      <c r="BH32" s="306">
        <f t="shared" si="12"/>
        <v>1.393260184354231E-2</v>
      </c>
    </row>
    <row r="33" spans="1:60" x14ac:dyDescent="0.25">
      <c r="A33" s="9" t="str">
        <f t="shared" si="6"/>
        <v>FR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INDEX(PTRS!$D$6:$D$12,MATCH('3'!$F33,PTRS!$B$6:$B$12,0))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0"/>
        <v>0.85517091563755854</v>
      </c>
      <c r="V33" s="17">
        <f>5*7/Simulation!D5</f>
        <v>0.2</v>
      </c>
      <c r="W33" s="9" t="str">
        <f>INDEX('Unique Asset List'!$C$4:$C$75,MATCH(B33,'Unique Asset List'!$B$4:$B$75,0))</f>
        <v>GABAA</v>
      </c>
      <c r="X33" s="9">
        <f>INDEX('Unique Asset List'!$AC$4:$AI$99,MATCH($B33,'Unique Asset List'!$B$4:$B$99,0),MATCH($C$1,'Unique Asset List'!$AC$3:$AI$3,0))</f>
        <v>2025</v>
      </c>
      <c r="Y33" s="9">
        <f>INDEX('Unique Asset List'!$AJ$4:$AP$99,MATCH($B33,'Unique Asset List'!$B$4:$B$99,0),MATCH($C$1,'Unique Asset List'!$AJ$3:$AP$3,0))</f>
        <v>0.99999999999909051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INDEX('FR-Efficacy Acceptability'!$C$12:$C$52,MATCH($B33,'FR-Efficacy Acceptability'!$B$12:$B$52,0))</f>
        <v>1.9904354</v>
      </c>
      <c r="AC33" s="16">
        <f>INDEX('FR-Efficacy Acceptability'!$E$12:$E$52,MATCH($B33,'FR-Efficacy Acceptability'!$B$12:$B$52,0))</f>
        <v>0.97699240000000009</v>
      </c>
      <c r="AD33" s="16">
        <f>INDEX('FR-Efficacy Acceptability'!$F$12:$F$52,MATCH($B33,'FR-Efficacy Acceptability'!$B$12:$B$52,0))</f>
        <v>0.38188783577999996</v>
      </c>
      <c r="AE33" s="15">
        <f>INDEX('Unique Asset List'!$CN$4:$CT$99,MATCH($B33,'Unique Asset List'!$B$4:$B$99,0),MATCH($C$1,'Unique Asset List'!$CN$3:$CT$3,0))</f>
        <v>0.12</v>
      </c>
      <c r="AF33" s="15">
        <f>INDEX('Unique Asset List'!$CU$4:$DA$99,MATCH($B33,'Unique Asset List'!$B$4:$B$99,0),MATCH($C$1,'Unique Asset List'!$CU$3:$DA$3,0))</f>
        <v>0.38</v>
      </c>
      <c r="AG33" s="15">
        <f>INDEX('Unique Asset List'!$BZ$4:$CF$99,MATCH($B33,'Unique Asset List'!$B$4:$B$99,0),MATCH($C$1,'Unique Asset List'!$BZ$3:$CF$3,0))</f>
        <v>0.12</v>
      </c>
      <c r="AH33" s="15">
        <f>INDEX('Unique Asset List'!$CG$4:$CM$99,MATCH($B33,'Unique Asset List'!$B$4:$B$99,0),MATCH($C$1,'Unique Asset List'!$CG$3:$CM$3,0))</f>
        <v>0.38</v>
      </c>
      <c r="AI33" s="11">
        <v>0.96187963349867744</v>
      </c>
      <c r="AJ33" s="15">
        <f>INDEX('Unique Asset List'!$BL$4:$BR$99,MATCH($B33,'Unique Asset List'!$B$4:$B$99,0),MATCH($C$1,'Unique Asset List'!$BL$3:$BR$3,0))</f>
        <v>2.1252009430760062</v>
      </c>
      <c r="AK33" s="15">
        <f>INDEX('Unique Asset List'!$BS$4:$BY$99,MATCH($B33,'Unique Asset List'!$B$4:$B$99,0),MATCH($C$1,'Unique Asset List'!$BS$3:$BY$3,0))</f>
        <v>-1.7169645793441486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7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0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List'!$A$4:$A$75,MATCH(B33,'Unique Asset List'!$B$4:$B$75,0))</f>
        <v>38</v>
      </c>
      <c r="BE33" s="5">
        <f t="shared" si="8"/>
        <v>4.5994445826682426E-2</v>
      </c>
      <c r="BF33" s="301">
        <f>INDEX('FR-Efficacy Acceptability'!$G$12:$G$52,MATCH('3'!$B33,'FR-Efficacy Acceptability'!$B$12:$B$52,0))</f>
        <v>3.0000000000000004</v>
      </c>
      <c r="BG33" s="5">
        <f t="shared" si="11"/>
        <v>3.2751091703056762E-2</v>
      </c>
      <c r="BH33" s="306">
        <f t="shared" si="12"/>
        <v>1.393260184354231E-2</v>
      </c>
    </row>
    <row r="34" spans="1:60" x14ac:dyDescent="0.25">
      <c r="A34" s="9" t="str">
        <f t="shared" si="6"/>
        <v>FR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INDEX(PTRS!$D$6:$D$12,MATCH('3'!$F34,PTRS!$B$6:$B$12,0))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0"/>
        <v>0.85517091563755854</v>
      </c>
      <c r="V34" s="17">
        <v>1</v>
      </c>
      <c r="W34" s="9" t="str">
        <f>INDEX('Unique Asset List'!$C$4:$C$75,MATCH(B34,'Unique Asset List'!$B$4:$B$75,0))</f>
        <v>OX2</v>
      </c>
      <c r="X34" s="9">
        <f>INDEX('Unique Asset List'!$AC$4:$AI$99,MATCH($B34,'Unique Asset List'!$B$4:$B$99,0),MATCH($C$1,'Unique Asset List'!$AC$3:$AI$3,0))</f>
        <v>2029</v>
      </c>
      <c r="Y34" s="9">
        <f>INDEX('Unique Asset List'!$AJ$4:$AP$99,MATCH($B34,'Unique Asset List'!$B$4:$B$99,0),MATCH($C$1,'Unique Asset List'!$AJ$3:$AP$3,0))</f>
        <v>3</v>
      </c>
      <c r="Z34" s="9">
        <f>INDEX('Unique Asset List'!$AX$4:$BD$99,MATCH($B34,'Unique Asset List'!$B$4:$B$99,0),MATCH($C$1,'Unique Asset List'!$AX$3:$BD$3,0))</f>
        <v>2038</v>
      </c>
      <c r="AA34" s="9">
        <f>INDEX('Unique Asset List'!$BE$4:$BK$99,MATCH($B34,'Unique Asset List'!$B$4:$B$99,0),MATCH($C$1,'Unique Asset List'!$BE$3:$BK$3,0))</f>
        <v>3</v>
      </c>
      <c r="AB34" s="303">
        <f>AB25</f>
        <v>2.0931128000000001</v>
      </c>
      <c r="AC34" s="303">
        <f>AC25</f>
        <v>1.0107268</v>
      </c>
      <c r="AD34" s="303">
        <f>AD25</f>
        <v>0.38188783577999996</v>
      </c>
      <c r="AE34" s="15">
        <f>INDEX('Unique Asset List'!$CN$4:$CT$99,MATCH($B34,'Unique Asset List'!$B$4:$B$99,0),MATCH($C$1,'Unique Asset List'!$CN$3:$CT$3,0))</f>
        <v>0.12</v>
      </c>
      <c r="AF34" s="15">
        <f>INDEX('Unique Asset List'!$CU$4:$DA$99,MATCH($B34,'Unique Asset List'!$B$4:$B$99,0),MATCH($C$1,'Unique Asset List'!$CU$3:$DA$3,0))</f>
        <v>0.38</v>
      </c>
      <c r="AG34" s="15">
        <f>INDEX('Unique Asset List'!$BZ$4:$CF$99,MATCH($B34,'Unique Asset List'!$B$4:$B$99,0),MATCH($C$1,'Unique Asset List'!$BZ$3:$CF$3,0))</f>
        <v>0.12</v>
      </c>
      <c r="AH34" s="15">
        <f>INDEX('Unique Asset List'!$CG$4:$CM$99,MATCH($B34,'Unique Asset List'!$B$4:$B$99,0),MATCH($C$1,'Unique Asset List'!$CG$3:$CM$3,0))</f>
        <v>0.38</v>
      </c>
      <c r="AI34" s="11">
        <v>0.96187963349867744</v>
      </c>
      <c r="AJ34" s="15">
        <f>INDEX('Unique Asset List'!$BL$4:$BR$99,MATCH($B34,'Unique Asset List'!$B$4:$B$99,0),MATCH($C$1,'Unique Asset List'!$BL$3:$BR$3,0))</f>
        <v>2.1252009430760062</v>
      </c>
      <c r="AK34" s="15">
        <f>INDEX('Unique Asset List'!$BS$4:$BY$99,MATCH($B34,'Unique Asset List'!$B$4:$B$99,0),MATCH($C$1,'Unique Asset List'!$BS$3:$BY$3,0))</f>
        <v>-1.7169645793441486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7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List'!$A$4:$A$75,MATCH(B34,'Unique Asset List'!$B$4:$B$75,0))</f>
        <v>23</v>
      </c>
      <c r="BE34" s="5">
        <f t="shared" si="8"/>
        <v>4.5994445826682426E-2</v>
      </c>
      <c r="BF34" s="302">
        <f>BF25</f>
        <v>3.0000000000000004</v>
      </c>
      <c r="BG34" s="5">
        <f t="shared" si="11"/>
        <v>3.2751091703056762E-2</v>
      </c>
      <c r="BH34" s="306">
        <f t="shared" si="12"/>
        <v>1.393260184354231E-2</v>
      </c>
    </row>
    <row r="35" spans="1:60" x14ac:dyDescent="0.25">
      <c r="A35" s="9" t="str">
        <f t="shared" si="6"/>
        <v>FR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INDEX(PTRS!$D$6:$D$12,MATCH('3'!$F35,PTRS!$B$6:$B$12,0))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0"/>
        <v>0.85517091563755854</v>
      </c>
      <c r="V35" s="17">
        <f>V29</f>
        <v>0.69111816019032513</v>
      </c>
      <c r="W35" s="9" t="str">
        <f>INDEX('Unique Asset List'!$C$4:$C$75,MATCH(B35,'Unique Asset List'!$B$4:$B$75,0))</f>
        <v>OX1</v>
      </c>
      <c r="X35" s="9">
        <f>INDEX('Unique Asset List'!$AC$4:$AI$99,MATCH($B35,'Unique Asset List'!$B$4:$B$99,0),MATCH($C$1,'Unique Asset List'!$AC$3:$AI$3,0))</f>
        <v>2034</v>
      </c>
      <c r="Y35" s="9">
        <f>INDEX('Unique Asset List'!$AJ$4:$AP$99,MATCH($B35,'Unique Asset List'!$B$4:$B$99,0),MATCH($C$1,'Unique Asset List'!$AJ$3:$AP$3,0))</f>
        <v>2.0000000000009095</v>
      </c>
      <c r="Z35" s="9">
        <f>INDEX('Unique Asset List'!$AX$4:$BD$99,MATCH($B35,'Unique Asset List'!$B$4:$B$99,0),MATCH($C$1,'Unique Asset List'!$AX$3:$BD$3,0))</f>
        <v>2043</v>
      </c>
      <c r="AA35" s="9">
        <f>INDEX('Unique Asset List'!$BE$4:$BK$99,MATCH($B35,'Unique Asset List'!$B$4:$B$99,0),MATCH($C$1,'Unique Asset List'!$BE$3:$BK$3,0))</f>
        <v>2</v>
      </c>
      <c r="AB35" s="303">
        <f>AB29</f>
        <v>2.1518980000000005</v>
      </c>
      <c r="AC35" s="303">
        <f>AC29</f>
        <v>0.99052130000000005</v>
      </c>
      <c r="AD35" s="303">
        <f>AD29</f>
        <v>0.38188783577999996</v>
      </c>
      <c r="AE35" s="15">
        <f>INDEX('Unique Asset List'!$CN$4:$CT$99,MATCH($B35,'Unique Asset List'!$B$4:$B$99,0),MATCH($C$1,'Unique Asset List'!$CN$3:$CT$3,0))</f>
        <v>0.12</v>
      </c>
      <c r="AF35" s="15">
        <f>INDEX('Unique Asset List'!$CU$4:$DA$99,MATCH($B35,'Unique Asset List'!$B$4:$B$99,0),MATCH($C$1,'Unique Asset List'!$CU$3:$DA$3,0))</f>
        <v>0.38</v>
      </c>
      <c r="AG35" s="15">
        <f>INDEX('Unique Asset List'!$BZ$4:$CF$99,MATCH($B35,'Unique Asset List'!$B$4:$B$99,0),MATCH($C$1,'Unique Asset List'!$BZ$3:$CF$3,0))</f>
        <v>0.12</v>
      </c>
      <c r="AH35" s="15">
        <f>INDEX('Unique Asset List'!$CG$4:$CM$99,MATCH($B35,'Unique Asset List'!$B$4:$B$99,0),MATCH($C$1,'Unique Asset List'!$CG$3:$CM$3,0))</f>
        <v>0.38</v>
      </c>
      <c r="AI35" s="11">
        <v>0.96187963349867744</v>
      </c>
      <c r="AJ35" s="15">
        <f>INDEX('Unique Asset List'!$BL$4:$BR$99,MATCH($B35,'Unique Asset List'!$B$4:$B$99,0),MATCH($C$1,'Unique Asset List'!$BL$3:$BR$3,0))</f>
        <v>2.1252009430760062</v>
      </c>
      <c r="AK35" s="15">
        <f>INDEX('Unique Asset List'!$BS$4:$BY$99,MATCH($B35,'Unique Asset List'!$B$4:$B$99,0),MATCH($C$1,'Unique Asset List'!$BS$3:$BY$3,0))</f>
        <v>-1.7169645793441486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7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0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0</v>
      </c>
      <c r="BD35" s="168">
        <f>INDEX('Unique Asset List'!$A$4:$A$75,MATCH(B35,'Unique Asset List'!$B$4:$B$75,0))</f>
        <v>22</v>
      </c>
      <c r="BE35" s="5">
        <f t="shared" si="8"/>
        <v>4.5994445826682426E-2</v>
      </c>
      <c r="BF35" s="302">
        <f>BF29</f>
        <v>3.0000000000000004</v>
      </c>
      <c r="BG35" s="5">
        <f t="shared" si="11"/>
        <v>3.2751091703056762E-2</v>
      </c>
      <c r="BH35" s="306">
        <f t="shared" si="12"/>
        <v>1.393260184354231E-2</v>
      </c>
    </row>
    <row r="36" spans="1:60" x14ac:dyDescent="0.25">
      <c r="A36" s="9" t="str">
        <f t="shared" ref="A36:A42" si="13">$C$1</f>
        <v>FR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INDEX(PTRS!$D$6:$D$12,MATCH('3'!$F36,PTRS!$B$6:$B$12,0))</f>
        <v>0.1044225</v>
      </c>
      <c r="K36" s="17">
        <f t="shared" ref="K36:S36" si="14">K28</f>
        <v>0</v>
      </c>
      <c r="L36" s="17">
        <f t="shared" si="14"/>
        <v>0</v>
      </c>
      <c r="M36" s="17">
        <f t="shared" si="14"/>
        <v>0.25</v>
      </c>
      <c r="N36" s="17">
        <f t="shared" si="14"/>
        <v>0.25</v>
      </c>
      <c r="O36" s="17">
        <f t="shared" si="14"/>
        <v>0.25</v>
      </c>
      <c r="P36" s="17">
        <f t="shared" si="14"/>
        <v>0.25</v>
      </c>
      <c r="Q36" s="17">
        <f t="shared" si="14"/>
        <v>0.25</v>
      </c>
      <c r="R36" s="17">
        <f t="shared" si="14"/>
        <v>0.25</v>
      </c>
      <c r="S36" s="17">
        <f t="shared" si="14"/>
        <v>0</v>
      </c>
      <c r="T36" s="9" t="s">
        <v>17</v>
      </c>
      <c r="U36" s="17">
        <f t="shared" si="10"/>
        <v>0.85517091563755854</v>
      </c>
      <c r="V36" s="17">
        <v>1</v>
      </c>
      <c r="W36" s="9" t="str">
        <f>INDEX('Unique Asset List'!$C$4:$C$75,MATCH(B36,'Unique Asset List'!$B$4:$B$75,0))</f>
        <v>KOR</v>
      </c>
      <c r="X36" s="9">
        <f>INDEX('Unique Asset List'!$AC$4:$AI$99,MATCH($B36,'Unique Asset List'!$B$4:$B$99,0),MATCH($C$1,'Unique Asset List'!$AC$3:$AI$3,0))</f>
        <v>2031</v>
      </c>
      <c r="Y36" s="9">
        <f>INDEX('Unique Asset List'!$AJ$4:$AP$99,MATCH($B36,'Unique Asset List'!$B$4:$B$99,0),MATCH($C$1,'Unique Asset List'!$AJ$3:$AP$3,0))</f>
        <v>8.0000000000009095</v>
      </c>
      <c r="Z36" s="9">
        <f>INDEX('Unique Asset List'!$AX$4:$BD$99,MATCH($B36,'Unique Asset List'!$B$4:$B$99,0),MATCH($C$1,'Unique Asset List'!$AX$3:$BD$3,0))</f>
        <v>2040</v>
      </c>
      <c r="AA36" s="9">
        <f>INDEX('Unique Asset List'!$BE$4:$BK$99,MATCH($B36,'Unique Asset List'!$B$4:$B$99,0),MATCH($C$1,'Unique Asset List'!$BE$3:$BK$3,0))</f>
        <v>8</v>
      </c>
      <c r="AB36" s="303">
        <f>AB28</f>
        <v>1.9739688000000002</v>
      </c>
      <c r="AC36" s="303">
        <f>AC28</f>
        <v>1.0040502</v>
      </c>
      <c r="AD36" s="303">
        <f>AD28</f>
        <v>0.38188783577999996</v>
      </c>
      <c r="AE36" s="15">
        <f>INDEX('Unique Asset List'!$CN$4:$CT$99,MATCH($B36,'Unique Asset List'!$B$4:$B$99,0),MATCH($C$1,'Unique Asset List'!$CN$3:$CT$3,0))</f>
        <v>0.12</v>
      </c>
      <c r="AF36" s="15">
        <f>INDEX('Unique Asset List'!$CU$4:$DA$99,MATCH($B36,'Unique Asset List'!$B$4:$B$99,0),MATCH($C$1,'Unique Asset List'!$CU$3:$DA$3,0))</f>
        <v>0.38</v>
      </c>
      <c r="AG36" s="15">
        <f>INDEX('Unique Asset List'!$BZ$4:$CF$99,MATCH($B36,'Unique Asset List'!$B$4:$B$99,0),MATCH($C$1,'Unique Asset List'!$BZ$3:$CF$3,0))</f>
        <v>0.12</v>
      </c>
      <c r="AH36" s="15">
        <f>INDEX('Unique Asset List'!$CG$4:$CM$99,MATCH($B36,'Unique Asset List'!$B$4:$B$99,0),MATCH($C$1,'Unique Asset List'!$CG$3:$CM$3,0))</f>
        <v>0.38</v>
      </c>
      <c r="AI36" s="11">
        <v>0.96187963349867744</v>
      </c>
      <c r="AJ36" s="15">
        <f>INDEX('Unique Asset List'!$BL$4:$BR$99,MATCH($B36,'Unique Asset List'!$B$4:$B$99,0),MATCH($C$1,'Unique Asset List'!$BL$3:$BR$3,0))</f>
        <v>2.1252009430760062</v>
      </c>
      <c r="AK36" s="15">
        <f>INDEX('Unique Asset List'!$BS$4:$BY$99,MATCH($B36,'Unique Asset List'!$B$4:$B$99,0),MATCH($C$1,'Unique Asset List'!$BS$3:$BY$3,0))</f>
        <v>-1.7169645793441486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5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0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List'!$A$4:$A$75,MATCH(B36,'Unique Asset List'!$B$4:$B$75,0))</f>
        <v>20</v>
      </c>
      <c r="BE36" s="5">
        <f t="shared" si="8"/>
        <v>4.5994445826682426E-2</v>
      </c>
      <c r="BF36" s="302">
        <f>BF28</f>
        <v>3.0000000000000004</v>
      </c>
      <c r="BG36" s="5">
        <f t="shared" si="11"/>
        <v>3.2751091703056762E-2</v>
      </c>
      <c r="BH36" s="306">
        <f t="shared" si="12"/>
        <v>1.393260184354231E-2</v>
      </c>
    </row>
    <row r="37" spans="1:60" x14ac:dyDescent="0.25">
      <c r="A37" s="9" t="str">
        <f t="shared" si="13"/>
        <v>FR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INDEX(PTRS!$D$6:$D$12,MATCH('3'!$F37,PTRS!$B$6:$B$12,0))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0"/>
        <v>0.32984613403622359</v>
      </c>
      <c r="V37" s="17">
        <v>1</v>
      </c>
      <c r="W37" s="9" t="str">
        <f>INDEX('Unique Asset List'!$C$4:$C$75,MATCH(B37,'Unique Asset List'!$B$4:$B$75,0))</f>
        <v>NME1</v>
      </c>
      <c r="X37" s="9">
        <f>INDEX('Unique Asset List'!$AC$4:$AI$99,MATCH($B37,'Unique Asset List'!$B$4:$B$99,0),MATCH($C$1,'Unique Asset List'!$AC$3:$AI$3,0))</f>
        <v>2031</v>
      </c>
      <c r="Y37" s="9">
        <f>INDEX('Unique Asset List'!$AJ$4:$AP$99,MATCH($B37,'Unique Asset List'!$B$4:$B$99,0),MATCH($C$1,'Unique Asset List'!$AJ$3:$AP$3,0))</f>
        <v>6</v>
      </c>
      <c r="Z37" s="9">
        <f>INDEX('Unique Asset List'!$AX$4:$BD$99,MATCH($B37,'Unique Asset List'!$B$4:$B$99,0),MATCH($C$1,'Unique Asset List'!$AX$3:$BD$3,0))</f>
        <v>2042</v>
      </c>
      <c r="AA37" s="9">
        <f>INDEX('Unique Asset List'!$BE$4:$BK$99,MATCH($B37,'Unique Asset List'!$B$4:$B$99,0),MATCH($C$1,'Unique Asset List'!$BE$3:$BK$3,0))</f>
        <v>6</v>
      </c>
      <c r="AB37" s="303">
        <f>AB21</f>
        <v>2.5977887999999996</v>
      </c>
      <c r="AC37" s="303">
        <f>AC21</f>
        <v>1.1739019000000002</v>
      </c>
      <c r="AD37" s="303">
        <f>AD21</f>
        <v>0.23967849465999999</v>
      </c>
      <c r="AE37" s="15">
        <f>INDEX('Unique Asset List'!$CN$4:$CT$99,MATCH($B37,'Unique Asset List'!$B$4:$B$99,0),MATCH($C$1,'Unique Asset List'!$CN$3:$CT$3,0))</f>
        <v>0.12</v>
      </c>
      <c r="AF37" s="15">
        <f>INDEX('Unique Asset List'!$CU$4:$DA$99,MATCH($B37,'Unique Asset List'!$B$4:$B$99,0),MATCH($C$1,'Unique Asset List'!$CU$3:$DA$3,0))</f>
        <v>0.38</v>
      </c>
      <c r="AG37" s="15">
        <f>INDEX('Unique Asset List'!$BZ$4:$CF$99,MATCH($B37,'Unique Asset List'!$B$4:$B$99,0),MATCH($C$1,'Unique Asset List'!$BZ$3:$CF$3,0))</f>
        <v>0.12</v>
      </c>
      <c r="AH37" s="15">
        <f>INDEX('Unique Asset List'!$CG$4:$CM$99,MATCH($B37,'Unique Asset List'!$B$4:$B$99,0),MATCH($C$1,'Unique Asset List'!$CG$3:$CM$3,0))</f>
        <v>0.38</v>
      </c>
      <c r="AI37" s="11">
        <v>0.96187963349867744</v>
      </c>
      <c r="AJ37" s="15">
        <f>INDEX('Unique Asset List'!$BL$4:$BR$99,MATCH($B37,'Unique Asset List'!$B$4:$B$99,0),MATCH($C$1,'Unique Asset List'!$BL$3:$BR$3,0))</f>
        <v>2.1252009430760062</v>
      </c>
      <c r="AK37" s="15">
        <f>INDEX('Unique Asset List'!$BS$4:$BY$99,MATCH($B37,'Unique Asset List'!$B$4:$B$99,0),MATCH($C$1,'Unique Asset List'!$BS$3:$BY$3,0))</f>
        <v>-1.7169645793441486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5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List'!$A$4:$A$75,MATCH(B37,'Unique Asset List'!$B$4:$B$75,0))</f>
        <v>27</v>
      </c>
      <c r="BE37" s="5">
        <f t="shared" si="8"/>
        <v>1.7740418746303083E-2</v>
      </c>
      <c r="BF37" s="302">
        <f>BF21</f>
        <v>1.4</v>
      </c>
      <c r="BG37" s="5">
        <f t="shared" si="11"/>
        <v>1.5283842794759818E-2</v>
      </c>
      <c r="BH37" s="306">
        <f t="shared" si="12"/>
        <v>5.3739138821532629E-3</v>
      </c>
    </row>
    <row r="38" spans="1:60" x14ac:dyDescent="0.25">
      <c r="A38" s="9" t="str">
        <f t="shared" si="13"/>
        <v>FR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INDEX(PTRS!$D$6:$D$12,MATCH('3'!$F38,PTRS!$B$6:$B$12,0))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0"/>
        <v>0.32984613403622359</v>
      </c>
      <c r="V38" s="17">
        <v>1</v>
      </c>
      <c r="W38" s="9" t="str">
        <f>INDEX('Unique Asset List'!$C$4:$C$75,MATCH(B38,'Unique Asset List'!$B$4:$B$75,0))</f>
        <v>NME2</v>
      </c>
      <c r="X38" s="9">
        <f>INDEX('Unique Asset List'!$AC$4:$AI$99,MATCH($B38,'Unique Asset List'!$B$4:$B$99,0),MATCH($C$1,'Unique Asset List'!$AC$3:$AI$3,0))</f>
        <v>2035</v>
      </c>
      <c r="Y38" s="9">
        <f>INDEX('Unique Asset List'!$AJ$4:$AP$99,MATCH($B38,'Unique Asset List'!$B$4:$B$99,0),MATCH($C$1,'Unique Asset List'!$AJ$3:$AP$3,0))</f>
        <v>6</v>
      </c>
      <c r="Z38" s="9">
        <f>INDEX('Unique Asset List'!$AX$4:$BD$99,MATCH($B38,'Unique Asset List'!$B$4:$B$99,0),MATCH($C$1,'Unique Asset List'!$AX$3:$BD$3,0))</f>
        <v>2046</v>
      </c>
      <c r="AA38" s="9">
        <f>INDEX('Unique Asset List'!$BE$4:$BK$99,MATCH($B38,'Unique Asset List'!$B$4:$B$99,0),MATCH($C$1,'Unique Asset List'!$BE$3:$BK$3,0))</f>
        <v>6</v>
      </c>
      <c r="AB38" s="303">
        <f>AB21</f>
        <v>2.5977887999999996</v>
      </c>
      <c r="AC38" s="303">
        <f>AC21</f>
        <v>1.1739019000000002</v>
      </c>
      <c r="AD38" s="303">
        <f>AD21</f>
        <v>0.23967849465999999</v>
      </c>
      <c r="AE38" s="15">
        <f>INDEX('Unique Asset List'!$CN$4:$CT$99,MATCH($B38,'Unique Asset List'!$B$4:$B$99,0),MATCH($C$1,'Unique Asset List'!$CN$3:$CT$3,0))</f>
        <v>0.12</v>
      </c>
      <c r="AF38" s="15">
        <f>INDEX('Unique Asset List'!$CU$4:$DA$99,MATCH($B38,'Unique Asset List'!$B$4:$B$99,0),MATCH($C$1,'Unique Asset List'!$CU$3:$DA$3,0))</f>
        <v>0.38</v>
      </c>
      <c r="AG38" s="15">
        <f>INDEX('Unique Asset List'!$BZ$4:$CF$99,MATCH($B38,'Unique Asset List'!$B$4:$B$99,0),MATCH($C$1,'Unique Asset List'!$BZ$3:$CF$3,0))</f>
        <v>0.12</v>
      </c>
      <c r="AH38" s="15">
        <f>INDEX('Unique Asset List'!$CG$4:$CM$99,MATCH($B38,'Unique Asset List'!$B$4:$B$99,0),MATCH($C$1,'Unique Asset List'!$CG$3:$CM$3,0))</f>
        <v>0.38</v>
      </c>
      <c r="AI38" s="11">
        <v>0.96187963349867744</v>
      </c>
      <c r="AJ38" s="15">
        <f>INDEX('Unique Asset List'!$BL$4:$BR$99,MATCH($B38,'Unique Asset List'!$B$4:$B$99,0),MATCH($C$1,'Unique Asset List'!$BL$3:$BR$3,0))</f>
        <v>2.1252009430760062</v>
      </c>
      <c r="AK38" s="15">
        <f>INDEX('Unique Asset List'!$BS$4:$BY$99,MATCH($B38,'Unique Asset List'!$B$4:$B$99,0),MATCH($C$1,'Unique Asset List'!$BS$3:$BY$3,0))</f>
        <v>-1.7169645793441486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5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List'!$A$4:$A$75,MATCH(B38,'Unique Asset List'!$B$4:$B$75,0))</f>
        <v>28</v>
      </c>
      <c r="BE38" s="5">
        <f t="shared" si="8"/>
        <v>1.7740418746303083E-2</v>
      </c>
      <c r="BF38" s="302">
        <f>BF21</f>
        <v>1.4</v>
      </c>
      <c r="BG38" s="5">
        <f t="shared" si="11"/>
        <v>1.5283842794759818E-2</v>
      </c>
      <c r="BH38" s="306">
        <f t="shared" si="12"/>
        <v>5.3739138821532629E-3</v>
      </c>
    </row>
    <row r="39" spans="1:60" x14ac:dyDescent="0.25">
      <c r="A39" s="9" t="str">
        <f t="shared" si="13"/>
        <v>FR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INDEX(PTRS!$D$6:$D$12,MATCH('3'!$F39,PTRS!$B$6:$B$12,0))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0"/>
        <v>0.32984613403622359</v>
      </c>
      <c r="V39" s="17">
        <v>1</v>
      </c>
      <c r="W39" s="9" t="str">
        <f>INDEX('Unique Asset List'!$C$4:$C$75,MATCH(B39,'Unique Asset List'!$B$4:$B$75,0))</f>
        <v>NME3</v>
      </c>
      <c r="X39" s="9">
        <f>INDEX('Unique Asset List'!$AC$4:$AI$99,MATCH($B39,'Unique Asset List'!$B$4:$B$99,0),MATCH($C$1,'Unique Asset List'!$AC$3:$AI$3,0))</f>
        <v>2039</v>
      </c>
      <c r="Y39" s="9">
        <f>INDEX('Unique Asset List'!$AJ$4:$AP$99,MATCH($B39,'Unique Asset List'!$B$4:$B$99,0),MATCH($C$1,'Unique Asset List'!$AJ$3:$AP$3,0))</f>
        <v>6</v>
      </c>
      <c r="Z39" s="9">
        <f>INDEX('Unique Asset List'!$AX$4:$BD$99,MATCH($B39,'Unique Asset List'!$B$4:$B$99,0),MATCH($C$1,'Unique Asset List'!$AX$3:$BD$3,0))</f>
        <v>2050</v>
      </c>
      <c r="AA39" s="9">
        <f>INDEX('Unique Asset List'!$BE$4:$BK$99,MATCH($B39,'Unique Asset List'!$B$4:$B$99,0),MATCH($C$1,'Unique Asset List'!$BE$3:$BK$3,0))</f>
        <v>6</v>
      </c>
      <c r="AB39" s="303">
        <f>AB21</f>
        <v>2.5977887999999996</v>
      </c>
      <c r="AC39" s="303">
        <f>AC21</f>
        <v>1.1739019000000002</v>
      </c>
      <c r="AD39" s="303">
        <f>AD21</f>
        <v>0.23967849465999999</v>
      </c>
      <c r="AE39" s="15">
        <f>INDEX('Unique Asset List'!$CN$4:$CT$99,MATCH($B39,'Unique Asset List'!$B$4:$B$99,0),MATCH($C$1,'Unique Asset List'!$CN$3:$CT$3,0))</f>
        <v>0.12</v>
      </c>
      <c r="AF39" s="15">
        <f>INDEX('Unique Asset List'!$CU$4:$DA$99,MATCH($B39,'Unique Asset List'!$B$4:$B$99,0),MATCH($C$1,'Unique Asset List'!$CU$3:$DA$3,0))</f>
        <v>0.38</v>
      </c>
      <c r="AG39" s="15">
        <f>INDEX('Unique Asset List'!$BZ$4:$CF$99,MATCH($B39,'Unique Asset List'!$B$4:$B$99,0),MATCH($C$1,'Unique Asset List'!$BZ$3:$CF$3,0))</f>
        <v>0.12</v>
      </c>
      <c r="AH39" s="15">
        <f>INDEX('Unique Asset List'!$CG$4:$CM$99,MATCH($B39,'Unique Asset List'!$B$4:$B$99,0),MATCH($C$1,'Unique Asset List'!$CG$3:$CM$3,0))</f>
        <v>0.38</v>
      </c>
      <c r="AI39" s="11">
        <v>0.96187963349867744</v>
      </c>
      <c r="AJ39" s="15">
        <f>INDEX('Unique Asset List'!$BL$4:$BR$99,MATCH($B39,'Unique Asset List'!$B$4:$B$99,0),MATCH($C$1,'Unique Asset List'!$BL$3:$BR$3,0))</f>
        <v>2.1252009430760062</v>
      </c>
      <c r="AK39" s="15">
        <f>INDEX('Unique Asset List'!$BS$4:$BY$99,MATCH($B39,'Unique Asset List'!$B$4:$B$99,0),MATCH($C$1,'Unique Asset List'!$BS$3:$BY$3,0))</f>
        <v>-1.7169645793441486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5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List'!$A$4:$A$75,MATCH(B39,'Unique Asset List'!$B$4:$B$75,0))</f>
        <v>29</v>
      </c>
      <c r="BE39" s="5">
        <f t="shared" si="8"/>
        <v>1.7740418746303083E-2</v>
      </c>
      <c r="BF39" s="302">
        <f>BF21</f>
        <v>1.4</v>
      </c>
      <c r="BG39" s="5">
        <f t="shared" si="11"/>
        <v>1.5283842794759818E-2</v>
      </c>
      <c r="BH39" s="306">
        <f t="shared" si="12"/>
        <v>5.3739138821532629E-3</v>
      </c>
    </row>
    <row r="40" spans="1:60" x14ac:dyDescent="0.25">
      <c r="A40" s="9" t="str">
        <f t="shared" si="13"/>
        <v>FR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INDEX(PTRS!$D$6:$D$12,MATCH('3'!$F40,PTRS!$B$6:$B$12,0))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0"/>
        <v>0.32984613403622359</v>
      </c>
      <c r="V40" s="17">
        <v>1</v>
      </c>
      <c r="W40" s="9" t="str">
        <f>INDEX('Unique Asset List'!$C$4:$C$75,MATCH(B40,'Unique Asset List'!$B$4:$B$75,0))</f>
        <v>NME1</v>
      </c>
      <c r="X40" s="9">
        <f>INDEX('Unique Asset List'!$AC$4:$AI$99,MATCH($B40,'Unique Asset List'!$B$4:$B$99,0),MATCH($C$1,'Unique Asset List'!$AC$3:$AI$3,0))</f>
        <v>2033</v>
      </c>
      <c r="Y40" s="9">
        <f>INDEX('Unique Asset List'!$AJ$4:$AP$99,MATCH($B40,'Unique Asset List'!$B$4:$B$99,0),MATCH($C$1,'Unique Asset List'!$AJ$3:$AP$3,0))</f>
        <v>6</v>
      </c>
      <c r="Z40" s="9">
        <f>INDEX('Unique Asset List'!$AX$4:$BD$99,MATCH($B40,'Unique Asset List'!$B$4:$B$99,0),MATCH($C$1,'Unique Asset List'!$AX$3:$BD$3,0))</f>
        <v>2044</v>
      </c>
      <c r="AA40" s="9">
        <f>INDEX('Unique Asset List'!$BE$4:$BK$99,MATCH($B40,'Unique Asset List'!$B$4:$B$99,0),MATCH($C$1,'Unique Asset List'!$BE$3:$BK$3,0))</f>
        <v>6</v>
      </c>
      <c r="AB40" s="303">
        <f t="shared" ref="AB40:AD40" si="16">AB37</f>
        <v>2.5977887999999996</v>
      </c>
      <c r="AC40" s="303">
        <f t="shared" si="16"/>
        <v>1.1739019000000002</v>
      </c>
      <c r="AD40" s="303">
        <f t="shared" si="16"/>
        <v>0.23967849465999999</v>
      </c>
      <c r="AE40" s="15">
        <f>INDEX('Unique Asset List'!$CN$4:$CT$99,MATCH($B40,'Unique Asset List'!$B$4:$B$99,0),MATCH($C$1,'Unique Asset List'!$CN$3:$CT$3,0))</f>
        <v>0.12</v>
      </c>
      <c r="AF40" s="15">
        <f>INDEX('Unique Asset List'!$CU$4:$DA$99,MATCH($B40,'Unique Asset List'!$B$4:$B$99,0),MATCH($C$1,'Unique Asset List'!$CU$3:$DA$3,0))</f>
        <v>0.38</v>
      </c>
      <c r="AG40" s="15">
        <f>INDEX('Unique Asset List'!$BZ$4:$CF$99,MATCH($B40,'Unique Asset List'!$B$4:$B$99,0),MATCH($C$1,'Unique Asset List'!$BZ$3:$CF$3,0))</f>
        <v>0.12</v>
      </c>
      <c r="AH40" s="15">
        <f>INDEX('Unique Asset List'!$CG$4:$CM$99,MATCH($B40,'Unique Asset List'!$B$4:$B$99,0),MATCH($C$1,'Unique Asset List'!$CG$3:$CM$3,0))</f>
        <v>0.38</v>
      </c>
      <c r="AI40" s="11">
        <v>0.96187963349867744</v>
      </c>
      <c r="AJ40" s="15">
        <f>INDEX('Unique Asset List'!$BL$4:$BR$99,MATCH($B40,'Unique Asset List'!$B$4:$B$99,0),MATCH($C$1,'Unique Asset List'!$BL$3:$BR$3,0))</f>
        <v>2.1252009430760062</v>
      </c>
      <c r="AK40" s="15">
        <f>INDEX('Unique Asset List'!$BS$4:$BY$99,MATCH($B40,'Unique Asset List'!$B$4:$B$99,0),MATCH($C$1,'Unique Asset List'!$BS$3:$BY$3,0))</f>
        <v>-1.7169645793441486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5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List'!$A$4:$A$75,MATCH(B40,'Unique Asset List'!$B$4:$B$75,0))</f>
        <v>30</v>
      </c>
      <c r="BE40" s="5">
        <f t="shared" si="8"/>
        <v>1.7740418746303083E-2</v>
      </c>
      <c r="BF40" s="302">
        <f>BF37</f>
        <v>1.4</v>
      </c>
      <c r="BG40" s="5">
        <f t="shared" si="11"/>
        <v>1.5283842794759818E-2</v>
      </c>
      <c r="BH40" s="306">
        <f t="shared" si="12"/>
        <v>5.3739138821532629E-3</v>
      </c>
    </row>
    <row r="41" spans="1:60" x14ac:dyDescent="0.25">
      <c r="A41" s="9" t="str">
        <f t="shared" si="13"/>
        <v>FR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INDEX(PTRS!$D$6:$D$12,MATCH('3'!$F41,PTRS!$B$6:$B$12,0))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0"/>
        <v>0.32984613403622359</v>
      </c>
      <c r="V41" s="17">
        <v>1</v>
      </c>
      <c r="W41" s="9" t="str">
        <f>INDEX('Unique Asset List'!$C$4:$C$75,MATCH(B41,'Unique Asset List'!$B$4:$B$75,0))</f>
        <v>NME2</v>
      </c>
      <c r="X41" s="9">
        <f>INDEX('Unique Asset List'!$AC$4:$AI$99,MATCH($B41,'Unique Asset List'!$B$4:$B$99,0),MATCH($C$1,'Unique Asset List'!$AC$3:$AI$3,0))</f>
        <v>2037</v>
      </c>
      <c r="Y41" s="9">
        <f>INDEX('Unique Asset List'!$AJ$4:$AP$99,MATCH($B41,'Unique Asset List'!$B$4:$B$99,0),MATCH($C$1,'Unique Asset List'!$AJ$3:$AP$3,0))</f>
        <v>6</v>
      </c>
      <c r="Z41" s="9">
        <f>INDEX('Unique Asset List'!$AX$4:$BD$99,MATCH($B41,'Unique Asset List'!$B$4:$B$99,0),MATCH($C$1,'Unique Asset List'!$AX$3:$BD$3,0))</f>
        <v>2048</v>
      </c>
      <c r="AA41" s="9">
        <f>INDEX('Unique Asset List'!$BE$4:$BK$99,MATCH($B41,'Unique Asset List'!$B$4:$B$99,0),MATCH($C$1,'Unique Asset List'!$BE$3:$BK$3,0))</f>
        <v>6</v>
      </c>
      <c r="AB41" s="303">
        <f t="shared" ref="AB41:AD41" si="17">AB38</f>
        <v>2.5977887999999996</v>
      </c>
      <c r="AC41" s="303">
        <f t="shared" si="17"/>
        <v>1.1739019000000002</v>
      </c>
      <c r="AD41" s="303">
        <f t="shared" si="17"/>
        <v>0.23967849465999999</v>
      </c>
      <c r="AE41" s="15">
        <f>INDEX('Unique Asset List'!$CN$4:$CT$99,MATCH($B41,'Unique Asset List'!$B$4:$B$99,0),MATCH($C$1,'Unique Asset List'!$CN$3:$CT$3,0))</f>
        <v>0.12</v>
      </c>
      <c r="AF41" s="15">
        <f>INDEX('Unique Asset List'!$CU$4:$DA$99,MATCH($B41,'Unique Asset List'!$B$4:$B$99,0),MATCH($C$1,'Unique Asset List'!$CU$3:$DA$3,0))</f>
        <v>0.38</v>
      </c>
      <c r="AG41" s="15">
        <f>INDEX('Unique Asset List'!$BZ$4:$CF$99,MATCH($B41,'Unique Asset List'!$B$4:$B$99,0),MATCH($C$1,'Unique Asset List'!$BZ$3:$CF$3,0))</f>
        <v>0.12</v>
      </c>
      <c r="AH41" s="15">
        <f>INDEX('Unique Asset List'!$CG$4:$CM$99,MATCH($B41,'Unique Asset List'!$B$4:$B$99,0),MATCH($C$1,'Unique Asset List'!$CG$3:$CM$3,0))</f>
        <v>0.38</v>
      </c>
      <c r="AI41" s="11">
        <v>0.96187963349867744</v>
      </c>
      <c r="AJ41" s="15">
        <f>INDEX('Unique Asset List'!$BL$4:$BR$99,MATCH($B41,'Unique Asset List'!$B$4:$B$99,0),MATCH($C$1,'Unique Asset List'!$BL$3:$BR$3,0))</f>
        <v>2.1252009430760062</v>
      </c>
      <c r="AK41" s="15">
        <f>INDEX('Unique Asset List'!$BS$4:$BY$99,MATCH($B41,'Unique Asset List'!$B$4:$B$99,0),MATCH($C$1,'Unique Asset List'!$BS$3:$BY$3,0))</f>
        <v>-1.7169645793441486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5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List'!$A$4:$A$75,MATCH(B41,'Unique Asset List'!$B$4:$B$75,0))</f>
        <v>31</v>
      </c>
      <c r="BE41" s="5">
        <f t="shared" si="8"/>
        <v>1.7740418746303083E-2</v>
      </c>
      <c r="BF41" s="302">
        <f>BF38</f>
        <v>1.4</v>
      </c>
      <c r="BG41" s="5">
        <f t="shared" si="11"/>
        <v>1.5283842794759818E-2</v>
      </c>
      <c r="BH41" s="306">
        <f t="shared" si="12"/>
        <v>5.3739138821532629E-3</v>
      </c>
    </row>
    <row r="42" spans="1:60" x14ac:dyDescent="0.25">
      <c r="A42" s="9" t="str">
        <f t="shared" si="13"/>
        <v>FR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INDEX(PTRS!$D$6:$D$12,MATCH('3'!$F42,PTRS!$B$6:$B$12,0))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0"/>
        <v>0.32984613403622359</v>
      </c>
      <c r="V42" s="17">
        <v>1</v>
      </c>
      <c r="W42" s="9" t="str">
        <f>INDEX('Unique Asset List'!$C$4:$C$75,MATCH(B42,'Unique Asset List'!$B$4:$B$75,0))</f>
        <v>NME3</v>
      </c>
      <c r="X42" s="9">
        <f>INDEX('Unique Asset List'!$AC$4:$AI$59,MATCH('3'!$B42,'Unique Asset List'!$B$4:$B$59,0),MATCH('3'!$C$1,'Unique Asset List'!$AC$3:$AI$3,0))</f>
        <v>2042</v>
      </c>
      <c r="Y42" s="9">
        <f>INDEX('Unique Asset List'!$AJ$4:$AP$59,MATCH('3'!$B42,'Unique Asset List'!$B$4:$B$59,0),MATCH('3'!$C$1,'Unique Asset List'!$AJ$3:$AP$3,0))</f>
        <v>6</v>
      </c>
      <c r="Z42" s="9">
        <f>INDEX('Unique Asset List'!$AX$4:$BD$59,MATCH('3'!$B42,'Unique Asset List'!$B$4:$B$59,0),MATCH('3'!$C$1,'Unique Asset List'!$AX$3:$BD$3,0))</f>
        <v>2053</v>
      </c>
      <c r="AA42" s="9">
        <f>INDEX('Unique Asset List'!$BE$4:$BK$59,MATCH('3'!$B42,'Unique Asset List'!$B$4:$B$59,0),MATCH('3'!$C$1,'Unique Asset List'!$BE$3:$BK$3,0))</f>
        <v>6</v>
      </c>
      <c r="AB42" s="303">
        <f t="shared" ref="AB42:AD42" si="18">AB39</f>
        <v>2.5977887999999996</v>
      </c>
      <c r="AC42" s="303">
        <f t="shared" si="18"/>
        <v>1.1739019000000002</v>
      </c>
      <c r="AD42" s="303">
        <f t="shared" si="18"/>
        <v>0.23967849465999999</v>
      </c>
      <c r="AE42" s="15">
        <f>INDEX('Unique Asset List'!$CN$4:$CT$59,MATCH('3'!$B42,'Unique Asset List'!$B$4:$B$59,0),MATCH('3'!$C$1,'Unique Asset List'!$CN$3:$CT$3,0))</f>
        <v>0.12</v>
      </c>
      <c r="AF42" s="15">
        <f>INDEX('Unique Asset List'!$CU$4:$DA$99,MATCH($B42,'Unique Asset List'!$B$4:$B$99,0),MATCH($C$1,'Unique Asset List'!$CU$3:$DA$3,0))</f>
        <v>0.38</v>
      </c>
      <c r="AG42" s="15">
        <f>INDEX('Unique Asset List'!$BZ$4:$CF$99,MATCH($B42,'Unique Asset List'!$B$4:$B$99,0),MATCH($C$1,'Unique Asset List'!$BZ$3:$CF$3,0))</f>
        <v>0.12</v>
      </c>
      <c r="AH42" s="15">
        <f>INDEX('Unique Asset List'!$CG$4:$CM$99,MATCH($B42,'Unique Asset List'!$B$4:$B$99,0),MATCH($C$1,'Unique Asset List'!$CG$3:$CM$3,0))</f>
        <v>0.38</v>
      </c>
      <c r="AI42" s="11">
        <v>0.96187963349867744</v>
      </c>
      <c r="AJ42" s="15">
        <f>INDEX('Unique Asset List'!$BL$4:$BR$99,MATCH($B42,'Unique Asset List'!$B$4:$B$99,0),MATCH($C$1,'Unique Asset List'!$BL$3:$BR$3,0))</f>
        <v>2.1252009430760062</v>
      </c>
      <c r="AK42" s="15">
        <f>INDEX('Unique Asset List'!$BS$4:$BY$99,MATCH($B42,'Unique Asset List'!$B$4:$B$99,0),MATCH($C$1,'Unique Asset List'!$BS$3:$BY$3,0))</f>
        <v>-1.7169645793441486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5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List'!$A$4:$A$75,MATCH(B42,'Unique Asset List'!$B$4:$B$75,0))</f>
        <v>32</v>
      </c>
      <c r="BE42" s="5">
        <f t="shared" si="8"/>
        <v>1.7740418746303083E-2</v>
      </c>
      <c r="BF42" s="302">
        <f>BF39</f>
        <v>1.4</v>
      </c>
      <c r="BG42" s="5">
        <f t="shared" si="11"/>
        <v>1.5283842794759818E-2</v>
      </c>
      <c r="BH42" s="306">
        <f t="shared" si="12"/>
        <v>5.3739138821532629E-3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600-000000000000}">
      <formula1>"ON,OFF"</formula1>
    </dataValidation>
    <dataValidation type="list" allowBlank="1" showInputMessage="1" showErrorMessage="1" sqref="C1" xr:uid="{00000000-0002-0000-36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6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7">
    <outlinePr summaryBelow="0" summaryRight="0"/>
  </sheetPr>
  <dimension ref="A1:BH42"/>
  <sheetViews>
    <sheetView topLeftCell="H8" workbookViewId="0">
      <selection activeCell="BD42" sqref="BD8:BD42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8554687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7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6.140625" customWidth="1"/>
    <col min="25" max="25" width="3.140625" bestFit="1" customWidth="1"/>
    <col min="26" max="26" width="5.5703125" customWidth="1"/>
    <col min="27" max="30" width="5" bestFit="1" customWidth="1"/>
    <col min="31" max="34" width="4" bestFit="1" customWidth="1"/>
    <col min="35" max="35" width="6.28515625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.42578125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28515625" bestFit="1" customWidth="1"/>
    <col min="46" max="55" width="2.85546875" bestFit="1" customWidth="1"/>
    <col min="56" max="56" width="3.28515625" style="354" bestFit="1" customWidth="1"/>
    <col min="57" max="60" width="7.7109375" style="304" bestFit="1" customWidth="1"/>
  </cols>
  <sheetData>
    <row r="1" spans="1:60" x14ac:dyDescent="0.25">
      <c r="A1" s="397" t="s">
        <v>176</v>
      </c>
      <c r="B1" s="399"/>
      <c r="C1" s="55" t="s">
        <v>173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T2" s="397" t="s">
        <v>163</v>
      </c>
      <c r="U2" s="398"/>
      <c r="V2" s="398"/>
      <c r="W2" s="399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T3" s="397" t="s">
        <v>160</v>
      </c>
      <c r="U3" s="398"/>
      <c r="V3" s="398"/>
      <c r="W3" s="399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4.891438917684035E-2</v>
      </c>
      <c r="BF7" s="34">
        <f>SUMIF($C$21:$C$42,"",BF9:BF42)</f>
        <v>62</v>
      </c>
      <c r="BG7" s="305"/>
      <c r="BH7" s="32">
        <f>SUMIF($C$21:$C$42,"",BH9:BH42)</f>
        <v>0.46395442578077828</v>
      </c>
    </row>
    <row r="8" spans="1:60" ht="143.44999999999999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">
        <v>173</v>
      </c>
      <c r="B9" s="9" t="s">
        <v>308</v>
      </c>
      <c r="C9" s="20"/>
      <c r="D9" s="9" t="s">
        <v>84</v>
      </c>
      <c r="E9" s="9"/>
      <c r="F9" s="9" t="s">
        <v>45</v>
      </c>
      <c r="G9" s="56">
        <f>INDEX(DE!$P$6:$P$17,MATCH('2'!$B9,DE!$B$6:$B$17,0))</f>
        <v>4.9575690795217231E-2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0">BE9/$BE$7</f>
        <v>0.60240133573989652</v>
      </c>
      <c r="V9" s="17">
        <v>1</v>
      </c>
      <c r="W9" s="9" t="str">
        <f>INDEX('Unique Asset List'!$C$4:$C$75,MATCH($B9,'Unique Asset List'!$B$4:$B$75,0))</f>
        <v>TCA</v>
      </c>
      <c r="X9" s="9">
        <f>INDEX('Unique Asset List'!$AC$4:$AI$99,MATCH($B9,'Unique Asset List'!$B$4:$B$99,0),MATCH($C$1,'Unique Asset List'!$AC$3:$AI$3,0))</f>
        <v>2009</v>
      </c>
      <c r="Y9" s="9">
        <f>INDEX('Unique Asset List'!$AJ$4:$AP$99,MATCH($B9,'Unique Asset List'!$B$4:$B$99,0),MATCH($C$1,'Unique Asset List'!$AJ$3:$AP$3,0))</f>
        <v>4</v>
      </c>
      <c r="Z9" s="9">
        <f>INDEX('Unique Asset List'!$AX$4:$BD$99,MATCH($B9,'Unique Asset List'!$B$4:$B$99,0),MATCH($C$1,'Unique Asset List'!$AX$3:$BD$3,0))</f>
        <v>2019</v>
      </c>
      <c r="AA9" s="9">
        <f>INDEX('Unique Asset List'!$BE$4:$BK$99,MATCH($B9,'Unique Asset List'!$B$4:$B$99,0),MATCH($C$1,'Unique Asset List'!$BE$3:$BK$3,0))</f>
        <v>4</v>
      </c>
      <c r="AB9" s="16">
        <f>INDEX('DE-Efficacy Acceptability'!$C$12:$C$52,MATCH('2'!$B9,'DE-Efficacy Acceptability'!$B$12:$B$52,0))</f>
        <v>0.82754499999999998</v>
      </c>
      <c r="AC9" s="16">
        <f>INDEX('DE-Efficacy Acceptability'!$E$12:$E$52,MATCH('2'!$B9,'DE-Efficacy Acceptability'!$B$12:$B$52,0))</f>
        <v>1.1646901999999999</v>
      </c>
      <c r="AD9" s="16">
        <f>INDEX('DE-Efficacy Acceptability'!$F$12:$F$52,MATCH('2'!$B9,'DE-Efficacy Acceptability'!$B$12:$B$52,0))</f>
        <v>0.40700164406</v>
      </c>
      <c r="AE9" s="15">
        <f>INDEX('Unique Asset List'!$CN$4:$CT$99,MATCH($B9,'Unique Asset List'!$B$4:$B$99,0),MATCH($C$1,'Unique Asset List'!$CN$3:$CT$3,0))</f>
        <v>0.2</v>
      </c>
      <c r="AF9" s="15">
        <f>INDEX('Unique Asset List'!$CU$4:$DA$99,MATCH($B9,'Unique Asset List'!$B$4:$B$99,0),MATCH($C$1,'Unique Asset List'!$CU$3:$DA$3,0))</f>
        <v>0.3</v>
      </c>
      <c r="AG9" s="15">
        <f>INDEX('Unique Asset List'!$BZ$4:$CF$99,MATCH($B9,'Unique Asset List'!$B$4:$B$99,0),MATCH($C$1,'Unique Asset List'!$BZ$3:$CF$3,0))</f>
        <v>0.2</v>
      </c>
      <c r="AH9" s="15">
        <f>INDEX('Unique Asset List'!$CG$4:$CM$99,MATCH($B9,'Unique Asset List'!$B$4:$B$99,0),MATCH($C$1,'Unique Asset List'!$CG$3:$CM$3,0))</f>
        <v>0.3</v>
      </c>
      <c r="AI9" s="11">
        <v>0.96187963349867744</v>
      </c>
      <c r="AJ9" s="15">
        <f>INDEX('Unique Asset List'!$BL$4:$BR$99,MATCH($B9,'Unique Asset List'!$B$4:$B$99,0),MATCH($C$1,'Unique Asset List'!$BL$3:$BR$3,0))</f>
        <v>2.2612105538192599</v>
      </c>
      <c r="AK9" s="15">
        <f>INDEX('Unique Asset List'!$BS$4:$BY$99,MATCH($B9,'Unique Asset List'!$B$4:$B$99,0),MATCH($C$1,'Unique Asset List'!$BS$3:$BY$3,0))</f>
        <v>-1.7475682675103321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1">AP9</f>
        <v>0.82</v>
      </c>
      <c r="AS9" s="10">
        <v>1</v>
      </c>
      <c r="AT9" s="168">
        <v>1</v>
      </c>
      <c r="AU9" s="168">
        <v>1</v>
      </c>
      <c r="AV9" s="168">
        <v>1</v>
      </c>
      <c r="AW9" s="168">
        <v>1</v>
      </c>
      <c r="AX9" s="168">
        <v>1</v>
      </c>
      <c r="AY9" s="168">
        <v>1</v>
      </c>
      <c r="AZ9" s="168">
        <v>1</v>
      </c>
      <c r="BA9" s="168">
        <v>1</v>
      </c>
      <c r="BB9" s="168">
        <v>1</v>
      </c>
      <c r="BC9" s="168">
        <v>1</v>
      </c>
      <c r="BD9" s="168">
        <f>INDEX('Unique Asset List'!$A$4:$A$75,MATCH(B9,'Unique Asset List'!$B$4:$B$75,0))</f>
        <v>76</v>
      </c>
      <c r="BE9" s="5">
        <f t="shared" ref="BE9:BE42" si="2">IF(C9="",BH9/$BH$7,0)</f>
        <v>2.9466093377029764E-2</v>
      </c>
      <c r="BF9" s="301">
        <f>INDEX('DE-Efficacy Acceptability'!$G$12:$G$52,MATCH('2'!$B9,'DE-Efficacy Acceptability'!$B$12:$B$52,0))</f>
        <v>2</v>
      </c>
      <c r="BG9" s="5">
        <f t="shared" ref="BG9:BG20" si="3">BF9/$BF$7</f>
        <v>3.2258064516129031E-2</v>
      </c>
      <c r="BH9" s="306">
        <f t="shared" ref="BH9:BH20" si="4">BG9^$X$4</f>
        <v>1.3670924432742638E-2</v>
      </c>
    </row>
    <row r="10" spans="1:60" x14ac:dyDescent="0.25">
      <c r="A10" s="9" t="s">
        <v>173</v>
      </c>
      <c r="B10" s="9" t="s">
        <v>309</v>
      </c>
      <c r="C10" s="20"/>
      <c r="D10" s="9" t="s">
        <v>84</v>
      </c>
      <c r="E10" s="9"/>
      <c r="F10" s="9" t="s">
        <v>45</v>
      </c>
      <c r="G10" s="56">
        <f>INDEX(DE!$P$6:$P$17,MATCH('2'!$B10,DE!$B$6:$B$17,0))</f>
        <v>0.13475284825434575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0"/>
        <v>1</v>
      </c>
      <c r="V10" s="17">
        <v>1</v>
      </c>
      <c r="W10" s="9" t="str">
        <f>INDEX('Unique Asset List'!$C$4:$C$75,MATCH($B10,'Unique Asset List'!$B$4:$B$75,0))</f>
        <v>TCA</v>
      </c>
      <c r="X10" s="9">
        <f>INDEX('Unique Asset List'!$AC$4:$AI$99,MATCH($B10,'Unique Asset List'!$B$4:$B$99,0),MATCH($C$1,'Unique Asset List'!$AC$3:$AI$3,0))</f>
        <v>2003</v>
      </c>
      <c r="Y10" s="9">
        <f>INDEX('Unique Asset List'!$AJ$4:$AP$99,MATCH($B10,'Unique Asset List'!$B$4:$B$99,0),MATCH($C$1,'Unique Asset List'!$AJ$3:$AP$3,0))</f>
        <v>1</v>
      </c>
      <c r="Z10" s="9">
        <f>INDEX('Unique Asset List'!$AX$4:$BD$99,MATCH($B10,'Unique Asset List'!$B$4:$B$99,0),MATCH($C$1,'Unique Asset List'!$AX$3:$BD$3,0))</f>
        <v>2013</v>
      </c>
      <c r="AA10" s="9">
        <f>INDEX('Unique Asset List'!$BE$4:$BK$99,MATCH($B10,'Unique Asset List'!$B$4:$B$99,0),MATCH($C$1,'Unique Asset List'!$BE$3:$BK$3,0))</f>
        <v>1</v>
      </c>
      <c r="AB10" s="16">
        <f>INDEX('DE-Efficacy Acceptability'!$C$12:$C$52,MATCH('2'!$B10,'DE-Efficacy Acceptability'!$B$12:$B$52,0))</f>
        <v>1.1240000000000001</v>
      </c>
      <c r="AC10" s="16">
        <f>INDEX('DE-Efficacy Acceptability'!$E$12:$E$52,MATCH('2'!$B10,'DE-Efficacy Acceptability'!$B$12:$B$52,0))</f>
        <v>0.68106339999999999</v>
      </c>
      <c r="AD10" s="16">
        <f>INDEX('DE-Efficacy Acceptability'!$F$12:$F$52,MATCH('2'!$B10,'DE-Efficacy Acceptability'!$B$12:$B$52,0))</f>
        <v>0.34186063164000002</v>
      </c>
      <c r="AE10" s="15">
        <f>INDEX('Unique Asset List'!$CN$4:$CT$99,MATCH($B10,'Unique Asset List'!$B$4:$B$99,0),MATCH($C$1,'Unique Asset List'!$CN$3:$CT$3,0))</f>
        <v>0.2</v>
      </c>
      <c r="AF10" s="15">
        <f>INDEX('Unique Asset List'!$CU$4:$DA$99,MATCH($B10,'Unique Asset List'!$B$4:$B$99,0),MATCH($C$1,'Unique Asset List'!$CU$3:$DA$3,0))</f>
        <v>0.3</v>
      </c>
      <c r="AG10" s="15">
        <f>INDEX('Unique Asset List'!$BZ$4:$CF$99,MATCH($B10,'Unique Asset List'!$B$4:$B$99,0),MATCH($C$1,'Unique Asset List'!$BZ$3:$CF$3,0))</f>
        <v>0.2</v>
      </c>
      <c r="AH10" s="15">
        <f>INDEX('Unique Asset List'!$CG$4:$CM$99,MATCH($B10,'Unique Asset List'!$B$4:$B$99,0),MATCH($C$1,'Unique Asset List'!$CG$3:$CM$3,0))</f>
        <v>0.3</v>
      </c>
      <c r="AI10" s="11">
        <v>0.96187963349867744</v>
      </c>
      <c r="AJ10" s="15">
        <f>INDEX('Unique Asset List'!$BL$4:$BR$99,MATCH($B10,'Unique Asset List'!$B$4:$B$99,0),MATCH($C$1,'Unique Asset List'!$BL$3:$BR$3,0))</f>
        <v>2.2612105538192599</v>
      </c>
      <c r="AK10" s="15">
        <f>INDEX('Unique Asset List'!$BS$4:$BY$99,MATCH($B10,'Unique Asset List'!$B$4:$B$99,0),MATCH($C$1,'Unique Asset List'!$BS$3:$BY$3,0))</f>
        <v>-1.7475682675103321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1"/>
        <v>0.82</v>
      </c>
      <c r="AS10" s="10">
        <v>1</v>
      </c>
      <c r="AT10" s="168">
        <v>1</v>
      </c>
      <c r="AU10" s="168">
        <v>1</v>
      </c>
      <c r="AV10" s="168">
        <v>1</v>
      </c>
      <c r="AW10" s="168">
        <v>1</v>
      </c>
      <c r="AX10" s="168">
        <v>1</v>
      </c>
      <c r="AY10" s="168">
        <v>1</v>
      </c>
      <c r="AZ10" s="168">
        <v>1</v>
      </c>
      <c r="BA10" s="168">
        <v>1</v>
      </c>
      <c r="BB10" s="168">
        <v>1</v>
      </c>
      <c r="BC10" s="168">
        <v>1</v>
      </c>
      <c r="BD10" s="168">
        <f>INDEX('Unique Asset List'!$A$4:$A$75,MATCH(B10,'Unique Asset List'!$B$4:$B$75,0))</f>
        <v>78</v>
      </c>
      <c r="BE10" s="5">
        <f t="shared" si="2"/>
        <v>4.891438917684035E-2</v>
      </c>
      <c r="BF10" s="301">
        <f>INDEX('DE-Efficacy Acceptability'!$G$12:$G$52,MATCH('2'!$B10,'DE-Efficacy Acceptability'!$B$12:$B$52,0))</f>
        <v>3.0000000000000004</v>
      </c>
      <c r="BG10" s="5">
        <f t="shared" si="3"/>
        <v>4.8387096774193554E-2</v>
      </c>
      <c r="BH10" s="306">
        <f t="shared" si="4"/>
        <v>2.269404734295848E-2</v>
      </c>
    </row>
    <row r="11" spans="1:60" x14ac:dyDescent="0.25">
      <c r="A11" s="9" t="s">
        <v>173</v>
      </c>
      <c r="B11" s="9" t="s">
        <v>327</v>
      </c>
      <c r="C11" s="20"/>
      <c r="D11" s="9" t="s">
        <v>84</v>
      </c>
      <c r="E11" s="9"/>
      <c r="F11" s="9" t="s">
        <v>45</v>
      </c>
      <c r="G11" s="56">
        <f>INDEX(DE!$P$6:$P$17,MATCH('2'!$B11,DE!$B$6:$B$17,0))</f>
        <v>3.8539260214950355E-2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0"/>
        <v>1</v>
      </c>
      <c r="V11" s="17">
        <v>1</v>
      </c>
      <c r="W11" s="9" t="str">
        <f>INDEX('Unique Asset List'!$C$4:$C$75,MATCH($B11,'Unique Asset List'!$B$4:$B$75,0))</f>
        <v>AAPS</v>
      </c>
      <c r="X11" s="9">
        <f>INDEX('Unique Asset List'!$AC$4:$AI$99,MATCH($B11,'Unique Asset List'!$B$4:$B$99,0),MATCH($C$1,'Unique Asset List'!$AC$3:$AI$3,0))</f>
        <v>2004</v>
      </c>
      <c r="Y11" s="9">
        <f>INDEX('Unique Asset List'!$AJ$4:$AP$99,MATCH($B11,'Unique Asset List'!$B$4:$B$99,0),MATCH($C$1,'Unique Asset List'!$AJ$3:$AP$3,0))</f>
        <v>6</v>
      </c>
      <c r="Z11" s="9">
        <f>INDEX('Unique Asset List'!$AX$4:$BD$99,MATCH($B11,'Unique Asset List'!$B$4:$B$99,0),MATCH($C$1,'Unique Asset List'!$AX$3:$BD$3,0))</f>
        <v>2015</v>
      </c>
      <c r="AA11" s="9">
        <f>INDEX('Unique Asset List'!$BE$4:$BK$99,MATCH($B11,'Unique Asset List'!$B$4:$B$99,0),MATCH($C$1,'Unique Asset List'!$BE$3:$BK$3,0))</f>
        <v>4</v>
      </c>
      <c r="AB11" s="16">
        <f>INDEX('DE-Efficacy Acceptability'!$C$12:$C$52,MATCH('2'!$B11,'DE-Efficacy Acceptability'!$B$12:$B$52,0))</f>
        <v>1.7686140000000004</v>
      </c>
      <c r="AC11" s="16">
        <f>INDEX('DE-Efficacy Acceptability'!$E$12:$E$52,MATCH('2'!$B11,'DE-Efficacy Acceptability'!$B$12:$B$52,0))</f>
        <v>0.84494130000000001</v>
      </c>
      <c r="AD11" s="16">
        <f>INDEX('DE-Efficacy Acceptability'!$F$12:$F$52,MATCH('2'!$B11,'DE-Efficacy Acceptability'!$B$12:$B$52,0))</f>
        <v>0.38188783577999996</v>
      </c>
      <c r="AE11" s="15">
        <f>INDEX('Unique Asset List'!$CN$4:$CT$99,MATCH($B11,'Unique Asset List'!$B$4:$B$99,0),MATCH($C$1,'Unique Asset List'!$CN$3:$CT$3,0))</f>
        <v>0.2</v>
      </c>
      <c r="AF11" s="15">
        <f>INDEX('Unique Asset List'!$CU$4:$DA$99,MATCH($B11,'Unique Asset List'!$B$4:$B$99,0),MATCH($C$1,'Unique Asset List'!$CU$3:$DA$3,0))</f>
        <v>0.3</v>
      </c>
      <c r="AG11" s="15">
        <f>INDEX('Unique Asset List'!$BZ$4:$CF$99,MATCH($B11,'Unique Asset List'!$B$4:$B$99,0),MATCH($C$1,'Unique Asset List'!$BZ$3:$CF$3,0))</f>
        <v>0.2</v>
      </c>
      <c r="AH11" s="15">
        <f>INDEX('Unique Asset List'!$CG$4:$CM$99,MATCH($B11,'Unique Asset List'!$B$4:$B$99,0),MATCH($C$1,'Unique Asset List'!$CG$3:$CM$3,0))</f>
        <v>0.3</v>
      </c>
      <c r="AI11" s="11">
        <v>0.96187963349867744</v>
      </c>
      <c r="AJ11" s="15">
        <f>INDEX('Unique Asset List'!$BL$4:$BR$99,MATCH($B11,'Unique Asset List'!$B$4:$B$99,0),MATCH($C$1,'Unique Asset List'!$BL$3:$BR$3,0))</f>
        <v>2.2612105538192599</v>
      </c>
      <c r="AK11" s="15">
        <f>INDEX('Unique Asset List'!$BS$4:$BY$99,MATCH($B11,'Unique Asset List'!$B$4:$B$99,0),MATCH($C$1,'Unique Asset List'!$BS$3:$BY$3,0))</f>
        <v>-1.7475682675103321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1"/>
        <v>0.82</v>
      </c>
      <c r="AS11" s="10">
        <v>1</v>
      </c>
      <c r="AT11" s="168">
        <v>1</v>
      </c>
      <c r="AU11" s="168">
        <v>1</v>
      </c>
      <c r="AV11" s="168">
        <v>1</v>
      </c>
      <c r="AW11" s="168">
        <v>1</v>
      </c>
      <c r="AX11" s="168">
        <v>1</v>
      </c>
      <c r="AY11" s="168">
        <v>1</v>
      </c>
      <c r="AZ11" s="168">
        <v>1</v>
      </c>
      <c r="BA11" s="168">
        <v>1</v>
      </c>
      <c r="BB11" s="168">
        <v>1</v>
      </c>
      <c r="BC11" s="168">
        <v>1</v>
      </c>
      <c r="BD11" s="168">
        <f>INDEX('Unique Asset List'!$A$4:$A$75,MATCH(B11,'Unique Asset List'!$B$4:$B$75,0))</f>
        <v>65</v>
      </c>
      <c r="BE11" s="5">
        <f t="shared" si="2"/>
        <v>4.891438917684035E-2</v>
      </c>
      <c r="BF11" s="301">
        <f>INDEX('DE-Efficacy Acceptability'!$G$12:$G$52,MATCH('2'!$B11,'DE-Efficacy Acceptability'!$B$12:$B$52,0))</f>
        <v>3.0000000000000004</v>
      </c>
      <c r="BG11" s="5">
        <f t="shared" si="3"/>
        <v>4.8387096774193554E-2</v>
      </c>
      <c r="BH11" s="306">
        <f t="shared" si="4"/>
        <v>2.269404734295848E-2</v>
      </c>
    </row>
    <row r="12" spans="1:60" x14ac:dyDescent="0.25">
      <c r="A12" s="9" t="s">
        <v>173</v>
      </c>
      <c r="B12" s="9" t="s">
        <v>328</v>
      </c>
      <c r="C12" s="20"/>
      <c r="D12" s="9" t="s">
        <v>84</v>
      </c>
      <c r="E12" s="9"/>
      <c r="F12" s="9" t="s">
        <v>45</v>
      </c>
      <c r="G12" s="56">
        <f>INDEX(DE!$P$6:$P$17,MATCH('2'!$B12,DE!$B$6:$B$17,0))</f>
        <v>4.3695125505193118E-2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0"/>
        <v>1</v>
      </c>
      <c r="V12" s="17">
        <v>1</v>
      </c>
      <c r="W12" s="9" t="str">
        <f>INDEX('Unique Asset List'!$C$4:$C$75,MATCH($B12,'Unique Asset List'!$B$4:$B$75,0))</f>
        <v>ATAD</v>
      </c>
      <c r="X12" s="9">
        <f>INDEX('Unique Asset List'!$AC$4:$AI$99,MATCH($B12,'Unique Asset List'!$B$4:$B$99,0),MATCH($C$1,'Unique Asset List'!$AC$3:$AI$3,0))</f>
        <v>2000</v>
      </c>
      <c r="Y12" s="9">
        <f>INDEX('Unique Asset List'!$AJ$4:$AP$99,MATCH($B12,'Unique Asset List'!$B$4:$B$99,0),MATCH($C$1,'Unique Asset List'!$AJ$3:$AP$3,0))</f>
        <v>7</v>
      </c>
      <c r="Z12" s="9">
        <f>INDEX('Unique Asset List'!$AX$4:$BD$99,MATCH($B12,'Unique Asset List'!$B$4:$B$99,0),MATCH($C$1,'Unique Asset List'!$AX$3:$BD$3,0))</f>
        <v>2010</v>
      </c>
      <c r="AA12" s="9">
        <f>INDEX('Unique Asset List'!$BE$4:$BK$99,MATCH($B12,'Unique Asset List'!$B$4:$B$99,0),MATCH($C$1,'Unique Asset List'!$BE$3:$BK$3,0))</f>
        <v>7</v>
      </c>
      <c r="AB12" s="16">
        <f>INDEX('DE-Efficacy Acceptability'!$C$12:$C$52,MATCH('2'!$B12,'DE-Efficacy Acceptability'!$B$12:$B$52,0))</f>
        <v>1.5526374000000001</v>
      </c>
      <c r="AC12" s="16">
        <f>INDEX('DE-Efficacy Acceptability'!$E$12:$E$52,MATCH('2'!$B12,'DE-Efficacy Acceptability'!$B$12:$B$52,0))</f>
        <v>0.7557358999999999</v>
      </c>
      <c r="AD12" s="16">
        <f>INDEX('DE-Efficacy Acceptability'!$F$12:$F$52,MATCH('2'!$B12,'DE-Efficacy Acceptability'!$B$12:$B$52,0))</f>
        <v>0.46194224405999995</v>
      </c>
      <c r="AE12" s="15">
        <f>INDEX('Unique Asset List'!$CN$4:$CT$99,MATCH($B12,'Unique Asset List'!$B$4:$B$99,0),MATCH($C$1,'Unique Asset List'!$CN$3:$CT$3,0))</f>
        <v>0.2</v>
      </c>
      <c r="AF12" s="15">
        <f>INDEX('Unique Asset List'!$CU$4:$DA$99,MATCH($B12,'Unique Asset List'!$B$4:$B$99,0),MATCH($C$1,'Unique Asset List'!$CU$3:$DA$3,0))</f>
        <v>0.3</v>
      </c>
      <c r="AG12" s="15">
        <f>INDEX('Unique Asset List'!$BZ$4:$CF$99,MATCH($B12,'Unique Asset List'!$B$4:$B$99,0),MATCH($C$1,'Unique Asset List'!$BZ$3:$CF$3,0))</f>
        <v>0.2</v>
      </c>
      <c r="AH12" s="15">
        <f>INDEX('Unique Asset List'!$CG$4:$CM$99,MATCH($B12,'Unique Asset List'!$B$4:$B$99,0),MATCH($C$1,'Unique Asset List'!$CG$3:$CM$3,0))</f>
        <v>0.3</v>
      </c>
      <c r="AI12" s="11">
        <v>0.96187963349867744</v>
      </c>
      <c r="AJ12" s="15">
        <f>INDEX('Unique Asset List'!$BL$4:$BR$99,MATCH($B12,'Unique Asset List'!$B$4:$B$99,0),MATCH($C$1,'Unique Asset List'!$BL$3:$BR$3,0))</f>
        <v>2.2612105538192599</v>
      </c>
      <c r="AK12" s="15">
        <f>INDEX('Unique Asset List'!$BS$4:$BY$99,MATCH($B12,'Unique Asset List'!$B$4:$B$99,0),MATCH($C$1,'Unique Asset List'!$BS$3:$BY$3,0))</f>
        <v>-1.7475682675103321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1"/>
        <v>0.82</v>
      </c>
      <c r="AS12" s="10">
        <v>1</v>
      </c>
      <c r="AT12" s="168">
        <v>1</v>
      </c>
      <c r="AU12" s="168">
        <v>1</v>
      </c>
      <c r="AV12" s="168">
        <v>1</v>
      </c>
      <c r="AW12" s="168">
        <v>1</v>
      </c>
      <c r="AX12" s="168">
        <v>1</v>
      </c>
      <c r="AY12" s="168">
        <v>1</v>
      </c>
      <c r="AZ12" s="168">
        <v>1</v>
      </c>
      <c r="BA12" s="168">
        <v>1</v>
      </c>
      <c r="BB12" s="168">
        <v>1</v>
      </c>
      <c r="BC12" s="168">
        <v>1</v>
      </c>
      <c r="BD12" s="168">
        <f>INDEX('Unique Asset List'!$A$4:$A$75,MATCH(B12,'Unique Asset List'!$B$4:$B$75,0))</f>
        <v>66</v>
      </c>
      <c r="BE12" s="5">
        <f t="shared" si="2"/>
        <v>4.891438917684035E-2</v>
      </c>
      <c r="BF12" s="301">
        <f>INDEX('DE-Efficacy Acceptability'!$G$12:$G$52,MATCH('2'!$B12,'DE-Efficacy Acceptability'!$B$12:$B$52,0))</f>
        <v>3.0000000000000004</v>
      </c>
      <c r="BG12" s="5">
        <f t="shared" si="3"/>
        <v>4.8387096774193554E-2</v>
      </c>
      <c r="BH12" s="306">
        <f t="shared" si="4"/>
        <v>2.269404734295848E-2</v>
      </c>
    </row>
    <row r="13" spans="1:60" x14ac:dyDescent="0.25">
      <c r="A13" s="9" t="s">
        <v>173</v>
      </c>
      <c r="B13" s="9" t="s">
        <v>310</v>
      </c>
      <c r="C13" s="20"/>
      <c r="D13" s="9" t="s">
        <v>84</v>
      </c>
      <c r="E13" s="9"/>
      <c r="F13" s="9" t="s">
        <v>45</v>
      </c>
      <c r="G13" s="56">
        <f>INDEX(DE!$P$6:$P$17,MATCH('2'!$B13,DE!$B$6:$B$17,0))</f>
        <v>1.945160585800702E-2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0"/>
        <v>1</v>
      </c>
      <c r="V13" s="17">
        <v>1</v>
      </c>
      <c r="W13" s="9" t="str">
        <f>INDEX('Unique Asset List'!$C$4:$C$75,MATCH($B13,'Unique Asset List'!$B$4:$B$75,0))</f>
        <v>TCA</v>
      </c>
      <c r="X13" s="9">
        <f>INDEX('Unique Asset List'!$AC$4:$AI$99,MATCH($B13,'Unique Asset List'!$B$4:$B$99,0),MATCH($C$1,'Unique Asset List'!$AC$3:$AI$3,0))</f>
        <v>2002</v>
      </c>
      <c r="Y13" s="9">
        <f>INDEX('Unique Asset List'!$AJ$4:$AP$99,MATCH($B13,'Unique Asset List'!$B$4:$B$99,0),MATCH($C$1,'Unique Asset List'!$AJ$3:$AP$3,0))</f>
        <v>2</v>
      </c>
      <c r="Z13" s="9">
        <f>INDEX('Unique Asset List'!$AX$4:$BD$99,MATCH($B13,'Unique Asset List'!$B$4:$B$99,0),MATCH($C$1,'Unique Asset List'!$AX$3:$BD$3,0))</f>
        <v>2012</v>
      </c>
      <c r="AA13" s="9">
        <f>INDEX('Unique Asset List'!$BE$4:$BK$99,MATCH($B13,'Unique Asset List'!$B$4:$B$99,0),MATCH($C$1,'Unique Asset List'!$BE$3:$BK$3,0))</f>
        <v>2</v>
      </c>
      <c r="AB13" s="16">
        <f>INDEX('DE-Efficacy Acceptability'!$C$12:$C$52,MATCH('2'!$B13,'DE-Efficacy Acceptability'!$B$12:$B$52,0))</f>
        <v>1.5280779999999998</v>
      </c>
      <c r="AC13" s="16">
        <f>INDEX('DE-Efficacy Acceptability'!$E$12:$E$52,MATCH('2'!$B13,'DE-Efficacy Acceptability'!$B$12:$B$52,0))</f>
        <v>0.70563629999999999</v>
      </c>
      <c r="AD13" s="16">
        <f>INDEX('DE-Efficacy Acceptability'!$F$12:$F$52,MATCH('2'!$B13,'DE-Efficacy Acceptability'!$B$12:$B$52,0))</f>
        <v>0.34186063164000002</v>
      </c>
      <c r="AE13" s="15">
        <f>INDEX('Unique Asset List'!$CN$4:$CT$99,MATCH($B13,'Unique Asset List'!$B$4:$B$99,0),MATCH($C$1,'Unique Asset List'!$CN$3:$CT$3,0))</f>
        <v>0.2</v>
      </c>
      <c r="AF13" s="15">
        <f>INDEX('Unique Asset List'!$CU$4:$DA$99,MATCH($B13,'Unique Asset List'!$B$4:$B$99,0),MATCH($C$1,'Unique Asset List'!$CU$3:$DA$3,0))</f>
        <v>0.3</v>
      </c>
      <c r="AG13" s="15">
        <f>INDEX('Unique Asset List'!$BZ$4:$CF$99,MATCH($B13,'Unique Asset List'!$B$4:$B$99,0),MATCH($C$1,'Unique Asset List'!$BZ$3:$CF$3,0))</f>
        <v>0.2</v>
      </c>
      <c r="AH13" s="15">
        <f>INDEX('Unique Asset List'!$CG$4:$CM$99,MATCH($B13,'Unique Asset List'!$B$4:$B$99,0),MATCH($C$1,'Unique Asset List'!$CG$3:$CM$3,0))</f>
        <v>0.3</v>
      </c>
      <c r="AI13" s="11">
        <v>0.96187963349867744</v>
      </c>
      <c r="AJ13" s="15">
        <f>INDEX('Unique Asset List'!$BL$4:$BR$99,MATCH($B13,'Unique Asset List'!$B$4:$B$99,0),MATCH($C$1,'Unique Asset List'!$BL$3:$BR$3,0))</f>
        <v>2.2612105538192599</v>
      </c>
      <c r="AK13" s="15">
        <f>INDEX('Unique Asset List'!$BS$4:$BY$99,MATCH($B13,'Unique Asset List'!$B$4:$B$99,0),MATCH($C$1,'Unique Asset List'!$BS$3:$BY$3,0))</f>
        <v>-1.7475682675103321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1"/>
        <v>0.82</v>
      </c>
      <c r="AS13" s="10">
        <v>1</v>
      </c>
      <c r="AT13" s="168">
        <v>1</v>
      </c>
      <c r="AU13" s="168">
        <v>1</v>
      </c>
      <c r="AV13" s="168">
        <v>1</v>
      </c>
      <c r="AW13" s="168">
        <v>1</v>
      </c>
      <c r="AX13" s="168">
        <v>1</v>
      </c>
      <c r="AY13" s="168">
        <v>1</v>
      </c>
      <c r="AZ13" s="168">
        <v>1</v>
      </c>
      <c r="BA13" s="168">
        <v>1</v>
      </c>
      <c r="BB13" s="168">
        <v>1</v>
      </c>
      <c r="BC13" s="168">
        <v>1</v>
      </c>
      <c r="BD13" s="168">
        <f>INDEX('Unique Asset List'!$A$4:$A$75,MATCH(B13,'Unique Asset List'!$B$4:$B$75,0))</f>
        <v>80</v>
      </c>
      <c r="BE13" s="5">
        <f t="shared" si="2"/>
        <v>4.891438917684035E-2</v>
      </c>
      <c r="BF13" s="301">
        <f>INDEX('DE-Efficacy Acceptability'!$G$12:$G$52,MATCH('2'!$B13,'DE-Efficacy Acceptability'!$B$12:$B$52,0))</f>
        <v>3.0000000000000004</v>
      </c>
      <c r="BG13" s="5">
        <f t="shared" si="3"/>
        <v>4.8387096774193554E-2</v>
      </c>
      <c r="BH13" s="306">
        <f t="shared" si="4"/>
        <v>2.269404734295848E-2</v>
      </c>
    </row>
    <row r="14" spans="1:60" x14ac:dyDescent="0.25">
      <c r="A14" s="9" t="s">
        <v>173</v>
      </c>
      <c r="B14" s="9" t="s">
        <v>311</v>
      </c>
      <c r="C14" s="20"/>
      <c r="D14" s="9" t="s">
        <v>84</v>
      </c>
      <c r="E14" s="9"/>
      <c r="F14" s="9" t="s">
        <v>45</v>
      </c>
      <c r="G14" s="56">
        <f>INDEX(DE!$P$6:$P$17,MATCH('2'!$B14,DE!$B$6:$B$17,0))</f>
        <v>0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0"/>
        <v>1</v>
      </c>
      <c r="V14" s="17">
        <v>1</v>
      </c>
      <c r="W14" s="9" t="str">
        <f>INDEX('Unique Asset List'!$C$4:$C$75,MATCH($B14,'Unique Asset List'!$B$4:$B$75,0))</f>
        <v>TCA</v>
      </c>
      <c r="X14" s="9">
        <f>INDEX('Unique Asset List'!$AC$4:$AI$99,MATCH($B14,'Unique Asset List'!$B$4:$B$99,0),MATCH($C$1,'Unique Asset List'!$AC$3:$AI$3,0))</f>
        <v>1970</v>
      </c>
      <c r="Y14" s="9">
        <f>INDEX('Unique Asset List'!$AJ$4:$AP$99,MATCH($B14,'Unique Asset List'!$B$4:$B$99,0),MATCH($C$1,'Unique Asset List'!$AJ$3:$AP$3,0))</f>
        <v>3</v>
      </c>
      <c r="Z14" s="9">
        <f>INDEX('Unique Asset List'!$AX$4:$BD$99,MATCH($B14,'Unique Asset List'!$B$4:$B$99,0),MATCH($C$1,'Unique Asset List'!$AX$3:$BD$3,0))</f>
        <v>1980</v>
      </c>
      <c r="AA14" s="9">
        <f>INDEX('Unique Asset List'!$BE$4:$BK$99,MATCH($B14,'Unique Asset List'!$B$4:$B$99,0),MATCH($C$1,'Unique Asset List'!$BE$3:$BK$3,0))</f>
        <v>3</v>
      </c>
      <c r="AB14" s="16">
        <f>INDEX('DE-Efficacy Acceptability'!$C$12:$C$52,MATCH('2'!$B14,'DE-Efficacy Acceptability'!$B$12:$B$52,0))</f>
        <v>1.1240000000000001</v>
      </c>
      <c r="AC14" s="16">
        <f>INDEX('DE-Efficacy Acceptability'!$E$12:$E$52,MATCH('2'!$B14,'DE-Efficacy Acceptability'!$B$12:$B$52,0))</f>
        <v>0.81246190000000007</v>
      </c>
      <c r="AD14" s="16">
        <f>INDEX('DE-Efficacy Acceptability'!$F$12:$F$52,MATCH('2'!$B14,'DE-Efficacy Acceptability'!$B$12:$B$52,0))</f>
        <v>0.34186063164000002</v>
      </c>
      <c r="AE14" s="15">
        <f>INDEX('Unique Asset List'!$CN$4:$CT$99,MATCH($B14,'Unique Asset List'!$B$4:$B$99,0),MATCH($C$1,'Unique Asset List'!$CN$3:$CT$3,0))</f>
        <v>0.2</v>
      </c>
      <c r="AF14" s="15">
        <f>INDEX('Unique Asset List'!$CU$4:$DA$99,MATCH($B14,'Unique Asset List'!$B$4:$B$99,0),MATCH($C$1,'Unique Asset List'!$CU$3:$DA$3,0))</f>
        <v>0.3</v>
      </c>
      <c r="AG14" s="15">
        <f>INDEX('Unique Asset List'!$BZ$4:$CF$99,MATCH($B14,'Unique Asset List'!$B$4:$B$99,0),MATCH($C$1,'Unique Asset List'!$BZ$3:$CF$3,0))</f>
        <v>0.2</v>
      </c>
      <c r="AH14" s="15">
        <f>INDEX('Unique Asset List'!$CG$4:$CM$99,MATCH($B14,'Unique Asset List'!$B$4:$B$99,0),MATCH($C$1,'Unique Asset List'!$CG$3:$CM$3,0))</f>
        <v>0.3</v>
      </c>
      <c r="AI14" s="11">
        <v>0.96187963349867744</v>
      </c>
      <c r="AJ14" s="15">
        <f>INDEX('Unique Asset List'!$BL$4:$BR$99,MATCH($B14,'Unique Asset List'!$B$4:$B$99,0),MATCH($C$1,'Unique Asset List'!$BL$3:$BR$3,0))</f>
        <v>2.2612105538192599</v>
      </c>
      <c r="AK14" s="15">
        <f>INDEX('Unique Asset List'!$BS$4:$BY$99,MATCH($B14,'Unique Asset List'!$B$4:$B$99,0),MATCH($C$1,'Unique Asset List'!$BS$3:$BY$3,0))</f>
        <v>-1.7475682675103321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1"/>
        <v>0.82</v>
      </c>
      <c r="AS14" s="10">
        <v>1</v>
      </c>
      <c r="AT14" s="168">
        <v>1</v>
      </c>
      <c r="AU14" s="168">
        <v>1</v>
      </c>
      <c r="AV14" s="168">
        <v>1</v>
      </c>
      <c r="AW14" s="168">
        <v>1</v>
      </c>
      <c r="AX14" s="168">
        <v>1</v>
      </c>
      <c r="AY14" s="168">
        <v>1</v>
      </c>
      <c r="AZ14" s="168">
        <v>1</v>
      </c>
      <c r="BA14" s="168">
        <v>1</v>
      </c>
      <c r="BB14" s="168">
        <v>1</v>
      </c>
      <c r="BC14" s="168">
        <v>1</v>
      </c>
      <c r="BD14" s="168">
        <f>INDEX('Unique Asset List'!$A$4:$A$75,MATCH(B14,'Unique Asset List'!$B$4:$B$75,0))</f>
        <v>82</v>
      </c>
      <c r="BE14" s="5">
        <f t="shared" si="2"/>
        <v>4.891438917684035E-2</v>
      </c>
      <c r="BF14" s="301">
        <f>INDEX('DE-Efficacy Acceptability'!$G$12:$G$52,MATCH('2'!$B14,'DE-Efficacy Acceptability'!$B$12:$B$52,0))</f>
        <v>3.0000000000000004</v>
      </c>
      <c r="BG14" s="5">
        <f t="shared" si="3"/>
        <v>4.8387096774193554E-2</v>
      </c>
      <c r="BH14" s="306">
        <f t="shared" si="4"/>
        <v>2.269404734295848E-2</v>
      </c>
    </row>
    <row r="15" spans="1:60" x14ac:dyDescent="0.25">
      <c r="A15" s="9" t="s">
        <v>173</v>
      </c>
      <c r="B15" s="9" t="s">
        <v>312</v>
      </c>
      <c r="C15" s="20"/>
      <c r="D15" s="9" t="s">
        <v>84</v>
      </c>
      <c r="E15" s="9"/>
      <c r="F15" s="9" t="s">
        <v>45</v>
      </c>
      <c r="G15" s="56">
        <f>INDEX(DE!$P$6:$P$17,MATCH('2'!$B15,DE!$B$6:$B$17,0))</f>
        <v>9.0764037258904223E-2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0"/>
        <v>0.45577280682264931</v>
      </c>
      <c r="V15" s="17">
        <v>1</v>
      </c>
      <c r="W15" s="9" t="str">
        <f>INDEX('Unique Asset List'!$C$4:$C$75,MATCH($B15,'Unique Asset List'!$B$4:$B$75,0))</f>
        <v>MSTB</v>
      </c>
      <c r="X15" s="9">
        <f>INDEX('Unique Asset List'!$AC$4:$AI$99,MATCH($B15,'Unique Asset List'!$B$4:$B$99,0),MATCH($C$1,'Unique Asset List'!$AC$3:$AI$3,0))</f>
        <v>1997</v>
      </c>
      <c r="Y15" s="9">
        <f>INDEX('Unique Asset List'!$AJ$4:$AP$99,MATCH($B15,'Unique Asset List'!$B$4:$B$99,0),MATCH($C$1,'Unique Asset List'!$AJ$3:$AP$3,0))</f>
        <v>4</v>
      </c>
      <c r="Z15" s="9">
        <f>INDEX('Unique Asset List'!$AX$4:$BD$99,MATCH($B15,'Unique Asset List'!$B$4:$B$99,0),MATCH($C$1,'Unique Asset List'!$AX$3:$BD$3,0))</f>
        <v>2007</v>
      </c>
      <c r="AA15" s="9">
        <f>INDEX('Unique Asset List'!$BE$4:$BK$99,MATCH($B15,'Unique Asset List'!$B$4:$B$99,0),MATCH($C$1,'Unique Asset List'!$BE$3:$BK$3,0))</f>
        <v>4</v>
      </c>
      <c r="AB15" s="16">
        <f>INDEX('DE-Efficacy Acceptability'!$C$12:$C$52,MATCH('2'!$B15,'DE-Efficacy Acceptability'!$B$12:$B$52,0))</f>
        <v>1.8385267999999999</v>
      </c>
      <c r="AC15" s="16">
        <f>INDEX('DE-Efficacy Acceptability'!$E$12:$E$52,MATCH('2'!$B15,'DE-Efficacy Acceptability'!$B$12:$B$52,0))</f>
        <v>0.76986719999999997</v>
      </c>
      <c r="AD15" s="16">
        <f>INDEX('DE-Efficacy Acceptability'!$F$12:$F$52,MATCH('2'!$B15,'DE-Efficacy Acceptability'!$B$12:$B$52,0))</f>
        <v>0.19195222750000002</v>
      </c>
      <c r="AE15" s="15">
        <f>INDEX('Unique Asset List'!$CN$4:$CT$99,MATCH($B15,'Unique Asset List'!$B$4:$B$99,0),MATCH($C$1,'Unique Asset List'!$CN$3:$CT$3,0))</f>
        <v>0.2</v>
      </c>
      <c r="AF15" s="15">
        <f>INDEX('Unique Asset List'!$CU$4:$DA$99,MATCH($B15,'Unique Asset List'!$B$4:$B$99,0),MATCH($C$1,'Unique Asset List'!$CU$3:$DA$3,0))</f>
        <v>0.3</v>
      </c>
      <c r="AG15" s="15">
        <f>INDEX('Unique Asset List'!$BZ$4:$CF$99,MATCH($B15,'Unique Asset List'!$B$4:$B$99,0),MATCH($C$1,'Unique Asset List'!$BZ$3:$CF$3,0))</f>
        <v>0.2</v>
      </c>
      <c r="AH15" s="15">
        <f>INDEX('Unique Asset List'!$CG$4:$CM$99,MATCH($B15,'Unique Asset List'!$B$4:$B$99,0),MATCH($C$1,'Unique Asset List'!$CG$3:$CM$3,0))</f>
        <v>0.3</v>
      </c>
      <c r="AI15" s="11">
        <v>0.96187963349867744</v>
      </c>
      <c r="AJ15" s="15">
        <f>INDEX('Unique Asset List'!$BL$4:$BR$99,MATCH($B15,'Unique Asset List'!$B$4:$B$99,0),MATCH($C$1,'Unique Asset List'!$BL$3:$BR$3,0))</f>
        <v>2.2612105538192599</v>
      </c>
      <c r="AK15" s="15">
        <f>INDEX('Unique Asset List'!$BS$4:$BY$99,MATCH($B15,'Unique Asset List'!$B$4:$B$99,0),MATCH($C$1,'Unique Asset List'!$BS$3:$BY$3,0))</f>
        <v>-1.7475682675103321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1"/>
        <v>0.82</v>
      </c>
      <c r="AS15" s="10">
        <v>1</v>
      </c>
      <c r="AT15" s="168">
        <v>1</v>
      </c>
      <c r="AU15" s="168">
        <v>1</v>
      </c>
      <c r="AV15" s="168">
        <v>1</v>
      </c>
      <c r="AW15" s="168">
        <v>1</v>
      </c>
      <c r="AX15" s="168">
        <v>1</v>
      </c>
      <c r="AY15" s="168">
        <v>1</v>
      </c>
      <c r="AZ15" s="168">
        <v>1</v>
      </c>
      <c r="BA15" s="168">
        <v>1</v>
      </c>
      <c r="BB15" s="168">
        <v>1</v>
      </c>
      <c r="BC15" s="168">
        <v>1</v>
      </c>
      <c r="BD15" s="168">
        <f>INDEX('Unique Asset List'!$A$4:$A$75,MATCH(B15,'Unique Asset List'!$B$4:$B$75,0))</f>
        <v>83</v>
      </c>
      <c r="BE15" s="5">
        <f t="shared" si="2"/>
        <v>2.2293848449143946E-2</v>
      </c>
      <c r="BF15" s="301">
        <f>INDEX('DE-Efficacy Acceptability'!$G$12:$G$52,MATCH('2'!$B15,'DE-Efficacy Acceptability'!$B$12:$B$52,0))</f>
        <v>1.6</v>
      </c>
      <c r="BG15" s="5">
        <f t="shared" si="3"/>
        <v>2.5806451612903226E-2</v>
      </c>
      <c r="BH15" s="306">
        <f t="shared" si="4"/>
        <v>1.0343329655666273E-2</v>
      </c>
    </row>
    <row r="16" spans="1:60" x14ac:dyDescent="0.25">
      <c r="A16" s="9" t="s">
        <v>173</v>
      </c>
      <c r="B16" s="9" t="s">
        <v>313</v>
      </c>
      <c r="C16" s="20"/>
      <c r="D16" s="9" t="s">
        <v>84</v>
      </c>
      <c r="E16" s="9"/>
      <c r="F16" s="9" t="s">
        <v>45</v>
      </c>
      <c r="G16" s="56">
        <f>INDEX(DE!$P$6:$P$17,MATCH('2'!$B16,DE!$B$6:$B$17,0))</f>
        <v>0.33739000690146698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0"/>
        <v>1</v>
      </c>
      <c r="V16" s="17">
        <v>1</v>
      </c>
      <c r="W16" s="9" t="str">
        <f>INDEX('Unique Asset List'!$C$4:$C$75,MATCH($B16,'Unique Asset List'!$B$4:$B$75,0))</f>
        <v>TCA</v>
      </c>
      <c r="X16" s="9">
        <f>INDEX('Unique Asset List'!$AC$4:$AI$99,MATCH($B16,'Unique Asset List'!$B$4:$B$99,0),MATCH($C$1,'Unique Asset List'!$AC$3:$AI$3,0))</f>
        <v>1996</v>
      </c>
      <c r="Y16" s="9">
        <f>INDEX('Unique Asset List'!$AJ$4:$AP$99,MATCH($B16,'Unique Asset List'!$B$4:$B$99,0),MATCH($C$1,'Unique Asset List'!$AJ$3:$AP$3,0))</f>
        <v>4</v>
      </c>
      <c r="Z16" s="9">
        <f>INDEX('Unique Asset List'!$AX$4:$BD$99,MATCH($B16,'Unique Asset List'!$B$4:$B$99,0),MATCH($C$1,'Unique Asset List'!$AX$3:$BD$3,0))</f>
        <v>2006</v>
      </c>
      <c r="AA16" s="9">
        <f>INDEX('Unique Asset List'!$BE$4:$BK$99,MATCH($B16,'Unique Asset List'!$B$4:$B$99,0),MATCH($C$1,'Unique Asset List'!$BE$3:$BK$3,0))</f>
        <v>4</v>
      </c>
      <c r="AB16" s="16">
        <f>INDEX('DE-Efficacy Acceptability'!$C$12:$C$52,MATCH('2'!$B16,'DE-Efficacy Acceptability'!$B$12:$B$52,0))</f>
        <v>1.7325336</v>
      </c>
      <c r="AC16" s="16">
        <f>INDEX('DE-Efficacy Acceptability'!$E$12:$E$52,MATCH('2'!$B16,'DE-Efficacy Acceptability'!$B$12:$B$52,0))</f>
        <v>0.70377889999999999</v>
      </c>
      <c r="AD16" s="16">
        <f>INDEX('DE-Efficacy Acceptability'!$F$12:$F$52,MATCH('2'!$B16,'DE-Efficacy Acceptability'!$B$12:$B$52,0))</f>
        <v>0.34186063164000002</v>
      </c>
      <c r="AE16" s="15">
        <f>INDEX('Unique Asset List'!$CN$4:$CT$99,MATCH($B16,'Unique Asset List'!$B$4:$B$99,0),MATCH($C$1,'Unique Asset List'!$CN$3:$CT$3,0))</f>
        <v>0.2</v>
      </c>
      <c r="AF16" s="15">
        <f>INDEX('Unique Asset List'!$CU$4:$DA$99,MATCH($B16,'Unique Asset List'!$B$4:$B$99,0),MATCH($C$1,'Unique Asset List'!$CU$3:$DA$3,0))</f>
        <v>0.3</v>
      </c>
      <c r="AG16" s="15">
        <f>INDEX('Unique Asset List'!$BZ$4:$CF$99,MATCH($B16,'Unique Asset List'!$B$4:$B$99,0),MATCH($C$1,'Unique Asset List'!$BZ$3:$CF$3,0))</f>
        <v>0.2</v>
      </c>
      <c r="AH16" s="15">
        <f>INDEX('Unique Asset List'!$CG$4:$CM$99,MATCH($B16,'Unique Asset List'!$B$4:$B$99,0),MATCH($C$1,'Unique Asset List'!$CG$3:$CM$3,0))</f>
        <v>0.3</v>
      </c>
      <c r="AI16" s="11">
        <v>0.96187963349867744</v>
      </c>
      <c r="AJ16" s="15">
        <f>INDEX('Unique Asset List'!$BL$4:$BR$99,MATCH($B16,'Unique Asset List'!$B$4:$B$99,0),MATCH($C$1,'Unique Asset List'!$BL$3:$BR$3,0))</f>
        <v>2.2612105538192599</v>
      </c>
      <c r="AK16" s="15">
        <f>INDEX('Unique Asset List'!$BS$4:$BY$99,MATCH($B16,'Unique Asset List'!$B$4:$B$99,0),MATCH($C$1,'Unique Asset List'!$BS$3:$BY$3,0))</f>
        <v>-1.7475682675103321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1"/>
        <v>0.82</v>
      </c>
      <c r="AS16" s="10">
        <v>1</v>
      </c>
      <c r="AT16" s="168">
        <v>1</v>
      </c>
      <c r="AU16" s="168">
        <v>1</v>
      </c>
      <c r="AV16" s="168">
        <v>1</v>
      </c>
      <c r="AW16" s="168">
        <v>1</v>
      </c>
      <c r="AX16" s="168">
        <v>1</v>
      </c>
      <c r="AY16" s="168">
        <v>1</v>
      </c>
      <c r="AZ16" s="168">
        <v>1</v>
      </c>
      <c r="BA16" s="168">
        <v>1</v>
      </c>
      <c r="BB16" s="168">
        <v>1</v>
      </c>
      <c r="BC16" s="168">
        <v>1</v>
      </c>
      <c r="BD16" s="168">
        <f>INDEX('Unique Asset List'!$A$4:$A$75,MATCH(B16,'Unique Asset List'!$B$4:$B$75,0))</f>
        <v>86</v>
      </c>
      <c r="BE16" s="5">
        <f t="shared" si="2"/>
        <v>4.891438917684035E-2</v>
      </c>
      <c r="BF16" s="301">
        <f>INDEX('DE-Efficacy Acceptability'!$G$12:$G$52,MATCH('2'!$B16,'DE-Efficacy Acceptability'!$B$12:$B$52,0))</f>
        <v>3.0000000000000004</v>
      </c>
      <c r="BG16" s="5">
        <f t="shared" si="3"/>
        <v>4.8387096774193554E-2</v>
      </c>
      <c r="BH16" s="306">
        <f t="shared" si="4"/>
        <v>2.269404734295848E-2</v>
      </c>
    </row>
    <row r="17" spans="1:60" x14ac:dyDescent="0.25">
      <c r="A17" s="9" t="s">
        <v>173</v>
      </c>
      <c r="B17" s="9" t="s">
        <v>314</v>
      </c>
      <c r="C17" s="20"/>
      <c r="D17" s="9" t="s">
        <v>84</v>
      </c>
      <c r="E17" s="9"/>
      <c r="F17" s="9" t="s">
        <v>45</v>
      </c>
      <c r="G17" s="56">
        <f>INDEX(DE!$P$6:$P$17,MATCH('2'!$B17,DE!$B$6:$B$17,0))</f>
        <v>9.9791220062806163E-2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0"/>
        <v>1</v>
      </c>
      <c r="V17" s="17">
        <v>1</v>
      </c>
      <c r="W17" s="9" t="str">
        <f>INDEX('Unique Asset List'!$C$4:$C$75,MATCH($B17,'Unique Asset List'!$B$4:$B$75,0))</f>
        <v>Benzo</v>
      </c>
      <c r="X17" s="9">
        <f>INDEX('Unique Asset List'!$AC$4:$AI$99,MATCH($B17,'Unique Asset List'!$B$4:$B$99,0),MATCH($C$1,'Unique Asset List'!$AC$3:$AI$3,0))</f>
        <v>1983</v>
      </c>
      <c r="Y17" s="9">
        <f>INDEX('Unique Asset List'!$AJ$4:$AP$99,MATCH($B17,'Unique Asset List'!$B$4:$B$99,0),MATCH($C$1,'Unique Asset List'!$AJ$3:$AP$3,0))</f>
        <v>1</v>
      </c>
      <c r="Z17" s="9">
        <f>INDEX('Unique Asset List'!$AX$4:$BD$99,MATCH($B17,'Unique Asset List'!$B$4:$B$99,0),MATCH($C$1,'Unique Asset List'!$AX$3:$BD$3,0))</f>
        <v>1993</v>
      </c>
      <c r="AA17" s="9">
        <f>INDEX('Unique Asset List'!$BE$4:$BK$99,MATCH($B17,'Unique Asset List'!$B$4:$B$99,0),MATCH($C$1,'Unique Asset List'!$BE$3:$BK$3,0))</f>
        <v>1</v>
      </c>
      <c r="AB17" s="16">
        <f>INDEX('DE-Efficacy Acceptability'!$C$12:$C$52,MATCH('2'!$B17,'DE-Efficacy Acceptability'!$B$12:$B$52,0))</f>
        <v>0.65810200000000008</v>
      </c>
      <c r="AC17" s="16">
        <f>INDEX('DE-Efficacy Acceptability'!$E$12:$E$52,MATCH('2'!$B17,'DE-Efficacy Acceptability'!$B$12:$B$52,0))</f>
        <v>1.0038996</v>
      </c>
      <c r="AD17" s="16">
        <f>INDEX('DE-Efficacy Acceptability'!$F$12:$F$52,MATCH('2'!$B17,'DE-Efficacy Acceptability'!$B$12:$B$52,0))</f>
        <v>0.34186063164000002</v>
      </c>
      <c r="AE17" s="15">
        <f>INDEX('Unique Asset List'!$CN$4:$CT$99,MATCH($B17,'Unique Asset List'!$B$4:$B$99,0),MATCH($C$1,'Unique Asset List'!$CN$3:$CT$3,0))</f>
        <v>0.2</v>
      </c>
      <c r="AF17" s="15">
        <f>INDEX('Unique Asset List'!$CU$4:$DA$99,MATCH($B17,'Unique Asset List'!$B$4:$B$99,0),MATCH($C$1,'Unique Asset List'!$CU$3:$DA$3,0))</f>
        <v>0.3</v>
      </c>
      <c r="AG17" s="15">
        <f>INDEX('Unique Asset List'!$BZ$4:$CF$99,MATCH($B17,'Unique Asset List'!$B$4:$B$99,0),MATCH($C$1,'Unique Asset List'!$BZ$3:$CF$3,0))</f>
        <v>0.2</v>
      </c>
      <c r="AH17" s="15">
        <f>INDEX('Unique Asset List'!$CG$4:$CM$99,MATCH($B17,'Unique Asset List'!$B$4:$B$99,0),MATCH($C$1,'Unique Asset List'!$CG$3:$CM$3,0))</f>
        <v>0.3</v>
      </c>
      <c r="AI17" s="11">
        <v>0.96187963349867744</v>
      </c>
      <c r="AJ17" s="15">
        <f>INDEX('Unique Asset List'!$BL$4:$BR$99,MATCH($B17,'Unique Asset List'!$B$4:$B$99,0),MATCH($C$1,'Unique Asset List'!$BL$3:$BR$3,0))</f>
        <v>2.2612105538192599</v>
      </c>
      <c r="AK17" s="15">
        <f>INDEX('Unique Asset List'!$BS$4:$BY$99,MATCH($B17,'Unique Asset List'!$B$4:$B$99,0),MATCH($C$1,'Unique Asset List'!$BS$3:$BY$3,0))</f>
        <v>-1.7475682675103321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1"/>
        <v>0.82</v>
      </c>
      <c r="AS17" s="10">
        <v>1</v>
      </c>
      <c r="AT17" s="168">
        <v>1</v>
      </c>
      <c r="AU17" s="168">
        <v>1</v>
      </c>
      <c r="AV17" s="168">
        <v>1</v>
      </c>
      <c r="AW17" s="168">
        <v>1</v>
      </c>
      <c r="AX17" s="168">
        <v>1</v>
      </c>
      <c r="AY17" s="168">
        <v>1</v>
      </c>
      <c r="AZ17" s="168">
        <v>1</v>
      </c>
      <c r="BA17" s="168">
        <v>1</v>
      </c>
      <c r="BB17" s="168">
        <v>1</v>
      </c>
      <c r="BC17" s="168">
        <v>1</v>
      </c>
      <c r="BD17" s="168">
        <f>INDEX('Unique Asset List'!$A$4:$A$75,MATCH(B17,'Unique Asset List'!$B$4:$B$75,0))</f>
        <v>87</v>
      </c>
      <c r="BE17" s="5">
        <f t="shared" si="2"/>
        <v>4.891438917684035E-2</v>
      </c>
      <c r="BF17" s="301">
        <f>INDEX('DE-Efficacy Acceptability'!$G$12:$G$52,MATCH('2'!$B17,'DE-Efficacy Acceptability'!$B$12:$B$52,0))</f>
        <v>3.0000000000000004</v>
      </c>
      <c r="BG17" s="5">
        <f t="shared" si="3"/>
        <v>4.8387096774193554E-2</v>
      </c>
      <c r="BH17" s="306">
        <f t="shared" si="4"/>
        <v>2.269404734295848E-2</v>
      </c>
    </row>
    <row r="18" spans="1:60" x14ac:dyDescent="0.25">
      <c r="A18" s="9" t="s">
        <v>173</v>
      </c>
      <c r="B18" s="9" t="s">
        <v>315</v>
      </c>
      <c r="C18" s="20"/>
      <c r="D18" s="9" t="s">
        <v>84</v>
      </c>
      <c r="E18" s="9"/>
      <c r="F18" s="9" t="s">
        <v>45</v>
      </c>
      <c r="G18" s="56">
        <f>INDEX(DE!$P$6:$P$17,MATCH('2'!$B18,DE!$B$6:$B$17,0))</f>
        <v>0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0"/>
        <v>1</v>
      </c>
      <c r="V18" s="17">
        <v>1</v>
      </c>
      <c r="W18" s="9" t="str">
        <f>INDEX('Unique Asset List'!$C$4:$C$75,MATCH($B18,'Unique Asset List'!$B$4:$B$75,0))</f>
        <v>TCA</v>
      </c>
      <c r="X18" s="9">
        <f>INDEX('Unique Asset List'!$AC$4:$AI$99,MATCH($B18,'Unique Asset List'!$B$4:$B$99,0),MATCH($C$1,'Unique Asset List'!$AC$3:$AI$3,0))</f>
        <v>1950</v>
      </c>
      <c r="Y18" s="9">
        <f>INDEX('Unique Asset List'!$AJ$4:$AP$99,MATCH($B18,'Unique Asset List'!$B$4:$B$99,0),MATCH($C$1,'Unique Asset List'!$AJ$3:$AP$3,0))</f>
        <v>7</v>
      </c>
      <c r="Z18" s="9">
        <f>INDEX('Unique Asset List'!$AX$4:$BD$99,MATCH($B18,'Unique Asset List'!$B$4:$B$99,0),MATCH($C$1,'Unique Asset List'!$AX$3:$BD$3,0))</f>
        <v>1960</v>
      </c>
      <c r="AA18" s="9">
        <f>INDEX('Unique Asset List'!$BE$4:$BK$99,MATCH($B18,'Unique Asset List'!$B$4:$B$99,0),MATCH($C$1,'Unique Asset List'!$BE$3:$BK$3,0))</f>
        <v>7</v>
      </c>
      <c r="AB18" s="16">
        <f>INDEX('DE-Efficacy Acceptability'!$C$12:$C$52,MATCH('2'!$B18,'DE-Efficacy Acceptability'!$B$12:$B$52,0))</f>
        <v>0.71919140000000004</v>
      </c>
      <c r="AC18" s="16">
        <f>INDEX('DE-Efficacy Acceptability'!$E$12:$E$52,MATCH('2'!$B18,'DE-Efficacy Acceptability'!$B$12:$B$52,0))</f>
        <v>0.8203684</v>
      </c>
      <c r="AD18" s="16">
        <f>INDEX('DE-Efficacy Acceptability'!$F$12:$F$52,MATCH('2'!$B18,'DE-Efficacy Acceptability'!$B$12:$B$52,0))</f>
        <v>0.38188783577999996</v>
      </c>
      <c r="AE18" s="15">
        <f>INDEX('Unique Asset List'!$CN$4:$CT$99,MATCH($B18,'Unique Asset List'!$B$4:$B$99,0),MATCH($C$1,'Unique Asset List'!$CN$3:$CT$3,0))</f>
        <v>0.2</v>
      </c>
      <c r="AF18" s="15">
        <f>INDEX('Unique Asset List'!$CU$4:$DA$99,MATCH($B18,'Unique Asset List'!$B$4:$B$99,0),MATCH($C$1,'Unique Asset List'!$CU$3:$DA$3,0))</f>
        <v>0.3</v>
      </c>
      <c r="AG18" s="15">
        <f>INDEX('Unique Asset List'!$BZ$4:$CF$99,MATCH($B18,'Unique Asset List'!$B$4:$B$99,0),MATCH($C$1,'Unique Asset List'!$BZ$3:$CF$3,0))</f>
        <v>0.2</v>
      </c>
      <c r="AH18" s="15">
        <f>INDEX('Unique Asset List'!$CG$4:$CM$99,MATCH($B18,'Unique Asset List'!$B$4:$B$99,0),MATCH($C$1,'Unique Asset List'!$CG$3:$CM$3,0))</f>
        <v>0.3</v>
      </c>
      <c r="AI18" s="11">
        <v>0.96187963349867744</v>
      </c>
      <c r="AJ18" s="15">
        <f>INDEX('Unique Asset List'!$BL$4:$BR$99,MATCH($B18,'Unique Asset List'!$B$4:$B$99,0),MATCH($C$1,'Unique Asset List'!$BL$3:$BR$3,0))</f>
        <v>2.2612105538192599</v>
      </c>
      <c r="AK18" s="15">
        <f>INDEX('Unique Asset List'!$BS$4:$BY$99,MATCH($B18,'Unique Asset List'!$B$4:$B$99,0),MATCH($C$1,'Unique Asset List'!$BS$3:$BY$3,0))</f>
        <v>-1.7475682675103321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1"/>
        <v>0.82</v>
      </c>
      <c r="AS18" s="10">
        <v>1</v>
      </c>
      <c r="AT18" s="168">
        <v>1</v>
      </c>
      <c r="AU18" s="168">
        <v>1</v>
      </c>
      <c r="AV18" s="168">
        <v>1</v>
      </c>
      <c r="AW18" s="168">
        <v>1</v>
      </c>
      <c r="AX18" s="168">
        <v>1</v>
      </c>
      <c r="AY18" s="168">
        <v>1</v>
      </c>
      <c r="AZ18" s="168">
        <v>1</v>
      </c>
      <c r="BA18" s="168">
        <v>1</v>
      </c>
      <c r="BB18" s="168">
        <v>1</v>
      </c>
      <c r="BC18" s="168">
        <v>1</v>
      </c>
      <c r="BD18" s="168">
        <f>INDEX('Unique Asset List'!$A$4:$A$75,MATCH(B18,'Unique Asset List'!$B$4:$B$75,0))</f>
        <v>90</v>
      </c>
      <c r="BE18" s="5">
        <f t="shared" si="2"/>
        <v>4.891438917684035E-2</v>
      </c>
      <c r="BF18" s="301">
        <f>INDEX('DE-Efficacy Acceptability'!$G$12:$G$52,MATCH('2'!$B18,'DE-Efficacy Acceptability'!$B$12:$B$52,0))</f>
        <v>3.0000000000000004</v>
      </c>
      <c r="BG18" s="5">
        <f t="shared" si="3"/>
        <v>4.8387096774193554E-2</v>
      </c>
      <c r="BH18" s="306">
        <f t="shared" si="4"/>
        <v>2.269404734295848E-2</v>
      </c>
    </row>
    <row r="19" spans="1:60" x14ac:dyDescent="0.25">
      <c r="A19" s="9" t="s">
        <v>173</v>
      </c>
      <c r="B19" s="9" t="s">
        <v>329</v>
      </c>
      <c r="C19" s="20"/>
      <c r="D19" s="9" t="s">
        <v>84</v>
      </c>
      <c r="E19" s="9"/>
      <c r="F19" s="9" t="s">
        <v>45</v>
      </c>
      <c r="G19" s="56">
        <f>INDEX(DE!$P$6:$P$17,MATCH('2'!$B19,DE!$B$6:$B$17,0))</f>
        <v>9.6635000528734874E-2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0"/>
        <v>1</v>
      </c>
      <c r="V19" s="17">
        <v>1</v>
      </c>
      <c r="W19" s="9" t="str">
        <f>INDEX('Unique Asset List'!$C$4:$C$75,MATCH($B19,'Unique Asset List'!$B$4:$B$75,0))</f>
        <v>AAPS</v>
      </c>
      <c r="X19" s="9">
        <f>INDEX('Unique Asset List'!$AC$4:$AI$99,MATCH($B19,'Unique Asset List'!$B$4:$B$99,0),MATCH($C$1,'Unique Asset List'!$AC$3:$AI$3,0))</f>
        <v>2000</v>
      </c>
      <c r="Y19" s="9">
        <f>INDEX('Unique Asset List'!$AJ$4:$AP$99,MATCH($B19,'Unique Asset List'!$B$4:$B$99,0),MATCH($C$1,'Unique Asset List'!$AJ$3:$AP$3,0))</f>
        <v>3</v>
      </c>
      <c r="Z19" s="9">
        <f>INDEX('Unique Asset List'!$AX$4:$BD$99,MATCH($B19,'Unique Asset List'!$B$4:$B$99,0),MATCH($C$1,'Unique Asset List'!$AX$3:$BD$3,0))</f>
        <v>2007</v>
      </c>
      <c r="AA19" s="9">
        <f>INDEX('Unique Asset List'!$BE$4:$BK$99,MATCH($B19,'Unique Asset List'!$B$4:$B$99,0),MATCH($C$1,'Unique Asset List'!$BE$3:$BK$3,0))</f>
        <v>3</v>
      </c>
      <c r="AB19" s="16">
        <f>INDEX('DE-Efficacy Acceptability'!$C$12:$C$52,MATCH('2'!$B19,'DE-Efficacy Acceptability'!$B$12:$B$52,0))</f>
        <v>1.6860000000000002</v>
      </c>
      <c r="AC19" s="16">
        <f>INDEX('DE-Efficacy Acceptability'!$E$12:$E$52,MATCH('2'!$B19,'DE-Efficacy Acceptability'!$B$12:$B$52,0))</f>
        <v>0.7529247</v>
      </c>
      <c r="AD19" s="16">
        <f>INDEX('DE-Efficacy Acceptability'!$F$12:$F$52,MATCH('2'!$B19,'DE-Efficacy Acceptability'!$B$12:$B$52,0))</f>
        <v>0.38188783577999996</v>
      </c>
      <c r="AE19" s="15">
        <f>INDEX('Unique Asset List'!$CN$4:$CT$99,MATCH($B19,'Unique Asset List'!$B$4:$B$99,0),MATCH($C$1,'Unique Asset List'!$CN$3:$CT$3,0))</f>
        <v>0.2</v>
      </c>
      <c r="AF19" s="15">
        <f>INDEX('Unique Asset List'!$CU$4:$DA$99,MATCH($B19,'Unique Asset List'!$B$4:$B$99,0),MATCH($C$1,'Unique Asset List'!$CU$3:$DA$3,0))</f>
        <v>0.3</v>
      </c>
      <c r="AG19" s="15">
        <f>INDEX('Unique Asset List'!$BZ$4:$CF$99,MATCH($B19,'Unique Asset List'!$B$4:$B$99,0),MATCH($C$1,'Unique Asset List'!$BZ$3:$CF$3,0))</f>
        <v>0.2</v>
      </c>
      <c r="AH19" s="15">
        <f>INDEX('Unique Asset List'!$CG$4:$CM$99,MATCH($B19,'Unique Asset List'!$B$4:$B$99,0),MATCH($C$1,'Unique Asset List'!$CG$3:$CM$3,0))</f>
        <v>0.3</v>
      </c>
      <c r="AI19" s="11">
        <v>0.96187963349867744</v>
      </c>
      <c r="AJ19" s="15">
        <f>INDEX('Unique Asset List'!$BL$4:$BR$99,MATCH($B19,'Unique Asset List'!$B$4:$B$99,0),MATCH($C$1,'Unique Asset List'!$BL$3:$BR$3,0))</f>
        <v>2.2612105538192599</v>
      </c>
      <c r="AK19" s="15">
        <f>INDEX('Unique Asset List'!$BS$4:$BY$99,MATCH($B19,'Unique Asset List'!$B$4:$B$99,0),MATCH($C$1,'Unique Asset List'!$BS$3:$BY$3,0))</f>
        <v>-1.7475682675103321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1"/>
        <v>0.82</v>
      </c>
      <c r="AS19" s="10">
        <v>1</v>
      </c>
      <c r="AT19" s="168">
        <v>1</v>
      </c>
      <c r="AU19" s="168">
        <v>1</v>
      </c>
      <c r="AV19" s="168">
        <v>1</v>
      </c>
      <c r="AW19" s="168">
        <v>1</v>
      </c>
      <c r="AX19" s="168">
        <v>1</v>
      </c>
      <c r="AY19" s="168">
        <v>1</v>
      </c>
      <c r="AZ19" s="168">
        <v>1</v>
      </c>
      <c r="BA19" s="168">
        <v>1</v>
      </c>
      <c r="BB19" s="168">
        <v>1</v>
      </c>
      <c r="BC19" s="168">
        <v>1</v>
      </c>
      <c r="BD19" s="168">
        <f>INDEX('Unique Asset List'!$A$4:$A$75,MATCH(B19,'Unique Asset List'!$B$4:$B$75,0))</f>
        <v>74</v>
      </c>
      <c r="BE19" s="5">
        <f t="shared" si="2"/>
        <v>4.891438917684035E-2</v>
      </c>
      <c r="BF19" s="301">
        <f>INDEX('DE-Efficacy Acceptability'!$G$12:$G$52,MATCH('2'!$B19,'DE-Efficacy Acceptability'!$B$12:$B$52,0))</f>
        <v>3.0000000000000004</v>
      </c>
      <c r="BG19" s="5">
        <f t="shared" si="3"/>
        <v>4.8387096774193554E-2</v>
      </c>
      <c r="BH19" s="306">
        <f t="shared" si="4"/>
        <v>2.269404734295848E-2</v>
      </c>
    </row>
    <row r="20" spans="1:60" x14ac:dyDescent="0.25">
      <c r="A20" s="9" t="s">
        <v>173</v>
      </c>
      <c r="B20" s="9" t="s">
        <v>316</v>
      </c>
      <c r="C20" s="20"/>
      <c r="D20" s="9" t="s">
        <v>84</v>
      </c>
      <c r="E20" s="9"/>
      <c r="F20" s="9" t="s">
        <v>45</v>
      </c>
      <c r="G20" s="56">
        <f>INDEX(DE!$P$6:$P$17,MATCH('2'!$B20,DE!$B$6:$B$17,0))</f>
        <v>8.9405204620374323E-2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0"/>
        <v>1</v>
      </c>
      <c r="V20" s="17">
        <v>1</v>
      </c>
      <c r="W20" s="9" t="str">
        <f>INDEX('Unique Asset List'!$C$4:$C$75,MATCH($B20,'Unique Asset List'!$B$4:$B$75,0))</f>
        <v>TCA</v>
      </c>
      <c r="X20" s="9">
        <f>INDEX('Unique Asset List'!$AC$4:$AI$99,MATCH($B20,'Unique Asset List'!$B$4:$B$99,0),MATCH($C$1,'Unique Asset List'!$AC$3:$AI$3,0))</f>
        <v>1996</v>
      </c>
      <c r="Y20" s="9">
        <f>INDEX('Unique Asset List'!$AJ$4:$AP$99,MATCH($B20,'Unique Asset List'!$B$4:$B$99,0),MATCH($C$1,'Unique Asset List'!$AJ$3:$AP$3,0))</f>
        <v>10</v>
      </c>
      <c r="Z20" s="9">
        <f>INDEX('Unique Asset List'!$AX$4:$BD$99,MATCH($B20,'Unique Asset List'!$B$4:$B$99,0),MATCH($C$1,'Unique Asset List'!$AX$3:$BD$3,0))</f>
        <v>2006</v>
      </c>
      <c r="AA20" s="9">
        <f>INDEX('Unique Asset List'!$BE$4:$BK$99,MATCH($B20,'Unique Asset List'!$B$4:$B$99,0),MATCH($C$1,'Unique Asset List'!$BE$3:$BK$3,0))</f>
        <v>10</v>
      </c>
      <c r="AB20" s="16">
        <f>INDEX('DE-Efficacy Acceptability'!$C$12:$C$52,MATCH('2'!$B20,'DE-Efficacy Acceptability'!$B$12:$B$52,0))</f>
        <v>1.1240000000000001</v>
      </c>
      <c r="AC20" s="16">
        <f>INDEX('DE-Efficacy Acceptability'!$E$12:$E$52,MATCH('2'!$B20,'DE-Efficacy Acceptability'!$B$12:$B$52,0))</f>
        <v>0.65649049999999998</v>
      </c>
      <c r="AD20" s="16">
        <f>INDEX('DE-Efficacy Acceptability'!$F$12:$F$52,MATCH('2'!$B20,'DE-Efficacy Acceptability'!$B$12:$B$52,0))</f>
        <v>0.34186063164000002</v>
      </c>
      <c r="AE20" s="15">
        <f>INDEX('Unique Asset List'!$CN$4:$CT$99,MATCH($B20,'Unique Asset List'!$B$4:$B$99,0),MATCH($C$1,'Unique Asset List'!$CN$3:$CT$3,0))</f>
        <v>0.2</v>
      </c>
      <c r="AF20" s="15">
        <f>INDEX('Unique Asset List'!$CU$4:$DA$99,MATCH($B20,'Unique Asset List'!$B$4:$B$99,0),MATCH($C$1,'Unique Asset List'!$CU$3:$DA$3,0))</f>
        <v>0.3</v>
      </c>
      <c r="AG20" s="15">
        <f>INDEX('Unique Asset List'!$BZ$4:$CF$99,MATCH($B20,'Unique Asset List'!$B$4:$B$99,0),MATCH($C$1,'Unique Asset List'!$BZ$3:$CF$3,0))</f>
        <v>0.2</v>
      </c>
      <c r="AH20" s="15">
        <f>INDEX('Unique Asset List'!$CG$4:$CM$99,MATCH($B20,'Unique Asset List'!$B$4:$B$99,0),MATCH($C$1,'Unique Asset List'!$CG$3:$CM$3,0))</f>
        <v>0.3</v>
      </c>
      <c r="AI20" s="11">
        <v>0.96187963349867744</v>
      </c>
      <c r="AJ20" s="15">
        <f>INDEX('Unique Asset List'!$BL$4:$BR$99,MATCH($B20,'Unique Asset List'!$B$4:$B$99,0),MATCH($C$1,'Unique Asset List'!$BL$3:$BR$3,0))</f>
        <v>2.2612105538192599</v>
      </c>
      <c r="AK20" s="15">
        <f>INDEX('Unique Asset List'!$BS$4:$BY$99,MATCH($B20,'Unique Asset List'!$B$4:$B$99,0),MATCH($C$1,'Unique Asset List'!$BS$3:$BY$3,0))</f>
        <v>-1.7475682675103321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1"/>
        <v>0.82</v>
      </c>
      <c r="AS20" s="10">
        <v>1</v>
      </c>
      <c r="AT20" s="168">
        <v>1</v>
      </c>
      <c r="AU20" s="168">
        <v>1</v>
      </c>
      <c r="AV20" s="168">
        <v>1</v>
      </c>
      <c r="AW20" s="168">
        <v>1</v>
      </c>
      <c r="AX20" s="168">
        <v>1</v>
      </c>
      <c r="AY20" s="168">
        <v>1</v>
      </c>
      <c r="AZ20" s="168">
        <v>1</v>
      </c>
      <c r="BA20" s="168">
        <v>1</v>
      </c>
      <c r="BB20" s="168">
        <v>1</v>
      </c>
      <c r="BC20" s="168">
        <v>1</v>
      </c>
      <c r="BD20" s="168">
        <f>INDEX('Unique Asset List'!$A$4:$A$75,MATCH(B20,'Unique Asset List'!$B$4:$B$75,0))</f>
        <v>91</v>
      </c>
      <c r="BE20" s="5">
        <f t="shared" si="2"/>
        <v>4.891438917684035E-2</v>
      </c>
      <c r="BF20" s="301">
        <f>INDEX('DE-Efficacy Acceptability'!$G$12:$G$52,MATCH('2'!$B20,'DE-Efficacy Acceptability'!$B$12:$B$52,0))</f>
        <v>3.0000000000000004</v>
      </c>
      <c r="BG20" s="5">
        <f t="shared" si="3"/>
        <v>4.8387096774193554E-2</v>
      </c>
      <c r="BH20" s="306">
        <f t="shared" si="4"/>
        <v>2.269404734295848E-2</v>
      </c>
    </row>
    <row r="21" spans="1:60" x14ac:dyDescent="0.25">
      <c r="A21" s="9" t="s">
        <v>173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INDEX(PTRS!$D$6:$D$12,MATCH('2'!$F21,PTRS!$B$6:$B$12,0))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5">BE21/$BE$7</f>
        <v>0.38570784857704404</v>
      </c>
      <c r="V21" s="17">
        <v>0.69</v>
      </c>
      <c r="W21" s="9" t="str">
        <f>INDEX('Unique Asset List'!$C$4:$C$75,MATCH($B21,'Unique Asset List'!$B$4:$B$75,0))</f>
        <v>NMDA</v>
      </c>
      <c r="X21" s="9">
        <f>INDEX('Unique Asset List'!$AC$4:$AI$99,MATCH($B21,'Unique Asset List'!$B$4:$B$99,0),MATCH($C$1,'Unique Asset List'!$AC$3:$AI$3,0))</f>
        <v>2019</v>
      </c>
      <c r="Y21" s="9">
        <f>INDEX('Unique Asset List'!$AJ$4:$AP$99,MATCH($B21,'Unique Asset List'!$B$4:$B$99,0),MATCH($C$1,'Unique Asset List'!$AJ$3:$AP$3,0))</f>
        <v>11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INDEX('DE-Efficacy Acceptability'!$C$12:$C$52,MATCH('2'!$B21,'DE-Efficacy Acceptability'!$B$12:$B$52,0))</f>
        <v>2.5682275999999997</v>
      </c>
      <c r="AC21" s="16">
        <f>INDEX('DE-Efficacy Acceptability'!$E$12:$E$52,MATCH('2'!$B21,'DE-Efficacy Acceptability'!$B$12:$B$52,0))</f>
        <v>1.1801267</v>
      </c>
      <c r="AD21" s="16">
        <f>INDEX('DE-Efficacy Acceptability'!$F$12:$F$52,MATCH('2'!$B21,'DE-Efficacy Acceptability'!$B$12:$B$52,0))</f>
        <v>0.19965129052</v>
      </c>
      <c r="AE21" s="15">
        <v>0.01</v>
      </c>
      <c r="AF21" s="15">
        <v>1.3</v>
      </c>
      <c r="AG21" s="15">
        <v>0.01</v>
      </c>
      <c r="AH21" s="15">
        <v>1.3</v>
      </c>
      <c r="AI21" s="11">
        <v>0.96187963349867744</v>
      </c>
      <c r="AJ21" s="15">
        <f>INDEX('Unique Asset List'!$BL$4:$BR$99,MATCH($B21,'Unique Asset List'!$B$4:$B$99,0),MATCH($C$1,'Unique Asset List'!$BL$3:$BR$3,0))</f>
        <v>2.2612105538192599</v>
      </c>
      <c r="AK21" s="15">
        <f>INDEX('Unique Asset List'!$BS$4:$BY$99,MATCH($B21,'Unique Asset List'!$B$4:$B$99,0),MATCH($C$1,'Unique Asset List'!$BS$3:$BY$3,0))</f>
        <v>-1.7475682675103321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6">AP21</f>
        <v>0.82</v>
      </c>
      <c r="AS21" s="10">
        <v>0.32340383561643832</v>
      </c>
      <c r="AT21" s="168">
        <v>1</v>
      </c>
      <c r="AU21" s="168">
        <v>1</v>
      </c>
      <c r="AV21" s="168">
        <v>1</v>
      </c>
      <c r="AW21" s="168">
        <v>1</v>
      </c>
      <c r="AX21" s="168">
        <v>1</v>
      </c>
      <c r="AY21" s="168">
        <v>1</v>
      </c>
      <c r="AZ21" s="168">
        <v>1</v>
      </c>
      <c r="BA21" s="168">
        <v>1</v>
      </c>
      <c r="BB21" s="168">
        <v>1</v>
      </c>
      <c r="BC21" s="168">
        <v>1</v>
      </c>
      <c r="BD21" s="168">
        <f>INDEX('Unique Asset List'!$A$4:$A$75,MATCH(B21,'Unique Asset List'!$B$4:$B$75,0))</f>
        <v>8</v>
      </c>
      <c r="BE21" s="5">
        <f t="shared" si="2"/>
        <v>1.886666381385934E-2</v>
      </c>
      <c r="BF21" s="301">
        <f>INDEX('DE-Efficacy Acceptability'!$G$12:$G$52,MATCH('2'!$B21,'DE-Efficacy Acceptability'!$B$12:$B$52,0))</f>
        <v>1.4</v>
      </c>
      <c r="BG21" s="5">
        <f t="shared" ref="BG21:BG35" si="7">BF21/$BF$7</f>
        <v>2.2580645161290321E-2</v>
      </c>
      <c r="BH21" s="306">
        <f t="shared" ref="BH21:BH35" si="8">BG21^$X$4</f>
        <v>8.753272176158098E-3</v>
      </c>
    </row>
    <row r="22" spans="1:60" x14ac:dyDescent="0.25">
      <c r="A22" s="9" t="s">
        <v>173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INDEX(PTRS!$D$6:$D$12,MATCH('2'!$F22,PTRS!$B$6:$B$12,0))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5"/>
        <v>1</v>
      </c>
      <c r="V22" s="17">
        <v>1</v>
      </c>
      <c r="W22" s="9" t="str">
        <f>INDEX('Unique Asset List'!$C$4:$C$75,MATCH($B22,'Unique Asset List'!$B$4:$B$75,0))</f>
        <v>ATAD</v>
      </c>
      <c r="X22" s="9">
        <f>INDEX('Unique Asset List'!$AC$4:$AI$99,MATCH($B22,'Unique Asset List'!$B$4:$B$99,0),MATCH($C$1,'Unique Asset List'!$AC$3:$AI$3,0))</f>
        <v>2023</v>
      </c>
      <c r="Y22" s="9">
        <f>INDEX('Unique Asset List'!$AJ$4:$AP$99,MATCH($B22,'Unique Asset List'!$B$4:$B$99,0),MATCH($C$1,'Unique Asset List'!$AJ$3:$AP$3,0))</f>
        <v>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INDEX('DE-Efficacy Acceptability'!$C$12:$C$52,MATCH('2'!$B22,'DE-Efficacy Acceptability'!$B$12:$B$52,0))</f>
        <v>1.8421798000000003</v>
      </c>
      <c r="AC22" s="16">
        <f>INDEX('DE-Efficacy Acceptability'!$E$12:$E$52,MATCH('2'!$B22,'DE-Efficacy Acceptability'!$B$12:$B$52,0))</f>
        <v>1.0530454</v>
      </c>
      <c r="AD22" s="16">
        <f>INDEX('DE-Efficacy Acceptability'!$F$12:$F$52,MATCH('2'!$B22,'DE-Efficacy Acceptability'!$B$12:$B$52,0))</f>
        <v>0.26229095353999998</v>
      </c>
      <c r="AE22" s="15">
        <f>INDEX('Unique Asset List'!$CN$4:$CT$99,MATCH($B22,'Unique Asset List'!$B$4:$B$99,0),MATCH($C$1,'Unique Asset List'!$CN$3:$CT$3,0))</f>
        <v>0.2</v>
      </c>
      <c r="AF22" s="15">
        <f>INDEX('Unique Asset List'!$CU$4:$DA$99,MATCH($B22,'Unique Asset List'!$B$4:$B$99,0),MATCH($C$1,'Unique Asset List'!$CU$3:$DA$3,0))</f>
        <v>0.3</v>
      </c>
      <c r="AG22" s="15">
        <f>INDEX('Unique Asset List'!$BZ$4:$CF$99,MATCH($B22,'Unique Asset List'!$B$4:$B$99,0),MATCH($C$1,'Unique Asset List'!$BZ$3:$CF$3,0))</f>
        <v>0.2</v>
      </c>
      <c r="AH22" s="15">
        <f>INDEX('Unique Asset List'!$CG$4:$CM$99,MATCH($B22,'Unique Asset List'!$B$4:$B$99,0),MATCH($C$1,'Unique Asset List'!$CG$3:$CM$3,0))</f>
        <v>0.3</v>
      </c>
      <c r="AI22" s="11">
        <v>0.96187963349867744</v>
      </c>
      <c r="AJ22" s="15">
        <f>INDEX('Unique Asset List'!$BL$4:$BR$99,MATCH($B22,'Unique Asset List'!$B$4:$B$99,0),MATCH($C$1,'Unique Asset List'!$BL$3:$BR$3,0))</f>
        <v>2.2612105538192599</v>
      </c>
      <c r="AK22" s="15">
        <f>INDEX('Unique Asset List'!$BS$4:$BY$99,MATCH($B22,'Unique Asset List'!$B$4:$B$99,0),MATCH($C$1,'Unique Asset List'!$BS$3:$BY$3,0))</f>
        <v>-1.7475682675103321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6"/>
        <v>0.82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1</v>
      </c>
      <c r="AY22" s="168">
        <f ca="1">INDEX('Unique Asset List'!X$4:X$59,MATCH($B22,_CompoundList,0))</f>
        <v>1</v>
      </c>
      <c r="AZ22" s="168">
        <f ca="1">INDEX('Unique Asset List'!Y$4:Y$59,MATCH($B22,_CompoundList,0))</f>
        <v>1</v>
      </c>
      <c r="BA22" s="168">
        <f ca="1">INDEX('Unique Asset List'!Z$4:Z$59,MATCH($B22,_CompoundList,0))</f>
        <v>0</v>
      </c>
      <c r="BB22" s="168">
        <f ca="1">INDEX('Unique Asset List'!AA$4:AA$59,MATCH($B22,_CompoundList,0))</f>
        <v>0</v>
      </c>
      <c r="BC22" s="168">
        <f ca="1">INDEX('Unique Asset List'!AB$4:AB$59,MATCH($B22,_CompoundList,0))</f>
        <v>1</v>
      </c>
      <c r="BD22" s="168">
        <f>INDEX('Unique Asset List'!$A$4:$A$75,MATCH(B22,'Unique Asset List'!$B$4:$B$75,0))</f>
        <v>5</v>
      </c>
      <c r="BE22" s="5">
        <f t="shared" si="2"/>
        <v>4.891438917684035E-2</v>
      </c>
      <c r="BF22" s="301">
        <f>INDEX('DE-Efficacy Acceptability'!$G$12:$G$52,MATCH('2'!$B22,'DE-Efficacy Acceptability'!$B$12:$B$52,0))</f>
        <v>3.0000000000000004</v>
      </c>
      <c r="BG22" s="5">
        <f t="shared" si="7"/>
        <v>4.8387096774193554E-2</v>
      </c>
      <c r="BH22" s="306">
        <f t="shared" si="8"/>
        <v>2.269404734295848E-2</v>
      </c>
    </row>
    <row r="23" spans="1:60" x14ac:dyDescent="0.25">
      <c r="A23" s="9" t="s">
        <v>173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INDEX(PTRS!$D$6:$D$12,MATCH('2'!$F23,PTRS!$B$6:$B$12,0))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5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2024</v>
      </c>
      <c r="Y23" s="9">
        <f>INDEX('Unique Asset List'!$AJ$4:$AP$99,MATCH($B23,'Unique Asset List'!$B$4:$B$99,0),MATCH($C$1,'Unique Asset List'!$AJ$3:$AP$3,0))</f>
        <v>3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INDEX('DE-Efficacy Acceptability'!$C$12:$C$52,MATCH('2'!$B23,'DE-Efficacy Acceptability'!$B$12:$B$52,0))</f>
        <v>2.0900780000000005</v>
      </c>
      <c r="AC23" s="16">
        <f>INDEX('DE-Efficacy Acceptability'!$E$12:$E$52,MATCH('2'!$B23,'DE-Efficacy Acceptability'!$B$12:$B$52,0))</f>
        <v>0.93412160000000011</v>
      </c>
      <c r="AD23" s="16">
        <f>INDEX('DE-Efficacy Acceptability'!$F$12:$F$52,MATCH('2'!$B23,'DE-Efficacy Acceptability'!$B$12:$B$52,0))</f>
        <v>0.38188783577999996</v>
      </c>
      <c r="AE23" s="15">
        <f>INDEX('Unique Asset List'!$CN$4:$CT$99,MATCH($B23,'Unique Asset List'!$B$4:$B$99,0),MATCH($C$1,'Unique Asset List'!$CN$3:$CT$3,0))</f>
        <v>0.27</v>
      </c>
      <c r="AF23" s="15">
        <f>INDEX('Unique Asset List'!$CU$4:$DA$99,MATCH($B23,'Unique Asset List'!$B$4:$B$99,0),MATCH($C$1,'Unique Asset List'!$CU$3:$DA$3,0))</f>
        <v>0.23</v>
      </c>
      <c r="AG23" s="15">
        <f>INDEX('Unique Asset List'!$BZ$4:$CF$99,MATCH($B23,'Unique Asset List'!$B$4:$B$99,0),MATCH($C$1,'Unique Asset List'!$BZ$3:$CF$3,0))</f>
        <v>0.27</v>
      </c>
      <c r="AH23" s="15">
        <f>INDEX('Unique Asset List'!$CG$4:$CM$99,MATCH($B23,'Unique Asset List'!$B$4:$B$99,0),MATCH($C$1,'Unique Asset List'!$CG$3:$CM$3,0))</f>
        <v>0.23</v>
      </c>
      <c r="AI23" s="11">
        <v>0.96187963349867744</v>
      </c>
      <c r="AJ23" s="15">
        <f>INDEX('Unique Asset List'!$BL$4:$BR$99,MATCH($B23,'Unique Asset List'!$B$4:$B$99,0),MATCH($C$1,'Unique Asset List'!$BL$3:$BR$3,0))</f>
        <v>2.2612105538192599</v>
      </c>
      <c r="AK23" s="15">
        <f>INDEX('Unique Asset List'!$BS$4:$BY$99,MATCH($B23,'Unique Asset List'!$B$4:$B$99,0),MATCH($C$1,'Unique Asset List'!$BS$3:$BY$3,0))</f>
        <v>-1.7475682675103321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6"/>
        <v>0.82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0</v>
      </c>
      <c r="AZ23" s="168">
        <f ca="1">INDEX('Unique Asset List'!Y$4:Y$59,MATCH($B23,_CompoundList,0))</f>
        <v>0</v>
      </c>
      <c r="BA23" s="168">
        <f ca="1">INDEX('Unique Asset List'!Z$4:Z$59,MATCH($B23,_CompoundList,0))</f>
        <v>0</v>
      </c>
      <c r="BB23" s="168">
        <f ca="1">INDEX('Unique Asset List'!AA$4:AA$59,MATCH($B23,_CompoundList,0))</f>
        <v>1</v>
      </c>
      <c r="BC23" s="168">
        <f ca="1">INDEX('Unique Asset List'!AB$4:AB$59,MATCH($B23,_CompoundList,0))</f>
        <v>0</v>
      </c>
      <c r="BD23" s="168">
        <f>INDEX('Unique Asset List'!$A$4:$A$75,MATCH(B23,'Unique Asset List'!$B$4:$B$75,0))</f>
        <v>4</v>
      </c>
      <c r="BE23" s="5">
        <f t="shared" si="2"/>
        <v>4.891438917684035E-2</v>
      </c>
      <c r="BF23" s="301">
        <f>INDEX('DE-Efficacy Acceptability'!$G$12:$G$52,MATCH('2'!$B23,'DE-Efficacy Acceptability'!$B$12:$B$52,0))</f>
        <v>3.0000000000000004</v>
      </c>
      <c r="BG23" s="5">
        <f t="shared" si="7"/>
        <v>4.8387096774193554E-2</v>
      </c>
      <c r="BH23" s="306">
        <f t="shared" si="8"/>
        <v>2.269404734295848E-2</v>
      </c>
    </row>
    <row r="24" spans="1:60" x14ac:dyDescent="0.25">
      <c r="A24" s="9" t="s">
        <v>173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INDEX(PTRS!$D$6:$D$12,MATCH('2'!$F24,PTRS!$B$6:$B$12,0))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5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2024</v>
      </c>
      <c r="Y24" s="9">
        <f>INDEX('Unique Asset List'!$AJ$4:$AP$99,MATCH($B24,'Unique Asset List'!$B$4:$B$99,0),MATCH($C$1,'Unique Asset List'!$AJ$3:$AP$3,0))</f>
        <v>7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INDEX('DE-Efficacy Acceptability'!$C$12:$C$52,MATCH('2'!$B24,'DE-Efficacy Acceptability'!$B$12:$B$52,0))</f>
        <v>1.9658198000000002</v>
      </c>
      <c r="AC24" s="16">
        <f>INDEX('DE-Efficacy Acceptability'!$E$12:$E$52,MATCH('2'!$B24,'DE-Efficacy Acceptability'!$B$12:$B$52,0))</f>
        <v>0.93412160000000011</v>
      </c>
      <c r="AD24" s="16">
        <f>INDEX('DE-Efficacy Acceptability'!$F$12:$F$52,MATCH('2'!$B24,'DE-Efficacy Acceptability'!$B$12:$B$52,0))</f>
        <v>0.38188783577999996</v>
      </c>
      <c r="AE24" s="15">
        <f>INDEX('Unique Asset List'!$CN$4:$CT$99,MATCH($B24,'Unique Asset List'!$B$4:$B$99,0),MATCH($C$1,'Unique Asset List'!$CN$3:$CT$3,0))</f>
        <v>0.27</v>
      </c>
      <c r="AF24" s="15">
        <f>INDEX('Unique Asset List'!$CU$4:$DA$99,MATCH($B24,'Unique Asset List'!$B$4:$B$99,0),MATCH($C$1,'Unique Asset List'!$CU$3:$DA$3,0))</f>
        <v>0.23</v>
      </c>
      <c r="AG24" s="15">
        <f>INDEX('Unique Asset List'!$BZ$4:$CF$99,MATCH($B24,'Unique Asset List'!$B$4:$B$99,0),MATCH($C$1,'Unique Asset List'!$BZ$3:$CF$3,0))</f>
        <v>0.27</v>
      </c>
      <c r="AH24" s="15">
        <f>INDEX('Unique Asset List'!$CG$4:$CM$99,MATCH($B24,'Unique Asset List'!$B$4:$B$99,0),MATCH($C$1,'Unique Asset List'!$CG$3:$CM$3,0))</f>
        <v>0.23</v>
      </c>
      <c r="AI24" s="11">
        <v>0.96187963349867744</v>
      </c>
      <c r="AJ24" s="15">
        <f>INDEX('Unique Asset List'!$BL$4:$BR$99,MATCH($B24,'Unique Asset List'!$B$4:$B$99,0),MATCH($C$1,'Unique Asset List'!$BL$3:$BR$3,0))</f>
        <v>2.2612105538192599</v>
      </c>
      <c r="AK24" s="15">
        <f>INDEX('Unique Asset List'!$BS$4:$BY$99,MATCH($B24,'Unique Asset List'!$B$4:$B$99,0),MATCH($C$1,'Unique Asset List'!$BS$3:$BY$3,0))</f>
        <v>-1.7475682675103321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6"/>
        <v>0.82</v>
      </c>
      <c r="AS24" s="10">
        <v>1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1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1</v>
      </c>
      <c r="BD24" s="168">
        <f>INDEX('Unique Asset List'!$A$4:$A$75,MATCH(B24,'Unique Asset List'!$B$4:$B$75,0))</f>
        <v>36</v>
      </c>
      <c r="BE24" s="5">
        <f t="shared" si="2"/>
        <v>4.891438917684035E-2</v>
      </c>
      <c r="BF24" s="301">
        <f>INDEX('DE-Efficacy Acceptability'!$G$12:$G$52,MATCH('2'!$B24,'DE-Efficacy Acceptability'!$B$12:$B$52,0))</f>
        <v>3.0000000000000004</v>
      </c>
      <c r="BG24" s="5">
        <f t="shared" si="7"/>
        <v>4.8387096774193554E-2</v>
      </c>
      <c r="BH24" s="306">
        <f t="shared" si="8"/>
        <v>2.269404734295848E-2</v>
      </c>
    </row>
    <row r="25" spans="1:60" x14ac:dyDescent="0.25">
      <c r="A25" s="9" t="s">
        <v>173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INDEX(PTRS!$D$6:$D$12,MATCH('2'!$F25,PTRS!$B$6:$B$12,0))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5"/>
        <v>1</v>
      </c>
      <c r="V25" s="17">
        <v>1</v>
      </c>
      <c r="W25" s="9" t="str">
        <f>INDEX('Unique Asset List'!$C$4:$C$75,MATCH($B25,'Unique Asset List'!$B$4:$B$75,0))</f>
        <v>OX2</v>
      </c>
      <c r="X25" s="9">
        <f>INDEX('Unique Asset List'!$AC$4:$AI$99,MATCH($B25,'Unique Asset List'!$B$4:$B$99,0),MATCH($C$1,'Unique Asset List'!$AC$3:$AI$3,0))</f>
        <v>2024</v>
      </c>
      <c r="Y25" s="9">
        <f>INDEX('Unique Asset List'!$AJ$4:$AP$99,MATCH($B25,'Unique Asset List'!$B$4:$B$99,0),MATCH($C$1,'Unique Asset List'!$AJ$3:$AP$3,0))</f>
        <v>11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INDEX('DE-Efficacy Acceptability'!$C$12:$C$52,MATCH('2'!$B25,'DE-Efficacy Acceptability'!$B$12:$B$52,0))</f>
        <v>2.0931128000000001</v>
      </c>
      <c r="AC25" s="16">
        <f>INDEX('DE-Efficacy Acceptability'!$E$12:$E$52,MATCH('2'!$B25,'DE-Efficacy Acceptability'!$B$12:$B$52,0))</f>
        <v>1.0107268</v>
      </c>
      <c r="AD25" s="16">
        <f>INDEX('DE-Efficacy Acceptability'!$F$12:$F$52,MATCH('2'!$B25,'DE-Efficacy Acceptability'!$B$12:$B$52,0))</f>
        <v>0.38188783577999996</v>
      </c>
      <c r="AE25" s="15">
        <f>INDEX('Unique Asset List'!$CN$4:$CT$99,MATCH($B25,'Unique Asset List'!$B$4:$B$99,0),MATCH($C$1,'Unique Asset List'!$CN$3:$CT$3,0))</f>
        <v>0.2</v>
      </c>
      <c r="AF25" s="15">
        <f>INDEX('Unique Asset List'!$CU$4:$DA$99,MATCH($B25,'Unique Asset List'!$B$4:$B$99,0),MATCH($C$1,'Unique Asset List'!$CU$3:$DA$3,0))</f>
        <v>0.3</v>
      </c>
      <c r="AG25" s="15">
        <f>INDEX('Unique Asset List'!$BZ$4:$CF$99,MATCH($B25,'Unique Asset List'!$B$4:$B$99,0),MATCH($C$1,'Unique Asset List'!$BZ$3:$CF$3,0))</f>
        <v>0.2</v>
      </c>
      <c r="AH25" s="15">
        <f>INDEX('Unique Asset List'!$CG$4:$CM$99,MATCH($B25,'Unique Asset List'!$B$4:$B$99,0),MATCH($C$1,'Unique Asset List'!$CG$3:$CM$3,0))</f>
        <v>0.3</v>
      </c>
      <c r="AI25" s="11">
        <v>0.96187963349867744</v>
      </c>
      <c r="AJ25" s="15">
        <f>INDEX('Unique Asset List'!$BL$4:$BR$99,MATCH($B25,'Unique Asset List'!$B$4:$B$99,0),MATCH($C$1,'Unique Asset List'!$BL$3:$BR$3,0))</f>
        <v>2.2612105538192599</v>
      </c>
      <c r="AK25" s="15">
        <f>INDEX('Unique Asset List'!$BS$4:$BY$99,MATCH($B25,'Unique Asset List'!$B$4:$B$99,0),MATCH($C$1,'Unique Asset List'!$BS$3:$BY$3,0))</f>
        <v>-1.7475682675103321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6"/>
        <v>0.82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1</v>
      </c>
      <c r="AV25" s="168">
        <f>INDEX('Unique Asset List'!U$4:U$59,MATCH($B25,_CompoundList,0))</f>
        <v>0</v>
      </c>
      <c r="AW25" s="168">
        <f>INDEX('Unique Asset List'!V$4:V$59,MATCH($B25,_CompoundList,0))</f>
        <v>1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0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List'!$A$4:$A$75,MATCH(B25,'Unique Asset List'!$B$4:$B$75,0))</f>
        <v>39</v>
      </c>
      <c r="BE25" s="5">
        <f t="shared" si="2"/>
        <v>4.891438917684035E-2</v>
      </c>
      <c r="BF25" s="301">
        <f>INDEX('DE-Efficacy Acceptability'!$G$12:$G$52,MATCH('2'!$B25,'DE-Efficacy Acceptability'!$B$12:$B$52,0))</f>
        <v>3.0000000000000004</v>
      </c>
      <c r="BG25" s="5">
        <f t="shared" si="7"/>
        <v>4.8387096774193554E-2</v>
      </c>
      <c r="BH25" s="306">
        <f t="shared" si="8"/>
        <v>2.269404734295848E-2</v>
      </c>
    </row>
    <row r="26" spans="1:60" x14ac:dyDescent="0.25">
      <c r="A26" s="9" t="s">
        <v>173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INDEX(PTRS!$D$6:$D$12,MATCH('2'!$F26,PTRS!$B$6:$B$12,0))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5"/>
        <v>1</v>
      </c>
      <c r="V26" s="17">
        <v>1</v>
      </c>
      <c r="W26" s="9" t="str">
        <f>INDEX('Unique Asset List'!$C$4:$C$75,MATCH($B26,'Unique Asset List'!$B$4:$B$75,0))</f>
        <v>AMPA</v>
      </c>
      <c r="X26" s="9">
        <f>INDEX('Unique Asset List'!$AC$4:$AI$99,MATCH($B26,'Unique Asset List'!$B$4:$B$99,0),MATCH($C$1,'Unique Asset List'!$AC$3:$AI$3,0))</f>
        <v>2024</v>
      </c>
      <c r="Y26" s="9">
        <f>INDEX('Unique Asset List'!$AJ$4:$AP$99,MATCH($B26,'Unique Asset List'!$B$4:$B$99,0),MATCH($C$1,'Unique Asset List'!$AJ$3:$AP$3,0))</f>
        <v>6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INDEX('DE-Efficacy Acceptability'!$C$12:$C$52,MATCH('2'!$B26,'DE-Efficacy Acceptability'!$B$12:$B$52,0))</f>
        <v>2.0976088000000002</v>
      </c>
      <c r="AC26" s="16">
        <f>INDEX('DE-Efficacy Acceptability'!$E$12:$E$52,MATCH('2'!$B26,'DE-Efficacy Acceptability'!$B$12:$B$52,0))</f>
        <v>0.87265170000000003</v>
      </c>
      <c r="AD26" s="16">
        <f>INDEX('DE-Efficacy Acceptability'!$F$12:$F$52,MATCH('2'!$B26,'DE-Efficacy Acceptability'!$B$12:$B$52,0))</f>
        <v>0.27200663578000001</v>
      </c>
      <c r="AE26" s="15">
        <f>INDEX('Unique Asset List'!$CN$4:$CT$99,MATCH($B26,'Unique Asset List'!$B$4:$B$99,0),MATCH($C$1,'Unique Asset List'!$CN$3:$CT$3,0))</f>
        <v>0.2</v>
      </c>
      <c r="AF26" s="15">
        <f>INDEX('Unique Asset List'!$CU$4:$DA$99,MATCH($B26,'Unique Asset List'!$B$4:$B$99,0),MATCH($C$1,'Unique Asset List'!$CU$3:$DA$3,0))</f>
        <v>0.3</v>
      </c>
      <c r="AG26" s="15">
        <f>INDEX('Unique Asset List'!$BZ$4:$CF$99,MATCH($B26,'Unique Asset List'!$B$4:$B$99,0),MATCH($C$1,'Unique Asset List'!$BZ$3:$CF$3,0))</f>
        <v>0.2</v>
      </c>
      <c r="AH26" s="15">
        <f>INDEX('Unique Asset List'!$CG$4:$CM$99,MATCH($B26,'Unique Asset List'!$B$4:$B$99,0),MATCH($C$1,'Unique Asset List'!$CG$3:$CM$3,0))</f>
        <v>0.3</v>
      </c>
      <c r="AI26" s="11">
        <v>0.96187963349867744</v>
      </c>
      <c r="AJ26" s="15">
        <f>INDEX('Unique Asset List'!$BL$4:$BR$99,MATCH($B26,'Unique Asset List'!$B$4:$B$99,0),MATCH($C$1,'Unique Asset List'!$BL$3:$BR$3,0))</f>
        <v>2.2612105538192599</v>
      </c>
      <c r="AK26" s="15">
        <f>INDEX('Unique Asset List'!$BS$4:$BY$99,MATCH($B26,'Unique Asset List'!$B$4:$B$99,0),MATCH($C$1,'Unique Asset List'!$BS$3:$BY$3,0))</f>
        <v>-1.7475682675103321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6"/>
        <v>0.82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0</v>
      </c>
      <c r="AZ26" s="168">
        <f ca="1">INDEX('Unique Asset List'!Y$4:Y$59,MATCH($B26,_CompoundList,0))</f>
        <v>0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1</v>
      </c>
      <c r="BD26" s="168">
        <f>INDEX('Unique Asset List'!$A$4:$A$75,MATCH(B26,'Unique Asset List'!$B$4:$B$75,0))</f>
        <v>37</v>
      </c>
      <c r="BE26" s="5">
        <f t="shared" si="2"/>
        <v>4.891438917684035E-2</v>
      </c>
      <c r="BF26" s="301">
        <f>INDEX('DE-Efficacy Acceptability'!$G$12:$G$52,MATCH('2'!$B26,'DE-Efficacy Acceptability'!$B$12:$B$52,0))</f>
        <v>3.0000000000000004</v>
      </c>
      <c r="BG26" s="5">
        <f t="shared" si="7"/>
        <v>4.8387096774193554E-2</v>
      </c>
      <c r="BH26" s="306">
        <f t="shared" si="8"/>
        <v>2.269404734295848E-2</v>
      </c>
    </row>
    <row r="27" spans="1:60" x14ac:dyDescent="0.25">
      <c r="A27" s="9" t="s">
        <v>173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INDEX(PTRS!$D$6:$D$12,MATCH('2'!$F27,PTRS!$B$6:$B$12,0))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5"/>
        <v>1</v>
      </c>
      <c r="V27" s="17">
        <v>0.69</v>
      </c>
      <c r="W27" s="9" t="str">
        <f>INDEX('Unique Asset List'!$C$4:$C$75,MATCH($B27,'Unique Asset List'!$B$4:$B$75,0))</f>
        <v>NMDA</v>
      </c>
      <c r="X27" s="9">
        <f>INDEX('Unique Asset List'!$AC$4:$AI$99,MATCH($B27,'Unique Asset List'!$B$4:$B$99,0),MATCH($C$1,'Unique Asset List'!$AC$3:$AI$3,0))</f>
        <v>2026</v>
      </c>
      <c r="Y27" s="9">
        <f>INDEX('Unique Asset List'!$AJ$4:$AP$99,MATCH($B27,'Unique Asset List'!$B$4:$B$99,0),MATCH($C$1,'Unique Asset List'!$AJ$3:$AP$3,0))</f>
        <v>9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INDEX('DE-Efficacy Acceptability'!$C$12:$C$52,MATCH('2'!$B27,'DE-Efficacy Acceptability'!$B$12:$B$52,0))</f>
        <v>2.4130593999999999</v>
      </c>
      <c r="AC27" s="16">
        <f>INDEX('DE-Efficacy Acceptability'!$E$12:$E$52,MATCH('2'!$B27,'DE-Efficacy Acceptability'!$B$12:$B$52,0))</f>
        <v>1.0713935000000001</v>
      </c>
      <c r="AD27" s="16">
        <f>INDEX('DE-Efficacy Acceptability'!$F$12:$F$52,MATCH('2'!$B27,'DE-Efficacy Acceptability'!$B$12:$B$52,0))</f>
        <v>0.38188783577999996</v>
      </c>
      <c r="AE27" s="15">
        <f>INDEX('Unique Asset List'!$CN$4:$CT$99,MATCH($B27,'Unique Asset List'!$B$4:$B$99,0),MATCH($C$1,'Unique Asset List'!$CN$3:$CT$3,0))</f>
        <v>0.27</v>
      </c>
      <c r="AF27" s="15">
        <f>INDEX('Unique Asset List'!$CU$4:$DA$99,MATCH($B27,'Unique Asset List'!$B$4:$B$99,0),MATCH($C$1,'Unique Asset List'!$CU$3:$DA$3,0))</f>
        <v>0.23</v>
      </c>
      <c r="AG27" s="15">
        <f>INDEX('Unique Asset List'!$BZ$4:$CF$99,MATCH($B27,'Unique Asset List'!$B$4:$B$99,0),MATCH($C$1,'Unique Asset List'!$BZ$3:$CF$3,0))</f>
        <v>0.27</v>
      </c>
      <c r="AH27" s="15">
        <f>INDEX('Unique Asset List'!$CG$4:$CM$99,MATCH($B27,'Unique Asset List'!$B$4:$B$99,0),MATCH($C$1,'Unique Asset List'!$CG$3:$CM$3,0))</f>
        <v>0.23</v>
      </c>
      <c r="AI27" s="11">
        <v>0.96187963349867744</v>
      </c>
      <c r="AJ27" s="15">
        <f>INDEX('Unique Asset List'!$BL$4:$BR$99,MATCH($B27,'Unique Asset List'!$B$4:$B$99,0),MATCH($C$1,'Unique Asset List'!$BL$3:$BR$3,0))</f>
        <v>2.2612105538192599</v>
      </c>
      <c r="AK27" s="15">
        <f>INDEX('Unique Asset List'!$BS$4:$BY$99,MATCH($B27,'Unique Asset List'!$B$4:$B$99,0),MATCH($C$1,'Unique Asset List'!$BS$3:$BY$3,0))</f>
        <v>-1.7475682675103321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6"/>
        <v>0.82</v>
      </c>
      <c r="AS27" s="10">
        <f>AS21</f>
        <v>0.32340383561643832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0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1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0</v>
      </c>
      <c r="BD27" s="168">
        <f>INDEX('Unique Asset List'!$A$4:$A$75,MATCH(B27,'Unique Asset List'!$B$4:$B$75,0))</f>
        <v>9</v>
      </c>
      <c r="BE27" s="5">
        <f t="shared" si="2"/>
        <v>4.891438917684035E-2</v>
      </c>
      <c r="BF27" s="301">
        <f>INDEX('DE-Efficacy Acceptability'!$G$12:$G$52,MATCH('2'!$B27,'DE-Efficacy Acceptability'!$B$12:$B$52,0))</f>
        <v>3.0000000000000004</v>
      </c>
      <c r="BG27" s="5">
        <f t="shared" si="7"/>
        <v>4.8387096774193554E-2</v>
      </c>
      <c r="BH27" s="306">
        <f t="shared" si="8"/>
        <v>2.269404734295848E-2</v>
      </c>
    </row>
    <row r="28" spans="1:60" x14ac:dyDescent="0.25">
      <c r="A28" s="9" t="s">
        <v>173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INDEX(PTRS!$D$6:$D$12,MATCH('2'!$F28,PTRS!$B$6:$B$12,0))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5"/>
        <v>1</v>
      </c>
      <c r="V28" s="17">
        <v>1</v>
      </c>
      <c r="W28" s="9" t="str">
        <f>INDEX('Unique Asset List'!$C$4:$C$75,MATCH($B28,'Unique Asset List'!$B$4:$B$75,0))</f>
        <v>KOR</v>
      </c>
      <c r="X28" s="9">
        <f>INDEX('Unique Asset List'!$AC$4:$AI$99,MATCH($B28,'Unique Asset List'!$B$4:$B$99,0),MATCH($C$1,'Unique Asset List'!$AC$3:$AI$3,0))</f>
        <v>2027</v>
      </c>
      <c r="Y28" s="9">
        <f>INDEX('Unique Asset List'!$AJ$4:$AP$99,MATCH($B28,'Unique Asset List'!$B$4:$B$99,0),MATCH($C$1,'Unique Asset List'!$AJ$3:$AP$3,0))</f>
        <v>1</v>
      </c>
      <c r="Z28" s="9">
        <f>INDEX('Unique Asset List'!$AX$4:$BD$99,MATCH($B28,'Unique Asset List'!$B$4:$B$99,0),MATCH($C$1,'Unique Asset List'!$AX$3:$BD$3,0))</f>
        <v>2034</v>
      </c>
      <c r="AA28" s="9">
        <f>INDEX('Unique Asset List'!$BE$4:$BK$99,MATCH($B28,'Unique Asset List'!$B$4:$B$99,0),MATCH($C$1,'Unique Asset List'!$BE$3:$BK$3,0))</f>
        <v>1</v>
      </c>
      <c r="AB28" s="16">
        <f>INDEX('DE-Efficacy Acceptability'!$C$12:$C$52,MATCH('2'!$B28,'DE-Efficacy Acceptability'!$B$12:$B$52,0))</f>
        <v>1.9739688000000002</v>
      </c>
      <c r="AC28" s="16">
        <f>INDEX('DE-Efficacy Acceptability'!$E$12:$E$52,MATCH('2'!$B28,'DE-Efficacy Acceptability'!$B$12:$B$52,0))</f>
        <v>1.0653444000000001</v>
      </c>
      <c r="AD28" s="16">
        <f>INDEX('DE-Efficacy Acceptability'!$F$12:$F$52,MATCH('2'!$B28,'DE-Efficacy Acceptability'!$B$12:$B$52,0))</f>
        <v>0.38188783577999996</v>
      </c>
      <c r="AE28" s="15">
        <f>INDEX('Unique Asset List'!$CN$4:$CT$99,MATCH($B28,'Unique Asset List'!$B$4:$B$99,0),MATCH($C$1,'Unique Asset List'!$CN$3:$CT$3,0))</f>
        <v>0.2</v>
      </c>
      <c r="AF28" s="15">
        <f>INDEX('Unique Asset List'!$CU$4:$DA$99,MATCH($B28,'Unique Asset List'!$B$4:$B$99,0),MATCH($C$1,'Unique Asset List'!$CU$3:$DA$3,0))</f>
        <v>0.3</v>
      </c>
      <c r="AG28" s="15">
        <f>INDEX('Unique Asset List'!$BZ$4:$CF$99,MATCH($B28,'Unique Asset List'!$B$4:$B$99,0),MATCH($C$1,'Unique Asset List'!$BZ$3:$CF$3,0))</f>
        <v>0.2</v>
      </c>
      <c r="AH28" s="15">
        <f>INDEX('Unique Asset List'!$CG$4:$CM$99,MATCH($B28,'Unique Asset List'!$B$4:$B$99,0),MATCH($C$1,'Unique Asset List'!$CG$3:$CM$3,0))</f>
        <v>0.3</v>
      </c>
      <c r="AI28" s="11">
        <v>0.96187963349867744</v>
      </c>
      <c r="AJ28" s="15">
        <f>INDEX('Unique Asset List'!$BL$4:$BR$99,MATCH($B28,'Unique Asset List'!$B$4:$B$99,0),MATCH($C$1,'Unique Asset List'!$BL$3:$BR$3,0))</f>
        <v>2.2612105538192599</v>
      </c>
      <c r="AK28" s="15">
        <f>INDEX('Unique Asset List'!$BS$4:$BY$99,MATCH($B28,'Unique Asset List'!$B$4:$B$99,0),MATCH($C$1,'Unique Asset List'!$BS$3:$BY$3,0))</f>
        <v>-1.7475682675103321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6"/>
        <v>0.82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0</v>
      </c>
      <c r="AY28" s="168">
        <f ca="1">INDEX('Unique Asset List'!X$4:X$59,MATCH($B28,_CompoundList,0))</f>
        <v>0</v>
      </c>
      <c r="AZ28" s="168">
        <f ca="1">INDEX('Unique Asset List'!Y$4:Y$59,MATCH($B28,_CompoundList,0))</f>
        <v>0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1</v>
      </c>
      <c r="BC28" s="168">
        <f ca="1">INDEX('Unique Asset List'!AB$4:AB$59,MATCH($B28,_CompoundList,0))</f>
        <v>1</v>
      </c>
      <c r="BD28" s="168">
        <f>INDEX('Unique Asset List'!$A$4:$A$75,MATCH(B28,'Unique Asset List'!$B$4:$B$75,0))</f>
        <v>11</v>
      </c>
      <c r="BE28" s="5">
        <f t="shared" si="2"/>
        <v>4.891438917684035E-2</v>
      </c>
      <c r="BF28" s="301">
        <f>INDEX('DE-Efficacy Acceptability'!$G$12:$G$52,MATCH('2'!$B28,'DE-Efficacy Acceptability'!$B$12:$B$52,0))</f>
        <v>3.0000000000000004</v>
      </c>
      <c r="BG28" s="5">
        <f t="shared" si="7"/>
        <v>4.8387096774193554E-2</v>
      </c>
      <c r="BH28" s="306">
        <f t="shared" si="8"/>
        <v>2.269404734295848E-2</v>
      </c>
    </row>
    <row r="29" spans="1:60" x14ac:dyDescent="0.25">
      <c r="A29" s="9" t="s">
        <v>173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INDEX(PTRS!$D$6:$D$12,MATCH('2'!$F29,PTRS!$B$6:$B$12,0))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5"/>
        <v>1</v>
      </c>
      <c r="V29" s="17">
        <f>2818/4451</f>
        <v>0.63311615367333185</v>
      </c>
      <c r="W29" s="9" t="str">
        <f>INDEX('Unique Asset List'!$C$4:$C$75,MATCH($B29,'Unique Asset List'!$B$4:$B$75,0))</f>
        <v>OX1</v>
      </c>
      <c r="X29" s="9">
        <f>INDEX('Unique Asset List'!$AC$4:$AI$99,MATCH($B29,'Unique Asset List'!$B$4:$B$99,0),MATCH($C$1,'Unique Asset List'!$AC$3:$AI$3,0))</f>
        <v>2028</v>
      </c>
      <c r="Y29" s="9">
        <f>INDEX('Unique Asset List'!$AJ$4:$AP$99,MATCH($B29,'Unique Asset List'!$B$4:$B$99,0),MATCH($C$1,'Unique Asset List'!$AJ$3:$AP$3,0))</f>
        <v>4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INDEX('DE-Efficacy Acceptability'!$C$12:$C$52,MATCH('2'!$B29,'DE-Efficacy Acceptability'!$B$12:$B$52,0))</f>
        <v>2.1518980000000005</v>
      </c>
      <c r="AC29" s="16">
        <f>INDEX('DE-Efficacy Acceptability'!$E$12:$E$52,MATCH('2'!$B29,'DE-Efficacy Acceptability'!$B$12:$B$52,0))</f>
        <v>1.0211683999999999</v>
      </c>
      <c r="AD29" s="16">
        <f>INDEX('DE-Efficacy Acceptability'!$F$12:$F$52,MATCH('2'!$B29,'DE-Efficacy Acceptability'!$B$12:$B$52,0))</f>
        <v>0.38188783577999996</v>
      </c>
      <c r="AE29" s="15">
        <f>INDEX('Unique Asset List'!$CN$4:$CT$99,MATCH($B29,'Unique Asset List'!$B$4:$B$99,0),MATCH($C$1,'Unique Asset List'!$CN$3:$CT$3,0))</f>
        <v>0.2</v>
      </c>
      <c r="AF29" s="15">
        <f>INDEX('Unique Asset List'!$CU$4:$DA$99,MATCH($B29,'Unique Asset List'!$B$4:$B$99,0),MATCH($C$1,'Unique Asset List'!$CU$3:$DA$3,0))</f>
        <v>0.3</v>
      </c>
      <c r="AG29" s="15">
        <f>INDEX('Unique Asset List'!$BZ$4:$CF$99,MATCH($B29,'Unique Asset List'!$B$4:$B$99,0),MATCH($C$1,'Unique Asset List'!$BZ$3:$CF$3,0))</f>
        <v>0.2</v>
      </c>
      <c r="AH29" s="15">
        <f>INDEX('Unique Asset List'!$CG$4:$CM$99,MATCH($B29,'Unique Asset List'!$B$4:$B$99,0),MATCH($C$1,'Unique Asset List'!$CG$3:$CM$3,0))</f>
        <v>0.3</v>
      </c>
      <c r="AI29" s="11">
        <v>0.96187963349867744</v>
      </c>
      <c r="AJ29" s="15">
        <f>INDEX('Unique Asset List'!$BL$4:$BR$99,MATCH($B29,'Unique Asset List'!$B$4:$B$99,0),MATCH($C$1,'Unique Asset List'!$BL$3:$BR$3,0))</f>
        <v>2.2612105538192599</v>
      </c>
      <c r="AK29" s="15">
        <f>INDEX('Unique Asset List'!$BS$4:$BY$99,MATCH($B29,'Unique Asset List'!$B$4:$B$99,0),MATCH($C$1,'Unique Asset List'!$BS$3:$BY$3,0))</f>
        <v>-1.7475682675103321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6"/>
        <v>0.82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1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1</v>
      </c>
      <c r="BC29" s="168">
        <f ca="1">INDEX('Unique Asset List'!AB$4:AB$59,MATCH($B29,_CompoundList,0))</f>
        <v>0</v>
      </c>
      <c r="BD29" s="168">
        <f>INDEX('Unique Asset List'!$A$4:$A$75,MATCH(B29,'Unique Asset List'!$B$4:$B$75,0))</f>
        <v>17</v>
      </c>
      <c r="BE29" s="5">
        <f t="shared" si="2"/>
        <v>4.891438917684035E-2</v>
      </c>
      <c r="BF29" s="301">
        <f>INDEX('DE-Efficacy Acceptability'!$G$12:$G$52,MATCH('2'!$B29,'DE-Efficacy Acceptability'!$B$12:$B$52,0))</f>
        <v>3.0000000000000004</v>
      </c>
      <c r="BG29" s="5">
        <f t="shared" si="7"/>
        <v>4.8387096774193554E-2</v>
      </c>
      <c r="BH29" s="306">
        <f t="shared" si="8"/>
        <v>2.269404734295848E-2</v>
      </c>
    </row>
    <row r="30" spans="1:60" x14ac:dyDescent="0.25">
      <c r="A30" s="9" t="s">
        <v>173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INDEX(PTRS!$D$6:$D$12,MATCH('2'!$F30,PTRS!$B$6:$B$12,0))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5"/>
        <v>1</v>
      </c>
      <c r="V30" s="17">
        <v>1</v>
      </c>
      <c r="W30" s="9" t="str">
        <f>INDEX('Unique Asset List'!$C$4:$C$75,MATCH($B30,'Unique Asset List'!$B$4:$B$75,0))</f>
        <v>NMDA</v>
      </c>
      <c r="X30" s="9">
        <f>INDEX('Unique Asset List'!$AC$4:$AI$99,MATCH($B30,'Unique Asset List'!$B$4:$B$99,0),MATCH($C$1,'Unique Asset List'!$AC$3:$AI$3,0))</f>
        <v>2024</v>
      </c>
      <c r="Y30" s="9">
        <f>INDEX('Unique Asset List'!$AJ$4:$AP$99,MATCH($B30,'Unique Asset List'!$B$4:$B$99,0),MATCH($C$1,'Unique Asset List'!$AJ$3:$AP$3,0))</f>
        <v>3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INDEX('DE-Efficacy Acceptability'!$C$12:$C$52,MATCH('2'!$B30,'DE-Efficacy Acceptability'!$B$12:$B$52,0))</f>
        <v>1.7841252000000001</v>
      </c>
      <c r="AC30" s="16">
        <f>INDEX('DE-Efficacy Acceptability'!$E$12:$E$52,MATCH('2'!$B30,'DE-Efficacy Acceptability'!$B$12:$B$52,0))</f>
        <v>0.99973299999999998</v>
      </c>
      <c r="AD30" s="16">
        <f>INDEX('DE-Efficacy Acceptability'!$F$12:$F$52,MATCH('2'!$B30,'DE-Efficacy Acceptability'!$B$12:$B$52,0))</f>
        <v>0.38188783577999996</v>
      </c>
      <c r="AE30" s="15">
        <f>INDEX('Unique Asset List'!$CN$4:$CT$99,MATCH($B30,'Unique Asset List'!$B$4:$B$99,0),MATCH($C$1,'Unique Asset List'!$CN$3:$CT$3,0))</f>
        <v>0.27</v>
      </c>
      <c r="AF30" s="15">
        <f>INDEX('Unique Asset List'!$CU$4:$DA$99,MATCH($B30,'Unique Asset List'!$B$4:$B$99,0),MATCH($C$1,'Unique Asset List'!$CU$3:$DA$3,0))</f>
        <v>0.23</v>
      </c>
      <c r="AG30" s="15">
        <f>INDEX('Unique Asset List'!$BZ$4:$CF$99,MATCH($B30,'Unique Asset List'!$B$4:$B$99,0),MATCH($C$1,'Unique Asset List'!$BZ$3:$CF$3,0))</f>
        <v>0.27</v>
      </c>
      <c r="AH30" s="15">
        <f>INDEX('Unique Asset List'!$CG$4:$CM$99,MATCH($B30,'Unique Asset List'!$B$4:$B$99,0),MATCH($C$1,'Unique Asset List'!$CG$3:$CM$3,0))</f>
        <v>0.23</v>
      </c>
      <c r="AI30" s="11">
        <v>0.96187963349867744</v>
      </c>
      <c r="AJ30" s="15">
        <f>INDEX('Unique Asset List'!$BL$4:$BR$99,MATCH($B30,'Unique Asset List'!$B$4:$B$99,0),MATCH($C$1,'Unique Asset List'!$BL$3:$BR$3,0))</f>
        <v>2.2612105538192599</v>
      </c>
      <c r="AK30" s="15">
        <f>INDEX('Unique Asset List'!$BS$4:$BY$99,MATCH($B30,'Unique Asset List'!$B$4:$B$99,0),MATCH($C$1,'Unique Asset List'!$BS$3:$BY$3,0))</f>
        <v>-1.7475682675103321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6"/>
        <v>0.82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1</v>
      </c>
      <c r="AZ30" s="168">
        <f ca="1">INDEX('Unique Asset List'!Y$4:Y$59,MATCH($B30,_CompoundList,0))</f>
        <v>1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0</v>
      </c>
      <c r="BC30" s="168">
        <f ca="1">INDEX('Unique Asset List'!AB$4:AB$59,MATCH($B30,_CompoundList,0))</f>
        <v>1</v>
      </c>
      <c r="BD30" s="168">
        <f>INDEX('Unique Asset List'!$A$4:$A$75,MATCH(B30,'Unique Asset List'!$B$4:$B$75,0))</f>
        <v>1</v>
      </c>
      <c r="BE30" s="5">
        <f t="shared" si="2"/>
        <v>4.891438917684035E-2</v>
      </c>
      <c r="BF30" s="301">
        <f>INDEX('DE-Efficacy Acceptability'!$G$12:$G$52,MATCH('2'!$B30,'DE-Efficacy Acceptability'!$B$12:$B$52,0))</f>
        <v>3.0000000000000004</v>
      </c>
      <c r="BG30" s="5">
        <f t="shared" si="7"/>
        <v>4.8387096774193554E-2</v>
      </c>
      <c r="BH30" s="306">
        <f t="shared" si="8"/>
        <v>2.269404734295848E-2</v>
      </c>
    </row>
    <row r="31" spans="1:60" x14ac:dyDescent="0.25">
      <c r="A31" s="9" t="s">
        <v>173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INDEX(PTRS!$D$6:$D$12,MATCH('2'!$F31,PTRS!$B$6:$B$12,0))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5"/>
        <v>1</v>
      </c>
      <c r="V31" s="17">
        <v>1</v>
      </c>
      <c r="W31" s="9" t="str">
        <f>INDEX('Unique Asset List'!$C$4:$C$75,MATCH($B31,'Unique Asset List'!$B$4:$B$75,0))</f>
        <v>NMDA</v>
      </c>
      <c r="X31" s="9">
        <f>INDEX('Unique Asset List'!$AC$4:$AI$99,MATCH($B31,'Unique Asset List'!$B$4:$B$99,0),MATCH($C$1,'Unique Asset List'!$AC$3:$AI$3,0))</f>
        <v>2028</v>
      </c>
      <c r="Y31" s="9">
        <f>INDEX('Unique Asset List'!$AJ$4:$AP$99,MATCH($B31,'Unique Asset List'!$B$4:$B$99,0),MATCH($C$1,'Unique Asset List'!$AJ$3:$AP$3,0))</f>
        <v>9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INDEX('DE-Efficacy Acceptability'!$C$12:$C$52,MATCH('2'!$B31,'DE-Efficacy Acceptability'!$B$12:$B$52,0))</f>
        <v>2.2591276000000002</v>
      </c>
      <c r="AC31" s="16">
        <f>INDEX('DE-Efficacy Acceptability'!$E$12:$E$52,MATCH('2'!$B31,'DE-Efficacy Acceptability'!$B$12:$B$52,0))</f>
        <v>0.95969850000000012</v>
      </c>
      <c r="AD31" s="16">
        <f>INDEX('DE-Efficacy Acceptability'!$F$12:$F$52,MATCH('2'!$B31,'DE-Efficacy Acceptability'!$B$12:$B$52,0))</f>
        <v>0.38188783577999996</v>
      </c>
      <c r="AE31" s="15">
        <f>INDEX('Unique Asset List'!$CN$4:$CT$99,MATCH($B31,'Unique Asset List'!$B$4:$B$99,0),MATCH($C$1,'Unique Asset List'!$CN$3:$CT$3,0))</f>
        <v>0.27</v>
      </c>
      <c r="AF31" s="15">
        <f>INDEX('Unique Asset List'!$CU$4:$DA$99,MATCH($B31,'Unique Asset List'!$B$4:$B$99,0),MATCH($C$1,'Unique Asset List'!$CU$3:$DA$3,0))</f>
        <v>0.23</v>
      </c>
      <c r="AG31" s="15">
        <f>INDEX('Unique Asset List'!$BZ$4:$CF$99,MATCH($B31,'Unique Asset List'!$B$4:$B$99,0),MATCH($C$1,'Unique Asset List'!$BZ$3:$CF$3,0))</f>
        <v>0.27</v>
      </c>
      <c r="AH31" s="15">
        <f>INDEX('Unique Asset List'!$CG$4:$CM$99,MATCH($B31,'Unique Asset List'!$B$4:$B$99,0),MATCH($C$1,'Unique Asset List'!$CG$3:$CM$3,0))</f>
        <v>0.23</v>
      </c>
      <c r="AI31" s="11">
        <v>0.96187963349867744</v>
      </c>
      <c r="AJ31" s="15">
        <f>INDEX('Unique Asset List'!$BL$4:$BR$99,MATCH($B31,'Unique Asset List'!$B$4:$B$99,0),MATCH($C$1,'Unique Asset List'!$BL$3:$BR$3,0))</f>
        <v>2.2612105538192599</v>
      </c>
      <c r="AK31" s="15">
        <f>INDEX('Unique Asset List'!$BS$4:$BY$99,MATCH($B31,'Unique Asset List'!$B$4:$B$99,0),MATCH($C$1,'Unique Asset List'!$BS$3:$BY$3,0))</f>
        <v>-1.7475682675103321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6"/>
        <v>0.82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1</v>
      </c>
      <c r="BA31" s="168">
        <f ca="1">INDEX('Unique Asset List'!Z$4:Z$59,MATCH($B31,_CompoundList,0))</f>
        <v>1</v>
      </c>
      <c r="BB31" s="168">
        <f ca="1">INDEX('Unique Asset List'!AA$4:AA$59,MATCH($B31,_CompoundList,0))</f>
        <v>1</v>
      </c>
      <c r="BC31" s="168">
        <f ca="1">INDEX('Unique Asset List'!AB$4:AB$59,MATCH($B31,_CompoundList,0))</f>
        <v>0</v>
      </c>
      <c r="BD31" s="168">
        <f>INDEX('Unique Asset List'!$A$4:$A$75,MATCH(B31,'Unique Asset List'!$B$4:$B$75,0))</f>
        <v>16</v>
      </c>
      <c r="BE31" s="5">
        <f t="shared" si="2"/>
        <v>4.891438917684035E-2</v>
      </c>
      <c r="BF31" s="301">
        <f>INDEX('DE-Efficacy Acceptability'!$G$12:$G$52,MATCH('2'!$B31,'DE-Efficacy Acceptability'!$B$12:$B$52,0))</f>
        <v>3.0000000000000004</v>
      </c>
      <c r="BG31" s="5">
        <f t="shared" si="7"/>
        <v>4.8387096774193554E-2</v>
      </c>
      <c r="BH31" s="306">
        <f t="shared" si="8"/>
        <v>2.269404734295848E-2</v>
      </c>
    </row>
    <row r="32" spans="1:60" x14ac:dyDescent="0.25">
      <c r="A32" s="9" t="s">
        <v>173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INDEX(PTRS!$D$6:$D$12,MATCH('2'!$F32,PTRS!$B$6:$B$12,0))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5"/>
        <v>1</v>
      </c>
      <c r="V32" s="17">
        <v>1</v>
      </c>
      <c r="W32" s="9" t="str">
        <f>INDEX('Unique Asset List'!$C$4:$C$75,MATCH($B32,'Unique Asset List'!$B$4:$B$75,0))</f>
        <v>OPRL1</v>
      </c>
      <c r="X32" s="9">
        <f>INDEX('Unique Asset List'!$AC$4:$AI$99,MATCH($B32,'Unique Asset List'!$B$4:$B$99,0),MATCH($C$1,'Unique Asset List'!$AC$3:$AI$3,0))</f>
        <v>2024</v>
      </c>
      <c r="Y32" s="9">
        <f>INDEX('Unique Asset List'!$AJ$4:$AP$99,MATCH($B32,'Unique Asset List'!$B$4:$B$99,0),MATCH($C$1,'Unique Asset List'!$AJ$3:$AP$3,0))</f>
        <v>9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INDEX('DE-Efficacy Acceptability'!$C$12:$C$52,MATCH('2'!$B32,'DE-Efficacy Acceptability'!$B$12:$B$52,0))</f>
        <v>1.7841252000000001</v>
      </c>
      <c r="AC32" s="16">
        <f>INDEX('DE-Efficacy Acceptability'!$E$12:$E$52,MATCH('2'!$B32,'DE-Efficacy Acceptability'!$B$12:$B$52,0))</f>
        <v>0.95969850000000012</v>
      </c>
      <c r="AD32" s="16">
        <f>INDEX('DE-Efficacy Acceptability'!$F$12:$F$52,MATCH('2'!$B32,'DE-Efficacy Acceptability'!$B$12:$B$52,0))</f>
        <v>0.38188783577999996</v>
      </c>
      <c r="AE32" s="15">
        <f>INDEX('Unique Asset List'!$CN$4:$CT$99,MATCH($B32,'Unique Asset List'!$B$4:$B$99,0),MATCH($C$1,'Unique Asset List'!$CN$3:$CT$3,0))</f>
        <v>0.2</v>
      </c>
      <c r="AF32" s="15">
        <f>INDEX('Unique Asset List'!$CU$4:$DA$99,MATCH($B32,'Unique Asset List'!$B$4:$B$99,0),MATCH($C$1,'Unique Asset List'!$CU$3:$DA$3,0))</f>
        <v>0.3</v>
      </c>
      <c r="AG32" s="15">
        <f>INDEX('Unique Asset List'!$BZ$4:$CF$99,MATCH($B32,'Unique Asset List'!$B$4:$B$99,0),MATCH($C$1,'Unique Asset List'!$BZ$3:$CF$3,0))</f>
        <v>0.2</v>
      </c>
      <c r="AH32" s="15">
        <f>INDEX('Unique Asset List'!$CG$4:$CM$99,MATCH($B32,'Unique Asset List'!$B$4:$B$99,0),MATCH($C$1,'Unique Asset List'!$CG$3:$CM$3,0))</f>
        <v>0.3</v>
      </c>
      <c r="AI32" s="11">
        <v>0.96187963349867744</v>
      </c>
      <c r="AJ32" s="15">
        <f>INDEX('Unique Asset List'!$BL$4:$BR$99,MATCH($B32,'Unique Asset List'!$B$4:$B$99,0),MATCH($C$1,'Unique Asset List'!$BL$3:$BR$3,0))</f>
        <v>2.2612105538192599</v>
      </c>
      <c r="AK32" s="15">
        <f>INDEX('Unique Asset List'!$BS$4:$BY$99,MATCH($B32,'Unique Asset List'!$B$4:$B$99,0),MATCH($C$1,'Unique Asset List'!$BS$3:$BY$3,0))</f>
        <v>-1.7475682675103321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6"/>
        <v>0.82</v>
      </c>
      <c r="AS32" s="10">
        <v>1</v>
      </c>
      <c r="AT32" s="168">
        <f>INDEX('Unique Asset List'!S$4:S$59,MATCH($B32,_CompoundList,0))</f>
        <v>0</v>
      </c>
      <c r="AU32" s="168">
        <f>INDEX('Unique Asset List'!T$4:T$59,MATCH($B32,_CompoundList,0))</f>
        <v>0</v>
      </c>
      <c r="AV32" s="168">
        <f>INDEX('Unique Asset List'!U$4:U$59,MATCH($B32,_CompoundList,0))</f>
        <v>0</v>
      </c>
      <c r="AW32" s="168">
        <f>INDEX('Unique Asset List'!V$4:V$59,MATCH($B32,_CompoundList,0))</f>
        <v>0</v>
      </c>
      <c r="AX32" s="168">
        <f>INDEX('Unique Asset List'!W$4:W$59,MATCH($B32,_CompoundList,0))</f>
        <v>0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0</v>
      </c>
      <c r="BA32" s="168">
        <f ca="1">INDEX('Unique Asset List'!Z$4:Z$59,MATCH($B32,_CompoundList,0))</f>
        <v>0</v>
      </c>
      <c r="BB32" s="168">
        <f ca="1">INDEX('Unique Asset List'!AA$4:AA$59,MATCH($B32,_CompoundList,0))</f>
        <v>0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7</v>
      </c>
      <c r="BE32" s="5">
        <f t="shared" si="2"/>
        <v>4.891438917684035E-2</v>
      </c>
      <c r="BF32" s="301">
        <f>INDEX('DE-Efficacy Acceptability'!$G$12:$G$52,MATCH('2'!$B32,'DE-Efficacy Acceptability'!$B$12:$B$52,0))</f>
        <v>3.0000000000000004</v>
      </c>
      <c r="BG32" s="5">
        <f t="shared" si="7"/>
        <v>4.8387096774193554E-2</v>
      </c>
      <c r="BH32" s="306">
        <f t="shared" si="8"/>
        <v>2.269404734295848E-2</v>
      </c>
    </row>
    <row r="33" spans="1:60" x14ac:dyDescent="0.25">
      <c r="A33" s="9" t="s">
        <v>173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INDEX(PTRS!$D$6:$D$12,MATCH('2'!$F33,PTRS!$B$6:$B$12,0))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5"/>
        <v>1</v>
      </c>
      <c r="V33" s="17">
        <f>5*7/Simulation!C5</f>
        <v>0.18817204301075269</v>
      </c>
      <c r="W33" s="9" t="str">
        <f>INDEX('Unique Asset List'!$C$4:$C$75,MATCH($B33,'Unique Asset List'!$B$4:$B$75,0))</f>
        <v>GABAA</v>
      </c>
      <c r="X33" s="9">
        <f>INDEX('Unique Asset List'!$AC$4:$AI$99,MATCH($B33,'Unique Asset List'!$B$4:$B$99,0),MATCH($C$1,'Unique Asset List'!$AC$3:$AI$3,0))</f>
        <v>2024</v>
      </c>
      <c r="Y33" s="9">
        <f>INDEX('Unique Asset List'!$AJ$4:$AP$99,MATCH($B33,'Unique Asset List'!$B$4:$B$99,0),MATCH($C$1,'Unique Asset List'!$AJ$3:$AP$3,0))</f>
        <v>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INDEX('DE-Efficacy Acceptability'!$C$12:$C$52,MATCH('2'!$B33,'DE-Efficacy Acceptability'!$B$12:$B$52,0))</f>
        <v>1.9904354</v>
      </c>
      <c r="AC33" s="16">
        <f>INDEX('DE-Efficacy Acceptability'!$E$12:$E$52,MATCH('2'!$B33,'DE-Efficacy Acceptability'!$B$12:$B$52,0))</f>
        <v>0.97699240000000009</v>
      </c>
      <c r="AD33" s="16">
        <f>INDEX('DE-Efficacy Acceptability'!$F$12:$F$52,MATCH('2'!$B33,'DE-Efficacy Acceptability'!$B$12:$B$52,0))</f>
        <v>0.38188783577999996</v>
      </c>
      <c r="AE33" s="15">
        <f>INDEX('Unique Asset List'!$CN$4:$CT$99,MATCH($B33,'Unique Asset List'!$B$4:$B$99,0),MATCH($C$1,'Unique Asset List'!$CN$3:$CT$3,0))</f>
        <v>0.2</v>
      </c>
      <c r="AF33" s="15">
        <f>INDEX('Unique Asset List'!$CU$4:$DA$99,MATCH($B33,'Unique Asset List'!$B$4:$B$99,0),MATCH($C$1,'Unique Asset List'!$CU$3:$DA$3,0))</f>
        <v>0.3</v>
      </c>
      <c r="AG33" s="15">
        <f>INDEX('Unique Asset List'!$BZ$4:$CF$99,MATCH($B33,'Unique Asset List'!$B$4:$B$99,0),MATCH($C$1,'Unique Asset List'!$BZ$3:$CF$3,0))</f>
        <v>0.2</v>
      </c>
      <c r="AH33" s="15">
        <f>INDEX('Unique Asset List'!$CG$4:$CM$99,MATCH($B33,'Unique Asset List'!$B$4:$B$99,0),MATCH($C$1,'Unique Asset List'!$CG$3:$CM$3,0))</f>
        <v>0.3</v>
      </c>
      <c r="AI33" s="11">
        <v>0.96187963349867744</v>
      </c>
      <c r="AJ33" s="15">
        <f>INDEX('Unique Asset List'!$BL$4:$BR$99,MATCH($B33,'Unique Asset List'!$B$4:$B$99,0),MATCH($C$1,'Unique Asset List'!$BL$3:$BR$3,0))</f>
        <v>2.2612105538192599</v>
      </c>
      <c r="AK33" s="15">
        <f>INDEX('Unique Asset List'!$BS$4:$BY$99,MATCH($B33,'Unique Asset List'!$B$4:$B$99,0),MATCH($C$1,'Unique Asset List'!$BS$3:$BY$3,0))</f>
        <v>-1.7475682675103321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6"/>
        <v>0.82</v>
      </c>
      <c r="AS33" s="10">
        <v>1</v>
      </c>
      <c r="AT33" s="168">
        <f>INDEX('Unique Asset List'!S$4:S$59,MATCH($B33,_CompoundList,0))</f>
        <v>0</v>
      </c>
      <c r="AU33" s="168">
        <f>INDEX('Unique Asset List'!T$4:T$59,MATCH($B33,_CompoundList,0))</f>
        <v>0</v>
      </c>
      <c r="AV33" s="168">
        <f>INDEX('Unique Asset List'!U$4:U$59,MATCH($B33,_CompoundList,0))</f>
        <v>0</v>
      </c>
      <c r="AW33" s="168">
        <f>INDEX('Unique Asset List'!V$4:V$59,MATCH($B33,_CompoundList,0))</f>
        <v>0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0</v>
      </c>
      <c r="BB33" s="168">
        <f ca="1">INDEX('Unique Asset List'!AA$4:AA$59,MATCH($B33,_CompoundList,0))</f>
        <v>0</v>
      </c>
      <c r="BC33" s="168">
        <f ca="1">INDEX('Unique Asset List'!AB$4:AB$59,MATCH($B33,_CompoundList,0))</f>
        <v>1</v>
      </c>
      <c r="BD33" s="168">
        <f>INDEX('Unique Asset List'!$A$4:$A$75,MATCH(B33,'Unique Asset List'!$B$4:$B$75,0))</f>
        <v>38</v>
      </c>
      <c r="BE33" s="5">
        <f t="shared" si="2"/>
        <v>4.891438917684035E-2</v>
      </c>
      <c r="BF33" s="301">
        <f>INDEX('DE-Efficacy Acceptability'!$G$12:$G$52,MATCH('2'!$B33,'DE-Efficacy Acceptability'!$B$12:$B$52,0))</f>
        <v>3.0000000000000004</v>
      </c>
      <c r="BG33" s="5">
        <f t="shared" si="7"/>
        <v>4.8387096774193554E-2</v>
      </c>
      <c r="BH33" s="306">
        <f t="shared" si="8"/>
        <v>2.269404734295848E-2</v>
      </c>
    </row>
    <row r="34" spans="1:60" x14ac:dyDescent="0.25">
      <c r="A34" s="9" t="s">
        <v>173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INDEX(PTRS!$D$6:$D$12,MATCH('2'!$F34,PTRS!$B$6:$B$12,0))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5"/>
        <v>1</v>
      </c>
      <c r="V34" s="17">
        <v>1</v>
      </c>
      <c r="W34" s="9" t="str">
        <f>INDEX('Unique Asset List'!$C$4:$C$75,MATCH($B34,'Unique Asset List'!$B$4:$B$75,0))</f>
        <v>OX2</v>
      </c>
      <c r="X34" s="9">
        <f>INDEX('Unique Asset List'!$AC$4:$AI$99,MATCH($B34,'Unique Asset List'!$B$4:$B$99,0),MATCH($C$1,'Unique Asset List'!$AC$3:$AI$3,0))</f>
        <v>2028</v>
      </c>
      <c r="Y34" s="9">
        <f>INDEX('Unique Asset List'!$AJ$4:$AP$99,MATCH($B34,'Unique Asset List'!$B$4:$B$99,0),MATCH($C$1,'Unique Asset List'!$AJ$3:$AP$3,0))</f>
        <v>3</v>
      </c>
      <c r="Z34" s="9">
        <f>INDEX('Unique Asset List'!$AX$4:$BD$99,MATCH($B34,'Unique Asset List'!$B$4:$B$99,0),MATCH($C$1,'Unique Asset List'!$AX$3:$BD$3,0))</f>
        <v>2038</v>
      </c>
      <c r="AA34" s="9">
        <f>INDEX('Unique Asset List'!$BE$4:$BK$99,MATCH($B34,'Unique Asset List'!$B$4:$B$99,0),MATCH($C$1,'Unique Asset List'!$BE$3:$BK$3,0))</f>
        <v>3</v>
      </c>
      <c r="AB34" s="303">
        <f>AB25</f>
        <v>2.0931128000000001</v>
      </c>
      <c r="AC34" s="303">
        <f>AC25</f>
        <v>1.0107268</v>
      </c>
      <c r="AD34" s="303">
        <f>AD25</f>
        <v>0.38188783577999996</v>
      </c>
      <c r="AE34" s="15">
        <f>INDEX('Unique Asset List'!$CN$4:$CT$99,MATCH($B34,'Unique Asset List'!$B$4:$B$99,0),MATCH($C$1,'Unique Asset List'!$CN$3:$CT$3,0))</f>
        <v>0.2</v>
      </c>
      <c r="AF34" s="15">
        <f>INDEX('Unique Asset List'!$CU$4:$DA$99,MATCH($B34,'Unique Asset List'!$B$4:$B$99,0),MATCH($C$1,'Unique Asset List'!$CU$3:$DA$3,0))</f>
        <v>0.3</v>
      </c>
      <c r="AG34" s="15">
        <f>INDEX('Unique Asset List'!$BZ$4:$CF$99,MATCH($B34,'Unique Asset List'!$B$4:$B$99,0),MATCH($C$1,'Unique Asset List'!$BZ$3:$CF$3,0))</f>
        <v>0.2</v>
      </c>
      <c r="AH34" s="15">
        <f>INDEX('Unique Asset List'!$CG$4:$CM$99,MATCH($B34,'Unique Asset List'!$B$4:$B$99,0),MATCH($C$1,'Unique Asset List'!$CG$3:$CM$3,0))</f>
        <v>0.3</v>
      </c>
      <c r="AI34" s="11">
        <v>0.96187963349867744</v>
      </c>
      <c r="AJ34" s="15">
        <f>INDEX('Unique Asset List'!$BL$4:$BR$99,MATCH($B34,'Unique Asset List'!$B$4:$B$99,0),MATCH($C$1,'Unique Asset List'!$BL$3:$BR$3,0))</f>
        <v>2.2612105538192599</v>
      </c>
      <c r="AK34" s="15">
        <f>INDEX('Unique Asset List'!$BS$4:$BY$99,MATCH($B34,'Unique Asset List'!$B$4:$B$99,0),MATCH($C$1,'Unique Asset List'!$BS$3:$BY$3,0))</f>
        <v>-1.7475682675103321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6"/>
        <v>0.82</v>
      </c>
      <c r="AS34" s="10">
        <v>1</v>
      </c>
      <c r="AT34" s="168">
        <f>INDEX('Unique Asset List'!S$4:S$59,MATCH($B34,_CompoundList,0))</f>
        <v>0</v>
      </c>
      <c r="AU34" s="168">
        <f>INDEX('Unique Asset List'!T$4:T$59,MATCH($B34,_CompoundList,0))</f>
        <v>0</v>
      </c>
      <c r="AV34" s="168">
        <f>INDEX('Unique Asset List'!U$4:U$59,MATCH($B34,_CompoundList,0))</f>
        <v>0</v>
      </c>
      <c r="AW34" s="168">
        <f>INDEX('Unique Asset List'!V$4:V$59,MATCH($B34,_CompoundList,0))</f>
        <v>0</v>
      </c>
      <c r="AX34" s="168">
        <f>INDEX('Unique Asset List'!W$4:W$59,MATCH($B34,_CompoundList,0))</f>
        <v>0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0</v>
      </c>
      <c r="BA34" s="168">
        <f ca="1">INDEX('Unique Asset List'!Z$4:Z$59,MATCH($B34,_CompoundList,0))</f>
        <v>0</v>
      </c>
      <c r="BB34" s="168">
        <f ca="1">INDEX('Unique Asset List'!AA$4:AA$59,MATCH($B34,_CompoundList,0))</f>
        <v>0</v>
      </c>
      <c r="BC34" s="168">
        <f ca="1">INDEX('Unique Asset List'!AB$4:AB$59,MATCH($B34,_CompoundList,0))</f>
        <v>1</v>
      </c>
      <c r="BD34" s="168">
        <f>INDEX('Unique Asset List'!$A$4:$A$75,MATCH(B34,'Unique Asset List'!$B$4:$B$75,0))</f>
        <v>23</v>
      </c>
      <c r="BE34" s="5">
        <f t="shared" si="2"/>
        <v>4.891438917684035E-2</v>
      </c>
      <c r="BF34" s="302">
        <f>BF25</f>
        <v>3.0000000000000004</v>
      </c>
      <c r="BG34" s="5">
        <f t="shared" si="7"/>
        <v>4.8387096774193554E-2</v>
      </c>
      <c r="BH34" s="306">
        <f t="shared" si="8"/>
        <v>2.269404734295848E-2</v>
      </c>
    </row>
    <row r="35" spans="1:60" x14ac:dyDescent="0.25">
      <c r="A35" s="9" t="s">
        <v>173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INDEX(PTRS!$D$6:$D$12,MATCH('2'!$F35,PTRS!$B$6:$B$12,0))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5"/>
        <v>1</v>
      </c>
      <c r="V35" s="17">
        <f>V29</f>
        <v>0.63311615367333185</v>
      </c>
      <c r="W35" s="9" t="str">
        <f>INDEX('Unique Asset List'!$C$4:$C$75,MATCH($B35,'Unique Asset List'!$B$4:$B$75,0))</f>
        <v>OX1</v>
      </c>
      <c r="X35" s="9">
        <f>INDEX('Unique Asset List'!$AC$4:$AI$99,MATCH($B35,'Unique Asset List'!$B$4:$B$99,0),MATCH($C$1,'Unique Asset List'!$AC$3:$AI$3,0))</f>
        <v>2033</v>
      </c>
      <c r="Y35" s="9">
        <f>INDEX('Unique Asset List'!$AJ$4:$AP$99,MATCH($B35,'Unique Asset List'!$B$4:$B$99,0),MATCH($C$1,'Unique Asset List'!$AJ$3:$AP$3,0))</f>
        <v>2</v>
      </c>
      <c r="Z35" s="9">
        <f>INDEX('Unique Asset List'!$AX$4:$BD$99,MATCH($B35,'Unique Asset List'!$B$4:$B$99,0),MATCH($C$1,'Unique Asset List'!$AX$3:$BD$3,0))</f>
        <v>2043</v>
      </c>
      <c r="AA35" s="9">
        <f>INDEX('Unique Asset List'!$BE$4:$BK$99,MATCH($B35,'Unique Asset List'!$B$4:$B$99,0),MATCH($C$1,'Unique Asset List'!$BE$3:$BK$3,0))</f>
        <v>2</v>
      </c>
      <c r="AB35" s="303">
        <f>AB29</f>
        <v>2.1518980000000005</v>
      </c>
      <c r="AC35" s="303">
        <f>AC29</f>
        <v>1.0211683999999999</v>
      </c>
      <c r="AD35" s="303">
        <f>AD29</f>
        <v>0.38188783577999996</v>
      </c>
      <c r="AE35" s="15">
        <f>INDEX('Unique Asset List'!$CN$4:$CT$99,MATCH($B35,'Unique Asset List'!$B$4:$B$99,0),MATCH($C$1,'Unique Asset List'!$CN$3:$CT$3,0))</f>
        <v>0.2</v>
      </c>
      <c r="AF35" s="15">
        <f>INDEX('Unique Asset List'!$CU$4:$DA$99,MATCH($B35,'Unique Asset List'!$B$4:$B$99,0),MATCH($C$1,'Unique Asset List'!$CU$3:$DA$3,0))</f>
        <v>0.3</v>
      </c>
      <c r="AG35" s="15">
        <f>INDEX('Unique Asset List'!$BZ$4:$CF$99,MATCH($B35,'Unique Asset List'!$B$4:$B$99,0),MATCH($C$1,'Unique Asset List'!$BZ$3:$CF$3,0))</f>
        <v>0.2</v>
      </c>
      <c r="AH35" s="15">
        <f>INDEX('Unique Asset List'!$CG$4:$CM$99,MATCH($B35,'Unique Asset List'!$B$4:$B$99,0),MATCH($C$1,'Unique Asset List'!$CG$3:$CM$3,0))</f>
        <v>0.3</v>
      </c>
      <c r="AI35" s="11">
        <v>0.96187963349867744</v>
      </c>
      <c r="AJ35" s="15">
        <f>INDEX('Unique Asset List'!$BL$4:$BR$99,MATCH($B35,'Unique Asset List'!$B$4:$B$99,0),MATCH($C$1,'Unique Asset List'!$BL$3:$BR$3,0))</f>
        <v>2.2612105538192599</v>
      </c>
      <c r="AK35" s="15">
        <f>INDEX('Unique Asset List'!$BS$4:$BY$99,MATCH($B35,'Unique Asset List'!$B$4:$B$99,0),MATCH($C$1,'Unique Asset List'!$BS$3:$BY$3,0))</f>
        <v>-1.7475682675103321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6"/>
        <v>0.82</v>
      </c>
      <c r="AS35" s="10">
        <v>1</v>
      </c>
      <c r="AT35" s="168">
        <f>INDEX('Unique Asset List'!S$4:S$59,MATCH($B35,_CompoundList,0))</f>
        <v>0</v>
      </c>
      <c r="AU35" s="168">
        <f>INDEX('Unique Asset List'!T$4:T$59,MATCH($B35,_CompoundList,0))</f>
        <v>0</v>
      </c>
      <c r="AV35" s="168">
        <f>INDEX('Unique Asset List'!U$4:U$59,MATCH($B35,_CompoundList,0))</f>
        <v>0</v>
      </c>
      <c r="AW35" s="168">
        <f>INDEX('Unique Asset List'!V$4:V$59,MATCH($B35,_CompoundList,0))</f>
        <v>0</v>
      </c>
      <c r="AX35" s="168">
        <f>INDEX('Unique Asset List'!W$4:W$59,MATCH($B35,_CompoundList,0))</f>
        <v>0</v>
      </c>
      <c r="AY35" s="168">
        <f ca="1">INDEX('Unique Asset List'!X$4:X$59,MATCH($B35,_CompoundList,0))</f>
        <v>0</v>
      </c>
      <c r="AZ35" s="168">
        <f ca="1">INDEX('Unique Asset List'!Y$4:Y$59,MATCH($B35,_CompoundList,0))</f>
        <v>0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0</v>
      </c>
      <c r="BD35" s="168">
        <f>INDEX('Unique Asset List'!$A$4:$A$75,MATCH(B35,'Unique Asset List'!$B$4:$B$75,0))</f>
        <v>22</v>
      </c>
      <c r="BE35" s="5">
        <f t="shared" si="2"/>
        <v>4.891438917684035E-2</v>
      </c>
      <c r="BF35" s="302">
        <f>BF29</f>
        <v>3.0000000000000004</v>
      </c>
      <c r="BG35" s="5">
        <f t="shared" si="7"/>
        <v>4.8387096774193554E-2</v>
      </c>
      <c r="BH35" s="306">
        <f t="shared" si="8"/>
        <v>2.269404734295848E-2</v>
      </c>
    </row>
    <row r="36" spans="1:60" x14ac:dyDescent="0.25">
      <c r="A36" s="9" t="s">
        <v>173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INDEX(PTRS!$D$6:$D$12,MATCH('2'!$F36,PTRS!$B$6:$B$12,0))</f>
        <v>0.1044225</v>
      </c>
      <c r="K36" s="17">
        <f t="shared" ref="K36:S36" si="9">K28</f>
        <v>0</v>
      </c>
      <c r="L36" s="17">
        <f t="shared" si="9"/>
        <v>0</v>
      </c>
      <c r="M36" s="17">
        <f t="shared" si="9"/>
        <v>0.25</v>
      </c>
      <c r="N36" s="17">
        <f t="shared" si="9"/>
        <v>0.25</v>
      </c>
      <c r="O36" s="17">
        <f t="shared" si="9"/>
        <v>0.25</v>
      </c>
      <c r="P36" s="17">
        <f t="shared" si="9"/>
        <v>0.25</v>
      </c>
      <c r="Q36" s="17">
        <f t="shared" si="9"/>
        <v>0.25</v>
      </c>
      <c r="R36" s="17">
        <f t="shared" si="9"/>
        <v>0.25</v>
      </c>
      <c r="S36" s="17">
        <f t="shared" si="9"/>
        <v>0</v>
      </c>
      <c r="T36" s="9" t="s">
        <v>17</v>
      </c>
      <c r="U36" s="17">
        <f t="shared" si="5"/>
        <v>1</v>
      </c>
      <c r="V36" s="17">
        <v>1</v>
      </c>
      <c r="W36" s="9" t="str">
        <f>INDEX('Unique Asset List'!$C$4:$C$75,MATCH($B36,'Unique Asset List'!$B$4:$B$75,0))</f>
        <v>KOR</v>
      </c>
      <c r="X36" s="9">
        <f>INDEX('Unique Asset List'!$AC$4:$AI$99,MATCH($B36,'Unique Asset List'!$B$4:$B$99,0),MATCH($C$1,'Unique Asset List'!$AC$3:$AI$3,0))</f>
        <v>2030</v>
      </c>
      <c r="Y36" s="9">
        <f>INDEX('Unique Asset List'!$AJ$4:$AP$99,MATCH($B36,'Unique Asset List'!$B$4:$B$99,0),MATCH($C$1,'Unique Asset List'!$AJ$3:$AP$3,0))</f>
        <v>8</v>
      </c>
      <c r="Z36" s="9">
        <f>INDEX('Unique Asset List'!$AX$4:$BD$99,MATCH($B36,'Unique Asset List'!$B$4:$B$99,0),MATCH($C$1,'Unique Asset List'!$AX$3:$BD$3,0))</f>
        <v>2040</v>
      </c>
      <c r="AA36" s="9">
        <f>INDEX('Unique Asset List'!$BE$4:$BK$99,MATCH($B36,'Unique Asset List'!$B$4:$B$99,0),MATCH($C$1,'Unique Asset List'!$BE$3:$BK$3,0))</f>
        <v>8</v>
      </c>
      <c r="AB36" s="303">
        <f>AB28</f>
        <v>1.9739688000000002</v>
      </c>
      <c r="AC36" s="303">
        <f>AC28</f>
        <v>1.0653444000000001</v>
      </c>
      <c r="AD36" s="303">
        <f>AD28</f>
        <v>0.38188783577999996</v>
      </c>
      <c r="AE36" s="15">
        <f>INDEX('Unique Asset List'!$CN$4:$CT$99,MATCH($B36,'Unique Asset List'!$B$4:$B$99,0),MATCH($C$1,'Unique Asset List'!$CN$3:$CT$3,0))</f>
        <v>0.2</v>
      </c>
      <c r="AF36" s="15">
        <f>INDEX('Unique Asset List'!$CU$4:$DA$99,MATCH($B36,'Unique Asset List'!$B$4:$B$99,0),MATCH($C$1,'Unique Asset List'!$CU$3:$DA$3,0))</f>
        <v>0.3</v>
      </c>
      <c r="AG36" s="15">
        <f>INDEX('Unique Asset List'!$BZ$4:$CF$99,MATCH($B36,'Unique Asset List'!$B$4:$B$99,0),MATCH($C$1,'Unique Asset List'!$BZ$3:$CF$3,0))</f>
        <v>0.2</v>
      </c>
      <c r="AH36" s="15">
        <f>INDEX('Unique Asset List'!$CG$4:$CM$99,MATCH($B36,'Unique Asset List'!$B$4:$B$99,0),MATCH($C$1,'Unique Asset List'!$CG$3:$CM$3,0))</f>
        <v>0.3</v>
      </c>
      <c r="AI36" s="11">
        <v>0.96187963349867744</v>
      </c>
      <c r="AJ36" s="15">
        <f>INDEX('Unique Asset List'!$BL$4:$BR$99,MATCH($B36,'Unique Asset List'!$B$4:$B$99,0),MATCH($C$1,'Unique Asset List'!$BL$3:$BR$3,0))</f>
        <v>2.2612105538192599</v>
      </c>
      <c r="AK36" s="15">
        <f>INDEX('Unique Asset List'!$BS$4:$BY$99,MATCH($B36,'Unique Asset List'!$B$4:$B$99,0),MATCH($C$1,'Unique Asset List'!$BS$3:$BY$3,0))</f>
        <v>-1.7475682675103321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0">AP36</f>
        <v>0.82</v>
      </c>
      <c r="AS36" s="10">
        <v>1</v>
      </c>
      <c r="AT36" s="168">
        <f>INDEX('Unique Asset List'!S$4:S$59,MATCH($B36,_CompoundList,0))</f>
        <v>0</v>
      </c>
      <c r="AU36" s="168">
        <f>INDEX('Unique Asset List'!T$4:T$59,MATCH($B36,_CompoundList,0))</f>
        <v>0</v>
      </c>
      <c r="AV36" s="168">
        <f>INDEX('Unique Asset List'!U$4:U$59,MATCH($B36,_CompoundList,0))</f>
        <v>0</v>
      </c>
      <c r="AW36" s="168">
        <f>INDEX('Unique Asset List'!V$4:V$59,MATCH($B36,_CompoundList,0))</f>
        <v>0</v>
      </c>
      <c r="AX36" s="168">
        <f>INDEX('Unique Asset List'!W$4:W$59,MATCH($B36,_CompoundList,0))</f>
        <v>0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0</v>
      </c>
      <c r="BA36" s="168">
        <f ca="1">INDEX('Unique Asset List'!Z$4:Z$59,MATCH($B36,_CompoundList,0))</f>
        <v>0</v>
      </c>
      <c r="BB36" s="168">
        <f ca="1">INDEX('Unique Asset List'!AA$4:AA$59,MATCH($B36,_CompoundList,0))</f>
        <v>0</v>
      </c>
      <c r="BC36" s="168">
        <f ca="1">INDEX('Unique Asset List'!AB$4:AB$59,MATCH($B36,_CompoundList,0))</f>
        <v>1</v>
      </c>
      <c r="BD36" s="168">
        <f>INDEX('Unique Asset List'!$A$4:$A$75,MATCH(B36,'Unique Asset List'!$B$4:$B$75,0))</f>
        <v>20</v>
      </c>
      <c r="BE36" s="5">
        <f t="shared" si="2"/>
        <v>4.891438917684035E-2</v>
      </c>
      <c r="BF36" s="302">
        <f>BF28</f>
        <v>3.0000000000000004</v>
      </c>
      <c r="BG36" s="5">
        <f t="shared" ref="BG36:BG42" si="11">BF36/$BF$7</f>
        <v>4.8387096774193554E-2</v>
      </c>
      <c r="BH36" s="306">
        <f t="shared" ref="BH36:BH42" si="12">BG36^$X$4</f>
        <v>2.269404734295848E-2</v>
      </c>
    </row>
    <row r="37" spans="1:60" x14ac:dyDescent="0.25">
      <c r="A37" s="9" t="s">
        <v>173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INDEX(PTRS!$D$6:$D$12,MATCH('2'!$F37,PTRS!$B$6:$B$12,0))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5"/>
        <v>0.38570784857704404</v>
      </c>
      <c r="V37" s="17">
        <v>1</v>
      </c>
      <c r="W37" s="9" t="str">
        <f>INDEX('Unique Asset List'!$C$4:$C$75,MATCH($B37,'Unique Asset List'!$B$4:$B$75,0))</f>
        <v>NME1</v>
      </c>
      <c r="X37" s="9">
        <f>INDEX('Unique Asset List'!$AC$4:$AI$99,MATCH($B37,'Unique Asset List'!$B$4:$B$99,0),MATCH($C$1,'Unique Asset List'!$AC$3:$AI$3,0))</f>
        <v>2030</v>
      </c>
      <c r="Y37" s="9">
        <f>INDEX('Unique Asset List'!$AJ$4:$AP$99,MATCH($B37,'Unique Asset List'!$B$4:$B$99,0),MATCH($C$1,'Unique Asset List'!$AJ$3:$AP$3,0))</f>
        <v>6</v>
      </c>
      <c r="Z37" s="9">
        <f>INDEX('Unique Asset List'!$AX$4:$BD$99,MATCH($B37,'Unique Asset List'!$B$4:$B$99,0),MATCH($C$1,'Unique Asset List'!$AX$3:$BD$3,0))</f>
        <v>2042</v>
      </c>
      <c r="AA37" s="9">
        <f>INDEX('Unique Asset List'!$BE$4:$BK$99,MATCH($B37,'Unique Asset List'!$B$4:$B$99,0),MATCH($C$1,'Unique Asset List'!$BE$3:$BK$3,0))</f>
        <v>6</v>
      </c>
      <c r="AB37" s="303">
        <f>AB21</f>
        <v>2.5682275999999997</v>
      </c>
      <c r="AC37" s="303">
        <f>AC21</f>
        <v>1.1801267</v>
      </c>
      <c r="AD37" s="303">
        <f>AD21</f>
        <v>0.19965129052</v>
      </c>
      <c r="AE37" s="15">
        <f>INDEX('Unique Asset List'!$CN$4:$CT$99,MATCH($B37,'Unique Asset List'!$B$4:$B$99,0),MATCH($C$1,'Unique Asset List'!$CN$3:$CT$3,0))</f>
        <v>0.2</v>
      </c>
      <c r="AF37" s="15">
        <f>INDEX('Unique Asset List'!$CU$4:$DA$99,MATCH($B37,'Unique Asset List'!$B$4:$B$99,0),MATCH($C$1,'Unique Asset List'!$CU$3:$DA$3,0))</f>
        <v>0.3</v>
      </c>
      <c r="AG37" s="15">
        <f>INDEX('Unique Asset List'!$BZ$4:$CF$99,MATCH($B37,'Unique Asset List'!$B$4:$B$99,0),MATCH($C$1,'Unique Asset List'!$BZ$3:$CF$3,0))</f>
        <v>0.2</v>
      </c>
      <c r="AH37" s="15">
        <f>INDEX('Unique Asset List'!$CG$4:$CM$99,MATCH($B37,'Unique Asset List'!$B$4:$B$99,0),MATCH($C$1,'Unique Asset List'!$CG$3:$CM$3,0))</f>
        <v>0.3</v>
      </c>
      <c r="AI37" s="11">
        <v>0.96187963349867744</v>
      </c>
      <c r="AJ37" s="15">
        <f>INDEX('Unique Asset List'!$BL$4:$BR$99,MATCH($B37,'Unique Asset List'!$B$4:$B$99,0),MATCH($C$1,'Unique Asset List'!$BL$3:$BR$3,0))</f>
        <v>2.2612105538192599</v>
      </c>
      <c r="AK37" s="15">
        <f>INDEX('Unique Asset List'!$BS$4:$BY$99,MATCH($B37,'Unique Asset List'!$B$4:$B$99,0),MATCH($C$1,'Unique Asset List'!$BS$3:$BY$3,0))</f>
        <v>-1.7475682675103321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0"/>
        <v>0.82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List'!$A$4:$A$75,MATCH(B37,'Unique Asset List'!$B$4:$B$75,0))</f>
        <v>27</v>
      </c>
      <c r="BE37" s="5">
        <f t="shared" si="2"/>
        <v>1.886666381385934E-2</v>
      </c>
      <c r="BF37" s="302">
        <f>BF21</f>
        <v>1.4</v>
      </c>
      <c r="BG37" s="5">
        <f t="shared" si="11"/>
        <v>2.2580645161290321E-2</v>
      </c>
      <c r="BH37" s="306">
        <f t="shared" si="12"/>
        <v>8.753272176158098E-3</v>
      </c>
    </row>
    <row r="38" spans="1:60" x14ac:dyDescent="0.25">
      <c r="A38" s="9" t="s">
        <v>173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INDEX(PTRS!$D$6:$D$12,MATCH('2'!$F38,PTRS!$B$6:$B$12,0))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5"/>
        <v>0.38570784857704404</v>
      </c>
      <c r="V38" s="17">
        <v>1</v>
      </c>
      <c r="W38" s="9" t="str">
        <f>INDEX('Unique Asset List'!$C$4:$C$75,MATCH($B38,'Unique Asset List'!$B$4:$B$75,0))</f>
        <v>NME2</v>
      </c>
      <c r="X38" s="9">
        <f>INDEX('Unique Asset List'!$AC$4:$AI$99,MATCH($B38,'Unique Asset List'!$B$4:$B$99,0),MATCH($C$1,'Unique Asset List'!$AC$3:$AI$3,0))</f>
        <v>2034</v>
      </c>
      <c r="Y38" s="9">
        <f>INDEX('Unique Asset List'!$AJ$4:$AP$99,MATCH($B38,'Unique Asset List'!$B$4:$B$99,0),MATCH($C$1,'Unique Asset List'!$AJ$3:$AP$3,0))</f>
        <v>6</v>
      </c>
      <c r="Z38" s="9">
        <f>INDEX('Unique Asset List'!$AX$4:$BD$99,MATCH($B38,'Unique Asset List'!$B$4:$B$99,0),MATCH($C$1,'Unique Asset List'!$AX$3:$BD$3,0))</f>
        <v>2046</v>
      </c>
      <c r="AA38" s="9">
        <f>INDEX('Unique Asset List'!$BE$4:$BK$99,MATCH($B38,'Unique Asset List'!$B$4:$B$99,0),MATCH($C$1,'Unique Asset List'!$BE$3:$BK$3,0))</f>
        <v>6</v>
      </c>
      <c r="AB38" s="303">
        <f>AB21</f>
        <v>2.5682275999999997</v>
      </c>
      <c r="AC38" s="303">
        <f>AC21</f>
        <v>1.1801267</v>
      </c>
      <c r="AD38" s="303">
        <f>AD21</f>
        <v>0.19965129052</v>
      </c>
      <c r="AE38" s="15">
        <f>INDEX('Unique Asset List'!$CN$4:$CT$99,MATCH($B38,'Unique Asset List'!$B$4:$B$99,0),MATCH($C$1,'Unique Asset List'!$CN$3:$CT$3,0))</f>
        <v>0.2</v>
      </c>
      <c r="AF38" s="15">
        <f>INDEX('Unique Asset List'!$CU$4:$DA$99,MATCH($B38,'Unique Asset List'!$B$4:$B$99,0),MATCH($C$1,'Unique Asset List'!$CU$3:$DA$3,0))</f>
        <v>0.3</v>
      </c>
      <c r="AG38" s="15">
        <f>INDEX('Unique Asset List'!$BZ$4:$CF$99,MATCH($B38,'Unique Asset List'!$B$4:$B$99,0),MATCH($C$1,'Unique Asset List'!$BZ$3:$CF$3,0))</f>
        <v>0.2</v>
      </c>
      <c r="AH38" s="15">
        <f>INDEX('Unique Asset List'!$CG$4:$CM$99,MATCH($B38,'Unique Asset List'!$B$4:$B$99,0),MATCH($C$1,'Unique Asset List'!$CG$3:$CM$3,0))</f>
        <v>0.3</v>
      </c>
      <c r="AI38" s="11">
        <v>0.96187963349867744</v>
      </c>
      <c r="AJ38" s="15">
        <f>INDEX('Unique Asset List'!$BL$4:$BR$99,MATCH($B38,'Unique Asset List'!$B$4:$B$99,0),MATCH($C$1,'Unique Asset List'!$BL$3:$BR$3,0))</f>
        <v>2.2612105538192599</v>
      </c>
      <c r="AK38" s="15">
        <f>INDEX('Unique Asset List'!$BS$4:$BY$99,MATCH($B38,'Unique Asset List'!$B$4:$B$99,0),MATCH($C$1,'Unique Asset List'!$BS$3:$BY$3,0))</f>
        <v>-1.7475682675103321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0"/>
        <v>0.82</v>
      </c>
      <c r="AS38" s="10">
        <v>1</v>
      </c>
      <c r="AT38" s="168">
        <f>INDEX('Unique Asset List'!S$4:S$59,MATCH($B38,_CompoundList,0))</f>
        <v>1</v>
      </c>
      <c r="AU38" s="168">
        <f>INDEX('Unique Asset List'!T$4:T$59,MATCH($B38,_CompoundList,0))</f>
        <v>1</v>
      </c>
      <c r="AV38" s="168">
        <f>INDEX('Unique Asset List'!U$4:U$59,MATCH($B38,_CompoundList,0))</f>
        <v>1</v>
      </c>
      <c r="AW38" s="168">
        <f>INDEX('Unique Asset List'!V$4:V$59,MATCH($B38,_CompoundList,0))</f>
        <v>1</v>
      </c>
      <c r="AX38" s="168">
        <f>INDEX('Unique Asset List'!W$4:W$59,MATCH($B38,_CompoundList,0))</f>
        <v>1</v>
      </c>
      <c r="AY38" s="168">
        <f ca="1">INDEX('Unique Asset List'!X$4:X$59,MATCH($B38,_CompoundList,0))</f>
        <v>1</v>
      </c>
      <c r="AZ38" s="168">
        <f ca="1">INDEX('Unique Asset List'!Y$4:Y$59,MATCH($B38,_CompoundList,0))</f>
        <v>1</v>
      </c>
      <c r="BA38" s="168">
        <f ca="1">INDEX('Unique Asset List'!Z$4:Z$59,MATCH($B38,_CompoundList,0))</f>
        <v>1</v>
      </c>
      <c r="BB38" s="168">
        <f ca="1">INDEX('Unique Asset List'!AA$4:AA$59,MATCH($B38,_CompoundList,0))</f>
        <v>1</v>
      </c>
      <c r="BC38" s="168">
        <f ca="1">INDEX('Unique Asset List'!AB$4:AB$59,MATCH($B38,_CompoundList,0))</f>
        <v>1</v>
      </c>
      <c r="BD38" s="168">
        <f>INDEX('Unique Asset List'!$A$4:$A$75,MATCH(B38,'Unique Asset List'!$B$4:$B$75,0))</f>
        <v>28</v>
      </c>
      <c r="BE38" s="5">
        <f t="shared" si="2"/>
        <v>1.886666381385934E-2</v>
      </c>
      <c r="BF38" s="302">
        <f>BF21</f>
        <v>1.4</v>
      </c>
      <c r="BG38" s="5">
        <f t="shared" si="11"/>
        <v>2.2580645161290321E-2</v>
      </c>
      <c r="BH38" s="306">
        <f t="shared" si="12"/>
        <v>8.753272176158098E-3</v>
      </c>
    </row>
    <row r="39" spans="1:60" x14ac:dyDescent="0.25">
      <c r="A39" s="9" t="s">
        <v>173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INDEX(PTRS!$D$6:$D$12,MATCH('2'!$F39,PTRS!$B$6:$B$12,0))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5"/>
        <v>0.38570784857704404</v>
      </c>
      <c r="V39" s="17">
        <v>1</v>
      </c>
      <c r="W39" s="9" t="str">
        <f>INDEX('Unique Asset List'!$C$4:$C$75,MATCH($B39,'Unique Asset List'!$B$4:$B$75,0))</f>
        <v>NME3</v>
      </c>
      <c r="X39" s="9">
        <f>INDEX('Unique Asset List'!$AC$4:$AI$99,MATCH($B39,'Unique Asset List'!$B$4:$B$99,0),MATCH($C$1,'Unique Asset List'!$AC$3:$AI$3,0))</f>
        <v>2038</v>
      </c>
      <c r="Y39" s="9">
        <f>INDEX('Unique Asset List'!$AJ$4:$AP$99,MATCH($B39,'Unique Asset List'!$B$4:$B$99,0),MATCH($C$1,'Unique Asset List'!$AJ$3:$AP$3,0))</f>
        <v>6</v>
      </c>
      <c r="Z39" s="9">
        <f>INDEX('Unique Asset List'!$AX$4:$BD$99,MATCH($B39,'Unique Asset List'!$B$4:$B$99,0),MATCH($C$1,'Unique Asset List'!$AX$3:$BD$3,0))</f>
        <v>2050</v>
      </c>
      <c r="AA39" s="9">
        <f>INDEX('Unique Asset List'!$BE$4:$BK$99,MATCH($B39,'Unique Asset List'!$B$4:$B$99,0),MATCH($C$1,'Unique Asset List'!$BE$3:$BK$3,0))</f>
        <v>6</v>
      </c>
      <c r="AB39" s="303">
        <f>AB21</f>
        <v>2.5682275999999997</v>
      </c>
      <c r="AC39" s="303">
        <f>AC21</f>
        <v>1.1801267</v>
      </c>
      <c r="AD39" s="303">
        <f>AD21</f>
        <v>0.19965129052</v>
      </c>
      <c r="AE39" s="15">
        <f>INDEX('Unique Asset List'!$CN$4:$CT$99,MATCH($B39,'Unique Asset List'!$B$4:$B$99,0),MATCH($C$1,'Unique Asset List'!$CN$3:$CT$3,0))</f>
        <v>0.2</v>
      </c>
      <c r="AF39" s="15">
        <f>INDEX('Unique Asset List'!$CU$4:$DA$99,MATCH($B39,'Unique Asset List'!$B$4:$B$99,0),MATCH($C$1,'Unique Asset List'!$CU$3:$DA$3,0))</f>
        <v>0.3</v>
      </c>
      <c r="AG39" s="15">
        <f>INDEX('Unique Asset List'!$BZ$4:$CF$99,MATCH($B39,'Unique Asset List'!$B$4:$B$99,0),MATCH($C$1,'Unique Asset List'!$BZ$3:$CF$3,0))</f>
        <v>0.2</v>
      </c>
      <c r="AH39" s="15">
        <f>INDEX('Unique Asset List'!$CG$4:$CM$99,MATCH($B39,'Unique Asset List'!$B$4:$B$99,0),MATCH($C$1,'Unique Asset List'!$CG$3:$CM$3,0))</f>
        <v>0.3</v>
      </c>
      <c r="AI39" s="11">
        <v>0.96187963349867744</v>
      </c>
      <c r="AJ39" s="15">
        <f>INDEX('Unique Asset List'!$BL$4:$BR$99,MATCH($B39,'Unique Asset List'!$B$4:$B$99,0),MATCH($C$1,'Unique Asset List'!$BL$3:$BR$3,0))</f>
        <v>2.2612105538192599</v>
      </c>
      <c r="AK39" s="15">
        <f>INDEX('Unique Asset List'!$BS$4:$BY$99,MATCH($B39,'Unique Asset List'!$B$4:$B$99,0),MATCH($C$1,'Unique Asset List'!$BS$3:$BY$3,0))</f>
        <v>-1.7475682675103321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0"/>
        <v>0.82</v>
      </c>
      <c r="AS39" s="10">
        <v>1</v>
      </c>
      <c r="AT39" s="168">
        <f>INDEX('Unique Asset List'!S$4:S$59,MATCH($B39,_CompoundList,0))</f>
        <v>1</v>
      </c>
      <c r="AU39" s="168">
        <f>INDEX('Unique Asset List'!T$4:T$59,MATCH($B39,_CompoundList,0))</f>
        <v>1</v>
      </c>
      <c r="AV39" s="168">
        <f>INDEX('Unique Asset List'!U$4:U$59,MATCH($B39,_CompoundList,0))</f>
        <v>1</v>
      </c>
      <c r="AW39" s="168">
        <f>INDEX('Unique Asset List'!V$4:V$59,MATCH($B39,_CompoundList,0))</f>
        <v>1</v>
      </c>
      <c r="AX39" s="168">
        <f>INDEX('Unique Asset List'!W$4:W$59,MATCH($B39,_CompoundList,0))</f>
        <v>1</v>
      </c>
      <c r="AY39" s="168">
        <f ca="1">INDEX('Unique Asset List'!X$4:X$59,MATCH($B39,_CompoundList,0))</f>
        <v>1</v>
      </c>
      <c r="AZ39" s="168">
        <f ca="1">INDEX('Unique Asset List'!Y$4:Y$59,MATCH($B39,_CompoundList,0))</f>
        <v>1</v>
      </c>
      <c r="BA39" s="168">
        <f ca="1">INDEX('Unique Asset List'!Z$4:Z$59,MATCH($B39,_CompoundList,0))</f>
        <v>1</v>
      </c>
      <c r="BB39" s="168">
        <f ca="1">INDEX('Unique Asset List'!AA$4:AA$59,MATCH($B39,_CompoundList,0))</f>
        <v>1</v>
      </c>
      <c r="BC39" s="168">
        <f ca="1">INDEX('Unique Asset List'!AB$4:AB$59,MATCH($B39,_CompoundList,0))</f>
        <v>1</v>
      </c>
      <c r="BD39" s="168">
        <f>INDEX('Unique Asset List'!$A$4:$A$75,MATCH(B39,'Unique Asset List'!$B$4:$B$75,0))</f>
        <v>29</v>
      </c>
      <c r="BE39" s="5">
        <f t="shared" si="2"/>
        <v>1.886666381385934E-2</v>
      </c>
      <c r="BF39" s="302">
        <f>BF21</f>
        <v>1.4</v>
      </c>
      <c r="BG39" s="5">
        <f t="shared" si="11"/>
        <v>2.2580645161290321E-2</v>
      </c>
      <c r="BH39" s="306">
        <f t="shared" si="12"/>
        <v>8.753272176158098E-3</v>
      </c>
    </row>
    <row r="40" spans="1:60" x14ac:dyDescent="0.25">
      <c r="A40" s="9" t="s">
        <v>173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INDEX(PTRS!$D$6:$D$12,MATCH('2'!$F40,PTRS!$B$6:$B$12,0))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5"/>
        <v>0.38570784857704404</v>
      </c>
      <c r="V40" s="17">
        <v>1</v>
      </c>
      <c r="W40" s="9" t="str">
        <f>INDEX('Unique Asset List'!$C$4:$C$75,MATCH($B40,'Unique Asset List'!$B$4:$B$75,0))</f>
        <v>NME1</v>
      </c>
      <c r="X40" s="9">
        <f>INDEX('Unique Asset List'!$AC$4:$AI$99,MATCH($B40,'Unique Asset List'!$B$4:$B$99,0),MATCH($C$1,'Unique Asset List'!$AC$3:$AI$3,0))</f>
        <v>2032</v>
      </c>
      <c r="Y40" s="9">
        <f>INDEX('Unique Asset List'!$AJ$4:$AP$99,MATCH($B40,'Unique Asset List'!$B$4:$B$99,0),MATCH($C$1,'Unique Asset List'!$AJ$3:$AP$3,0))</f>
        <v>6</v>
      </c>
      <c r="Z40" s="9">
        <f>INDEX('Unique Asset List'!$AX$4:$BD$99,MATCH($B40,'Unique Asset List'!$B$4:$B$99,0),MATCH($C$1,'Unique Asset List'!$AX$3:$BD$3,0))</f>
        <v>2044</v>
      </c>
      <c r="AA40" s="9">
        <f>INDEX('Unique Asset List'!$BE$4:$BK$99,MATCH($B40,'Unique Asset List'!$B$4:$B$99,0),MATCH($C$1,'Unique Asset List'!$BE$3:$BK$3,0))</f>
        <v>6</v>
      </c>
      <c r="AB40" s="303">
        <f>AB37</f>
        <v>2.5682275999999997</v>
      </c>
      <c r="AC40" s="303">
        <f t="shared" ref="AC40:AD40" si="13">AC37</f>
        <v>1.1801267</v>
      </c>
      <c r="AD40" s="303">
        <f t="shared" si="13"/>
        <v>0.19965129052</v>
      </c>
      <c r="AE40" s="15">
        <f>INDEX('Unique Asset List'!$CN$4:$CT$99,MATCH($B40,'Unique Asset List'!$B$4:$B$99,0),MATCH($C$1,'Unique Asset List'!$CN$3:$CT$3,0))</f>
        <v>0.2</v>
      </c>
      <c r="AF40" s="15">
        <f>INDEX('Unique Asset List'!$CU$4:$DA$99,MATCH($B40,'Unique Asset List'!$B$4:$B$99,0),MATCH($C$1,'Unique Asset List'!$CU$3:$DA$3,0))</f>
        <v>0.3</v>
      </c>
      <c r="AG40" s="15">
        <f>INDEX('Unique Asset List'!$BZ$4:$CF$99,MATCH($B40,'Unique Asset List'!$B$4:$B$99,0),MATCH($C$1,'Unique Asset List'!$BZ$3:$CF$3,0))</f>
        <v>0.2</v>
      </c>
      <c r="AH40" s="15">
        <f>INDEX('Unique Asset List'!$CG$4:$CM$99,MATCH($B40,'Unique Asset List'!$B$4:$B$99,0),MATCH($C$1,'Unique Asset List'!$CG$3:$CM$3,0))</f>
        <v>0.3</v>
      </c>
      <c r="AI40" s="11">
        <v>0.96187963349867744</v>
      </c>
      <c r="AJ40" s="15">
        <f>INDEX('Unique Asset List'!$BL$4:$BR$99,MATCH($B40,'Unique Asset List'!$B$4:$B$99,0),MATCH($C$1,'Unique Asset List'!$BL$3:$BR$3,0))</f>
        <v>2.2612105538192599</v>
      </c>
      <c r="AK40" s="15">
        <f>INDEX('Unique Asset List'!$BS$4:$BY$99,MATCH($B40,'Unique Asset List'!$B$4:$B$99,0),MATCH($C$1,'Unique Asset List'!$BS$3:$BY$3,0))</f>
        <v>-1.7475682675103321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0"/>
        <v>0.82</v>
      </c>
      <c r="AS40" s="10">
        <v>1</v>
      </c>
      <c r="AT40" s="168">
        <f>INDEX('Unique Asset List'!S$4:S$59,MATCH($B40,_CompoundList,0))</f>
        <v>1</v>
      </c>
      <c r="AU40" s="168">
        <f>INDEX('Unique Asset List'!T$4:T$59,MATCH($B40,_CompoundList,0))</f>
        <v>1</v>
      </c>
      <c r="AV40" s="168">
        <f>INDEX('Unique Asset List'!U$4:U$59,MATCH($B40,_CompoundList,0))</f>
        <v>1</v>
      </c>
      <c r="AW40" s="168">
        <f>INDEX('Unique Asset List'!V$4:V$59,MATCH($B40,_CompoundList,0))</f>
        <v>1</v>
      </c>
      <c r="AX40" s="168">
        <f>INDEX('Unique Asset List'!W$4:W$59,MATCH($B40,_CompoundList,0))</f>
        <v>1</v>
      </c>
      <c r="AY40" s="168">
        <f ca="1">INDEX('Unique Asset List'!X$4:X$59,MATCH($B40,_CompoundList,0))</f>
        <v>1</v>
      </c>
      <c r="AZ40" s="168">
        <f ca="1">INDEX('Unique Asset List'!Y$4:Y$59,MATCH($B40,_CompoundList,0))</f>
        <v>1</v>
      </c>
      <c r="BA40" s="168">
        <f ca="1">INDEX('Unique Asset List'!Z$4:Z$59,MATCH($B40,_CompoundList,0))</f>
        <v>1</v>
      </c>
      <c r="BB40" s="168">
        <f ca="1">INDEX('Unique Asset List'!AA$4:AA$59,MATCH($B40,_CompoundList,0))</f>
        <v>1</v>
      </c>
      <c r="BC40" s="168">
        <f ca="1">INDEX('Unique Asset List'!AB$4:AB$59,MATCH($B40,_CompoundList,0))</f>
        <v>1</v>
      </c>
      <c r="BD40" s="168">
        <f>INDEX('Unique Asset List'!$A$4:$A$75,MATCH(B40,'Unique Asset List'!$B$4:$B$75,0))</f>
        <v>30</v>
      </c>
      <c r="BE40" s="5">
        <f t="shared" si="2"/>
        <v>1.886666381385934E-2</v>
      </c>
      <c r="BF40" s="302">
        <f>BF37</f>
        <v>1.4</v>
      </c>
      <c r="BG40" s="5">
        <f t="shared" si="11"/>
        <v>2.2580645161290321E-2</v>
      </c>
      <c r="BH40" s="306">
        <f t="shared" si="12"/>
        <v>8.753272176158098E-3</v>
      </c>
    </row>
    <row r="41" spans="1:60" x14ac:dyDescent="0.25">
      <c r="A41" s="9" t="s">
        <v>173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INDEX(PTRS!$D$6:$D$12,MATCH('2'!$F41,PTRS!$B$6:$B$12,0))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5"/>
        <v>0.38570784857704404</v>
      </c>
      <c r="V41" s="17">
        <v>1</v>
      </c>
      <c r="W41" s="9" t="str">
        <f>INDEX('Unique Asset List'!$C$4:$C$75,MATCH($B41,'Unique Asset List'!$B$4:$B$75,0))</f>
        <v>NME2</v>
      </c>
      <c r="X41" s="9">
        <f>INDEX('Unique Asset List'!$AC$4:$AI$99,MATCH($B41,'Unique Asset List'!$B$4:$B$99,0),MATCH($C$1,'Unique Asset List'!$AC$3:$AI$3,0))</f>
        <v>2036</v>
      </c>
      <c r="Y41" s="9">
        <f>INDEX('Unique Asset List'!$AJ$4:$AP$99,MATCH($B41,'Unique Asset List'!$B$4:$B$99,0),MATCH($C$1,'Unique Asset List'!$AJ$3:$AP$3,0))</f>
        <v>6</v>
      </c>
      <c r="Z41" s="9">
        <f>INDEX('Unique Asset List'!$AX$4:$BD$99,MATCH($B41,'Unique Asset List'!$B$4:$B$99,0),MATCH($C$1,'Unique Asset List'!$AX$3:$BD$3,0))</f>
        <v>2048</v>
      </c>
      <c r="AA41" s="9">
        <f>INDEX('Unique Asset List'!$BE$4:$BK$99,MATCH($B41,'Unique Asset List'!$B$4:$B$99,0),MATCH($C$1,'Unique Asset List'!$BE$3:$BK$3,0))</f>
        <v>6</v>
      </c>
      <c r="AB41" s="303">
        <f>AB38</f>
        <v>2.5682275999999997</v>
      </c>
      <c r="AC41" s="303">
        <f t="shared" ref="AC41:AD41" si="14">AC38</f>
        <v>1.1801267</v>
      </c>
      <c r="AD41" s="303">
        <f t="shared" si="14"/>
        <v>0.19965129052</v>
      </c>
      <c r="AE41" s="15">
        <f>INDEX('Unique Asset List'!$CN$4:$CT$99,MATCH($B41,'Unique Asset List'!$B$4:$B$99,0),MATCH($C$1,'Unique Asset List'!$CN$3:$CT$3,0))</f>
        <v>0.2</v>
      </c>
      <c r="AF41" s="15">
        <f>INDEX('Unique Asset List'!$CU$4:$DA$99,MATCH($B41,'Unique Asset List'!$B$4:$B$99,0),MATCH($C$1,'Unique Asset List'!$CU$3:$DA$3,0))</f>
        <v>0.3</v>
      </c>
      <c r="AG41" s="15">
        <f>INDEX('Unique Asset List'!$BZ$4:$CF$99,MATCH($B41,'Unique Asset List'!$B$4:$B$99,0),MATCH($C$1,'Unique Asset List'!$BZ$3:$CF$3,0))</f>
        <v>0.2</v>
      </c>
      <c r="AH41" s="15">
        <f>INDEX('Unique Asset List'!$CG$4:$CM$99,MATCH($B41,'Unique Asset List'!$B$4:$B$99,0),MATCH($C$1,'Unique Asset List'!$CG$3:$CM$3,0))</f>
        <v>0.3</v>
      </c>
      <c r="AI41" s="11">
        <v>0.96187963349867744</v>
      </c>
      <c r="AJ41" s="15">
        <f>INDEX('Unique Asset List'!$BL$4:$BR$99,MATCH($B41,'Unique Asset List'!$B$4:$B$99,0),MATCH($C$1,'Unique Asset List'!$BL$3:$BR$3,0))</f>
        <v>2.2612105538192599</v>
      </c>
      <c r="AK41" s="15">
        <f>INDEX('Unique Asset List'!$BS$4:$BY$99,MATCH($B41,'Unique Asset List'!$B$4:$B$99,0),MATCH($C$1,'Unique Asset List'!$BS$3:$BY$3,0))</f>
        <v>-1.7475682675103321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0"/>
        <v>0.82</v>
      </c>
      <c r="AS41" s="10">
        <v>1</v>
      </c>
      <c r="AT41" s="168">
        <f>INDEX('Unique Asset List'!S$4:S$59,MATCH($B41,_CompoundList,0))</f>
        <v>1</v>
      </c>
      <c r="AU41" s="168">
        <f>INDEX('Unique Asset List'!T$4:T$59,MATCH($B41,_CompoundList,0))</f>
        <v>1</v>
      </c>
      <c r="AV41" s="168">
        <f>INDEX('Unique Asset List'!U$4:U$59,MATCH($B41,_CompoundList,0))</f>
        <v>1</v>
      </c>
      <c r="AW41" s="168">
        <f>INDEX('Unique Asset List'!V$4:V$59,MATCH($B41,_CompoundList,0))</f>
        <v>1</v>
      </c>
      <c r="AX41" s="168">
        <f>INDEX('Unique Asset List'!W$4:W$59,MATCH($B41,_CompoundList,0))</f>
        <v>1</v>
      </c>
      <c r="AY41" s="168">
        <f ca="1">INDEX('Unique Asset List'!X$4:X$59,MATCH($B41,_CompoundList,0))</f>
        <v>1</v>
      </c>
      <c r="AZ41" s="168">
        <f ca="1">INDEX('Unique Asset List'!Y$4:Y$59,MATCH($B41,_CompoundList,0))</f>
        <v>1</v>
      </c>
      <c r="BA41" s="168">
        <f ca="1">INDEX('Unique Asset List'!Z$4:Z$59,MATCH($B41,_CompoundList,0))</f>
        <v>1</v>
      </c>
      <c r="BB41" s="168">
        <f ca="1">INDEX('Unique Asset List'!AA$4:AA$59,MATCH($B41,_CompoundList,0))</f>
        <v>1</v>
      </c>
      <c r="BC41" s="168">
        <f ca="1">INDEX('Unique Asset List'!AB$4:AB$59,MATCH($B41,_CompoundList,0))</f>
        <v>1</v>
      </c>
      <c r="BD41" s="168">
        <f>INDEX('Unique Asset List'!$A$4:$A$75,MATCH(B41,'Unique Asset List'!$B$4:$B$75,0))</f>
        <v>31</v>
      </c>
      <c r="BE41" s="5">
        <f t="shared" si="2"/>
        <v>1.886666381385934E-2</v>
      </c>
      <c r="BF41" s="302">
        <f>BF38</f>
        <v>1.4</v>
      </c>
      <c r="BG41" s="5">
        <f t="shared" si="11"/>
        <v>2.2580645161290321E-2</v>
      </c>
      <c r="BH41" s="306">
        <f t="shared" si="12"/>
        <v>8.753272176158098E-3</v>
      </c>
    </row>
    <row r="42" spans="1:60" x14ac:dyDescent="0.25">
      <c r="A42" s="9" t="s">
        <v>173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INDEX(PTRS!$D$6:$D$12,MATCH('2'!$F42,PTRS!$B$6:$B$12,0))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5"/>
        <v>0.38570784857704404</v>
      </c>
      <c r="V42" s="17">
        <v>1</v>
      </c>
      <c r="W42" s="9" t="str">
        <f>INDEX('Unique Asset List'!$C$4:$C$75,MATCH($B42,'Unique Asset List'!$B$4:$B$75,0))</f>
        <v>NME3</v>
      </c>
      <c r="X42" s="9">
        <f>INDEX('Unique Asset List'!$AC$4:$AI$99,MATCH($B42,'Unique Asset List'!$B$4:$B$99,0),MATCH($C$1,'Unique Asset List'!$AC$3:$AI$3,0))</f>
        <v>2041</v>
      </c>
      <c r="Y42" s="9">
        <f>INDEX('Unique Asset List'!$AJ$4:$AP$99,MATCH($B42,'Unique Asset List'!$B$4:$B$99,0),MATCH($C$1,'Unique Asset List'!$AJ$3:$AP$3,0))</f>
        <v>6</v>
      </c>
      <c r="Z42" s="9">
        <f>INDEX('Unique Asset List'!$AX$4:$BD$99,MATCH($B42,'Unique Asset List'!$B$4:$B$99,0),MATCH($C$1,'Unique Asset List'!$AX$3:$BD$3,0))</f>
        <v>2053</v>
      </c>
      <c r="AA42" s="9">
        <f>INDEX('Unique Asset List'!$BE$4:$BK$99,MATCH($B42,'Unique Asset List'!$B$4:$B$99,0),MATCH($C$1,'Unique Asset List'!$BE$3:$BK$3,0))</f>
        <v>6</v>
      </c>
      <c r="AB42" s="303">
        <f>AB39</f>
        <v>2.5682275999999997</v>
      </c>
      <c r="AC42" s="303">
        <f t="shared" ref="AC42:AD42" si="15">AC39</f>
        <v>1.1801267</v>
      </c>
      <c r="AD42" s="303">
        <f t="shared" si="15"/>
        <v>0.19965129052</v>
      </c>
      <c r="AE42" s="15">
        <f>INDEX('Unique Asset List'!$CN$4:$CT$99,MATCH($B42,'Unique Asset List'!$B$4:$B$99,0),MATCH($C$1,'Unique Asset List'!$CN$3:$CT$3,0))</f>
        <v>0.2</v>
      </c>
      <c r="AF42" s="15">
        <f>INDEX('Unique Asset List'!$CU$4:$DA$99,MATCH($B42,'Unique Asset List'!$B$4:$B$99,0),MATCH($C$1,'Unique Asset List'!$CU$3:$DA$3,0))</f>
        <v>0.3</v>
      </c>
      <c r="AG42" s="15">
        <f>INDEX('Unique Asset List'!$BZ$4:$CF$99,MATCH($B42,'Unique Asset List'!$B$4:$B$99,0),MATCH($C$1,'Unique Asset List'!$BZ$3:$CF$3,0))</f>
        <v>0.2</v>
      </c>
      <c r="AH42" s="15">
        <f>INDEX('Unique Asset List'!$CG$4:$CM$99,MATCH($B42,'Unique Asset List'!$B$4:$B$99,0),MATCH($C$1,'Unique Asset List'!$CG$3:$CM$3,0))</f>
        <v>0.3</v>
      </c>
      <c r="AI42" s="11">
        <v>0.96187963349867744</v>
      </c>
      <c r="AJ42" s="15">
        <f>INDEX('Unique Asset List'!$BL$4:$BR$99,MATCH($B42,'Unique Asset List'!$B$4:$B$99,0),MATCH($C$1,'Unique Asset List'!$BL$3:$BR$3,0))</f>
        <v>2.2612105538192599</v>
      </c>
      <c r="AK42" s="15">
        <f>INDEX('Unique Asset List'!$BS$4:$BY$99,MATCH($B42,'Unique Asset List'!$B$4:$B$99,0),MATCH($C$1,'Unique Asset List'!$BS$3:$BY$3,0))</f>
        <v>-1.7475682675103321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0"/>
        <v>0.82</v>
      </c>
      <c r="AS42" s="10">
        <v>1</v>
      </c>
      <c r="AT42" s="168">
        <f>INDEX('Unique Asset List'!S$4:S$59,MATCH($B42,_CompoundList,0))</f>
        <v>1</v>
      </c>
      <c r="AU42" s="168">
        <f>INDEX('Unique Asset List'!T$4:T$59,MATCH($B42,_CompoundList,0))</f>
        <v>1</v>
      </c>
      <c r="AV42" s="168">
        <f>INDEX('Unique Asset List'!U$4:U$59,MATCH($B42,_CompoundList,0))</f>
        <v>1</v>
      </c>
      <c r="AW42" s="168">
        <f>INDEX('Unique Asset List'!V$4:V$59,MATCH($B42,_CompoundList,0))</f>
        <v>1</v>
      </c>
      <c r="AX42" s="168">
        <f>INDEX('Unique Asset List'!W$4:W$59,MATCH($B42,_CompoundList,0))</f>
        <v>1</v>
      </c>
      <c r="AY42" s="168">
        <f ca="1">INDEX('Unique Asset List'!X$4:X$59,MATCH($B42,_CompoundList,0))</f>
        <v>1</v>
      </c>
      <c r="AZ42" s="168">
        <f ca="1">INDEX('Unique Asset List'!Y$4:Y$59,MATCH($B42,_CompoundList,0))</f>
        <v>1</v>
      </c>
      <c r="BA42" s="168">
        <f ca="1">INDEX('Unique Asset List'!Z$4:Z$59,MATCH($B42,_CompoundList,0))</f>
        <v>1</v>
      </c>
      <c r="BB42" s="168">
        <f ca="1">INDEX('Unique Asset List'!AA$4:AA$59,MATCH($B42,_CompoundList,0))</f>
        <v>1</v>
      </c>
      <c r="BC42" s="168">
        <f ca="1">INDEX('Unique Asset List'!AB$4:AB$59,MATCH($B42,_CompoundList,0))</f>
        <v>1</v>
      </c>
      <c r="BD42" s="168">
        <f>INDEX('Unique Asset List'!$A$4:$A$75,MATCH(B42,'Unique Asset List'!$B$4:$B$75,0))</f>
        <v>32</v>
      </c>
      <c r="BE42" s="5">
        <f t="shared" si="2"/>
        <v>1.886666381385934E-2</v>
      </c>
      <c r="BF42" s="302">
        <f>BF39</f>
        <v>1.4</v>
      </c>
      <c r="BG42" s="5">
        <f t="shared" si="11"/>
        <v>2.2580645161290321E-2</v>
      </c>
      <c r="BH42" s="306">
        <f t="shared" si="12"/>
        <v>8.753272176158098E-3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700-000000000000}">
      <formula1>"ON,OFF"</formula1>
    </dataValidation>
    <dataValidation type="list" allowBlank="1" showInputMessage="1" showErrorMessage="1" sqref="C1" xr:uid="{00000000-0002-0000-37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7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">
    <outlinePr summaryBelow="0" summaryRight="0"/>
  </sheetPr>
  <dimension ref="A1:DY37"/>
  <sheetViews>
    <sheetView topLeftCell="I7" workbookViewId="0">
      <selection activeCell="BD7" sqref="BD1:BD1048576"/>
    </sheetView>
  </sheetViews>
  <sheetFormatPr defaultRowHeight="15" x14ac:dyDescent="0.25"/>
  <cols>
    <col min="1" max="1" width="6.7109375" bestFit="1" customWidth="1"/>
    <col min="2" max="2" width="24.5703125" bestFit="1" customWidth="1"/>
    <col min="3" max="3" width="5.85546875" bestFit="1" customWidth="1"/>
    <col min="4" max="4" width="12" bestFit="1" customWidth="1"/>
    <col min="5" max="5" width="9.42578125" bestFit="1" customWidth="1"/>
    <col min="6" max="6" width="9.5703125" bestFit="1" customWidth="1"/>
    <col min="7" max="7" width="12.140625" bestFit="1" customWidth="1"/>
    <col min="8" max="8" width="5.42578125" bestFit="1" customWidth="1"/>
    <col min="9" max="9" width="3.28515625" bestFit="1" customWidth="1"/>
    <col min="10" max="11" width="5.5703125" bestFit="1" customWidth="1"/>
    <col min="12" max="12" width="6" bestFit="1" customWidth="1"/>
    <col min="13" max="19" width="5.5703125" bestFit="1" customWidth="1"/>
    <col min="20" max="20" width="21.42578125" bestFit="1" customWidth="1"/>
    <col min="21" max="21" width="7.140625" bestFit="1" customWidth="1"/>
    <col min="22" max="22" width="4.85546875" bestFit="1" customWidth="1"/>
    <col min="23" max="23" width="9.140625" bestFit="1" customWidth="1"/>
    <col min="24" max="24" width="5.42578125" bestFit="1" customWidth="1"/>
    <col min="25" max="25" width="3.28515625" bestFit="1" customWidth="1"/>
    <col min="26" max="26" width="5.42578125" bestFit="1" customWidth="1"/>
    <col min="27" max="27" width="3.28515625" bestFit="1" customWidth="1"/>
    <col min="28" max="28" width="7.140625" bestFit="1" customWidth="1"/>
    <col min="29" max="30" width="4.85546875" bestFit="1" customWidth="1"/>
    <col min="31" max="31" width="7.140625" bestFit="1" customWidth="1"/>
    <col min="32" max="32" width="20.42578125" bestFit="1" customWidth="1"/>
    <col min="33" max="33" width="4.85546875" bestFit="1" customWidth="1"/>
    <col min="34" max="34" width="5.28515625" bestFit="1" customWidth="1"/>
    <col min="35" max="35" width="4.85546875" bestFit="1" customWidth="1"/>
    <col min="36" max="36" width="4.42578125" style="2" bestFit="1" customWidth="1"/>
    <col min="37" max="37" width="5.42578125" style="2" bestFit="1" customWidth="1"/>
    <col min="38" max="38" width="5.5703125" style="2" bestFit="1" customWidth="1"/>
    <col min="39" max="39" width="4.85546875" style="2" customWidth="1"/>
    <col min="40" max="40" width="5.42578125" bestFit="1" customWidth="1"/>
    <col min="41" max="41" width="6.5703125" style="2" bestFit="1" customWidth="1"/>
    <col min="42" max="42" width="4.85546875" bestFit="1" customWidth="1"/>
    <col min="43" max="43" width="6.7109375" bestFit="1" customWidth="1"/>
    <col min="44" max="45" width="4.85546875" bestFit="1" customWidth="1"/>
    <col min="46" max="55" width="2.85546875" bestFit="1" customWidth="1"/>
    <col min="56" max="56" width="3.28515625" style="354" bestFit="1" customWidth="1"/>
    <col min="57" max="57" width="3.5703125" bestFit="1" customWidth="1"/>
    <col min="58" max="58" width="3.85546875" bestFit="1" customWidth="1"/>
    <col min="59" max="59" width="4.5703125" bestFit="1" customWidth="1"/>
    <col min="60" max="73" width="3.85546875" bestFit="1" customWidth="1"/>
    <col min="74" max="74" width="4.5703125" bestFit="1" customWidth="1"/>
    <col min="75" max="75" width="4.85546875" bestFit="1" customWidth="1"/>
    <col min="76" max="76" width="6" customWidth="1"/>
    <col min="77" max="77" width="5.42578125" style="1" bestFit="1" customWidth="1"/>
    <col min="78" max="78" width="6.42578125" style="1" customWidth="1"/>
    <col min="79" max="79" width="5.5703125" style="1" bestFit="1" customWidth="1"/>
    <col min="80" max="80" width="5.28515625" style="1" customWidth="1"/>
    <col min="81" max="81" width="7.7109375" customWidth="1"/>
    <col min="82" max="83" width="4.85546875" bestFit="1" customWidth="1"/>
    <col min="84" max="100" width="3.85546875" bestFit="1" customWidth="1"/>
    <col min="101" max="102" width="4.85546875" bestFit="1" customWidth="1"/>
    <col min="103" max="103" width="5.42578125" style="1" bestFit="1" customWidth="1"/>
    <col min="104" max="104" width="3.42578125" bestFit="1" customWidth="1"/>
  </cols>
  <sheetData>
    <row r="1" spans="1:129" x14ac:dyDescent="0.25">
      <c r="A1" s="397" t="s">
        <v>176</v>
      </c>
      <c r="B1" s="399"/>
      <c r="C1" s="55" t="s">
        <v>5</v>
      </c>
      <c r="D1" s="54"/>
      <c r="E1" s="54"/>
      <c r="F1" s="397" t="s">
        <v>175</v>
      </c>
      <c r="G1" s="398"/>
      <c r="H1" s="398"/>
      <c r="I1" s="398"/>
      <c r="J1" s="400" t="str">
        <f>'Unique Asset List'!I2</f>
        <v>Portfolio 190214</v>
      </c>
      <c r="K1" s="401"/>
      <c r="L1" s="401"/>
      <c r="M1" s="401"/>
      <c r="N1" s="401"/>
      <c r="O1" s="401"/>
      <c r="P1" s="401"/>
      <c r="Q1" s="401"/>
      <c r="R1" s="401"/>
      <c r="S1" s="402"/>
      <c r="T1" s="397" t="s">
        <v>174</v>
      </c>
      <c r="U1" s="398"/>
      <c r="V1" s="398"/>
      <c r="W1" s="399"/>
      <c r="X1" s="47">
        <v>3</v>
      </c>
      <c r="AJ1"/>
      <c r="AK1"/>
      <c r="AL1"/>
      <c r="AM1"/>
      <c r="AO1"/>
      <c r="BZ1" s="35"/>
    </row>
    <row r="2" spans="1:129" x14ac:dyDescent="0.25">
      <c r="B2" t="s">
        <v>167</v>
      </c>
      <c r="C2" s="48">
        <v>3</v>
      </c>
      <c r="F2" s="397" t="s">
        <v>166</v>
      </c>
      <c r="G2" s="398"/>
      <c r="H2" s="398"/>
      <c r="I2" s="398"/>
      <c r="J2" s="50" t="s">
        <v>165</v>
      </c>
      <c r="K2" s="9">
        <v>2014</v>
      </c>
      <c r="L2" s="50" t="s">
        <v>164</v>
      </c>
      <c r="M2" s="9">
        <v>6</v>
      </c>
      <c r="T2" s="397" t="s">
        <v>163</v>
      </c>
      <c r="U2" s="398"/>
      <c r="V2" s="398"/>
      <c r="W2" s="399"/>
      <c r="X2" s="47">
        <v>0.2</v>
      </c>
      <c r="AJ2"/>
      <c r="AK2"/>
      <c r="AL2"/>
      <c r="AM2"/>
      <c r="AO2"/>
      <c r="BZ2" s="35"/>
    </row>
    <row r="3" spans="1:129" x14ac:dyDescent="0.25">
      <c r="B3" t="s">
        <v>161</v>
      </c>
      <c r="C3" s="48">
        <v>2</v>
      </c>
      <c r="T3" s="397" t="s">
        <v>160</v>
      </c>
      <c r="U3" s="398"/>
      <c r="V3" s="398"/>
      <c r="W3" s="399"/>
      <c r="X3" s="47">
        <v>-0.5</v>
      </c>
      <c r="AE3" s="176"/>
      <c r="AJ3"/>
      <c r="AK3"/>
      <c r="AL3"/>
      <c r="AM3"/>
      <c r="AO3"/>
      <c r="BZ3" s="35"/>
    </row>
    <row r="4" spans="1:129" x14ac:dyDescent="0.25">
      <c r="B4" t="s">
        <v>158</v>
      </c>
      <c r="C4" s="45">
        <v>0.01</v>
      </c>
      <c r="T4" s="397" t="s">
        <v>157</v>
      </c>
      <c r="U4" s="398"/>
      <c r="V4" s="398"/>
      <c r="W4" s="399"/>
      <c r="X4" s="175">
        <v>1.75</v>
      </c>
      <c r="AE4" s="176"/>
      <c r="AF4" s="149"/>
      <c r="AH4" s="177"/>
      <c r="AJ4"/>
      <c r="AK4"/>
      <c r="AL4"/>
      <c r="AM4"/>
      <c r="AO4"/>
      <c r="BZ4" s="35"/>
    </row>
    <row r="5" spans="1:129" x14ac:dyDescent="0.25">
      <c r="B5" t="s">
        <v>155</v>
      </c>
      <c r="C5" s="45" t="s">
        <v>3</v>
      </c>
      <c r="D5" s="44"/>
      <c r="U5" s="43"/>
      <c r="V5" s="42"/>
      <c r="AJ5"/>
      <c r="AK5"/>
      <c r="AL5"/>
      <c r="AM5"/>
      <c r="AO5"/>
      <c r="BZ5" s="35"/>
    </row>
    <row r="6" spans="1:129" x14ac:dyDescent="0.25">
      <c r="G6" s="148"/>
      <c r="AJ6"/>
      <c r="AK6"/>
      <c r="AL6"/>
      <c r="AM6"/>
      <c r="AO6"/>
      <c r="BZ6" s="35"/>
    </row>
    <row r="7" spans="1:129" x14ac:dyDescent="0.25">
      <c r="G7" s="42"/>
      <c r="AJ7"/>
      <c r="AK7"/>
      <c r="AL7"/>
      <c r="AM7"/>
      <c r="AO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MAX(CA9:CA37)</f>
        <v>4.1613836668668448E-2</v>
      </c>
      <c r="CB7" s="34">
        <f>SUMIF($C$9:$C$37,"",CB9:CB37)</f>
        <v>23.846990041919991</v>
      </c>
      <c r="CC7" s="27"/>
      <c r="CD7" s="32">
        <f>SUMIF($C$9:$C$37,"",CD9:CD37)</f>
        <v>8.1696269812870967E-2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ht="152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s="9" t="s">
        <v>5</v>
      </c>
      <c r="B9" s="9" t="s">
        <v>93</v>
      </c>
      <c r="C9" s="20"/>
      <c r="D9" s="9" t="s">
        <v>87</v>
      </c>
      <c r="E9" s="9"/>
      <c r="F9" s="9" t="str">
        <f>INDEX('Unique Asset List'!$D$4:$D$59,MATCH(B9,_CompoundList,0))</f>
        <v>Launched</v>
      </c>
      <c r="G9" s="19">
        <v>0.12932090056501697</v>
      </c>
      <c r="H9" s="9">
        <v>2014</v>
      </c>
      <c r="I9" s="9">
        <v>6</v>
      </c>
      <c r="J9" s="18">
        <f>INDEX(PTRS!$D$6:$D$12,MATCH('1'!$F9,PTRS!$B$6:$B$12,0))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f t="shared" ref="M9:M14" si="0">J9</f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7" si="1">CA9/$CA$7</f>
        <v>1</v>
      </c>
      <c r="V9" s="17">
        <v>1</v>
      </c>
      <c r="W9" s="9" t="s">
        <v>52</v>
      </c>
      <c r="X9" s="9">
        <f>INDEX('Unique Asset List'!$AC$4:$AI$59,MATCH('1'!$B9,'Unique Asset List'!$B$4:$B$59,0),MATCH('1'!$C$1,'Unique Asset List'!$AC$3:$AI$3,0))</f>
        <v>2002</v>
      </c>
      <c r="Y9" s="9">
        <f>INDEX('Unique Asset List'!$AJ$4:$AP$59,MATCH('1'!$B9,'Unique Asset List'!$B$4:$B$59,0),MATCH('1'!$C$1,'Unique Asset List'!$AJ$3:$AP$3,0))</f>
        <v>11</v>
      </c>
      <c r="Z9" s="9">
        <f>INDEX('Unique Asset List'!$AX$4:$BD$59,MATCH('1'!$B9,'Unique Asset List'!$B$4:$B$59,0),MATCH('1'!$C$1,'Unique Asset List'!$AX$3:$BD$3,0))</f>
        <v>2015</v>
      </c>
      <c r="AA9" s="9">
        <f>INDEX('Unique Asset List'!$BE$4:$BK$59,MATCH('1'!$B9,'Unique Asset List'!$B$4:$B$59,0),MATCH('1'!$C$1,'Unique Asset List'!$BE$3:$BK$3,0))</f>
        <v>4</v>
      </c>
      <c r="AB9" s="16">
        <f>SUMPRODUCT($BE9:$BL9,$BE$7:$BL$7)</f>
        <v>1.6860000000000002</v>
      </c>
      <c r="AC9" s="16">
        <f t="shared" ref="AC9:AC28" si="2">SUMPRODUCT($BM9:$BS9,$BK$7:$BQ$7)</f>
        <v>0.89258970000000004</v>
      </c>
      <c r="AD9" s="16">
        <f t="shared" ref="AD9:AD28" si="3">SUMPRODUCT($BT9:$BW9,$BR$7:$BU$7)</f>
        <v>0.45913097663999997</v>
      </c>
      <c r="AE9" s="15">
        <v>0.1</v>
      </c>
      <c r="AF9" s="15">
        <f>INDEX('Unique Asset List'!$CU$4:$DA$59,MATCH('1'!$B9,'Unique Asset List'!$B$4:$B$59,0),MATCH('1'!$C$1,'Unique Asset List'!$CU$3:$DA$3,0))</f>
        <v>0.35</v>
      </c>
      <c r="AG9" s="15">
        <f>INDEX('Unique Asset List'!$BZ$4:$CF$59,MATCH('1'!$B9,'Unique Asset List'!$B$4:$B$59,0),MATCH('1'!$C$1,'Unique Asset List'!$BZ$3:$CF$3,0))</f>
        <v>0.15</v>
      </c>
      <c r="AH9" s="15">
        <f>INDEX('Unique Asset List'!$CG$4:$CM$59,MATCH('1'!$B9,'Unique Asset List'!$B$4:$B$59,0),MATCH('1'!$C$1,'Unique Asset List'!$CG$3:$CM$3,0))</f>
        <v>0.35</v>
      </c>
      <c r="AI9" s="11">
        <v>0.96187963349867744</v>
      </c>
      <c r="AJ9" s="15">
        <f>INDEX('Unique Asset List'!$BL$4:$BR$59,MATCH('1'!$B9,'Unique Asset List'!$B$4:$B$59,0),MATCH('1'!$C$1,'Unique Asset List'!$BL$3:$BR$3,0))</f>
        <v>1.2267192541321688</v>
      </c>
      <c r="AK9" s="15">
        <f>INDEX('Unique Asset List'!$BS$4:$BY$59,MATCH('1'!$B9,'Unique Asset List'!$B$4:$B$59,0),MATCH('1'!$C$1,'Unique Asset List'!$BS$3:$BY$3,0))</f>
        <v>11.984388276878477</v>
      </c>
      <c r="AL9" s="139">
        <v>160</v>
      </c>
      <c r="AM9" s="14">
        <v>1</v>
      </c>
      <c r="AN9" s="12">
        <v>3.5000000000000003E-2</v>
      </c>
      <c r="AO9" s="13">
        <v>60</v>
      </c>
      <c r="AP9" s="11">
        <v>1</v>
      </c>
      <c r="AQ9" s="12">
        <v>0</v>
      </c>
      <c r="AR9" s="11">
        <v>0.5</v>
      </c>
      <c r="AS9" s="10">
        <v>1</v>
      </c>
      <c r="AT9" s="168">
        <f>INDEX('Unique Asset List'!S$4:S$59,MATCH($B9,_CompoundList,0))</f>
        <v>1</v>
      </c>
      <c r="AU9" s="168">
        <f>INDEX('Unique Asset List'!T$4:T$59,MATCH($B9,_CompoundList,0))</f>
        <v>1</v>
      </c>
      <c r="AV9" s="168">
        <f>INDEX('Unique Asset List'!U$4:U$59,MATCH($B9,_CompoundList,0))</f>
        <v>1</v>
      </c>
      <c r="AW9" s="168">
        <f>INDEX('Unique Asset List'!V$4:V$59,MATCH($B9,_CompoundList,0))</f>
        <v>1</v>
      </c>
      <c r="AX9" s="168">
        <f>INDEX('Unique Asset List'!W$4:W$59,MATCH($B9,_CompoundList,0))</f>
        <v>1</v>
      </c>
      <c r="AY9" s="168">
        <f ca="1">INDEX('Unique Asset List'!X$4:X$59,MATCH($B9,_CompoundList,0))</f>
        <v>1</v>
      </c>
      <c r="AZ9" s="168">
        <f ca="1">INDEX('Unique Asset List'!Y$4:Y$59,MATCH($B9,_CompoundList,0))</f>
        <v>1</v>
      </c>
      <c r="BA9" s="168">
        <f ca="1">INDEX('Unique Asset List'!Z$4:Z$59,MATCH($B9,_CompoundList,0))</f>
        <v>1</v>
      </c>
      <c r="BB9" s="168">
        <f ca="1">INDEX('Unique Asset List'!AA$4:AA$59,MATCH($B9,_CompoundList,0))</f>
        <v>1</v>
      </c>
      <c r="BC9" s="168">
        <f ca="1">INDEX('Unique Asset List'!AB$4:AB$59,MATCH($B9,_CompoundList,0))</f>
        <v>1</v>
      </c>
      <c r="BD9" s="168">
        <f>INDEX('Unique Asset List'!$A$4:$A$75,MATCH(B9,'Unique Asset List'!$B$4:$B$75,0))</f>
        <v>65</v>
      </c>
      <c r="BE9" s="4">
        <f>IF($C$5="ON",CE9,MyRating(_E1,$B9,Efficacy!$F$1))</f>
        <v>3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3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3</v>
      </c>
      <c r="BQ9" s="3">
        <f>IF($C$5="ON",CQ9,MyRating(_S5,$B9,Efficacy!$F$1))</f>
        <v>3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5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4.1613836668668448E-2</v>
      </c>
      <c r="CB9" s="8">
        <f t="shared" ref="CB9:CB26" si="4">SUMPRODUCT($BX9:$BZ9,$BV$7:$BX$7)</f>
        <v>0.9264625056000001</v>
      </c>
      <c r="CC9" s="5">
        <f>CB9/$CB$7</f>
        <v>3.8850291125689079E-2</v>
      </c>
      <c r="CD9" s="7">
        <f t="shared" ref="CD9:CD26" si="5">CC9^$X$4</f>
        <v>3.3996952284322812E-3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  <c r="DA9" s="5"/>
      <c r="DB9" s="4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</row>
    <row r="10" spans="1:129" x14ac:dyDescent="0.25">
      <c r="A10" s="9" t="s">
        <v>5</v>
      </c>
      <c r="B10" s="9" t="s">
        <v>92</v>
      </c>
      <c r="C10" s="20"/>
      <c r="D10" s="9" t="s">
        <v>84</v>
      </c>
      <c r="E10" s="9"/>
      <c r="F10" s="9" t="str">
        <f>INDEX('Unique Asset List'!$D$4:$D$59,MATCH(B10,_CompoundList,0))</f>
        <v>Launched</v>
      </c>
      <c r="G10" s="19">
        <v>0.10409294218241655</v>
      </c>
      <c r="H10" s="9">
        <v>2014</v>
      </c>
      <c r="I10" s="9">
        <v>6</v>
      </c>
      <c r="J10" s="18">
        <f>INDEX(PTRS!$D$6:$D$12,MATCH('1'!$F10,PTRS!$B$6:$B$12,0))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f t="shared" si="0"/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List'!$AC$4:$AI$59,MATCH('1'!$B10,'Unique Asset List'!$B$4:$B$59,0),MATCH('1'!$C$1,'Unique Asset List'!$AC$3:$AI$3,0))</f>
        <v>1997</v>
      </c>
      <c r="Y10" s="9">
        <f>INDEX('Unique Asset List'!$AJ$4:$AP$59,MATCH('1'!$B10,'Unique Asset List'!$B$4:$B$59,0),MATCH('1'!$C$1,'Unique Asset List'!$AJ$3:$AP$3,0))</f>
        <v>10</v>
      </c>
      <c r="Z10" s="9">
        <f>INDEX('Unique Asset List'!$AX$4:$BD$59,MATCH('1'!$B10,'Unique Asset List'!$B$4:$B$59,0),MATCH('1'!$C$1,'Unique Asset List'!$AX$3:$BD$3,0))</f>
        <v>2012</v>
      </c>
      <c r="AA10" s="9">
        <f>INDEX('Unique Asset List'!$BE$4:$BK$59,MATCH('1'!$B10,'Unique Asset List'!$B$4:$B$59,0),MATCH('1'!$C$1,'Unique Asset List'!$BE$3:$BK$3,0))</f>
        <v>3</v>
      </c>
      <c r="AB10" s="16">
        <f t="shared" ref="AB10:AB28" si="6">SUMPRODUCT($BE10:$BL10,$BE$7:$BL$7)</f>
        <v>1.5652262000000001</v>
      </c>
      <c r="AC10" s="16">
        <f t="shared" si="2"/>
        <v>0.73830260000000003</v>
      </c>
      <c r="AD10" s="16">
        <f t="shared" si="3"/>
        <v>0.42725397663999998</v>
      </c>
      <c r="AE10" s="15">
        <v>0.1</v>
      </c>
      <c r="AF10" s="15">
        <f>INDEX('Unique Asset List'!$CU$4:$DA$59,MATCH('1'!$B10,'Unique Asset List'!$B$4:$B$59,0),MATCH('1'!$C$1,'Unique Asset List'!$CU$3:$DA$3,0))</f>
        <v>0.35</v>
      </c>
      <c r="AG10" s="15">
        <f>INDEX('Unique Asset List'!$BZ$4:$CF$59,MATCH('1'!$B10,'Unique Asset List'!$B$4:$B$59,0),MATCH('1'!$C$1,'Unique Asset List'!$BZ$3:$CF$3,0))</f>
        <v>0.15</v>
      </c>
      <c r="AH10" s="15">
        <f>INDEX('Unique Asset List'!$CG$4:$CM$59,MATCH('1'!$B10,'Unique Asset List'!$B$4:$B$59,0),MATCH('1'!$C$1,'Unique Asset List'!$CG$3:$CM$3,0))</f>
        <v>0.35</v>
      </c>
      <c r="AI10" s="11">
        <v>0.96187963349867744</v>
      </c>
      <c r="AJ10" s="15">
        <f>INDEX('Unique Asset List'!$BL$4:$BR$59,MATCH('1'!$B10,'Unique Asset List'!$B$4:$B$59,0),MATCH('1'!$C$1,'Unique Asset List'!$BL$3:$BR$3,0))</f>
        <v>1.2267192541321688</v>
      </c>
      <c r="AK10" s="15">
        <f>INDEX('Unique Asset List'!$BS$4:$BY$59,MATCH('1'!$B10,'Unique Asset List'!$B$4:$B$59,0),MATCH('1'!$C$1,'Unique Asset List'!$BS$3:$BY$3,0))</f>
        <v>11.984388276878477</v>
      </c>
      <c r="AL10" s="139">
        <v>160</v>
      </c>
      <c r="AM10" s="14">
        <v>1</v>
      </c>
      <c r="AN10" s="12">
        <v>3.5000000000000003E-2</v>
      </c>
      <c r="AO10" s="13">
        <v>60</v>
      </c>
      <c r="AP10" s="11">
        <v>1</v>
      </c>
      <c r="AQ10" s="12">
        <v>0</v>
      </c>
      <c r="AR10" s="11">
        <v>0.5</v>
      </c>
      <c r="AS10" s="10">
        <v>1</v>
      </c>
      <c r="AT10" s="168">
        <f>INDEX('Unique Asset List'!S$4:S$59,MATCH($B10,_CompoundList,0))</f>
        <v>1</v>
      </c>
      <c r="AU10" s="168">
        <f>INDEX('Unique Asset List'!T$4:T$59,MATCH($B10,_CompoundList,0))</f>
        <v>1</v>
      </c>
      <c r="AV10" s="168">
        <f>INDEX('Unique Asset List'!U$4:U$59,MATCH($B10,_CompoundList,0))</f>
        <v>1</v>
      </c>
      <c r="AW10" s="168">
        <f>INDEX('Unique Asset List'!V$4:V$59,MATCH($B10,_CompoundList,0))</f>
        <v>1</v>
      </c>
      <c r="AX10" s="168">
        <f>INDEX('Unique Asset List'!W$4:W$59,MATCH($B10,_CompoundList,0))</f>
        <v>1</v>
      </c>
      <c r="AY10" s="168">
        <f ca="1">INDEX('Unique Asset List'!X$4:X$59,MATCH($B10,_CompoundList,0))</f>
        <v>1</v>
      </c>
      <c r="AZ10" s="168">
        <f ca="1">INDEX('Unique Asset List'!Y$4:Y$59,MATCH($B10,_CompoundList,0))</f>
        <v>1</v>
      </c>
      <c r="BA10" s="168">
        <f ca="1">INDEX('Unique Asset List'!Z$4:Z$59,MATCH($B10,_CompoundList,0))</f>
        <v>1</v>
      </c>
      <c r="BB10" s="168">
        <f ca="1">INDEX('Unique Asset List'!AA$4:AA$59,MATCH($B10,_CompoundList,0))</f>
        <v>1</v>
      </c>
      <c r="BC10" s="168">
        <f ca="1">INDEX('Unique Asset List'!AB$4:AB$59,MATCH($B10,_CompoundList,0))</f>
        <v>1</v>
      </c>
      <c r="BD10" s="168">
        <f>INDEX('Unique Asset List'!$A$4:$A$75,MATCH(B10,'Unique Asset List'!$B$4:$B$75,0))</f>
        <v>74</v>
      </c>
      <c r="BE10" s="4">
        <f>IF($C$5="ON",CE10,MyRating(_E1,$B10,Efficacy!$F$1))</f>
        <v>3</v>
      </c>
      <c r="BF10" s="3">
        <f>IF($C$5="ON",CF10,MyRating(_E2,$B10,Efficacy!$F$1))</f>
        <v>2</v>
      </c>
      <c r="BG10" s="3">
        <f>IF($C$5="ON",CG10,MyRating(_E3,$B10,Efficacy!$F$1))</f>
        <v>2</v>
      </c>
      <c r="BH10" s="3">
        <f>IF($C$5="ON",CH10,MyRating(_E4,$B10,Efficacy!$F$1))</f>
        <v>3</v>
      </c>
      <c r="BI10" s="3">
        <f>IF($C$5="ON",CI10,MyRating(_E5,$B10,Efficacy!$F$1))</f>
        <v>2</v>
      </c>
      <c r="BJ10" s="3">
        <f>IF($C$5="ON",CJ10,MyRating(_E6,$B10,Efficacy!$F$1))</f>
        <v>5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1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2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5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37" si="7">IF(C10="",CD10/$CD$7,0)</f>
        <v>4.1613836668668448E-2</v>
      </c>
      <c r="CB10" s="8">
        <f t="shared" si="4"/>
        <v>0.9264625056000001</v>
      </c>
      <c r="CC10" s="5">
        <f t="shared" ref="CC10:CC37" si="8">CB10/$CB$7</f>
        <v>3.8850291125689079E-2</v>
      </c>
      <c r="CD10" s="7">
        <f t="shared" si="5"/>
        <v>3.3996952284322812E-3</v>
      </c>
      <c r="CE10" s="4">
        <v>3</v>
      </c>
      <c r="CF10" s="3">
        <v>2</v>
      </c>
      <c r="CG10" s="3">
        <v>2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  <c r="DA10" s="5"/>
      <c r="DB10" s="4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</row>
    <row r="11" spans="1:129" x14ac:dyDescent="0.25">
      <c r="A11" s="9" t="s">
        <v>5</v>
      </c>
      <c r="B11" s="9" t="s">
        <v>90</v>
      </c>
      <c r="C11" s="20"/>
      <c r="D11" s="9" t="s">
        <v>89</v>
      </c>
      <c r="E11" s="9"/>
      <c r="F11" s="9" t="str">
        <f>INDEX('Unique Asset List'!$D$4:$D$59,MATCH(B11,_CompoundList,0))</f>
        <v>Launched</v>
      </c>
      <c r="G11" s="19">
        <v>0.44287092920845228</v>
      </c>
      <c r="H11" s="9">
        <v>2014</v>
      </c>
      <c r="I11" s="9">
        <v>6</v>
      </c>
      <c r="J11" s="18">
        <f>INDEX(PTRS!$D$6:$D$12,MATCH('1'!$F11,PTRS!$B$6:$B$12,0))</f>
        <v>1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f t="shared" si="0"/>
        <v>1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1</v>
      </c>
      <c r="V11" s="17">
        <v>1</v>
      </c>
      <c r="W11" s="9" t="s">
        <v>76</v>
      </c>
      <c r="X11" s="9">
        <f>INDEX('Unique Asset List'!$AC$4:$AI$59,MATCH('1'!$B11,'Unique Asset List'!$B$4:$B$59,0),MATCH('1'!$C$1,'Unique Asset List'!$AC$3:$AI$3,0))</f>
        <v>1989</v>
      </c>
      <c r="Y11" s="9">
        <f>INDEX('Unique Asset List'!$AJ$4:$AP$59,MATCH('1'!$B11,'Unique Asset List'!$B$4:$B$59,0),MATCH('1'!$C$1,'Unique Asset List'!$AJ$3:$AP$3,0))</f>
        <v>12</v>
      </c>
      <c r="Z11" s="9">
        <f>INDEX('Unique Asset List'!$AX$4:$BD$59,MATCH('1'!$B11,'Unique Asset List'!$B$4:$B$59,0),MATCH('1'!$C$1,'Unique Asset List'!$AX$3:$BD$3,0))</f>
        <v>2006</v>
      </c>
      <c r="AA11" s="9">
        <f>INDEX('Unique Asset List'!$BE$4:$BK$59,MATCH('1'!$B11,'Unique Asset List'!$B$4:$B$59,0),MATCH('1'!$C$1,'Unique Asset List'!$BE$3:$BK$3,0))</f>
        <v>3</v>
      </c>
      <c r="AB11" s="16">
        <f t="shared" si="6"/>
        <v>1.5698908</v>
      </c>
      <c r="AC11" s="16">
        <f t="shared" si="2"/>
        <v>1.2611513000000001</v>
      </c>
      <c r="AD11" s="16">
        <f t="shared" si="3"/>
        <v>0.40581857663999998</v>
      </c>
      <c r="AE11" s="15">
        <v>0.1</v>
      </c>
      <c r="AF11" s="15">
        <f>INDEX('Unique Asset List'!$CU$4:$DA$59,MATCH('1'!$B11,'Unique Asset List'!$B$4:$B$59,0),MATCH('1'!$C$1,'Unique Asset List'!$CU$3:$DA$3,0))</f>
        <v>0.35</v>
      </c>
      <c r="AG11" s="15">
        <f>INDEX('Unique Asset List'!$BZ$4:$CF$59,MATCH('1'!$B11,'Unique Asset List'!$B$4:$B$59,0),MATCH('1'!$C$1,'Unique Asset List'!$BZ$3:$CF$3,0))</f>
        <v>0.15</v>
      </c>
      <c r="AH11" s="15">
        <f>INDEX('Unique Asset List'!$CG$4:$CM$59,MATCH('1'!$B11,'Unique Asset List'!$B$4:$B$59,0),MATCH('1'!$C$1,'Unique Asset List'!$CG$3:$CM$3,0))</f>
        <v>0.35</v>
      </c>
      <c r="AI11" s="11">
        <v>0.97304949785176587</v>
      </c>
      <c r="AJ11" s="15">
        <f>INDEX('Unique Asset List'!$BL$4:$BR$59,MATCH('1'!$B11,'Unique Asset List'!$B$4:$B$59,0),MATCH('1'!$C$1,'Unique Asset List'!$BL$3:$BR$3,0))</f>
        <v>1.2267192541321688</v>
      </c>
      <c r="AK11" s="15">
        <f>INDEX('Unique Asset List'!$BS$4:$BY$59,MATCH('1'!$B11,'Unique Asset List'!$B$4:$B$59,0),MATCH('1'!$C$1,'Unique Asset List'!$BS$3:$BY$3,0))</f>
        <v>11.984388276878477</v>
      </c>
      <c r="AL11" s="139">
        <v>160</v>
      </c>
      <c r="AM11" s="14">
        <v>1</v>
      </c>
      <c r="AN11" s="12">
        <v>3.5000000000000003E-2</v>
      </c>
      <c r="AO11" s="13">
        <v>60</v>
      </c>
      <c r="AP11" s="11">
        <v>1</v>
      </c>
      <c r="AQ11" s="12">
        <v>0</v>
      </c>
      <c r="AR11" s="11">
        <v>0.5</v>
      </c>
      <c r="AS11" s="10">
        <v>1</v>
      </c>
      <c r="AT11" s="168">
        <f>INDEX('Unique Asset List'!S$4:S$59,MATCH($B11,_CompoundList,0))</f>
        <v>1</v>
      </c>
      <c r="AU11" s="168">
        <f>INDEX('Unique Asset List'!T$4:T$59,MATCH($B11,_CompoundList,0))</f>
        <v>1</v>
      </c>
      <c r="AV11" s="168">
        <f>INDEX('Unique Asset List'!U$4:U$59,MATCH($B11,_CompoundList,0))</f>
        <v>1</v>
      </c>
      <c r="AW11" s="168">
        <f>INDEX('Unique Asset List'!V$4:V$59,MATCH($B11,_CompoundList,0))</f>
        <v>1</v>
      </c>
      <c r="AX11" s="168">
        <f>INDEX('Unique Asset List'!W$4:W$59,MATCH($B11,_CompoundList,0))</f>
        <v>1</v>
      </c>
      <c r="AY11" s="168">
        <f ca="1">INDEX('Unique Asset List'!X$4:X$59,MATCH($B11,_CompoundList,0))</f>
        <v>1</v>
      </c>
      <c r="AZ11" s="168">
        <f ca="1">INDEX('Unique Asset List'!Y$4:Y$59,MATCH($B11,_CompoundList,0))</f>
        <v>1</v>
      </c>
      <c r="BA11" s="168">
        <f ca="1">INDEX('Unique Asset List'!Z$4:Z$59,MATCH($B11,_CompoundList,0))</f>
        <v>1</v>
      </c>
      <c r="BB11" s="168">
        <f ca="1">INDEX('Unique Asset List'!AA$4:AA$59,MATCH($B11,_CompoundList,0))</f>
        <v>1</v>
      </c>
      <c r="BC11" s="168">
        <f ca="1">INDEX('Unique Asset List'!AB$4:AB$59,MATCH($B11,_CompoundList,0))</f>
        <v>1</v>
      </c>
      <c r="BD11" s="168">
        <f>INDEX('Unique Asset List'!$A$4:$A$75,MATCH(B11,'Unique Asset List'!$B$4:$B$75,0))</f>
        <v>66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1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5</v>
      </c>
      <c r="BO11" s="3">
        <f>IF($C$5="ON",CO11,MyRating(_S3,$B11,Efficacy!$F$1))</f>
        <v>4</v>
      </c>
      <c r="BP11" s="3">
        <f>IF($C$5="ON",CP11,MyRating(_S4,$B11,Efficacy!$F$1))</f>
        <v>5</v>
      </c>
      <c r="BQ11" s="3">
        <f>IF($C$5="ON",CQ11,MyRating(_S5,$B11,Efficacy!$F$1))</f>
        <v>5</v>
      </c>
      <c r="BR11" s="3">
        <f>IF($C$5="ON",CR11,MyRating(_S6,$B11,Efficacy!$F$1))</f>
        <v>4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2</v>
      </c>
      <c r="BV11" s="3">
        <f>IF($C$5="ON",CV11,MyRating(_D3,$B11,Efficacy!$F$1))</f>
        <v>3</v>
      </c>
      <c r="BW11" s="3">
        <f>IF($C$5="ON",CW11,MyRating(_D4,$B11,Efficacy!$F$1))</f>
        <v>3</v>
      </c>
      <c r="BX11" s="3">
        <f>IF($C$5="ON",CX11,MyRating(_B1,$B11,Barrier!$F$2))</f>
        <v>5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7"/>
        <v>4.1613836668668448E-2</v>
      </c>
      <c r="CB11" s="8">
        <f t="shared" si="4"/>
        <v>0.9264625056000001</v>
      </c>
      <c r="CC11" s="5">
        <f t="shared" si="8"/>
        <v>3.8850291125689079E-2</v>
      </c>
      <c r="CD11" s="7">
        <f t="shared" si="5"/>
        <v>3.3996952284322812E-3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1</v>
      </c>
      <c r="CK11" s="3">
        <v>3</v>
      </c>
      <c r="CL11" s="3">
        <v>3</v>
      </c>
      <c r="CM11" s="3">
        <v>4</v>
      </c>
      <c r="CN11" s="3">
        <v>5</v>
      </c>
      <c r="CO11" s="3">
        <v>4</v>
      </c>
      <c r="CP11" s="3">
        <v>5</v>
      </c>
      <c r="CQ11" s="3">
        <v>5</v>
      </c>
      <c r="CR11" s="3">
        <v>4</v>
      </c>
      <c r="CS11" s="3">
        <v>3</v>
      </c>
      <c r="CT11" s="3">
        <v>2</v>
      </c>
      <c r="CU11" s="3">
        <v>2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  <c r="DA11" s="5"/>
      <c r="DB11" s="4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</row>
    <row r="12" spans="1:129" x14ac:dyDescent="0.25">
      <c r="A12" s="9" t="s">
        <v>5</v>
      </c>
      <c r="B12" s="9" t="s">
        <v>88</v>
      </c>
      <c r="C12" s="20"/>
      <c r="D12" s="9" t="s">
        <v>87</v>
      </c>
      <c r="E12" s="9" t="s">
        <v>86</v>
      </c>
      <c r="F12" s="9" t="str">
        <f>INDEX('Unique Asset List'!$D$4:$D$59,MATCH(B12,_CompoundList,0))</f>
        <v>Launched</v>
      </c>
      <c r="G12" s="174">
        <v>2.1551363125432491E-2</v>
      </c>
      <c r="H12" s="9">
        <v>2014</v>
      </c>
      <c r="I12" s="9">
        <v>6</v>
      </c>
      <c r="J12" s="18">
        <f>INDEX(PTRS!$D$6:$D$12,MATCH('1'!$F12,PTRS!$B$6:$B$12,0))</f>
        <v>1</v>
      </c>
      <c r="K12" s="17">
        <f>INDEX('Unique Asset List'!$I$4:$R$59,MATCH($B12,'Unique Asset List'!$B$4:$B$59,0),MATCH(K$8,'Unique Asset List'!$I$3:$R$3,0))</f>
        <v>1</v>
      </c>
      <c r="L12" s="17">
        <f>INDEX('Unique Asset List'!$I$4:$R$59,MATCH($B12,'Unique Asset List'!$B$4:$B$59,0),MATCH(L$8,'Unique Asset List'!$I$3:$R$3,0))</f>
        <v>1</v>
      </c>
      <c r="M12" s="17">
        <f t="shared" si="0"/>
        <v>1</v>
      </c>
      <c r="N12" s="17">
        <f>INDEX('Unique Asset List'!$I$4:$R$59,MATCH($B12,'Unique Asset List'!$B$4:$B$59,0),MATCH(N$8,'Unique Asset List'!$I$3:$R$3,0))</f>
        <v>1</v>
      </c>
      <c r="O12" s="17">
        <f>INDEX('Unique Asset List'!$I$4:$R$59,MATCH($B12,'Unique Asset List'!$B$4:$B$59,0),MATCH(O$8,'Unique Asset List'!$I$3:$R$3,0))</f>
        <v>1</v>
      </c>
      <c r="P12" s="17">
        <f>INDEX('Unique Asset List'!$I$4:$R$59,MATCH($B12,'Unique Asset List'!$B$4:$B$59,0),MATCH(P$8,'Unique Asset List'!$I$3:$R$3,0))</f>
        <v>1</v>
      </c>
      <c r="Q12" s="17">
        <f>INDEX('Unique Asset List'!$I$4:$R$59,MATCH($B12,'Unique Asset List'!$B$4:$B$59,0),MATCH(Q$8,'Unique Asset List'!$I$3:$R$3,0))</f>
        <v>1</v>
      </c>
      <c r="R12" s="17">
        <f>INDEX('Unique Asset List'!$I$4:$R$59,MATCH($B12,'Unique Asset List'!$B$4:$B$59,0),MATCH(R$8,'Unique Asset List'!$I$3:$R$3,0))</f>
        <v>1</v>
      </c>
      <c r="S12" s="17">
        <f>INDEX('Unique Asset List'!$I$4:$R$59,MATCH($B12,'Unique Asset List'!$B$4:$B$59,0),MATCH(S$8,'Unique Asset List'!$I$3:$R$3,0))</f>
        <v>1</v>
      </c>
      <c r="T12" s="17"/>
      <c r="U12" s="17">
        <f t="shared" si="1"/>
        <v>0.88108561652677853</v>
      </c>
      <c r="V12" s="17">
        <v>1</v>
      </c>
      <c r="W12" s="9" t="s">
        <v>52</v>
      </c>
      <c r="X12" s="9">
        <f>INDEX('Unique Asset List'!$AC$4:$AI$59,MATCH('1'!$B12,'Unique Asset List'!$B$4:$B$59,0),MATCH('1'!$C$1,'Unique Asset List'!$AC$3:$AI$3,0))</f>
        <v>2015</v>
      </c>
      <c r="Y12" s="9">
        <f>INDEX('Unique Asset List'!$AJ$4:$AP$59,MATCH('1'!$B12,'Unique Asset List'!$B$4:$B$59,0),MATCH('1'!$C$1,'Unique Asset List'!$AJ$3:$AP$3,0))</f>
        <v>7</v>
      </c>
      <c r="Z12" s="9">
        <f>INDEX('Unique Asset List'!$AX$4:$BD$59,MATCH('1'!$B12,'Unique Asset List'!$B$4:$B$59,0),MATCH('1'!$C$1,'Unique Asset List'!$AX$3:$BD$3,0))</f>
        <v>2027</v>
      </c>
      <c r="AA12" s="9">
        <f>INDEX('Unique Asset List'!$BE$4:$BK$59,MATCH('1'!$B12,'Unique Asset List'!$B$4:$B$59,0),MATCH('1'!$C$1,'Unique Asset List'!$BE$3:$BK$3,0))</f>
        <v>2</v>
      </c>
      <c r="AB12" s="16">
        <f t="shared" si="6"/>
        <v>1.6860000000000002</v>
      </c>
      <c r="AC12" s="16">
        <f t="shared" si="2"/>
        <v>0.91716260000000016</v>
      </c>
      <c r="AD12" s="16">
        <f t="shared" si="3"/>
        <v>0.45913097663999997</v>
      </c>
      <c r="AE12" s="15">
        <v>0.1</v>
      </c>
      <c r="AF12" s="15">
        <f>INDEX('Unique Asset List'!$CU$4:$DA$59,MATCH('1'!$B12,'Unique Asset List'!$B$4:$B$59,0),MATCH('1'!$C$1,'Unique Asset List'!$CU$3:$DA$3,0))</f>
        <v>0.35</v>
      </c>
      <c r="AG12" s="15">
        <f>INDEX('Unique Asset List'!$BZ$4:$CF$59,MATCH('1'!$B12,'Unique Asset List'!$B$4:$B$59,0),MATCH('1'!$C$1,'Unique Asset List'!$BZ$3:$CF$3,0))</f>
        <v>0.15</v>
      </c>
      <c r="AH12" s="15">
        <f>INDEX('Unique Asset List'!$CG$4:$CM$59,MATCH('1'!$B12,'Unique Asset List'!$B$4:$B$59,0),MATCH('1'!$C$1,'Unique Asset List'!$CG$3:$CM$3,0))</f>
        <v>0.35</v>
      </c>
      <c r="AI12" s="11">
        <v>0.97304949785176587</v>
      </c>
      <c r="AJ12" s="15">
        <f>INDEX('Unique Asset List'!$BL$4:$BR$59,MATCH('1'!$B12,'Unique Asset List'!$B$4:$B$59,0),MATCH('1'!$C$1,'Unique Asset List'!$BL$3:$BR$3,0))</f>
        <v>1.2267192541321688</v>
      </c>
      <c r="AK12" s="15">
        <f>INDEX('Unique Asset List'!$BS$4:$BY$59,MATCH('1'!$B12,'Unique Asset List'!$B$4:$B$59,0),MATCH('1'!$C$1,'Unique Asset List'!$BS$3:$BY$3,0))</f>
        <v>11.984388276878477</v>
      </c>
      <c r="AL12" s="139">
        <v>160</v>
      </c>
      <c r="AM12" s="14">
        <v>28.42</v>
      </c>
      <c r="AN12" s="12">
        <v>7.5670000000000001E-2</v>
      </c>
      <c r="AO12" s="13">
        <v>60</v>
      </c>
      <c r="AP12" s="11">
        <v>1</v>
      </c>
      <c r="AQ12" s="12">
        <v>0</v>
      </c>
      <c r="AR12" s="11">
        <v>0.5</v>
      </c>
      <c r="AS12" s="10">
        <v>1</v>
      </c>
      <c r="AT12" s="168">
        <f>INDEX('Unique Asset List'!S$4:S$59,MATCH($B12,_CompoundList,0))</f>
        <v>1</v>
      </c>
      <c r="AU12" s="168">
        <f>INDEX('Unique Asset List'!T$4:T$59,MATCH($B12,_CompoundList,0))</f>
        <v>1</v>
      </c>
      <c r="AV12" s="168">
        <f>INDEX('Unique Asset List'!U$4:U$59,MATCH($B12,_CompoundList,0))</f>
        <v>1</v>
      </c>
      <c r="AW12" s="168">
        <f>INDEX('Unique Asset List'!V$4:V$59,MATCH($B12,_CompoundList,0))</f>
        <v>1</v>
      </c>
      <c r="AX12" s="168">
        <f>INDEX('Unique Asset List'!W$4:W$59,MATCH($B12,_CompoundList,0))</f>
        <v>1</v>
      </c>
      <c r="AY12" s="168">
        <f ca="1">INDEX('Unique Asset List'!X$4:X$59,MATCH($B12,_CompoundList,0))</f>
        <v>1</v>
      </c>
      <c r="AZ12" s="168">
        <f ca="1">INDEX('Unique Asset List'!Y$4:Y$59,MATCH($B12,_CompoundList,0))</f>
        <v>1</v>
      </c>
      <c r="BA12" s="168">
        <f ca="1">INDEX('Unique Asset List'!Z$4:Z$59,MATCH($B12,_CompoundList,0))</f>
        <v>1</v>
      </c>
      <c r="BB12" s="168">
        <f ca="1">INDEX('Unique Asset List'!AA$4:AA$59,MATCH($B12,_CompoundList,0))</f>
        <v>1</v>
      </c>
      <c r="BC12" s="168">
        <f ca="1">INDEX('Unique Asset List'!AB$4:AB$59,MATCH($B12,_CompoundList,0))</f>
        <v>1</v>
      </c>
      <c r="BD12" s="168">
        <f>INDEX('Unique Asset List'!$A$4:$A$75,MATCH(B12,'Unique Asset List'!$B$4:$B$75,0))</f>
        <v>42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3</v>
      </c>
      <c r="BR12" s="3">
        <f>IF($C$5="ON",CR12,MyRating(_S6,$B12,Efficacy!$F$1))</f>
        <v>3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7"/>
        <v>3.6665352937258401E-2</v>
      </c>
      <c r="CB12" s="8">
        <f t="shared" si="4"/>
        <v>0.86180622336000012</v>
      </c>
      <c r="CC12" s="5">
        <f t="shared" si="8"/>
        <v>3.6138993719754729E-2</v>
      </c>
      <c r="CD12" s="7">
        <f t="shared" si="5"/>
        <v>2.9954225663464036E-3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4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3</v>
      </c>
      <c r="CY12" s="3">
        <v>3</v>
      </c>
      <c r="CZ12" s="6">
        <v>3</v>
      </c>
      <c r="DA12" s="5"/>
      <c r="DB12" s="4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</row>
    <row r="13" spans="1:129" x14ac:dyDescent="0.25">
      <c r="A13" s="9" t="s">
        <v>5</v>
      </c>
      <c r="B13" s="9" t="s">
        <v>85</v>
      </c>
      <c r="C13" s="20"/>
      <c r="D13" s="9" t="s">
        <v>84</v>
      </c>
      <c r="E13" s="9"/>
      <c r="F13" s="9" t="str">
        <f>INDEX('Unique Asset List'!$D$4:$D$59,MATCH(B13,_CompoundList,0))</f>
        <v>Launched</v>
      </c>
      <c r="G13" s="19">
        <v>0.28942852129146146</v>
      </c>
      <c r="H13" s="9">
        <v>2014</v>
      </c>
      <c r="I13" s="9">
        <v>6</v>
      </c>
      <c r="J13" s="18">
        <f>INDEX(PTRS!$D$6:$D$12,MATCH('1'!$F13,PTRS!$B$6:$B$12,0))</f>
        <v>1</v>
      </c>
      <c r="K13" s="17">
        <f>INDEX('Unique Asset List'!$I$4:$R$59,MATCH($B13,'Unique Asset List'!$B$4:$B$59,0),MATCH(K$8,'Unique Asset List'!$I$3:$R$3,0))</f>
        <v>1</v>
      </c>
      <c r="L13" s="17">
        <f>INDEX('Unique Asset List'!$I$4:$R$59,MATCH($B13,'Unique Asset List'!$B$4:$B$59,0),MATCH(L$8,'Unique Asset List'!$I$3:$R$3,0))</f>
        <v>1</v>
      </c>
      <c r="M13" s="17">
        <f t="shared" si="0"/>
        <v>1</v>
      </c>
      <c r="N13" s="17">
        <f>INDEX('Unique Asset List'!$I$4:$R$59,MATCH($B13,'Unique Asset List'!$B$4:$B$59,0),MATCH(N$8,'Unique Asset List'!$I$3:$R$3,0))</f>
        <v>1</v>
      </c>
      <c r="O13" s="17">
        <f>INDEX('Unique Asset List'!$I$4:$R$59,MATCH($B13,'Unique Asset List'!$B$4:$B$59,0),MATCH(O$8,'Unique Asset List'!$I$3:$R$3,0))</f>
        <v>1</v>
      </c>
      <c r="P13" s="17">
        <f>INDEX('Unique Asset List'!$I$4:$R$59,MATCH($B13,'Unique Asset List'!$B$4:$B$59,0),MATCH(P$8,'Unique Asset List'!$I$3:$R$3,0))</f>
        <v>1</v>
      </c>
      <c r="Q13" s="17">
        <f>INDEX('Unique Asset List'!$I$4:$R$59,MATCH($B13,'Unique Asset List'!$B$4:$B$59,0),MATCH(Q$8,'Unique Asset List'!$I$3:$R$3,0))</f>
        <v>1</v>
      </c>
      <c r="R13" s="17">
        <f>INDEX('Unique Asset List'!$I$4:$R$59,MATCH($B13,'Unique Asset List'!$B$4:$B$59,0),MATCH(R$8,'Unique Asset List'!$I$3:$R$3,0))</f>
        <v>1</v>
      </c>
      <c r="S13" s="17">
        <f>INDEX('Unique Asset List'!$I$4:$R$59,MATCH($B13,'Unique Asset List'!$B$4:$B$59,0),MATCH(S$8,'Unique Asset List'!$I$3:$R$3,0))</f>
        <v>1</v>
      </c>
      <c r="T13" s="17"/>
      <c r="U13" s="17">
        <f t="shared" si="1"/>
        <v>1</v>
      </c>
      <c r="V13" s="17">
        <v>1</v>
      </c>
      <c r="W13" s="9" t="s">
        <v>76</v>
      </c>
      <c r="X13" s="9">
        <f>INDEX('Unique Asset List'!$AC$4:$AI$59,MATCH('1'!$B13,'Unique Asset List'!$B$4:$B$59,0),MATCH('1'!$C$1,'Unique Asset List'!$AC$3:$AI$3,0))</f>
        <v>1981</v>
      </c>
      <c r="Y13" s="9">
        <f>INDEX('Unique Asset List'!$AJ$4:$AP$59,MATCH('1'!$B13,'Unique Asset List'!$B$4:$B$59,0),MATCH('1'!$C$1,'Unique Asset List'!$AJ$3:$AP$3,0))</f>
        <v>1</v>
      </c>
      <c r="Z13" s="9">
        <f>INDEX('Unique Asset List'!$AX$4:$BD$59,MATCH('1'!$B13,'Unique Asset List'!$B$4:$B$59,0),MATCH('1'!$C$1,'Unique Asset List'!$AX$3:$BD$3,0))</f>
        <v>2020</v>
      </c>
      <c r="AA13" s="9">
        <f>INDEX('Unique Asset List'!$BE$4:$BK$59,MATCH('1'!$B13,'Unique Asset List'!$B$4:$B$59,0),MATCH('1'!$C$1,'Unique Asset List'!$BE$3:$BK$3,0))</f>
        <v>6</v>
      </c>
      <c r="AB13" s="16">
        <f t="shared" si="6"/>
        <v>1.1850894000000001</v>
      </c>
      <c r="AC13" s="16">
        <f t="shared" si="2"/>
        <v>0.78159460000000003</v>
      </c>
      <c r="AD13" s="16">
        <f t="shared" si="3"/>
        <v>0.45913097663999997</v>
      </c>
      <c r="AE13" s="15">
        <v>0.1</v>
      </c>
      <c r="AF13" s="15">
        <f>INDEX('Unique Asset List'!$CU$4:$DA$59,MATCH('1'!$B13,'Unique Asset List'!$B$4:$B$59,0),MATCH('1'!$C$1,'Unique Asset List'!$CU$3:$DA$3,0))</f>
        <v>0.35</v>
      </c>
      <c r="AG13" s="15">
        <f>INDEX('Unique Asset List'!$BZ$4:$CF$59,MATCH('1'!$B13,'Unique Asset List'!$B$4:$B$59,0),MATCH('1'!$C$1,'Unique Asset List'!$BZ$3:$CF$3,0))</f>
        <v>0.15</v>
      </c>
      <c r="AH13" s="15">
        <f>INDEX('Unique Asset List'!$CG$4:$CM$59,MATCH('1'!$B13,'Unique Asset List'!$B$4:$B$59,0),MATCH('1'!$C$1,'Unique Asset List'!$CG$3:$CM$3,0))</f>
        <v>0.35</v>
      </c>
      <c r="AI13" s="11">
        <v>0.97304949785176587</v>
      </c>
      <c r="AJ13" s="15">
        <f>INDEX('Unique Asset List'!$BL$4:$BR$59,MATCH('1'!$B13,'Unique Asset List'!$B$4:$B$59,0),MATCH('1'!$C$1,'Unique Asset List'!$BL$3:$BR$3,0))</f>
        <v>1.2267192541321688</v>
      </c>
      <c r="AK13" s="15">
        <f>INDEX('Unique Asset List'!$BS$4:$BY$59,MATCH('1'!$B13,'Unique Asset List'!$B$4:$B$59,0),MATCH('1'!$C$1,'Unique Asset List'!$BS$3:$BY$3,0))</f>
        <v>11.984388276878477</v>
      </c>
      <c r="AL13" s="139">
        <v>160</v>
      </c>
      <c r="AM13" s="13">
        <f>10/147</f>
        <v>6.8027210884353748E-2</v>
      </c>
      <c r="AN13" s="12">
        <v>3.5000000000000003E-2</v>
      </c>
      <c r="AO13" s="13">
        <v>60</v>
      </c>
      <c r="AP13" s="11">
        <v>1</v>
      </c>
      <c r="AQ13" s="12">
        <v>0</v>
      </c>
      <c r="AR13" s="11">
        <v>0.5</v>
      </c>
      <c r="AS13" s="10">
        <v>1</v>
      </c>
      <c r="AT13" s="168">
        <f>INDEX('Unique Asset List'!S$4:S$59,MATCH($B13,_CompoundList,0))</f>
        <v>1</v>
      </c>
      <c r="AU13" s="168">
        <f>INDEX('Unique Asset List'!T$4:T$59,MATCH($B13,_CompoundList,0))</f>
        <v>1</v>
      </c>
      <c r="AV13" s="168">
        <f>INDEX('Unique Asset List'!U$4:U$59,MATCH($B13,_CompoundList,0))</f>
        <v>1</v>
      </c>
      <c r="AW13" s="168">
        <f>INDEX('Unique Asset List'!V$4:V$59,MATCH($B13,_CompoundList,0))</f>
        <v>1</v>
      </c>
      <c r="AX13" s="168">
        <f>INDEX('Unique Asset List'!W$4:W$59,MATCH($B13,_CompoundList,0))</f>
        <v>1</v>
      </c>
      <c r="AY13" s="168">
        <f ca="1">INDEX('Unique Asset List'!X$4:X$59,MATCH($B13,_CompoundList,0))</f>
        <v>1</v>
      </c>
      <c r="AZ13" s="168">
        <f ca="1">INDEX('Unique Asset List'!Y$4:Y$59,MATCH($B13,_CompoundList,0))</f>
        <v>1</v>
      </c>
      <c r="BA13" s="168">
        <f ca="1">INDEX('Unique Asset List'!Z$4:Z$59,MATCH($B13,_CompoundList,0))</f>
        <v>1</v>
      </c>
      <c r="BB13" s="168">
        <f ca="1">INDEX('Unique Asset List'!AA$4:AA$59,MATCH($B13,_CompoundList,0))</f>
        <v>1</v>
      </c>
      <c r="BC13" s="168">
        <f ca="1">INDEX('Unique Asset List'!AB$4:AB$59,MATCH($B13,_CompoundList,0))</f>
        <v>1</v>
      </c>
      <c r="BD13" s="168">
        <f>INDEX('Unique Asset List'!$A$4:$A$75,MATCH(B13,'Unique Asset List'!$B$4:$B$75,0))</f>
        <v>75</v>
      </c>
      <c r="BE13" s="4">
        <f>IF($C$5="ON",CE13,MyRating(_E1,$B13,Efficacy!$F$1))</f>
        <v>2</v>
      </c>
      <c r="BF13" s="3">
        <f>IF($C$5="ON",CF13,MyRating(_E2,$B13,Efficacy!$F$1))</f>
        <v>2</v>
      </c>
      <c r="BG13" s="3">
        <f>IF($C$5="ON",CG13,MyRating(_E3,$B13,Efficacy!$F$1))</f>
        <v>2</v>
      </c>
      <c r="BH13" s="3">
        <f>IF($C$5="ON",CH13,MyRating(_E4,$B13,Efficacy!$F$1))</f>
        <v>2</v>
      </c>
      <c r="BI13" s="3">
        <f>IF($C$5="ON",CI13,MyRating(_E5,$B13,Efficacy!$F$1))</f>
        <v>3</v>
      </c>
      <c r="BJ13" s="3">
        <f>IF($C$5="ON",CJ13,MyRating(_E6,$B13,Efficacy!$F$1))</f>
        <v>2</v>
      </c>
      <c r="BK13" s="3">
        <f>IF($C$5="ON",CK13,MyRating(_E7,$B13,Efficacy!$F$1))</f>
        <v>2</v>
      </c>
      <c r="BL13" s="3">
        <f>IF($C$5="ON",CL13,MyRating(_E8,$B13,Efficacy!$F$1))</f>
        <v>2</v>
      </c>
      <c r="BM13" s="3">
        <f>IF($C$5="ON",CM13,MyRating(_S1,$B13,Efficacy!$F$1))</f>
        <v>4</v>
      </c>
      <c r="BN13" s="3">
        <f>IF($C$5="ON",CN13,MyRating(_S2,$B13,Efficacy!$F$1))</f>
        <v>2</v>
      </c>
      <c r="BO13" s="3">
        <f>IF($C$5="ON",CO13,MyRating(_S3,$B13,Efficacy!$F$1))</f>
        <v>2</v>
      </c>
      <c r="BP13" s="3">
        <f>IF($C$5="ON",CP13,MyRating(_S4,$B13,Efficacy!$F$1))</f>
        <v>4</v>
      </c>
      <c r="BQ13" s="3">
        <f>IF($C$5="ON",CQ13,MyRating(_S5,$B13,Efficacy!$F$1))</f>
        <v>4</v>
      </c>
      <c r="BR13" s="3">
        <f>IF($C$5="ON",CR13,MyRating(_S6,$B13,Efficacy!$F$1))</f>
        <v>2</v>
      </c>
      <c r="BS13" s="3">
        <f>IF($C$5="ON",CS13,MyRating(_S7,$B13,Efficacy!$F$1))</f>
        <v>2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5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7"/>
        <v>4.1613836668668448E-2</v>
      </c>
      <c r="CB13" s="8">
        <f t="shared" si="4"/>
        <v>0.9264625056000001</v>
      </c>
      <c r="CC13" s="5">
        <f t="shared" si="8"/>
        <v>3.8850291125689079E-2</v>
      </c>
      <c r="CD13" s="7">
        <f t="shared" si="5"/>
        <v>3.3996952284322812E-3</v>
      </c>
      <c r="CE13" s="4">
        <v>2</v>
      </c>
      <c r="CF13" s="3">
        <v>2</v>
      </c>
      <c r="CG13" s="3">
        <v>2</v>
      </c>
      <c r="CH13" s="3">
        <v>2</v>
      </c>
      <c r="CI13" s="3">
        <v>3</v>
      </c>
      <c r="CJ13" s="3">
        <v>2</v>
      </c>
      <c r="CK13" s="3">
        <v>2</v>
      </c>
      <c r="CL13" s="3">
        <v>2</v>
      </c>
      <c r="CM13" s="3">
        <v>4</v>
      </c>
      <c r="CN13" s="3">
        <v>2</v>
      </c>
      <c r="CO13" s="3">
        <v>2</v>
      </c>
      <c r="CP13" s="3">
        <v>4</v>
      </c>
      <c r="CQ13" s="3">
        <v>4</v>
      </c>
      <c r="CR13" s="3">
        <v>2</v>
      </c>
      <c r="CS13" s="3">
        <v>2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  <c r="DA13" s="5"/>
      <c r="DB13" s="4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</row>
    <row r="14" spans="1:129" x14ac:dyDescent="0.25">
      <c r="A14" s="9" t="s">
        <v>5</v>
      </c>
      <c r="B14" s="9" t="s">
        <v>83</v>
      </c>
      <c r="C14" s="20"/>
      <c r="D14" s="9" t="s">
        <v>61</v>
      </c>
      <c r="E14" s="9"/>
      <c r="F14" s="9" t="str">
        <f>INDEX('Unique Asset List'!$D$4:$D$59,MATCH(B14,_CompoundList,0))</f>
        <v>Launched</v>
      </c>
      <c r="G14" s="174">
        <v>1.2735343627220414E-2</v>
      </c>
      <c r="H14" s="9">
        <v>2014</v>
      </c>
      <c r="I14" s="9">
        <v>6</v>
      </c>
      <c r="J14" s="18">
        <f>INDEX(PTRS!$D$6:$D$12,MATCH('1'!$F14,PTRS!$B$6:$B$12,0))</f>
        <v>1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f t="shared" si="0"/>
        <v>1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0.88108561652677853</v>
      </c>
      <c r="V14" s="17">
        <v>0.5</v>
      </c>
      <c r="W14" s="9" t="s">
        <v>52</v>
      </c>
      <c r="X14" s="9">
        <f>INDEX('Unique Asset List'!$AC$4:$AI$59,MATCH('1'!$B14,'Unique Asset List'!$B$4:$B$59,0),MATCH('1'!$C$1,'Unique Asset List'!$AC$3:$AI$3,0))</f>
        <v>2016</v>
      </c>
      <c r="Y14" s="9">
        <f>INDEX('Unique Asset List'!$AJ$4:$AP$59,MATCH('1'!$B14,'Unique Asset List'!$B$4:$B$59,0),MATCH('1'!$C$1,'Unique Asset List'!$AJ$3:$AP$3,0))</f>
        <v>3</v>
      </c>
      <c r="Z14" s="9">
        <f>INDEX('Unique Asset List'!$AX$4:$BD$59,MATCH('1'!$B14,'Unique Asset List'!$B$4:$B$59,0),MATCH('1'!$C$1,'Unique Asset List'!$AX$3:$BD$3,0))</f>
        <v>2029</v>
      </c>
      <c r="AA14" s="9">
        <f>INDEX('Unique Asset List'!$BE$4:$BK$59,MATCH('1'!$B14,'Unique Asset List'!$B$4:$B$59,0),MATCH('1'!$C$1,'Unique Asset List'!$BE$3:$BK$3,0))</f>
        <v>9</v>
      </c>
      <c r="AB14" s="16">
        <f t="shared" si="6"/>
        <v>1.7478200000000002</v>
      </c>
      <c r="AC14" s="16">
        <f t="shared" si="2"/>
        <v>0.91891960000000006</v>
      </c>
      <c r="AD14" s="16">
        <f t="shared" si="3"/>
        <v>0.42725397663999998</v>
      </c>
      <c r="AE14" s="15">
        <v>0.1</v>
      </c>
      <c r="AF14" s="15">
        <f>INDEX('Unique Asset List'!$CU$4:$DA$59,MATCH('1'!$B14,'Unique Asset List'!$B$4:$B$59,0),MATCH('1'!$C$1,'Unique Asset List'!$CU$3:$DA$3,0))</f>
        <v>0.35</v>
      </c>
      <c r="AG14" s="15">
        <f>INDEX('Unique Asset List'!$BZ$4:$CF$59,MATCH('1'!$B14,'Unique Asset List'!$B$4:$B$59,0),MATCH('1'!$C$1,'Unique Asset List'!$BZ$3:$CF$3,0))</f>
        <v>0.15</v>
      </c>
      <c r="AH14" s="15">
        <f>INDEX('Unique Asset List'!$CG$4:$CM$59,MATCH('1'!$B14,'Unique Asset List'!$B$4:$B$59,0),MATCH('1'!$C$1,'Unique Asset List'!$CG$3:$CM$3,0))</f>
        <v>0.35</v>
      </c>
      <c r="AI14" s="11">
        <v>0.97304949785176587</v>
      </c>
      <c r="AJ14" s="15">
        <f>INDEX('Unique Asset List'!$BL$4:$BR$59,MATCH('1'!$B14,'Unique Asset List'!$B$4:$B$59,0),MATCH('1'!$C$1,'Unique Asset List'!$BL$3:$BR$3,0))</f>
        <v>1.6</v>
      </c>
      <c r="AK14" s="15">
        <f>INDEX('Unique Asset List'!$BS$4:$BY$59,MATCH('1'!$B14,'Unique Asset List'!$B$4:$B$59,0),MATCH('1'!$C$1,'Unique Asset List'!$BS$3:$BY$3,0))</f>
        <v>11.984388276878477</v>
      </c>
      <c r="AL14" s="139">
        <v>160</v>
      </c>
      <c r="AM14" s="14">
        <v>32.799999999999997</v>
      </c>
      <c r="AN14" s="12">
        <v>0.09</v>
      </c>
      <c r="AO14" s="13">
        <v>60</v>
      </c>
      <c r="AP14" s="11">
        <v>1</v>
      </c>
      <c r="AQ14" s="12">
        <v>0</v>
      </c>
      <c r="AR14" s="11">
        <v>0.5</v>
      </c>
      <c r="AS14" s="10">
        <v>1</v>
      </c>
      <c r="AT14" s="168">
        <f>INDEX('Unique Asset List'!S$4:S$59,MATCH($B14,_CompoundList,0))</f>
        <v>1</v>
      </c>
      <c r="AU14" s="168">
        <f>INDEX('Unique Asset List'!T$4:T$59,MATCH($B14,_CompoundList,0))</f>
        <v>1</v>
      </c>
      <c r="AV14" s="168">
        <f>INDEX('Unique Asset List'!U$4:U$59,MATCH($B14,_CompoundList,0))</f>
        <v>1</v>
      </c>
      <c r="AW14" s="168">
        <f>INDEX('Unique Asset List'!V$4:V$59,MATCH($B14,_CompoundList,0))</f>
        <v>1</v>
      </c>
      <c r="AX14" s="168">
        <f>INDEX('Unique Asset List'!W$4:W$59,MATCH($B14,_CompoundList,0))</f>
        <v>1</v>
      </c>
      <c r="AY14" s="168">
        <f ca="1">INDEX('Unique Asset List'!X$4:X$59,MATCH($B14,_CompoundList,0))</f>
        <v>1</v>
      </c>
      <c r="AZ14" s="168">
        <f ca="1">INDEX('Unique Asset List'!Y$4:Y$59,MATCH($B14,_CompoundList,0))</f>
        <v>1</v>
      </c>
      <c r="BA14" s="168">
        <f ca="1">INDEX('Unique Asset List'!Z$4:Z$59,MATCH($B14,_CompoundList,0))</f>
        <v>1</v>
      </c>
      <c r="BB14" s="168">
        <f ca="1">INDEX('Unique Asset List'!AA$4:AA$59,MATCH($B14,_CompoundList,0))</f>
        <v>1</v>
      </c>
      <c r="BC14" s="168">
        <f ca="1">INDEX('Unique Asset List'!AB$4:AB$59,MATCH($B14,_CompoundList,0))</f>
        <v>1</v>
      </c>
      <c r="BD14" s="168">
        <f>INDEX('Unique Asset List'!$A$4:$A$75,MATCH(B14,'Unique Asset List'!$B$4:$B$75,0))</f>
        <v>43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3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4</v>
      </c>
      <c r="BM14" s="3">
        <f>IF($C$5="ON",CM14,MyRating(_S1,$B14,Efficacy!$F$1))</f>
        <v>3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2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3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7"/>
        <v>3.6665352937258401E-2</v>
      </c>
      <c r="CB14" s="8">
        <f t="shared" si="4"/>
        <v>0.86180622336000012</v>
      </c>
      <c r="CC14" s="5">
        <f t="shared" si="8"/>
        <v>3.6138993719754729E-2</v>
      </c>
      <c r="CD14" s="7">
        <f t="shared" si="5"/>
        <v>2.9954225663464036E-3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4</v>
      </c>
      <c r="CM14" s="3">
        <v>3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2</v>
      </c>
      <c r="CV14" s="3">
        <v>3</v>
      </c>
      <c r="CW14" s="3">
        <v>3</v>
      </c>
      <c r="CX14" s="3">
        <v>3</v>
      </c>
      <c r="CY14" s="3">
        <v>3</v>
      </c>
      <c r="CZ14" s="6">
        <v>3</v>
      </c>
      <c r="DA14" s="5"/>
      <c r="DB14" s="4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</row>
    <row r="15" spans="1:129" x14ac:dyDescent="0.25">
      <c r="A15" s="9" t="s">
        <v>5</v>
      </c>
      <c r="B15" s="9" t="s">
        <v>82</v>
      </c>
      <c r="C15" s="20"/>
      <c r="D15" s="9" t="s">
        <v>81</v>
      </c>
      <c r="E15" s="9"/>
      <c r="F15" s="9" t="str">
        <f>INDEX('Unique Asset List'!$D$4:$D$59,MATCH(B15,_CompoundList,0))</f>
        <v>REG</v>
      </c>
      <c r="G15" s="19">
        <v>0</v>
      </c>
      <c r="H15" s="9">
        <v>2014</v>
      </c>
      <c r="I15" s="9">
        <v>6</v>
      </c>
      <c r="J15" s="18">
        <f>INDEX(PTRS!$D$6:$D$12,MATCH('1'!$F15,PTRS!$B$6:$B$12,0))</f>
        <v>0.9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8">
        <v>0.5</v>
      </c>
      <c r="N15" s="17">
        <f>INDEX('Unique Asset List'!$I$4:$R$59,MATCH($B15,'Unique Asset List'!$B$4:$B$59,0),MATCH(N$8,'Unique Asset List'!$I$3:$R$3,0))</f>
        <v>0.2</v>
      </c>
      <c r="O15" s="17">
        <f>INDEX('Unique Asset List'!$I$4:$R$59,MATCH($B15,'Unique Asset List'!$B$4:$B$59,0),MATCH(O$8,'Unique Asset List'!$I$3:$R$3,0))</f>
        <v>0.2</v>
      </c>
      <c r="P15" s="17">
        <f>INDEX('Unique Asset List'!$I$4:$R$59,MATCH($B15,'Unique Asset List'!$B$4:$B$59,0),MATCH(P$8,'Unique Asset List'!$I$3:$R$3,0))</f>
        <v>0.2</v>
      </c>
      <c r="Q15" s="17">
        <f>INDEX('Unique Asset List'!$I$4:$R$59,MATCH($B15,'Unique Asset List'!$B$4:$B$59,0),MATCH(Q$8,'Unique Asset List'!$I$3:$R$3,0))</f>
        <v>0.2</v>
      </c>
      <c r="R15" s="17">
        <f>INDEX('Unique Asset List'!$I$4:$R$59,MATCH($B15,'Unique Asset List'!$B$4:$B$59,0),MATCH(R$8,'Unique Asset List'!$I$3:$R$3,0))</f>
        <v>0.2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0.18379725687753304</v>
      </c>
      <c r="V15" s="17">
        <v>1</v>
      </c>
      <c r="W15" s="9" t="s">
        <v>16</v>
      </c>
      <c r="X15" s="9">
        <f>INDEX('Unique Asset List'!$AC$4:$AI$59,MATCH('1'!$B15,'Unique Asset List'!$B$4:$B$59,0),MATCH('1'!$C$1,'Unique Asset List'!$AC$3:$AI$3,0))</f>
        <v>2022</v>
      </c>
      <c r="Y15" s="9">
        <f>INDEX('Unique Asset List'!$AJ$4:$AP$59,MATCH('1'!$B15,'Unique Asset List'!$B$4:$B$59,0),MATCH('1'!$C$1,'Unique Asset List'!$AJ$3:$AP$3,0))</f>
        <v>5</v>
      </c>
      <c r="Z15" s="9">
        <f>INDEX('Unique Asset List'!$AX$4:$BD$59,MATCH('1'!$B15,'Unique Asset List'!$B$4:$B$59,0),MATCH('1'!$C$1,'Unique Asset List'!$AX$3:$BD$3,0))</f>
        <v>2028</v>
      </c>
      <c r="AA15" s="9">
        <f>INDEX('Unique Asset List'!$BE$4:$BK$59,MATCH('1'!$B15,'Unique Asset List'!$B$4:$B$59,0),MATCH('1'!$C$1,'Unique Asset List'!$BE$3:$BK$3,0))</f>
        <v>7</v>
      </c>
      <c r="AB15" s="16">
        <f t="shared" si="6"/>
        <v>2.1202012000000003</v>
      </c>
      <c r="AC15" s="16">
        <f t="shared" si="2"/>
        <v>0.98153990000000002</v>
      </c>
      <c r="AD15" s="16">
        <f t="shared" si="3"/>
        <v>0.26606011361999998</v>
      </c>
      <c r="AE15" s="15">
        <f>INDEX('Unique Asset List'!$CN$4:$CT$59,MATCH('1'!$B15,'Unique Asset List'!$B$4:$B$59,0),MATCH('1'!$C$1,'Unique Asset List'!$CN$3:$CT$3,0))</f>
        <v>0.15</v>
      </c>
      <c r="AF15" s="15">
        <f>INDEX('Unique Asset List'!$CU$4:$DA$59,MATCH('1'!$B15,'Unique Asset List'!$B$4:$B$59,0),MATCH('1'!$C$1,'Unique Asset List'!$CU$3:$DA$3,0))</f>
        <v>0.35</v>
      </c>
      <c r="AG15" s="15">
        <f>INDEX('Unique Asset List'!$BZ$4:$CF$59,MATCH('1'!$B15,'Unique Asset List'!$B$4:$B$59,0),MATCH('1'!$C$1,'Unique Asset List'!$BZ$3:$CF$3,0))</f>
        <v>0.15</v>
      </c>
      <c r="AH15" s="15">
        <f>INDEX('Unique Asset List'!$CG$4:$CM$59,MATCH('1'!$B15,'Unique Asset List'!$B$4:$B$59,0),MATCH('1'!$C$1,'Unique Asset List'!$CG$3:$CM$3,0))</f>
        <v>0.35</v>
      </c>
      <c r="AI15" s="11">
        <v>0.97304949785176587</v>
      </c>
      <c r="AJ15" s="15">
        <f>INDEX('Unique Asset List'!$BL$4:$BR$59,MATCH('1'!$B15,'Unique Asset List'!$B$4:$B$59,0),MATCH('1'!$C$1,'Unique Asset List'!$BL$3:$BR$3,0))</f>
        <v>1.2267192541321688</v>
      </c>
      <c r="AK15" s="15">
        <f>INDEX('Unique Asset List'!$BS$4:$BY$59,MATCH('1'!$B15,'Unique Asset List'!$B$4:$B$59,0),MATCH('1'!$C$1,'Unique Asset List'!$BS$3:$BY$3,0))</f>
        <v>11.984388276878477</v>
      </c>
      <c r="AL15" s="139">
        <v>160</v>
      </c>
      <c r="AM15" s="14">
        <f>INDEX(Simulation!$B$6:$H$6,MATCH($A15,Simulation!$B$1:$H$1,0))*(1+AN15)^((DATE(X15,Y15,15)-DATE(2017,1,15))/365.5)</f>
        <v>18.015107986308134</v>
      </c>
      <c r="AN15" s="12">
        <v>3.5000000000000003E-2</v>
      </c>
      <c r="AO15" s="13">
        <v>60</v>
      </c>
      <c r="AP15" s="11">
        <v>0.8</v>
      </c>
      <c r="AQ15" s="12">
        <v>-0.02</v>
      </c>
      <c r="AR15" s="11">
        <v>0.5</v>
      </c>
      <c r="AS15" s="10">
        <v>1</v>
      </c>
      <c r="AT15" s="168">
        <f>INDEX('Unique Asset List'!S$4:S$59,MATCH($B15,_CompoundList,0))</f>
        <v>0</v>
      </c>
      <c r="AU15" s="168">
        <f>INDEX('Unique Asset List'!T$4:T$59,MATCH($B15,_CompoundList,0))</f>
        <v>0</v>
      </c>
      <c r="AV15" s="168">
        <f>INDEX('Unique Asset List'!U$4:U$59,MATCH($B15,_CompoundList,0))</f>
        <v>0</v>
      </c>
      <c r="AW15" s="168">
        <f>INDEX('Unique Asset List'!V$4:V$59,MATCH($B15,_CompoundList,0))</f>
        <v>0</v>
      </c>
      <c r="AX15" s="168">
        <f>INDEX('Unique Asset List'!W$4:W$59,MATCH($B15,_CompoundList,0))</f>
        <v>0</v>
      </c>
      <c r="AY15" s="168">
        <f ca="1">INDEX('Unique Asset List'!X$4:X$59,MATCH($B15,_CompoundList,0))</f>
        <v>1</v>
      </c>
      <c r="AZ15" s="168">
        <f ca="1">INDEX('Unique Asset List'!Y$4:Y$59,MATCH($B15,_CompoundList,0))</f>
        <v>1</v>
      </c>
      <c r="BA15" s="168">
        <f ca="1">INDEX('Unique Asset List'!Z$4:Z$59,MATCH($B15,_CompoundList,0))</f>
        <v>1</v>
      </c>
      <c r="BB15" s="168">
        <f ca="1">INDEX('Unique Asset List'!AA$4:AA$59,MATCH($B15,_CompoundList,0))</f>
        <v>0</v>
      </c>
      <c r="BC15" s="168">
        <f ca="1">INDEX('Unique Asset List'!AB$4:AB$59,MATCH($B15,_CompoundList,0))</f>
        <v>1</v>
      </c>
      <c r="BD15" s="168">
        <f>INDEX('Unique Asset List'!$A$4:$A$75,MATCH(B15,'Unique Asset List'!$B$4:$B$75,0))</f>
        <v>2</v>
      </c>
      <c r="BE15" s="4">
        <f>IF($C$5="ON",CE15,MyRating(_E1,$B15,Efficacy!$F$1))</f>
        <v>3</v>
      </c>
      <c r="BF15" s="3">
        <f>IF($C$5="ON",CF15,MyRating(_E2,$B15,Efficacy!$F$1))</f>
        <v>5</v>
      </c>
      <c r="BG15" s="3">
        <f>IF($C$5="ON",CG15,MyRating(_E3,$B15,Efficacy!$F$1))</f>
        <v>5</v>
      </c>
      <c r="BH15" s="3">
        <f>IF($C$5="ON",CH15,MyRating(_E4,$B15,Efficacy!$F$1))</f>
        <v>4</v>
      </c>
      <c r="BI15" s="3">
        <f>IF($C$5="ON",CI15,MyRating(_E5,$B15,Efficacy!$F$1))</f>
        <v>3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3</v>
      </c>
      <c r="BO15" s="3">
        <f>IF($C$5="ON",CO15,MyRating(_S3,$B15,Efficacy!$F$1))</f>
        <v>3</v>
      </c>
      <c r="BP15" s="3">
        <f>IF($C$5="ON",CP15,MyRating(_S4,$B15,Efficacy!$F$1))</f>
        <v>4</v>
      </c>
      <c r="BQ15" s="3">
        <f>IF($C$5="ON",CQ15,MyRating(_S5,$B15,Efficacy!$F$1))</f>
        <v>5</v>
      </c>
      <c r="BR15" s="3">
        <f>IF($C$5="ON",CR15,MyRating(_S6,$B15,Efficacy!$F$1))</f>
        <v>2</v>
      </c>
      <c r="BS15" s="3">
        <f>IF($C$5="ON",CS15,MyRating(_S7,$B15,Efficacy!$F$1))</f>
        <v>3</v>
      </c>
      <c r="BT15" s="3">
        <f>IF($C$5="ON",CT15,MyRating(_D1,$B15,Efficacy!$F$1))</f>
        <v>2</v>
      </c>
      <c r="BU15" s="3">
        <f>IF($C$5="ON",CU15,MyRating(_D2,$B15,Efficacy!$F$1))</f>
        <v>2</v>
      </c>
      <c r="BV15" s="3">
        <f>IF($C$5="ON",CV15,MyRating(_D3,$B15,Efficacy!$F$1))</f>
        <v>2</v>
      </c>
      <c r="BW15" s="3">
        <f>IF($C$5="ON",CW15,MyRating(_D4,$B15,Efficacy!$F$1))</f>
        <v>1</v>
      </c>
      <c r="BX15" s="3">
        <f>IF($C$5="ON",CX15,MyRating(_B1,$B15,Barrier!$F$2))</f>
        <v>3</v>
      </c>
      <c r="BY15" s="3">
        <f>IF($C$5="ON",CY15,MyRating(_B2,$B15,Barrier!$F$2))</f>
        <v>1</v>
      </c>
      <c r="BZ15" s="6">
        <f>IF($C$5="ON",CZ15,MyRating(_B3,$B15,Barrier!$F$2))</f>
        <v>1</v>
      </c>
      <c r="CA15" s="5">
        <f t="shared" si="7"/>
        <v>7.648509027850958E-3</v>
      </c>
      <c r="CB15" s="8">
        <f t="shared" si="4"/>
        <v>0.35192502335999998</v>
      </c>
      <c r="CC15" s="5">
        <f t="shared" si="8"/>
        <v>1.4757628645852592E-2</v>
      </c>
      <c r="CD15" s="7">
        <f t="shared" si="5"/>
        <v>6.248546572054913E-4</v>
      </c>
      <c r="CE15" s="4">
        <v>3</v>
      </c>
      <c r="CF15" s="3">
        <v>5</v>
      </c>
      <c r="CG15" s="3">
        <v>5</v>
      </c>
      <c r="CH15" s="3">
        <v>4</v>
      </c>
      <c r="CI15" s="3">
        <v>3</v>
      </c>
      <c r="CJ15" s="3">
        <v>3</v>
      </c>
      <c r="CK15" s="3">
        <v>3</v>
      </c>
      <c r="CL15" s="3">
        <v>3</v>
      </c>
      <c r="CM15" s="3">
        <v>4</v>
      </c>
      <c r="CN15" s="3">
        <v>3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2</v>
      </c>
      <c r="CU15" s="3">
        <v>2</v>
      </c>
      <c r="CV15" s="3">
        <v>2</v>
      </c>
      <c r="CW15" s="3">
        <v>1</v>
      </c>
      <c r="CX15" s="3">
        <v>3</v>
      </c>
      <c r="CY15" s="3">
        <v>1</v>
      </c>
      <c r="CZ15" s="6">
        <v>1</v>
      </c>
      <c r="DA15" s="5"/>
      <c r="DB15" s="4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</row>
    <row r="16" spans="1:129" x14ac:dyDescent="0.25">
      <c r="A16" s="9" t="s">
        <v>5</v>
      </c>
      <c r="B16" s="9" t="s">
        <v>270</v>
      </c>
      <c r="C16" s="20"/>
      <c r="D16" s="9" t="s">
        <v>2</v>
      </c>
      <c r="E16" s="9"/>
      <c r="F16" s="9" t="str">
        <f>INDEX('Unique Asset List'!$D$4:$D$59,MATCH(B16,_CompoundList,0))</f>
        <v>Launched</v>
      </c>
      <c r="G16" s="19">
        <v>0</v>
      </c>
      <c r="H16" s="9">
        <v>2014</v>
      </c>
      <c r="I16" s="9">
        <v>6</v>
      </c>
      <c r="J16" s="18">
        <f>INDEX(PTRS!$D$6:$D$12,MATCH('1'!$F16,PTRS!$B$6:$B$12,0))</f>
        <v>1</v>
      </c>
      <c r="K16" s="17">
        <f>INDEX('Unique Asset List'!$I$4:$R$59,MATCH($B16,'Unique Asset List'!$B$4:$B$59,0),MATCH(K$8,'Unique Asset List'!$I$3:$R$3,0))</f>
        <v>1</v>
      </c>
      <c r="L16" s="17">
        <f>INDEX('Unique Asset List'!$I$4:$R$59,MATCH($B16,'Unique Asset List'!$B$4:$B$59,0),MATCH(L$8,'Unique Asset List'!$I$3:$R$3,0))</f>
        <v>1</v>
      </c>
      <c r="M16" s="17">
        <v>0.62</v>
      </c>
      <c r="N16" s="17">
        <f>INDEX('Unique Asset List'!$I$4:$R$59,MATCH($B16,'Unique Asset List'!$B$4:$B$59,0),MATCH(N$8,'Unique Asset List'!$I$3:$R$3,0))</f>
        <v>1</v>
      </c>
      <c r="O16" s="17">
        <f>INDEX('Unique Asset List'!$I$4:$R$59,MATCH($B16,'Unique Asset List'!$B$4:$B$59,0),MATCH(O$8,'Unique Asset List'!$I$3:$R$3,0))</f>
        <v>1</v>
      </c>
      <c r="P16" s="17">
        <f>INDEX('Unique Asset List'!$I$4:$R$59,MATCH($B16,'Unique Asset List'!$B$4:$B$59,0),MATCH(P$8,'Unique Asset List'!$I$3:$R$3,0))</f>
        <v>1</v>
      </c>
      <c r="Q16" s="17">
        <f>INDEX('Unique Asset List'!$I$4:$R$59,MATCH($B16,'Unique Asset List'!$B$4:$B$59,0),MATCH(Q$8,'Unique Asset List'!$I$3:$R$3,0))</f>
        <v>1</v>
      </c>
      <c r="R16" s="17">
        <f>INDEX('Unique Asset List'!$I$4:$R$59,MATCH($B16,'Unique Asset List'!$B$4:$B$59,0),MATCH(R$8,'Unique Asset List'!$I$3:$R$3,0))</f>
        <v>1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0.15527648833292756</v>
      </c>
      <c r="V16" s="17">
        <v>0.56000000000000005</v>
      </c>
      <c r="W16" s="9" t="s">
        <v>59</v>
      </c>
      <c r="X16" s="9">
        <f>INDEX('Unique Asset List'!$AC$4:$AI$59,MATCH('1'!$B16,'Unique Asset List'!$B$4:$B$59,0),MATCH('1'!$C$1,'Unique Asset List'!$AC$3:$AI$3,0))</f>
        <v>2019</v>
      </c>
      <c r="Y16" s="9">
        <f>INDEX('Unique Asset List'!$AJ$4:$AP$59,MATCH('1'!$B16,'Unique Asset List'!$B$4:$B$59,0),MATCH('1'!$C$1,'Unique Asset List'!$AJ$3:$AP$3,0))</f>
        <v>3</v>
      </c>
      <c r="Z16" s="9">
        <f>INDEX('Unique Asset List'!$AX$4:$BD$59,MATCH('1'!$B16,'Unique Asset List'!$B$4:$B$59,0),MATCH('1'!$C$1,'Unique Asset List'!$AX$3:$BD$3,0))</f>
        <v>2026</v>
      </c>
      <c r="AA16" s="9">
        <f>INDEX('Unique Asset List'!$BE$4:$BK$59,MATCH('1'!$B16,'Unique Asset List'!$B$4:$B$59,0),MATCH('1'!$C$1,'Unique Asset List'!$BE$3:$BK$3,0))</f>
        <v>6</v>
      </c>
      <c r="AB16" s="16">
        <f t="shared" si="6"/>
        <v>2.4575697999999999</v>
      </c>
      <c r="AC16" s="16">
        <f t="shared" si="2"/>
        <v>0.98153990000000002</v>
      </c>
      <c r="AD16" s="16">
        <f t="shared" si="3"/>
        <v>0.29793711361999997</v>
      </c>
      <c r="AE16" s="15">
        <f>INDEX('Unique Asset List'!$CN$4:$CT$59,MATCH('1'!$B16,'Unique Asset List'!$B$4:$B$59,0),MATCH('1'!$C$1,'Unique Asset List'!$CN$3:$CT$3,0))</f>
        <v>0.22</v>
      </c>
      <c r="AF16" s="15">
        <f>INDEX('Unique Asset List'!$CU$4:$DA$59,MATCH('1'!$B16,'Unique Asset List'!$B$4:$B$59,0),MATCH('1'!$C$1,'Unique Asset List'!$CU$3:$DA$3,0))</f>
        <v>0.28000000000000003</v>
      </c>
      <c r="AG16" s="15">
        <f>INDEX('Unique Asset List'!$BZ$4:$CF$59,MATCH('1'!$B16,'Unique Asset List'!$B$4:$B$59,0),MATCH('1'!$C$1,'Unique Asset List'!$BZ$3:$CF$3,0))</f>
        <v>0.22</v>
      </c>
      <c r="AH16" s="15">
        <f>INDEX('Unique Asset List'!$CG$4:$CM$59,MATCH('1'!$B16,'Unique Asset List'!$B$4:$B$59,0),MATCH('1'!$C$1,'Unique Asset List'!$CG$3:$CM$3,0))</f>
        <v>0.28000000000000003</v>
      </c>
      <c r="AI16" s="11">
        <v>0.96187963349867744</v>
      </c>
      <c r="AJ16" s="15">
        <f>INDEX('Unique Asset List'!$BL$4:$BR$59,MATCH('1'!$B16,'Unique Asset List'!$B$4:$B$59,0),MATCH('1'!$C$1,'Unique Asset List'!$BL$3:$BR$3,0))</f>
        <v>1.2267192541321688</v>
      </c>
      <c r="AK16" s="15">
        <f>INDEX('Unique Asset List'!$BS$4:$BY$59,MATCH('1'!$B16,'Unique Asset List'!$B$4:$B$59,0),MATCH('1'!$C$1,'Unique Asset List'!$BS$3:$BY$3,0))</f>
        <v>-1.8</v>
      </c>
      <c r="AL16" s="40">
        <v>184.20560747663552</v>
      </c>
      <c r="AM16" s="14">
        <v>95.404131506849325</v>
      </c>
      <c r="AN16" s="12">
        <v>0.04</v>
      </c>
      <c r="AO16" s="13">
        <v>200</v>
      </c>
      <c r="AP16" s="11">
        <v>0.64300000000000002</v>
      </c>
      <c r="AQ16" s="12">
        <v>-5.1894800009596009E-2</v>
      </c>
      <c r="AR16" s="11">
        <v>0.5</v>
      </c>
      <c r="AS16" s="10">
        <v>0.32340383561643832</v>
      </c>
      <c r="AT16" s="168">
        <f>INDEX('Unique Asset List'!S$4:S$59,MATCH($B16,_CompoundList,0))</f>
        <v>1</v>
      </c>
      <c r="AU16" s="168">
        <f>INDEX('Unique Asset List'!T$4:T$59,MATCH($B16,_CompoundList,0))</f>
        <v>1</v>
      </c>
      <c r="AV16" s="168">
        <f>INDEX('Unique Asset List'!U$4:U$59,MATCH($B16,_CompoundList,0))</f>
        <v>1</v>
      </c>
      <c r="AW16" s="168">
        <f>INDEX('Unique Asset List'!V$4:V$59,MATCH($B16,_CompoundList,0))</f>
        <v>1</v>
      </c>
      <c r="AX16" s="168">
        <f>INDEX('Unique Asset List'!W$4:W$59,MATCH($B16,_CompoundList,0))</f>
        <v>1</v>
      </c>
      <c r="AY16" s="168">
        <f ca="1">INDEX('Unique Asset List'!X$4:X$59,MATCH($B16,_CompoundList,0))</f>
        <v>1</v>
      </c>
      <c r="AZ16" s="168">
        <f ca="1">INDEX('Unique Asset List'!Y$4:Y$59,MATCH($B16,_CompoundList,0))</f>
        <v>1</v>
      </c>
      <c r="BA16" s="168">
        <f ca="1">INDEX('Unique Asset List'!Z$4:Z$59,MATCH($B16,_CompoundList,0))</f>
        <v>1</v>
      </c>
      <c r="BB16" s="168">
        <f ca="1">INDEX('Unique Asset List'!AA$4:AA$59,MATCH($B16,_CompoundList,0))</f>
        <v>1</v>
      </c>
      <c r="BC16" s="168">
        <f ca="1">INDEX('Unique Asset List'!AB$4:AB$59,MATCH($B16,_CompoundList,0))</f>
        <v>1</v>
      </c>
      <c r="BD16" s="168">
        <f>INDEX('Unique Asset List'!$A$4:$A$75,MATCH(B16,'Unique Asset List'!$B$4:$B$75,0))</f>
        <v>8</v>
      </c>
      <c r="BE16" s="4">
        <f>IF($C$5="ON",CE16,MyRating(_E1,$B16,Efficacy!$F$1))</f>
        <v>5</v>
      </c>
      <c r="BF16" s="3">
        <f>IF($C$5="ON",CF16,MyRating(_E2,$B16,Efficacy!$F$1))</f>
        <v>5</v>
      </c>
      <c r="BG16" s="3">
        <f>IF($C$5="ON",CG16,MyRating(_E3,$B16,Efficacy!$F$1))</f>
        <v>5</v>
      </c>
      <c r="BH16" s="3">
        <f>IF($C$5="ON",CH16,MyRating(_E4,$B16,Efficacy!$F$1))</f>
        <v>5</v>
      </c>
      <c r="BI16" s="3">
        <f>IF($C$5="ON",CI16,MyRating(_E5,$B16,Efficacy!$F$1))</f>
        <v>3</v>
      </c>
      <c r="BJ16" s="3">
        <f>IF($C$5="ON",CJ16,MyRating(_E6,$B16,Efficacy!$F$1))</f>
        <v>3</v>
      </c>
      <c r="BK16" s="3">
        <f>IF($C$5="ON",CK16,MyRating(_E7,$B16,Efficacy!$F$1))</f>
        <v>2</v>
      </c>
      <c r="BL16" s="3">
        <f>IF($C$5="ON",CL16,MyRating(_E8,$B16,Efficacy!$F$1))</f>
        <v>5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2</v>
      </c>
      <c r="BU16" s="3">
        <f>IF($C$5="ON",CU16,MyRating(_D2,$B16,Efficacy!$F$1))</f>
        <v>3</v>
      </c>
      <c r="BV16" s="3">
        <f>IF($C$5="ON",CV16,MyRating(_D3,$B16,Efficacy!$F$1))</f>
        <v>2</v>
      </c>
      <c r="BW16" s="3">
        <f>IF($C$5="ON",CW16,MyRating(_D4,$B16,Efficacy!$F$1))</f>
        <v>1</v>
      </c>
      <c r="BX16" s="3">
        <f>IF($C$5="ON",CX16,MyRating(_B1,$B16,Barrier!$F$2))</f>
        <v>2</v>
      </c>
      <c r="BY16" s="3">
        <f>IF($C$5="ON",CY16,MyRating(_B2,$B16,Barrier!$F$2))</f>
        <v>1</v>
      </c>
      <c r="BZ16" s="6">
        <f>IF($C$5="ON",CZ16,MyRating(_B3,$B16,Barrier!$F$2))</f>
        <v>1</v>
      </c>
      <c r="CA16" s="5">
        <f t="shared" si="7"/>
        <v>6.46165042397085E-3</v>
      </c>
      <c r="CB16" s="8">
        <f t="shared" si="4"/>
        <v>0.31959688224000005</v>
      </c>
      <c r="CC16" s="5">
        <f t="shared" si="8"/>
        <v>1.3401979942885419E-2</v>
      </c>
      <c r="CD16" s="7">
        <f t="shared" si="5"/>
        <v>5.2789273647317462E-4</v>
      </c>
      <c r="CE16" s="4">
        <v>5</v>
      </c>
      <c r="CF16" s="3">
        <v>5</v>
      </c>
      <c r="CG16" s="3">
        <v>5</v>
      </c>
      <c r="CH16" s="3">
        <v>5</v>
      </c>
      <c r="CI16" s="3">
        <v>3</v>
      </c>
      <c r="CJ16" s="3">
        <v>3</v>
      </c>
      <c r="CK16" s="3">
        <v>4</v>
      </c>
      <c r="CL16" s="3">
        <v>5</v>
      </c>
      <c r="CM16" s="3">
        <v>4</v>
      </c>
      <c r="CN16" s="3">
        <v>3</v>
      </c>
      <c r="CO16" s="3">
        <v>3</v>
      </c>
      <c r="CP16" s="3">
        <v>4</v>
      </c>
      <c r="CQ16" s="3">
        <v>5</v>
      </c>
      <c r="CR16" s="3">
        <v>2</v>
      </c>
      <c r="CS16" s="3">
        <v>3</v>
      </c>
      <c r="CT16" s="3">
        <v>2</v>
      </c>
      <c r="CU16" s="3">
        <v>3</v>
      </c>
      <c r="CV16" s="3">
        <v>2</v>
      </c>
      <c r="CW16" s="3">
        <v>1</v>
      </c>
      <c r="CX16" s="3">
        <v>1</v>
      </c>
      <c r="CY16" s="3">
        <v>1</v>
      </c>
      <c r="CZ16" s="6">
        <v>1</v>
      </c>
      <c r="DA16" s="5"/>
      <c r="DB16" s="4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</row>
    <row r="17" spans="1:127" x14ac:dyDescent="0.25">
      <c r="A17" s="9" t="s">
        <v>5</v>
      </c>
      <c r="B17" s="9" t="s">
        <v>78</v>
      </c>
      <c r="C17" s="20"/>
      <c r="D17" s="9" t="s">
        <v>77</v>
      </c>
      <c r="E17" s="9"/>
      <c r="F17" s="9" t="str">
        <f>INDEX('Unique Asset List'!$D$4:$D$59,MATCH(B17,_CompoundList,0))</f>
        <v>Ph3</v>
      </c>
      <c r="G17" s="19">
        <v>0</v>
      </c>
      <c r="H17" s="9">
        <v>2014</v>
      </c>
      <c r="I17" s="9">
        <v>6</v>
      </c>
      <c r="J17" s="18">
        <f>INDEX(PTRS!$D$6:$D$12,MATCH('1'!$F17,PTRS!$B$6:$B$12,0))</f>
        <v>0.58500000000000008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8">
        <f>J17/3</f>
        <v>0.19500000000000003</v>
      </c>
      <c r="N17" s="17">
        <f>INDEX('Unique Asset List'!$I$4:$R$59,MATCH($B17,'Unique Asset List'!$B$4:$B$59,0),MATCH(N$8,'Unique Asset List'!$I$3:$R$3,0))</f>
        <v>0.58500000000000008</v>
      </c>
      <c r="O17" s="17">
        <f>INDEX('Unique Asset List'!$I$4:$R$59,MATCH($B17,'Unique Asset List'!$B$4:$B$59,0),MATCH(O$8,'Unique Asset List'!$I$3:$R$3,0))</f>
        <v>0.58500000000000008</v>
      </c>
      <c r="P17" s="17">
        <f>INDEX('Unique Asset List'!$I$4:$R$59,MATCH($B17,'Unique Asset List'!$B$4:$B$59,0),MATCH(P$8,'Unique Asset List'!$I$3:$R$3,0))</f>
        <v>0.58500000000000008</v>
      </c>
      <c r="Q17" s="17">
        <f>INDEX('Unique Asset List'!$I$4:$R$59,MATCH($B17,'Unique Asset List'!$B$4:$B$59,0),MATCH(Q$8,'Unique Asset List'!$I$3:$R$3,0))</f>
        <v>0.58500000000000008</v>
      </c>
      <c r="R17" s="17">
        <f>INDEX('Unique Asset List'!$I$4:$R$59,MATCH($B17,'Unique Asset List'!$B$4:$B$59,0),MATCH(R$8,'Unique Asset List'!$I$3:$R$3,0))</f>
        <v>0.58500000000000008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0.88108561652677853</v>
      </c>
      <c r="V17" s="17">
        <v>1</v>
      </c>
      <c r="W17" s="9" t="s">
        <v>76</v>
      </c>
      <c r="X17" s="9">
        <f>INDEX('Unique Asset List'!$AC$4:$AI$59,MATCH('1'!$B17,'Unique Asset List'!$B$4:$B$59,0),MATCH('1'!$C$1,'Unique Asset List'!$AC$3:$AI$3,0))</f>
        <v>2022</v>
      </c>
      <c r="Y17" s="9">
        <f>INDEX('Unique Asset List'!$AJ$4:$AP$59,MATCH('1'!$B17,'Unique Asset List'!$B$4:$B$59,0),MATCH('1'!$C$1,'Unique Asset List'!$AJ$3:$AP$3,0))</f>
        <v>4</v>
      </c>
      <c r="Z17" s="9">
        <f>INDEX('Unique Asset List'!$AX$4:$BD$59,MATCH('1'!$B17,'Unique Asset List'!$B$4:$B$59,0),MATCH('1'!$C$1,'Unique Asset List'!$AX$3:$BD$3,0))</f>
        <v>2029</v>
      </c>
      <c r="AA17" s="9">
        <f>INDEX('Unique Asset List'!$BE$4:$BK$59,MATCH('1'!$B17,'Unique Asset List'!$B$4:$B$59,0),MATCH('1'!$C$1,'Unique Asset List'!$BE$3:$BK$3,0))</f>
        <v>7</v>
      </c>
      <c r="AB17" s="16">
        <f t="shared" si="6"/>
        <v>1.6860000000000002</v>
      </c>
      <c r="AC17" s="16">
        <f t="shared" si="2"/>
        <v>1.0625125</v>
      </c>
      <c r="AD17" s="16">
        <f t="shared" si="3"/>
        <v>0.27826026301999995</v>
      </c>
      <c r="AE17" s="15">
        <f>INDEX('Unique Asset List'!$CN$4:$CT$59,MATCH('1'!$B17,'Unique Asset List'!$B$4:$B$59,0),MATCH('1'!$C$1,'Unique Asset List'!$CN$3:$CT$3,0))</f>
        <v>0.15</v>
      </c>
      <c r="AF17" s="15">
        <f>INDEX('Unique Asset List'!$CU$4:$DA$59,MATCH('1'!$B17,'Unique Asset List'!$B$4:$B$59,0),MATCH('1'!$C$1,'Unique Asset List'!$CU$3:$DA$3,0))</f>
        <v>0.35</v>
      </c>
      <c r="AG17" s="15">
        <f>INDEX('Unique Asset List'!$BZ$4:$CF$59,MATCH('1'!$B17,'Unique Asset List'!$B$4:$B$59,0),MATCH('1'!$C$1,'Unique Asset List'!$BZ$3:$CF$3,0))</f>
        <v>0.15</v>
      </c>
      <c r="AH17" s="15">
        <f>INDEX('Unique Asset List'!$CG$4:$CM$59,MATCH('1'!$B17,'Unique Asset List'!$B$4:$B$59,0),MATCH('1'!$C$1,'Unique Asset List'!$CG$3:$CM$3,0))</f>
        <v>0.35</v>
      </c>
      <c r="AI17" s="11">
        <v>0.97304949785176587</v>
      </c>
      <c r="AJ17" s="15">
        <f>INDEX('Unique Asset List'!$BL$4:$BR$59,MATCH('1'!$B17,'Unique Asset List'!$B$4:$B$59,0),MATCH('1'!$C$1,'Unique Asset List'!$BL$3:$BR$3,0))</f>
        <v>1.2267192541321688</v>
      </c>
      <c r="AK17" s="15">
        <f>INDEX('Unique Asset List'!$BS$4:$BY$59,MATCH('1'!$B17,'Unique Asset List'!$B$4:$B$59,0),MATCH('1'!$C$1,'Unique Asset List'!$BS$3:$BY$3,0))</f>
        <v>11.984388276878477</v>
      </c>
      <c r="AL17" s="139">
        <v>160</v>
      </c>
      <c r="AM17" s="14">
        <f>INDEX(Simulation!$B$6:$H$6,MATCH($A17,Simulation!$B$1:$H$1,0))*(1+AN17)^((DATE(X17,Y17,15)-DATE(2017,1,15))/365.5)</f>
        <v>17.964311438908098</v>
      </c>
      <c r="AN17" s="12">
        <v>3.5000000000000003E-2</v>
      </c>
      <c r="AO17" s="13">
        <v>60</v>
      </c>
      <c r="AP17" s="11">
        <v>0.8</v>
      </c>
      <c r="AQ17" s="12">
        <v>-0.02</v>
      </c>
      <c r="AR17" s="11">
        <v>0.5</v>
      </c>
      <c r="AS17" s="10">
        <v>1</v>
      </c>
      <c r="AT17" s="168">
        <f>INDEX('Unique Asset List'!S$4:S$59,MATCH($B17,_CompoundList,0))</f>
        <v>0</v>
      </c>
      <c r="AU17" s="168">
        <f>INDEX('Unique Asset List'!T$4:T$59,MATCH($B17,_CompoundList,0))</f>
        <v>0</v>
      </c>
      <c r="AV17" s="168">
        <f>INDEX('Unique Asset List'!U$4:U$59,MATCH($B17,_CompoundList,0))</f>
        <v>0</v>
      </c>
      <c r="AW17" s="168">
        <f>INDEX('Unique Asset List'!V$4:V$59,MATCH($B17,_CompoundList,0))</f>
        <v>0</v>
      </c>
      <c r="AX17" s="168">
        <f>INDEX('Unique Asset List'!W$4:W$59,MATCH($B17,_CompoundList,0))</f>
        <v>1</v>
      </c>
      <c r="AY17" s="168">
        <f ca="1">INDEX('Unique Asset List'!X$4:X$59,MATCH($B17,_CompoundList,0))</f>
        <v>1</v>
      </c>
      <c r="AZ17" s="168">
        <f ca="1">INDEX('Unique Asset List'!Y$4:Y$59,MATCH($B17,_CompoundList,0))</f>
        <v>1</v>
      </c>
      <c r="BA17" s="168">
        <f ca="1">INDEX('Unique Asset List'!Z$4:Z$59,MATCH($B17,_CompoundList,0))</f>
        <v>0</v>
      </c>
      <c r="BB17" s="168">
        <f ca="1">INDEX('Unique Asset List'!AA$4:AA$59,MATCH($B17,_CompoundList,0))</f>
        <v>0</v>
      </c>
      <c r="BC17" s="168">
        <f ca="1">INDEX('Unique Asset List'!AB$4:AB$59,MATCH($B17,_CompoundList,0))</f>
        <v>1</v>
      </c>
      <c r="BD17" s="168">
        <f>INDEX('Unique Asset List'!$A$4:$A$75,MATCH(B17,'Unique Asset List'!$B$4:$B$75,0))</f>
        <v>5</v>
      </c>
      <c r="BE17" s="4">
        <f>IF($C$5="ON",CE17,MyRating(_E1,$B17,Efficacy!$F$1))</f>
        <v>3</v>
      </c>
      <c r="BF17" s="3">
        <f>IF($C$5="ON",CF17,MyRating(_E2,$B17,Efficacy!$F$1))</f>
        <v>3</v>
      </c>
      <c r="BG17" s="3">
        <f>IF($C$5="ON",CG17,MyRating(_E3,$B17,Efficacy!$F$1))</f>
        <v>3</v>
      </c>
      <c r="BH17" s="3">
        <f>IF($C$5="ON",CH17,MyRating(_E4,$B17,Efficacy!$F$1))</f>
        <v>3</v>
      </c>
      <c r="BI17" s="3">
        <f>IF($C$5="ON",CI17,MyRating(_E5,$B17,Efficacy!$F$1))</f>
        <v>3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4</v>
      </c>
      <c r="BT17" s="3">
        <f>IF($C$5="ON",CT17,MyRating(_D1,$B17,Efficacy!$F$1))</f>
        <v>2</v>
      </c>
      <c r="BU17" s="3">
        <f>IF($C$5="ON",CU17,MyRating(_D2,$B17,Efficacy!$F$1))</f>
        <v>3</v>
      </c>
      <c r="BV17" s="3">
        <f>IF($C$5="ON",CV17,MyRating(_D3,$B17,Efficacy!$F$1))</f>
        <v>1</v>
      </c>
      <c r="BW17" s="3">
        <f>IF($C$5="ON",CW17,MyRating(_D4,$B17,Efficacy!$F$1))</f>
        <v>2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7"/>
        <v>3.6665352937258401E-2</v>
      </c>
      <c r="CB17" s="8">
        <f t="shared" si="4"/>
        <v>0.86180622336000012</v>
      </c>
      <c r="CC17" s="5">
        <f t="shared" si="8"/>
        <v>3.6138993719754729E-2</v>
      </c>
      <c r="CD17" s="7">
        <f t="shared" si="5"/>
        <v>2.9954225663464036E-3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4</v>
      </c>
      <c r="CN17" s="3">
        <v>3</v>
      </c>
      <c r="CO17" s="3">
        <v>3</v>
      </c>
      <c r="CP17" s="3">
        <v>4</v>
      </c>
      <c r="CQ17" s="3">
        <v>5</v>
      </c>
      <c r="CR17" s="3">
        <v>3</v>
      </c>
      <c r="CS17" s="3">
        <v>4</v>
      </c>
      <c r="CT17" s="3">
        <v>2</v>
      </c>
      <c r="CU17" s="3">
        <v>3</v>
      </c>
      <c r="CV17" s="3">
        <v>1</v>
      </c>
      <c r="CW17" s="3">
        <v>2</v>
      </c>
      <c r="CX17" s="3">
        <v>3</v>
      </c>
      <c r="CY17" s="3">
        <v>3</v>
      </c>
      <c r="CZ17" s="6">
        <v>3</v>
      </c>
      <c r="DA17" s="5"/>
      <c r="DB17" s="4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</row>
    <row r="18" spans="1:127" x14ac:dyDescent="0.25">
      <c r="A18" s="9" t="s">
        <v>5</v>
      </c>
      <c r="B18" s="9" t="s">
        <v>75</v>
      </c>
      <c r="C18" s="20"/>
      <c r="D18" s="9" t="s">
        <v>74</v>
      </c>
      <c r="E18" s="9"/>
      <c r="F18" s="9" t="str">
        <f>INDEX('Unique Asset List'!$D$4:$D$59,MATCH(B18,_CompoundList,0))</f>
        <v>Ph2b</v>
      </c>
      <c r="G18" s="19">
        <v>0</v>
      </c>
      <c r="H18" s="9">
        <v>2014</v>
      </c>
      <c r="I18" s="9">
        <v>6</v>
      </c>
      <c r="J18" s="18">
        <f>INDEX(PTRS!$D$6:$D$12,MATCH('1'!$F18,PTRS!$B$6:$B$12,0))</f>
        <v>0.40949999999999998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8">
        <f>J18/3</f>
        <v>0.13649999999999998</v>
      </c>
      <c r="N18" s="17">
        <f>INDEX('Unique Asset List'!$I$4:$R$59,MATCH($B18,'Unique Asset List'!$B$4:$B$59,0),MATCH(N$8,'Unique Asset List'!$I$3:$R$3,0))</f>
        <v>0.40949999999999998</v>
      </c>
      <c r="O18" s="17">
        <f>INDEX('Unique Asset List'!$I$4:$R$59,MATCH($B18,'Unique Asset List'!$B$4:$B$59,0),MATCH(O$8,'Unique Asset List'!$I$3:$R$3,0))</f>
        <v>0.40949999999999998</v>
      </c>
      <c r="P18" s="17">
        <f>INDEX('Unique Asset List'!$I$4:$R$59,MATCH($B18,'Unique Asset List'!$B$4:$B$59,0),MATCH(P$8,'Unique Asset List'!$I$3:$R$3,0))</f>
        <v>0.40949999999999998</v>
      </c>
      <c r="Q18" s="17">
        <f>INDEX('Unique Asset List'!$I$4:$R$59,MATCH($B18,'Unique Asset List'!$B$4:$B$59,0),MATCH(Q$8,'Unique Asset List'!$I$3:$R$3,0))</f>
        <v>0.40949999999999998</v>
      </c>
      <c r="R18" s="17">
        <f>INDEX('Unique Asset List'!$I$4:$R$59,MATCH($B18,'Unique Asset List'!$B$4:$B$59,0),MATCH(R$8,'Unique Asset List'!$I$3:$R$3,0))</f>
        <v>0.40949999999999998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0.88108561652677853</v>
      </c>
      <c r="V18" s="17">
        <v>1</v>
      </c>
      <c r="W18" s="9" t="s">
        <v>59</v>
      </c>
      <c r="X18" s="9">
        <f>INDEX('Unique Asset List'!$AC$4:$AI$59,MATCH('1'!$B18,'Unique Asset List'!$B$4:$B$59,0),MATCH('1'!$C$1,'Unique Asset List'!$AC$3:$AI$3,0))</f>
        <v>2023</v>
      </c>
      <c r="Y18" s="9">
        <f>INDEX('Unique Asset List'!$AJ$4:$AP$59,MATCH('1'!$B18,'Unique Asset List'!$B$4:$B$59,0),MATCH('1'!$C$1,'Unique Asset List'!$AJ$3:$AP$3,0))</f>
        <v>7</v>
      </c>
      <c r="Z18" s="9">
        <f>INDEX('Unique Asset List'!$AX$4:$BD$59,MATCH('1'!$B18,'Unique Asset List'!$B$4:$B$59,0),MATCH('1'!$C$1,'Unique Asset List'!$AX$3:$BD$3,0))</f>
        <v>2032</v>
      </c>
      <c r="AA18" s="9">
        <f>INDEX('Unique Asset List'!$BE$4:$BK$59,MATCH('1'!$B18,'Unique Asset List'!$B$4:$B$59,0),MATCH('1'!$C$1,'Unique Asset List'!$BE$3:$BK$3,0))</f>
        <v>7</v>
      </c>
      <c r="AB18" s="16">
        <f t="shared" si="6"/>
        <v>2.0719254000000005</v>
      </c>
      <c r="AC18" s="16">
        <f t="shared" si="2"/>
        <v>0.95696700000000001</v>
      </c>
      <c r="AD18" s="16">
        <f t="shared" si="3"/>
        <v>0.45913097663999997</v>
      </c>
      <c r="AE18" s="15">
        <f>INDEX('Unique Asset List'!$CN$4:$CT$59,MATCH('1'!$B18,'Unique Asset List'!$B$4:$B$59,0),MATCH('1'!$C$1,'Unique Asset List'!$CN$3:$CT$3,0))</f>
        <v>0.22</v>
      </c>
      <c r="AF18" s="15">
        <f>INDEX('Unique Asset List'!$CU$4:$DA$59,MATCH('1'!$B18,'Unique Asset List'!$B$4:$B$59,0),MATCH('1'!$C$1,'Unique Asset List'!$CU$3:$DA$3,0))</f>
        <v>0.28000000000000003</v>
      </c>
      <c r="AG18" s="15">
        <f>INDEX('Unique Asset List'!$BZ$4:$CF$59,MATCH('1'!$B18,'Unique Asset List'!$B$4:$B$59,0),MATCH('1'!$C$1,'Unique Asset List'!$BZ$3:$CF$3,0))</f>
        <v>0.22</v>
      </c>
      <c r="AH18" s="15">
        <f>INDEX('Unique Asset List'!$CG$4:$CM$59,MATCH('1'!$B18,'Unique Asset List'!$B$4:$B$59,0),MATCH('1'!$C$1,'Unique Asset List'!$CG$3:$CM$3,0))</f>
        <v>0.28000000000000003</v>
      </c>
      <c r="AI18" s="11">
        <v>0.97304949785176587</v>
      </c>
      <c r="AJ18" s="15">
        <f>INDEX('Unique Asset List'!$BL$4:$BR$59,MATCH('1'!$B18,'Unique Asset List'!$B$4:$B$59,0),MATCH('1'!$C$1,'Unique Asset List'!$BL$3:$BR$3,0))</f>
        <v>1.2267192541321688</v>
      </c>
      <c r="AK18" s="15">
        <f>INDEX('Unique Asset List'!$BS$4:$BY$59,MATCH('1'!$B18,'Unique Asset List'!$B$4:$B$59,0),MATCH('1'!$C$1,'Unique Asset List'!$BS$3:$BY$3,0))</f>
        <v>11.984388276878477</v>
      </c>
      <c r="AL18" s="139">
        <v>160</v>
      </c>
      <c r="AM18" s="14">
        <f>INDEX(Simulation!$B$6:$H$6,MATCH($A18,Simulation!$B$1:$H$1,0))*(1+AN18)^((DATE(X18,Y18,15)-DATE(2017,1,15))/365.5)</f>
        <v>18.752114491731778</v>
      </c>
      <c r="AN18" s="12">
        <v>3.5000000000000003E-2</v>
      </c>
      <c r="AO18" s="13">
        <v>60</v>
      </c>
      <c r="AP18" s="11">
        <v>0.8</v>
      </c>
      <c r="AQ18" s="12">
        <v>-0.02</v>
      </c>
      <c r="AR18" s="11">
        <v>0.5</v>
      </c>
      <c r="AS18" s="10">
        <v>1</v>
      </c>
      <c r="AT18" s="168">
        <f>INDEX('Unique Asset List'!S$4:S$59,MATCH($B18,_CompoundList,0))</f>
        <v>0</v>
      </c>
      <c r="AU18" s="168">
        <f>INDEX('Unique Asset List'!T$4:T$59,MATCH($B18,_CompoundList,0))</f>
        <v>0</v>
      </c>
      <c r="AV18" s="168">
        <f>INDEX('Unique Asset List'!U$4:U$59,MATCH($B18,_CompoundList,0))</f>
        <v>0</v>
      </c>
      <c r="AW18" s="168">
        <f>INDEX('Unique Asset List'!V$4:V$59,MATCH($B18,_CompoundList,0))</f>
        <v>0</v>
      </c>
      <c r="AX18" s="168">
        <f>INDEX('Unique Asset List'!W$4:W$59,MATCH($B18,_CompoundList,0))</f>
        <v>0</v>
      </c>
      <c r="AY18" s="168">
        <f ca="1">INDEX('Unique Asset List'!X$4:X$59,MATCH($B18,_CompoundList,0))</f>
        <v>0</v>
      </c>
      <c r="AZ18" s="168">
        <f ca="1">INDEX('Unique Asset List'!Y$4:Y$59,MATCH($B18,_CompoundList,0))</f>
        <v>0</v>
      </c>
      <c r="BA18" s="168">
        <f ca="1">INDEX('Unique Asset List'!Z$4:Z$59,MATCH($B18,_CompoundList,0))</f>
        <v>0</v>
      </c>
      <c r="BB18" s="168">
        <f ca="1">INDEX('Unique Asset List'!AA$4:AA$59,MATCH($B18,_CompoundList,0))</f>
        <v>1</v>
      </c>
      <c r="BC18" s="168">
        <f ca="1">INDEX('Unique Asset List'!AB$4:AB$59,MATCH($B18,_CompoundList,0))</f>
        <v>0</v>
      </c>
      <c r="BD18" s="168">
        <f>INDEX('Unique Asset List'!$A$4:$A$75,MATCH(B18,'Unique Asset List'!$B$4:$B$75,0))</f>
        <v>4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4</v>
      </c>
      <c r="BH18" s="3">
        <f>IF($C$5="ON",CH18,MyRating(_E4,$B18,Efficacy!$F$1))</f>
        <v>4</v>
      </c>
      <c r="BI18" s="3">
        <f>IF($C$5="ON",CI18,MyRating(_E5,$B18,Efficacy!$F$1))</f>
        <v>3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5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3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7"/>
        <v>3.6665352937258401E-2</v>
      </c>
      <c r="CB18" s="8">
        <f t="shared" si="4"/>
        <v>0.86180622336000012</v>
      </c>
      <c r="CC18" s="5">
        <f t="shared" si="8"/>
        <v>3.6138993719754729E-2</v>
      </c>
      <c r="CD18" s="7">
        <f t="shared" si="5"/>
        <v>2.9954225663464036E-3</v>
      </c>
      <c r="CE18" s="4">
        <v>4</v>
      </c>
      <c r="CF18" s="3">
        <v>3</v>
      </c>
      <c r="CG18" s="3">
        <v>4</v>
      </c>
      <c r="CH18" s="3">
        <v>4</v>
      </c>
      <c r="CI18" s="3">
        <v>3</v>
      </c>
      <c r="CJ18" s="3">
        <v>3</v>
      </c>
      <c r="CK18" s="3">
        <v>3</v>
      </c>
      <c r="CL18" s="3">
        <v>5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3</v>
      </c>
      <c r="CY18" s="3">
        <v>3</v>
      </c>
      <c r="CZ18" s="6">
        <v>3</v>
      </c>
      <c r="DA18" s="5"/>
      <c r="DB18" s="4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</row>
    <row r="19" spans="1:127" x14ac:dyDescent="0.25">
      <c r="A19" s="9" t="s">
        <v>5</v>
      </c>
      <c r="B19" s="9" t="s">
        <v>17</v>
      </c>
      <c r="C19" s="20"/>
      <c r="D19" s="9" t="s">
        <v>2</v>
      </c>
      <c r="E19" s="9"/>
      <c r="F19" s="9" t="str">
        <f>INDEX('Unique Asset List'!$D$4:$D$59,MATCH(B19,_CompoundList,0))</f>
        <v>Ph1</v>
      </c>
      <c r="G19" s="19">
        <v>0</v>
      </c>
      <c r="H19" s="9">
        <v>2014</v>
      </c>
      <c r="I19" s="9">
        <v>6</v>
      </c>
      <c r="J19" s="18">
        <f>INDEX(PTRS!$D$6:$D$12,MATCH('1'!$F19,PTRS!$B$6:$B$12,0))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8">
        <v>0.25</v>
      </c>
      <c r="N19" s="17">
        <f>INDEX('Unique Asset List'!$I$4:$R$59,MATCH($B19,'Unique Asset List'!$B$4:$B$59,0),MATCH(N$8,'Unique Asset List'!$I$3:$R$3,0))</f>
        <v>0.25</v>
      </c>
      <c r="O19" s="17">
        <f>INDEX('Unique Asset List'!$I$4:$R$59,MATCH($B19,'Unique Asset List'!$B$4:$B$59,0),MATCH(O$8,'Unique Asset List'!$I$3:$R$3,0))</f>
        <v>0.25</v>
      </c>
      <c r="P19" s="17">
        <f>INDEX('Unique Asset List'!$I$4:$R$59,MATCH($B19,'Unique Asset List'!$B$4:$B$59,0),MATCH(P$8,'Unique Asset List'!$I$3:$R$3,0))</f>
        <v>0.25</v>
      </c>
      <c r="Q19" s="17">
        <f>INDEX('Unique Asset List'!$I$4:$R$59,MATCH($B19,'Unique Asset List'!$B$4:$B$59,0),MATCH(Q$8,'Unique Asset List'!$I$3:$R$3,0))</f>
        <v>0.25</v>
      </c>
      <c r="R19" s="17">
        <f>INDEX('Unique Asset List'!$I$4:$R$59,MATCH($B19,'Unique Asset List'!$B$4:$B$59,0),MATCH(R$8,'Unique Asset List'!$I$3:$R$3,0))</f>
        <v>0.25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0.88108561652677853</v>
      </c>
      <c r="V19" s="17">
        <v>1</v>
      </c>
      <c r="W19" s="9" t="s">
        <v>16</v>
      </c>
      <c r="X19" s="9">
        <f>INDEX('Unique Asset List'!$AC$4:$AI$59,MATCH('1'!$B19,'Unique Asset List'!$B$4:$B$59,0),MATCH('1'!$C$1,'Unique Asset List'!$AC$3:$AI$3,0))</f>
        <v>2026</v>
      </c>
      <c r="Y19" s="9">
        <f>INDEX('Unique Asset List'!$AJ$4:$AP$59,MATCH('1'!$B19,'Unique Asset List'!$B$4:$B$59,0),MATCH('1'!$C$1,'Unique Asset List'!$AJ$3:$AP$3,0))</f>
        <v>9</v>
      </c>
      <c r="Z19" s="9">
        <f>INDEX('Unique Asset List'!$AX$4:$BD$59,MATCH('1'!$B19,'Unique Asset List'!$B$4:$B$59,0),MATCH('1'!$C$1,'Unique Asset List'!$AX$3:$BD$3,0))</f>
        <v>2032</v>
      </c>
      <c r="AA19" s="9">
        <f>INDEX('Unique Asset List'!$BE$4:$BK$59,MATCH('1'!$B19,'Unique Asset List'!$B$4:$B$59,0),MATCH('1'!$C$1,'Unique Asset List'!$BE$3:$BK$3,0))</f>
        <v>1</v>
      </c>
      <c r="AB19" s="16">
        <f t="shared" si="6"/>
        <v>1.8562298000000002</v>
      </c>
      <c r="AC19" s="16">
        <f t="shared" si="2"/>
        <v>1.0679327999999999</v>
      </c>
      <c r="AD19" s="16">
        <f t="shared" si="3"/>
        <v>0.45913097663999997</v>
      </c>
      <c r="AE19" s="15">
        <f>INDEX('Unique Asset List'!$CN$4:$CT$59,MATCH('1'!$B19,'Unique Asset List'!$B$4:$B$59,0),MATCH('1'!$C$1,'Unique Asset List'!$CN$3:$CT$3,0))</f>
        <v>0.15</v>
      </c>
      <c r="AF19" s="15">
        <f>INDEX('Unique Asset List'!$CU$4:$DA$59,MATCH('1'!$B19,'Unique Asset List'!$B$4:$B$59,0),MATCH('1'!$C$1,'Unique Asset List'!$CU$3:$DA$3,0))</f>
        <v>0.35</v>
      </c>
      <c r="AG19" s="15">
        <f>INDEX('Unique Asset List'!$BZ$4:$CF$59,MATCH('1'!$B19,'Unique Asset List'!$B$4:$B$59,0),MATCH('1'!$C$1,'Unique Asset List'!$BZ$3:$CF$3,0))</f>
        <v>0.15</v>
      </c>
      <c r="AH19" s="15">
        <f>INDEX('Unique Asset List'!$CG$4:$CM$59,MATCH('1'!$B19,'Unique Asset List'!$B$4:$B$59,0),MATCH('1'!$C$1,'Unique Asset List'!$CG$3:$CM$3,0))</f>
        <v>0.35</v>
      </c>
      <c r="AI19" s="11">
        <v>0.97304949785176587</v>
      </c>
      <c r="AJ19" s="15">
        <f>INDEX('Unique Asset List'!$BL$4:$BR$59,MATCH('1'!$B19,'Unique Asset List'!$B$4:$B$59,0),MATCH('1'!$C$1,'Unique Asset List'!$BL$3:$BR$3,0))</f>
        <v>1.2267192541321688</v>
      </c>
      <c r="AK19" s="15">
        <f>INDEX('Unique Asset List'!$BS$4:$BY$59,MATCH('1'!$B19,'Unique Asset List'!$B$4:$B$59,0),MATCH('1'!$C$1,'Unique Asset List'!$BS$3:$BY$3,0))</f>
        <v>11.984388276878477</v>
      </c>
      <c r="AL19" s="139">
        <v>160</v>
      </c>
      <c r="AM19" s="14">
        <f>INDEX(Simulation!$B$6:$H$6,MATCH($A19,Simulation!$B$1:$H$1,0))*(1+AN19)^((DATE(X19,Y19,15)-DATE(2017,1,15))/365.5)</f>
        <v>20.911500576752577</v>
      </c>
      <c r="AN19" s="12">
        <v>3.5000000000000003E-2</v>
      </c>
      <c r="AO19" s="13">
        <v>60</v>
      </c>
      <c r="AP19" s="11">
        <v>0.8</v>
      </c>
      <c r="AQ19" s="12">
        <v>-0.02</v>
      </c>
      <c r="AR19" s="11">
        <v>0.5</v>
      </c>
      <c r="AS19" s="10">
        <v>1</v>
      </c>
      <c r="AT19" s="168">
        <f>INDEX('Unique Asset List'!S$4:S$59,MATCH($B19,_CompoundList,0))</f>
        <v>0</v>
      </c>
      <c r="AU19" s="168">
        <f>INDEX('Unique Asset List'!T$4:T$59,MATCH($B19,_CompoundList,0))</f>
        <v>0</v>
      </c>
      <c r="AV19" s="168">
        <f>INDEX('Unique Asset List'!U$4:U$59,MATCH($B19,_CompoundList,0))</f>
        <v>0</v>
      </c>
      <c r="AW19" s="168">
        <f>INDEX('Unique Asset List'!V$4:V$59,MATCH($B19,_CompoundList,0))</f>
        <v>0</v>
      </c>
      <c r="AX19" s="168">
        <f>INDEX('Unique Asset List'!W$4:W$59,MATCH($B19,_CompoundList,0))</f>
        <v>0</v>
      </c>
      <c r="AY19" s="168">
        <f ca="1">INDEX('Unique Asset List'!X$4:X$59,MATCH($B19,_CompoundList,0))</f>
        <v>0</v>
      </c>
      <c r="AZ19" s="168">
        <f ca="1">INDEX('Unique Asset List'!Y$4:Y$59,MATCH($B19,_CompoundList,0))</f>
        <v>0</v>
      </c>
      <c r="BA19" s="168">
        <f ca="1">INDEX('Unique Asset List'!Z$4:Z$59,MATCH($B19,_CompoundList,0))</f>
        <v>0</v>
      </c>
      <c r="BB19" s="168">
        <f ca="1">INDEX('Unique Asset List'!AA$4:AA$59,MATCH($B19,_CompoundList,0))</f>
        <v>1</v>
      </c>
      <c r="BC19" s="168">
        <f ca="1">INDEX('Unique Asset List'!AB$4:AB$59,MATCH($B19,_CompoundList,0))</f>
        <v>1</v>
      </c>
      <c r="BD19" s="168">
        <f>INDEX('Unique Asset List'!$A$4:$A$75,MATCH(B19,'Unique Asset List'!$B$4:$B$75,0))</f>
        <v>11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3</v>
      </c>
      <c r="BH19" s="3">
        <f>IF($C$5="ON",CH19,MyRating(_E4,$B19,Efficacy!$F$1))</f>
        <v>4</v>
      </c>
      <c r="BI19" s="3">
        <f>IF($C$5="ON",CI19,MyRating(_E5,$B19,Efficacy!$F$1))</f>
        <v>4</v>
      </c>
      <c r="BJ19" s="3">
        <f>IF($C$5="ON",CJ19,MyRating(_E6,$B19,Efficacy!$F$1))</f>
        <v>2</v>
      </c>
      <c r="BK19" s="3">
        <f>IF($C$5="ON",CK19,MyRating(_E7,$B19,Efficacy!$F$1))</f>
        <v>3</v>
      </c>
      <c r="BL19" s="3">
        <f>IF($C$5="ON",CL19,MyRating(_E8,$B19,Efficacy!$F$1))</f>
        <v>3</v>
      </c>
      <c r="BM19" s="3">
        <f>IF($C$5="ON",CM19,MyRating(_S1,$B19,Efficacy!$F$1))</f>
        <v>4</v>
      </c>
      <c r="BN19" s="3">
        <f>IF($C$5="ON",CN19,MyRating(_S2,$B19,Efficacy!$F$1))</f>
        <v>4</v>
      </c>
      <c r="BO19" s="3">
        <f>IF($C$5="ON",CO19,MyRating(_S3,$B19,Efficacy!$F$1))</f>
        <v>3</v>
      </c>
      <c r="BP19" s="3">
        <f>IF($C$5="ON",CP19,MyRating(_S4,$B19,Efficacy!$F$1))</f>
        <v>5</v>
      </c>
      <c r="BQ19" s="3">
        <f>IF($C$5="ON",CQ19,MyRating(_S5,$B19,Efficacy!$F$1))</f>
        <v>5</v>
      </c>
      <c r="BR19" s="3">
        <f>IF($C$5="ON",CR19,MyRating(_S6,$B19,Efficacy!$F$1))</f>
        <v>2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7"/>
        <v>3.6665352937258401E-2</v>
      </c>
      <c r="CB19" s="8">
        <f t="shared" si="4"/>
        <v>0.86180622336000012</v>
      </c>
      <c r="CC19" s="5">
        <f t="shared" si="8"/>
        <v>3.6138993719754729E-2</v>
      </c>
      <c r="CD19" s="7">
        <f t="shared" si="5"/>
        <v>2.9954225663464036E-3</v>
      </c>
      <c r="CE19" s="4">
        <v>4</v>
      </c>
      <c r="CF19" s="3">
        <v>3</v>
      </c>
      <c r="CG19" s="3">
        <v>3</v>
      </c>
      <c r="CH19" s="3">
        <v>4</v>
      </c>
      <c r="CI19" s="3">
        <v>4</v>
      </c>
      <c r="CJ19" s="3">
        <v>2</v>
      </c>
      <c r="CK19" s="3">
        <v>3</v>
      </c>
      <c r="CL19" s="3">
        <v>3</v>
      </c>
      <c r="CM19" s="3">
        <v>4</v>
      </c>
      <c r="CN19" s="3">
        <v>4</v>
      </c>
      <c r="CO19" s="3">
        <v>3</v>
      </c>
      <c r="CP19" s="3">
        <v>5</v>
      </c>
      <c r="CQ19" s="3">
        <v>5</v>
      </c>
      <c r="CR19" s="3">
        <v>2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3</v>
      </c>
      <c r="CY19" s="3">
        <v>3</v>
      </c>
      <c r="CZ19" s="6">
        <v>3</v>
      </c>
      <c r="DA19" s="5"/>
      <c r="DB19" s="4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</row>
    <row r="20" spans="1:127" x14ac:dyDescent="0.25">
      <c r="A20" s="9" t="s">
        <v>5</v>
      </c>
      <c r="B20" s="9" t="s">
        <v>73</v>
      </c>
      <c r="C20" s="20"/>
      <c r="D20" s="9" t="s">
        <v>72</v>
      </c>
      <c r="E20" s="9"/>
      <c r="F20" s="9" t="str">
        <f>INDEX('Unique Asset List'!$D$4:$D$59,MATCH(B20,_CompoundList,0))</f>
        <v>Ph2a</v>
      </c>
      <c r="G20" s="19">
        <v>0</v>
      </c>
      <c r="H20" s="9">
        <v>2014</v>
      </c>
      <c r="I20" s="9">
        <v>6</v>
      </c>
      <c r="J20" s="18">
        <f>INDEX(PTRS!$D$6:$D$12,MATCH('1'!$F20,PTRS!$B$6:$B$12,0))</f>
        <v>0.1638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8">
        <f>J20/3</f>
        <v>5.4600000000000003E-2</v>
      </c>
      <c r="N20" s="17">
        <f>INDEX('Unique Asset List'!$I$4:$R$59,MATCH($B20,'Unique Asset List'!$B$4:$B$59,0),MATCH(N$8,'Unique Asset List'!$I$3:$R$3,0))</f>
        <v>0.1638</v>
      </c>
      <c r="O20" s="17">
        <f>INDEX('Unique Asset List'!$I$4:$R$59,MATCH($B20,'Unique Asset List'!$B$4:$B$59,0),MATCH(O$8,'Unique Asset List'!$I$3:$R$3,0))</f>
        <v>0.1638</v>
      </c>
      <c r="P20" s="17">
        <f>INDEX('Unique Asset List'!$I$4:$R$59,MATCH($B20,'Unique Asset List'!$B$4:$B$59,0),MATCH(P$8,'Unique Asset List'!$I$3:$R$3,0))</f>
        <v>0.1638</v>
      </c>
      <c r="Q20" s="17">
        <f>INDEX('Unique Asset List'!$I$4:$R$59,MATCH($B20,'Unique Asset List'!$B$4:$B$59,0),MATCH(Q$8,'Unique Asset List'!$I$3:$R$3,0))</f>
        <v>0.1638</v>
      </c>
      <c r="R20" s="17">
        <f>INDEX('Unique Asset List'!$I$4:$R$59,MATCH($B20,'Unique Asset List'!$B$4:$B$59,0),MATCH(R$8,'Unique Asset List'!$I$3:$R$3,0))</f>
        <v>0.1638</v>
      </c>
      <c r="S20" s="17">
        <f>INDEX('Unique Asset List'!$I$4:$R$59,MATCH($B20,'Unique Asset List'!$B$4:$B$59,0),MATCH(S$8,'Unique Asset List'!$I$3:$R$3,0))</f>
        <v>1</v>
      </c>
      <c r="T20" s="17"/>
      <c r="U20" s="17">
        <f t="shared" si="1"/>
        <v>0.88108561652677853</v>
      </c>
      <c r="V20" s="17">
        <v>1</v>
      </c>
      <c r="W20" s="9" t="s">
        <v>59</v>
      </c>
      <c r="X20" s="9">
        <f>INDEX('Unique Asset List'!$AC$4:$AI$59,MATCH('1'!$B20,'Unique Asset List'!$B$4:$B$59,0),MATCH('1'!$C$1,'Unique Asset List'!$AC$3:$AI$3,0))</f>
        <v>2023</v>
      </c>
      <c r="Y20" s="9">
        <f>INDEX('Unique Asset List'!$AJ$4:$AP$59,MATCH('1'!$B20,'Unique Asset List'!$B$4:$B$59,0),MATCH('1'!$C$1,'Unique Asset List'!$AJ$3:$AP$3,0))</f>
        <v>10</v>
      </c>
      <c r="Z20" s="9">
        <f>INDEX('Unique Asset List'!$AX$4:$BD$59,MATCH('1'!$B20,'Unique Asset List'!$B$4:$B$59,0),MATCH('1'!$C$1,'Unique Asset List'!$AX$3:$BD$3,0))</f>
        <v>2033</v>
      </c>
      <c r="AA20" s="9">
        <f>INDEX('Unique Asset List'!$BE$4:$BK$59,MATCH('1'!$B20,'Unique Asset List'!$B$4:$B$59,0),MATCH('1'!$C$1,'Unique Asset List'!$BE$3:$BK$3,0))</f>
        <v>7</v>
      </c>
      <c r="AB20" s="16">
        <f t="shared" si="6"/>
        <v>1.8922540000000003</v>
      </c>
      <c r="AC20" s="16">
        <f t="shared" si="2"/>
        <v>0.95696700000000001</v>
      </c>
      <c r="AD20" s="16">
        <f t="shared" si="3"/>
        <v>0.45913097663999997</v>
      </c>
      <c r="AE20" s="15">
        <f>INDEX('Unique Asset List'!$CN$4:$CT$59,MATCH('1'!$B20,'Unique Asset List'!$B$4:$B$59,0),MATCH('1'!$C$1,'Unique Asset List'!$CN$3:$CT$3,0))</f>
        <v>0.22</v>
      </c>
      <c r="AF20" s="15">
        <f>INDEX('Unique Asset List'!$CU$4:$DA$59,MATCH('1'!$B20,'Unique Asset List'!$B$4:$B$59,0),MATCH('1'!$C$1,'Unique Asset List'!$CU$3:$DA$3,0))</f>
        <v>0.28000000000000003</v>
      </c>
      <c r="AG20" s="15">
        <f>INDEX('Unique Asset List'!$BZ$4:$CF$59,MATCH('1'!$B20,'Unique Asset List'!$B$4:$B$59,0),MATCH('1'!$C$1,'Unique Asset List'!$BZ$3:$CF$3,0))</f>
        <v>0.22</v>
      </c>
      <c r="AH20" s="15">
        <f>INDEX('Unique Asset List'!$CG$4:$CM$59,MATCH('1'!$B20,'Unique Asset List'!$B$4:$B$59,0),MATCH('1'!$C$1,'Unique Asset List'!$CG$3:$CM$3,0))</f>
        <v>0.28000000000000003</v>
      </c>
      <c r="AI20" s="11">
        <v>0.97304949785176587</v>
      </c>
      <c r="AJ20" s="15">
        <f>INDEX('Unique Asset List'!$BL$4:$BR$59,MATCH('1'!$B20,'Unique Asset List'!$B$4:$B$59,0),MATCH('1'!$C$1,'Unique Asset List'!$BL$3:$BR$3,0))</f>
        <v>1.2267192541321688</v>
      </c>
      <c r="AK20" s="15">
        <f>INDEX('Unique Asset List'!$BS$4:$BY$59,MATCH('1'!$B20,'Unique Asset List'!$B$4:$B$59,0),MATCH('1'!$C$1,'Unique Asset List'!$BS$3:$BY$3,0))</f>
        <v>11.984388276878477</v>
      </c>
      <c r="AL20" s="139">
        <v>160</v>
      </c>
      <c r="AM20" s="14">
        <f>INDEX(Simulation!$B$6:$H$6,MATCH($A20,Simulation!$B$1:$H$1,0))*(1+AN20)^((DATE(X20,Y20,15)-DATE(2017,1,15))/365.5)</f>
        <v>18.915197540095335</v>
      </c>
      <c r="AN20" s="12">
        <v>3.5000000000000003E-2</v>
      </c>
      <c r="AO20" s="13">
        <v>60</v>
      </c>
      <c r="AP20" s="11">
        <v>0.8</v>
      </c>
      <c r="AQ20" s="12">
        <v>-0.02</v>
      </c>
      <c r="AR20" s="11">
        <v>0.5</v>
      </c>
      <c r="AS20" s="10">
        <v>1</v>
      </c>
      <c r="AT20" s="168">
        <f>INDEX('Unique Asset List'!S$4:S$59,MATCH($B20,_CompoundList,0))</f>
        <v>0</v>
      </c>
      <c r="AU20" s="168">
        <f>INDEX('Unique Asset List'!T$4:T$59,MATCH($B20,_CompoundList,0))</f>
        <v>0</v>
      </c>
      <c r="AV20" s="168">
        <f>INDEX('Unique Asset List'!U$4:U$59,MATCH($B20,_CompoundList,0))</f>
        <v>0</v>
      </c>
      <c r="AW20" s="168">
        <f>INDEX('Unique Asset List'!V$4:V$59,MATCH($B20,_CompoundList,0))</f>
        <v>0</v>
      </c>
      <c r="AX20" s="168">
        <f>INDEX('Unique Asset List'!W$4:W$59,MATCH($B20,_CompoundList,0))</f>
        <v>0</v>
      </c>
      <c r="AY20" s="168">
        <f ca="1">INDEX('Unique Asset List'!X$4:X$59,MATCH($B20,_CompoundList,0))</f>
        <v>0</v>
      </c>
      <c r="AZ20" s="168">
        <f ca="1">INDEX('Unique Asset List'!Y$4:Y$59,MATCH($B20,_CompoundList,0))</f>
        <v>1</v>
      </c>
      <c r="BA20" s="168">
        <f ca="1">INDEX('Unique Asset List'!Z$4:Z$59,MATCH($B20,_CompoundList,0))</f>
        <v>1</v>
      </c>
      <c r="BB20" s="168">
        <f ca="1">INDEX('Unique Asset List'!AA$4:AA$59,MATCH($B20,_CompoundList,0))</f>
        <v>0</v>
      </c>
      <c r="BC20" s="168">
        <f ca="1">INDEX('Unique Asset List'!AB$4:AB$59,MATCH($B20,_CompoundList,0))</f>
        <v>1</v>
      </c>
      <c r="BD20" s="168">
        <f>INDEX('Unique Asset List'!$A$4:$A$75,MATCH(B20,'Unique Asset List'!$B$4:$B$75,0))</f>
        <v>36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4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5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3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7"/>
        <v>3.6665352937258401E-2</v>
      </c>
      <c r="CB20" s="8">
        <f t="shared" si="4"/>
        <v>0.86180622336000012</v>
      </c>
      <c r="CC20" s="5">
        <f t="shared" si="8"/>
        <v>3.6138993719754729E-2</v>
      </c>
      <c r="CD20" s="7">
        <f t="shared" si="5"/>
        <v>2.9954225663464036E-3</v>
      </c>
      <c r="CE20" s="4">
        <v>3</v>
      </c>
      <c r="CF20" s="3">
        <v>3</v>
      </c>
      <c r="CG20" s="3">
        <v>3</v>
      </c>
      <c r="CH20" s="3">
        <v>4</v>
      </c>
      <c r="CI20" s="3">
        <v>3</v>
      </c>
      <c r="CJ20" s="3">
        <v>3</v>
      </c>
      <c r="CK20" s="3">
        <v>3</v>
      </c>
      <c r="CL20" s="3">
        <v>5</v>
      </c>
      <c r="CM20" s="3">
        <v>4</v>
      </c>
      <c r="CN20" s="3">
        <v>3</v>
      </c>
      <c r="CO20" s="3">
        <v>3</v>
      </c>
      <c r="CP20" s="3">
        <v>3</v>
      </c>
      <c r="CQ20" s="3">
        <v>5</v>
      </c>
      <c r="CR20" s="3">
        <v>2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3</v>
      </c>
      <c r="CY20" s="3">
        <v>3</v>
      </c>
      <c r="CZ20" s="6">
        <v>3</v>
      </c>
      <c r="DA20" s="5"/>
      <c r="DB20" s="4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</row>
    <row r="21" spans="1:127" x14ac:dyDescent="0.25">
      <c r="A21" s="9" t="s">
        <v>5</v>
      </c>
      <c r="B21" s="9" t="s">
        <v>37</v>
      </c>
      <c r="C21" s="20"/>
      <c r="D21" s="9" t="s">
        <v>2</v>
      </c>
      <c r="E21" s="9"/>
      <c r="F21" s="9" t="str">
        <f>INDEX('Unique Asset List'!$D$4:$D$59,MATCH(B21,_CompoundList,0))</f>
        <v>Ph3</v>
      </c>
      <c r="G21" s="19">
        <v>0</v>
      </c>
      <c r="H21" s="9">
        <v>2014</v>
      </c>
      <c r="I21" s="9">
        <v>6</v>
      </c>
      <c r="J21" s="18">
        <f>INDEX(PTRS!$D$6:$D$12,MATCH('1'!$F21,PTRS!$B$6:$B$12,0))</f>
        <v>0.58500000000000008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1</v>
      </c>
      <c r="M21" s="17">
        <v>0.4</v>
      </c>
      <c r="N21" s="17">
        <f>INDEX('Unique Asset List'!$I$4:$R$59,MATCH($B21,'Unique Asset List'!$B$4:$B$59,0),MATCH(N$8,'Unique Asset List'!$I$3:$R$3,0))</f>
        <v>0.4</v>
      </c>
      <c r="O21" s="17">
        <f>INDEX('Unique Asset List'!$I$4:$R$59,MATCH($B21,'Unique Asset List'!$B$4:$B$59,0),MATCH(O$8,'Unique Asset List'!$I$3:$R$3,0))</f>
        <v>0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0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1"/>
        <v>0.47693940549279612</v>
      </c>
      <c r="V21" s="17">
        <v>1</v>
      </c>
      <c r="W21" s="9" t="s">
        <v>36</v>
      </c>
      <c r="X21" s="9">
        <f>INDEX('Unique Asset List'!$AC$4:$AI$59,MATCH('1'!$B21,'Unique Asset List'!$B$4:$B$59,0),MATCH('1'!$C$1,'Unique Asset List'!$AC$3:$AI$3,0))</f>
        <v>2024</v>
      </c>
      <c r="Y21" s="9">
        <f>INDEX('Unique Asset List'!$AJ$4:$AP$59,MATCH('1'!$B21,'Unique Asset List'!$B$4:$B$59,0),MATCH('1'!$C$1,'Unique Asset List'!$AJ$3:$AP$3,0))</f>
        <v>2</v>
      </c>
      <c r="Z21" s="9">
        <f>INDEX('Unique Asset List'!$AX$4:$BD$59,MATCH('1'!$B21,'Unique Asset List'!$B$4:$B$59,0),MATCH('1'!$C$1,'Unique Asset List'!$AX$3:$BD$3,0))</f>
        <v>2035</v>
      </c>
      <c r="AA21" s="9">
        <f>INDEX('Unique Asset List'!$BE$4:$BK$59,MATCH('1'!$B21,'Unique Asset List'!$B$4:$B$59,0),MATCH('1'!$C$1,'Unique Asset List'!$BE$3:$BK$3,0))</f>
        <v>10</v>
      </c>
      <c r="AB21" s="16">
        <f t="shared" si="6"/>
        <v>2.1511674000000003</v>
      </c>
      <c r="AC21" s="16">
        <f t="shared" si="2"/>
        <v>1.1041772000000001</v>
      </c>
      <c r="AD21" s="16">
        <f t="shared" si="3"/>
        <v>0.45913097663999997</v>
      </c>
      <c r="AE21" s="15">
        <f>INDEX('Unique Asset List'!$CN$4:$CT$59,MATCH('1'!$B21,'Unique Asset List'!$B$4:$B$59,0),MATCH('1'!$C$1,'Unique Asset List'!$CN$3:$CT$3,0))</f>
        <v>0.15</v>
      </c>
      <c r="AF21" s="15">
        <f>INDEX('Unique Asset List'!$CU$4:$DA$59,MATCH('1'!$B21,'Unique Asset List'!$B$4:$B$59,0),MATCH('1'!$C$1,'Unique Asset List'!$CU$3:$DA$3,0))</f>
        <v>0.35</v>
      </c>
      <c r="AG21" s="15">
        <f>INDEX('Unique Asset List'!$BZ$4:$CF$59,MATCH('1'!$B21,'Unique Asset List'!$B$4:$B$59,0),MATCH('1'!$C$1,'Unique Asset List'!$BZ$3:$CF$3,0))</f>
        <v>0.15</v>
      </c>
      <c r="AH21" s="15">
        <f>INDEX('Unique Asset List'!$CG$4:$CM$59,MATCH('1'!$B21,'Unique Asset List'!$B$4:$B$59,0),MATCH('1'!$C$1,'Unique Asset List'!$CG$3:$CM$3,0))</f>
        <v>0.35</v>
      </c>
      <c r="AI21" s="11">
        <v>0.97304949785176587</v>
      </c>
      <c r="AJ21" s="15">
        <f>INDEX('Unique Asset List'!$BL$4:$BR$59,MATCH('1'!$B21,'Unique Asset List'!$B$4:$B$59,0),MATCH('1'!$C$1,'Unique Asset List'!$BL$3:$BR$3,0))</f>
        <v>1.2267192541321688</v>
      </c>
      <c r="AK21" s="15">
        <f>INDEX('Unique Asset List'!$BS$4:$BY$59,MATCH('1'!$B21,'Unique Asset List'!$B$4:$B$59,0),MATCH('1'!$C$1,'Unique Asset List'!$BS$3:$BY$3,0))</f>
        <v>11.984388276878477</v>
      </c>
      <c r="AL21" s="139">
        <v>160</v>
      </c>
      <c r="AM21" s="14">
        <f>INDEX(Simulation!$B$6:$H$6,MATCH($A21,Simulation!$B$1:$H$1,0))*(1+AN21)^((DATE(X21,Y21,15)-DATE(2017,1,15))/365.5)</f>
        <v>19.135450317594071</v>
      </c>
      <c r="AN21" s="12">
        <v>3.5000000000000003E-2</v>
      </c>
      <c r="AO21" s="13">
        <v>60</v>
      </c>
      <c r="AP21" s="11">
        <v>0.8</v>
      </c>
      <c r="AQ21" s="12">
        <v>-0.02</v>
      </c>
      <c r="AR21" s="11">
        <v>0.5</v>
      </c>
      <c r="AS21" s="10">
        <v>1</v>
      </c>
      <c r="AT21" s="168">
        <f>INDEX('Unique Asset List'!S$4:S$59,MATCH($B21,_CompoundList,0))</f>
        <v>0</v>
      </c>
      <c r="AU21" s="168">
        <f>INDEX('Unique Asset List'!T$4:T$59,MATCH($B21,_CompoundList,0))</f>
        <v>1</v>
      </c>
      <c r="AV21" s="168">
        <f>INDEX('Unique Asset List'!U$4:U$59,MATCH($B21,_CompoundList,0))</f>
        <v>0</v>
      </c>
      <c r="AW21" s="168">
        <f>INDEX('Unique Asset List'!V$4:V$59,MATCH($B21,_CompoundList,0))</f>
        <v>1</v>
      </c>
      <c r="AX21" s="168">
        <f>INDEX('Unique Asset List'!W$4:W$59,MATCH($B21,_CompoundList,0))</f>
        <v>0</v>
      </c>
      <c r="AY21" s="168">
        <f ca="1">INDEX('Unique Asset List'!X$4:X$59,MATCH($B21,_CompoundList,0))</f>
        <v>1</v>
      </c>
      <c r="AZ21" s="168">
        <f ca="1">INDEX('Unique Asset List'!Y$4:Y$59,MATCH($B21,_CompoundList,0))</f>
        <v>0</v>
      </c>
      <c r="BA21" s="168">
        <f ca="1">INDEX('Unique Asset List'!Z$4:Z$59,MATCH($B21,_CompoundList,0))</f>
        <v>0</v>
      </c>
      <c r="BB21" s="168">
        <f ca="1">INDEX('Unique Asset List'!AA$4:AA$59,MATCH($B21,_CompoundList,0))</f>
        <v>1</v>
      </c>
      <c r="BC21" s="168">
        <f ca="1">INDEX('Unique Asset List'!AB$4:AB$59,MATCH($B21,_CompoundList,0))</f>
        <v>0</v>
      </c>
      <c r="BD21" s="168">
        <f>INDEX('Unique Asset List'!$A$4:$A$75,MATCH(B21,'Unique Asset List'!$B$4:$B$75,0))</f>
        <v>39</v>
      </c>
      <c r="BE21" s="4">
        <f>IF($C$5="ON",CE21,MyRating(_E1,$B21,Efficacy!$F$1))</f>
        <v>4</v>
      </c>
      <c r="BF21" s="3">
        <f>IF($C$5="ON",CF21,MyRating(_E2,$B21,Efficacy!$F$1))</f>
        <v>4</v>
      </c>
      <c r="BG21" s="3">
        <f>IF($C$5="ON",CG21,MyRating(_E3,$B21,Efficacy!$F$1))</f>
        <v>4</v>
      </c>
      <c r="BH21" s="3">
        <f>IF($C$5="ON",CH21,MyRating(_E4,$B21,Efficacy!$F$1))</f>
        <v>4</v>
      </c>
      <c r="BI21" s="3">
        <f>IF($C$5="ON",CI21,MyRating(_E5,$B21,Efficacy!$F$1))</f>
        <v>5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3</v>
      </c>
      <c r="BM21" s="3">
        <f>IF($C$5="ON",CM21,MyRating(_S1,$B21,Efficacy!$F$1))</f>
        <v>4</v>
      </c>
      <c r="BN21" s="3">
        <f>IF($C$5="ON",CN21,MyRating(_S2,$B21,Efficacy!$F$1))</f>
        <v>4</v>
      </c>
      <c r="BO21" s="3">
        <f>IF($C$5="ON",CO21,MyRating(_S3,$B21,Efficacy!$F$1))</f>
        <v>4</v>
      </c>
      <c r="BP21" s="3">
        <f>IF($C$5="ON",CP21,MyRating(_S4,$B21,Efficacy!$F$1))</f>
        <v>3</v>
      </c>
      <c r="BQ21" s="3">
        <f>IF($C$5="ON",CQ21,MyRating(_S5,$B21,Efficacy!$F$1))</f>
        <v>5</v>
      </c>
      <c r="BR21" s="3">
        <f>IF($C$5="ON",CR21,MyRating(_S6,$B21,Efficacy!$F$1))</f>
        <v>4</v>
      </c>
      <c r="BS21" s="3">
        <f>IF($C$5="ON",CS21,MyRating(_S7,$B21,Efficacy!$F$1))</f>
        <v>2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IF($C$5="ON",CX21,MyRating(_B1,$B21,Barrier!$F$2))</f>
        <v>3</v>
      </c>
      <c r="BY21" s="3">
        <f>IF($C$5="ON",CY21,MyRating(_B2,$B21,Barrier!$F$2))</f>
        <v>2</v>
      </c>
      <c r="BZ21" s="6">
        <f>IF($C$5="ON",CZ21,MyRating(_B3,$B21,Barrier!$F$2))</f>
        <v>2</v>
      </c>
      <c r="CA21" s="5">
        <f t="shared" si="7"/>
        <v>1.9847278521029049E-2</v>
      </c>
      <c r="CB21" s="8">
        <f t="shared" si="4"/>
        <v>0.60686562336000005</v>
      </c>
      <c r="CC21" s="5">
        <f t="shared" si="8"/>
        <v>2.5448311182803662E-2</v>
      </c>
      <c r="CD21" s="7">
        <f t="shared" si="5"/>
        <v>1.6214486211051878E-3</v>
      </c>
      <c r="CE21" s="4">
        <v>4</v>
      </c>
      <c r="CF21" s="3">
        <v>4</v>
      </c>
      <c r="CG21" s="3">
        <v>4</v>
      </c>
      <c r="CH21" s="3">
        <v>4</v>
      </c>
      <c r="CI21" s="3">
        <v>5</v>
      </c>
      <c r="CJ21" s="3">
        <v>3</v>
      </c>
      <c r="CK21" s="3">
        <v>3</v>
      </c>
      <c r="CL21" s="3">
        <v>3</v>
      </c>
      <c r="CM21" s="3">
        <v>4</v>
      </c>
      <c r="CN21" s="3">
        <v>4</v>
      </c>
      <c r="CO21" s="3">
        <v>4</v>
      </c>
      <c r="CP21" s="3">
        <v>4</v>
      </c>
      <c r="CQ21" s="3">
        <v>5</v>
      </c>
      <c r="CR21" s="3">
        <v>4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3</v>
      </c>
      <c r="CY21" s="3">
        <v>3</v>
      </c>
      <c r="CZ21" s="6">
        <v>3</v>
      </c>
      <c r="DA21" s="5"/>
      <c r="DB21" s="4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</row>
    <row r="22" spans="1:127" x14ac:dyDescent="0.25">
      <c r="A22" s="9" t="s">
        <v>5</v>
      </c>
      <c r="B22" s="9" t="s">
        <v>71</v>
      </c>
      <c r="C22" s="20"/>
      <c r="D22" s="9" t="s">
        <v>70</v>
      </c>
      <c r="E22" s="9"/>
      <c r="F22" s="9" t="str">
        <f>INDEX('Unique Asset List'!$D$4:$D$59,MATCH(B22,_CompoundList,0))</f>
        <v>Ph2a</v>
      </c>
      <c r="G22" s="19">
        <v>0</v>
      </c>
      <c r="H22" s="9">
        <v>2014</v>
      </c>
      <c r="I22" s="9">
        <v>6</v>
      </c>
      <c r="J22" s="18">
        <f>INDEX(PTRS!$D$6:$D$12,MATCH('1'!$F22,PTRS!$B$6:$B$12,0))</f>
        <v>0.1638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f>J22</f>
        <v>0.1638</v>
      </c>
      <c r="N22" s="17">
        <f>INDEX('Unique Asset List'!$I$4:$R$59,MATCH($B22,'Unique Asset List'!$B$4:$B$59,0),MATCH(N$8,'Unique Asset List'!$I$3:$R$3,0))</f>
        <v>0.1638</v>
      </c>
      <c r="O22" s="17">
        <f>INDEX('Unique Asset List'!$I$4:$R$59,MATCH($B22,'Unique Asset List'!$B$4:$B$59,0),MATCH(O$8,'Unique Asset List'!$I$3:$R$3,0))</f>
        <v>0.1638</v>
      </c>
      <c r="P22" s="17">
        <f>INDEX('Unique Asset List'!$I$4:$R$59,MATCH($B22,'Unique Asset List'!$B$4:$B$59,0),MATCH(P$8,'Unique Asset List'!$I$3:$R$3,0))</f>
        <v>0.1638</v>
      </c>
      <c r="Q22" s="17">
        <f>INDEX('Unique Asset List'!$I$4:$R$59,MATCH($B22,'Unique Asset List'!$B$4:$B$59,0),MATCH(Q$8,'Unique Asset List'!$I$3:$R$3,0))</f>
        <v>0.1638</v>
      </c>
      <c r="R22" s="17">
        <f>INDEX('Unique Asset List'!$I$4:$R$59,MATCH($B22,'Unique Asset List'!$B$4:$B$59,0),MATCH(R$8,'Unique Asset List'!$I$3:$R$3,0))</f>
        <v>0.1638</v>
      </c>
      <c r="S22" s="17">
        <f>INDEX('Unique Asset List'!$I$4:$R$59,MATCH($B22,'Unique Asset List'!$B$4:$B$59,0),MATCH(S$8,'Unique Asset List'!$I$3:$R$3,0))</f>
        <v>1</v>
      </c>
      <c r="T22" s="17"/>
      <c r="U22" s="17">
        <f t="shared" si="1"/>
        <v>0.88108561652677853</v>
      </c>
      <c r="V22" s="17">
        <v>1</v>
      </c>
      <c r="W22" s="9" t="s">
        <v>25</v>
      </c>
      <c r="X22" s="9">
        <f>INDEX('Unique Asset List'!$AC$4:$AI$59,MATCH('1'!$B22,'Unique Asset List'!$B$4:$B$59,0),MATCH('1'!$C$1,'Unique Asset List'!$AC$3:$AI$3,0))</f>
        <v>2023</v>
      </c>
      <c r="Y22" s="9">
        <f>INDEX('Unique Asset List'!$AJ$4:$AP$59,MATCH('1'!$B22,'Unique Asset List'!$B$4:$B$59,0),MATCH('1'!$C$1,'Unique Asset List'!$AJ$3:$AP$3,0))</f>
        <v>9</v>
      </c>
      <c r="Z22" s="9">
        <f>INDEX('Unique Asset List'!$AX$4:$BD$59,MATCH('1'!$B22,'Unique Asset List'!$B$4:$B$59,0),MATCH('1'!$C$1,'Unique Asset List'!$AX$3:$BD$3,0))</f>
        <v>2033</v>
      </c>
      <c r="AA22" s="9">
        <f>INDEX('Unique Asset List'!$BE$4:$BK$59,MATCH('1'!$B22,'Unique Asset List'!$B$4:$B$59,0),MATCH('1'!$C$1,'Unique Asset List'!$BE$3:$BK$3,0))</f>
        <v>9</v>
      </c>
      <c r="AB22" s="16">
        <f t="shared" si="6"/>
        <v>1.9312568000000003</v>
      </c>
      <c r="AC22" s="16">
        <f t="shared" si="2"/>
        <v>0.91891960000000006</v>
      </c>
      <c r="AD22" s="16">
        <f t="shared" si="3"/>
        <v>0.37907656835999998</v>
      </c>
      <c r="AE22" s="15">
        <f>INDEX('Unique Asset List'!$CN$4:$CT$59,MATCH('1'!$B22,'Unique Asset List'!$B$4:$B$59,0),MATCH('1'!$C$1,'Unique Asset List'!$CN$3:$CT$3,0))</f>
        <v>0.15</v>
      </c>
      <c r="AF22" s="15">
        <f>INDEX('Unique Asset List'!$CU$4:$DA$59,MATCH('1'!$B22,'Unique Asset List'!$B$4:$B$59,0),MATCH('1'!$C$1,'Unique Asset List'!$CU$3:$DA$3,0))</f>
        <v>0.35</v>
      </c>
      <c r="AG22" s="15">
        <f>INDEX('Unique Asset List'!$BZ$4:$CF$59,MATCH('1'!$B22,'Unique Asset List'!$B$4:$B$59,0),MATCH('1'!$C$1,'Unique Asset List'!$BZ$3:$CF$3,0))</f>
        <v>0.15</v>
      </c>
      <c r="AH22" s="15">
        <f>INDEX('Unique Asset List'!$CG$4:$CM$59,MATCH('1'!$B22,'Unique Asset List'!$B$4:$B$59,0),MATCH('1'!$C$1,'Unique Asset List'!$CG$3:$CM$3,0))</f>
        <v>0.35</v>
      </c>
      <c r="AI22" s="11">
        <v>0.97304949785176587</v>
      </c>
      <c r="AJ22" s="15">
        <f>INDEX('Unique Asset List'!$BL$4:$BR$59,MATCH('1'!$B22,'Unique Asset List'!$B$4:$B$59,0),MATCH('1'!$C$1,'Unique Asset List'!$BL$3:$BR$3,0))</f>
        <v>1.2267192541321688</v>
      </c>
      <c r="AK22" s="15">
        <f>INDEX('Unique Asset List'!$BS$4:$BY$59,MATCH('1'!$B22,'Unique Asset List'!$B$4:$B$59,0),MATCH('1'!$C$1,'Unique Asset List'!$BS$3:$BY$3,0))</f>
        <v>11.984388276878477</v>
      </c>
      <c r="AL22" s="139">
        <v>160</v>
      </c>
      <c r="AM22" s="14">
        <f>INDEX(Simulation!$B$6:$H$6,MATCH($A22,Simulation!$B$1:$H$1,0))*(1+AN22)^((DATE(X22,Y22,15)-DATE(2017,1,15))/365.5)</f>
        <v>18.861863042785817</v>
      </c>
      <c r="AN22" s="12">
        <v>3.5000000000000003E-2</v>
      </c>
      <c r="AO22" s="13">
        <v>60</v>
      </c>
      <c r="AP22" s="11">
        <v>0.8</v>
      </c>
      <c r="AQ22" s="12">
        <v>-0.02</v>
      </c>
      <c r="AR22" s="11">
        <v>0.5</v>
      </c>
      <c r="AS22" s="10">
        <v>1</v>
      </c>
      <c r="AT22" s="168">
        <f>INDEX('Unique Asset List'!S$4:S$59,MATCH($B22,_CompoundList,0))</f>
        <v>0</v>
      </c>
      <c r="AU22" s="168">
        <f>INDEX('Unique Asset List'!T$4:T$59,MATCH($B22,_CompoundList,0))</f>
        <v>0</v>
      </c>
      <c r="AV22" s="168">
        <f>INDEX('Unique Asset List'!U$4:U$59,MATCH($B22,_CompoundList,0))</f>
        <v>0</v>
      </c>
      <c r="AW22" s="168">
        <f>INDEX('Unique Asset List'!V$4:V$59,MATCH($B22,_CompoundList,0))</f>
        <v>0</v>
      </c>
      <c r="AX22" s="168">
        <f>INDEX('Unique Asset List'!W$4:W$59,MATCH($B22,_CompoundList,0))</f>
        <v>0</v>
      </c>
      <c r="AY22" s="168">
        <f ca="1">INDEX('Unique Asset List'!X$4:X$59,MATCH($B22,_CompoundList,0))</f>
        <v>0</v>
      </c>
      <c r="AZ22" s="168">
        <f ca="1">INDEX('Unique Asset List'!Y$4:Y$59,MATCH($B22,_CompoundList,0))</f>
        <v>0</v>
      </c>
      <c r="BA22" s="168">
        <f ca="1">INDEX('Unique Asset List'!Z$4:Z$59,MATCH($B22,_CompoundList,0))</f>
        <v>1</v>
      </c>
      <c r="BB22" s="168">
        <f ca="1">INDEX('Unique Asset List'!AA$4:AA$59,MATCH($B22,_CompoundList,0))</f>
        <v>1</v>
      </c>
      <c r="BC22" s="168">
        <f ca="1">INDEX('Unique Asset List'!AB$4:AB$59,MATCH($B22,_CompoundList,0))</f>
        <v>1</v>
      </c>
      <c r="BD22" s="168">
        <f>INDEX('Unique Asset List'!$A$4:$A$75,MATCH(B22,'Unique Asset List'!$B$4:$B$75,0))</f>
        <v>37</v>
      </c>
      <c r="BE22" s="4">
        <f>IF($C$5="ON",CE22,MyRating(_E1,$B22,Efficacy!$F$1))</f>
        <v>4</v>
      </c>
      <c r="BF22" s="3">
        <f>IF($C$5="ON",CF22,MyRating(_E2,$B22,Efficacy!$F$1))</f>
        <v>3</v>
      </c>
      <c r="BG22" s="3">
        <f>IF($C$5="ON",CG22,MyRating(_E3,$B22,Efficacy!$F$1))</f>
        <v>4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2</v>
      </c>
      <c r="BK22" s="3">
        <f>IF($C$5="ON",CK22,MyRating(_E7,$B22,Efficacy!$F$1))</f>
        <v>3</v>
      </c>
      <c r="BL22" s="3">
        <f>IF($C$5="ON",CL22,MyRating(_E8,$B22,Efficacy!$F$1))</f>
        <v>5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5</v>
      </c>
      <c r="BR22" s="3">
        <f>IF($C$5="ON",CR22,MyRating(_S6,$B22,Efficacy!$F$1))</f>
        <v>2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1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7"/>
        <v>3.6665352937258401E-2</v>
      </c>
      <c r="CB22" s="8">
        <f t="shared" si="4"/>
        <v>0.86180622336000012</v>
      </c>
      <c r="CC22" s="5">
        <f t="shared" si="8"/>
        <v>3.6138993719754729E-2</v>
      </c>
      <c r="CD22" s="7">
        <f t="shared" si="5"/>
        <v>2.9954225663464036E-3</v>
      </c>
      <c r="CE22" s="4">
        <v>4</v>
      </c>
      <c r="CF22" s="3">
        <v>3</v>
      </c>
      <c r="CG22" s="3">
        <v>4</v>
      </c>
      <c r="CH22" s="3">
        <v>3</v>
      </c>
      <c r="CI22" s="3">
        <v>3</v>
      </c>
      <c r="CJ22" s="3">
        <v>2</v>
      </c>
      <c r="CK22" s="3">
        <v>3</v>
      </c>
      <c r="CL22" s="3">
        <v>5</v>
      </c>
      <c r="CM22" s="3">
        <v>3</v>
      </c>
      <c r="CN22" s="3">
        <v>3</v>
      </c>
      <c r="CO22" s="3">
        <v>3</v>
      </c>
      <c r="CP22" s="3">
        <v>3</v>
      </c>
      <c r="CQ22" s="3">
        <v>5</v>
      </c>
      <c r="CR22" s="3">
        <v>2</v>
      </c>
      <c r="CS22" s="3">
        <v>3</v>
      </c>
      <c r="CT22" s="3">
        <v>3</v>
      </c>
      <c r="CU22" s="3">
        <v>3</v>
      </c>
      <c r="CV22" s="3">
        <v>3</v>
      </c>
      <c r="CW22" s="3">
        <v>1</v>
      </c>
      <c r="CX22" s="3">
        <v>3</v>
      </c>
      <c r="CY22" s="3">
        <v>3</v>
      </c>
      <c r="CZ22" s="6">
        <v>3</v>
      </c>
      <c r="DA22" s="5"/>
      <c r="DB22" s="4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</row>
    <row r="23" spans="1:127" x14ac:dyDescent="0.25">
      <c r="A23" s="9" t="s">
        <v>5</v>
      </c>
      <c r="B23" s="9" t="s">
        <v>66</v>
      </c>
      <c r="C23" s="20"/>
      <c r="D23" s="9" t="s">
        <v>61</v>
      </c>
      <c r="E23" s="9"/>
      <c r="F23" s="9" t="str">
        <f>INDEX('Unique Asset List'!$D$4:$D$59,MATCH(B23,_CompoundList,0))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INDEX(PTRS!$D$6:$D$12,MATCH('1'!$F23,PTRS!$B$6:$B$12,0))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f>J23</f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0.88108561652677853</v>
      </c>
      <c r="V23" s="17">
        <v>1</v>
      </c>
      <c r="W23" s="9" t="s">
        <v>59</v>
      </c>
      <c r="X23" s="9">
        <f>INDEX('Unique Asset List'!$AC$4:$AI$59,MATCH('1'!$B23,'Unique Asset List'!$B$4:$B$59,0),MATCH('1'!$C$1,'Unique Asset List'!$AC$3:$AI$3,0))</f>
        <v>2023</v>
      </c>
      <c r="Y23" s="9">
        <f>INDEX('Unique Asset List'!$AJ$4:$AP$59,MATCH('1'!$B23,'Unique Asset List'!$B$4:$B$59,0),MATCH('1'!$C$1,'Unique Asset List'!$AJ$3:$AP$3,0))</f>
        <v>6</v>
      </c>
      <c r="Z23" s="9">
        <f>INDEX('Unique Asset List'!$AX$4:$BD$59,MATCH('1'!$B23,'Unique Asset List'!$B$4:$B$59,0),MATCH('1'!$C$1,'Unique Asset List'!$AX$3:$BD$3,0))</f>
        <v>2036</v>
      </c>
      <c r="AA23" s="9">
        <f>INDEX('Unique Asset List'!$BE$4:$BK$59,MATCH('1'!$B23,'Unique Asset List'!$B$4:$B$59,0),MATCH('1'!$C$1,'Unique Asset List'!$BE$3:$BK$3,0))</f>
        <v>6</v>
      </c>
      <c r="AB23" s="16">
        <f t="shared" si="6"/>
        <v>1.6860000000000002</v>
      </c>
      <c r="AC23" s="16">
        <f t="shared" si="2"/>
        <v>0.98153990000000002</v>
      </c>
      <c r="AD23" s="16">
        <f t="shared" si="3"/>
        <v>0.43769557663999997</v>
      </c>
      <c r="AE23" s="15">
        <f>INDEX('Unique Asset List'!$CN$4:$CT$59,MATCH('1'!$B23,'Unique Asset List'!$B$4:$B$59,0),MATCH('1'!$C$1,'Unique Asset List'!$CN$3:$CT$3,0))</f>
        <v>0.22</v>
      </c>
      <c r="AF23" s="15">
        <f>INDEX('Unique Asset List'!$CU$4:$DA$59,MATCH('1'!$B23,'Unique Asset List'!$B$4:$B$59,0),MATCH('1'!$C$1,'Unique Asset List'!$CU$3:$DA$3,0))</f>
        <v>0.28000000000000003</v>
      </c>
      <c r="AG23" s="15">
        <f>INDEX('Unique Asset List'!$BZ$4:$CF$59,MATCH('1'!$B23,'Unique Asset List'!$B$4:$B$59,0),MATCH('1'!$C$1,'Unique Asset List'!$BZ$3:$CF$3,0))</f>
        <v>0.22</v>
      </c>
      <c r="AH23" s="15">
        <f>INDEX('Unique Asset List'!$CG$4:$CM$59,MATCH('1'!$B23,'Unique Asset List'!$B$4:$B$59,0),MATCH('1'!$C$1,'Unique Asset List'!$CG$3:$CM$3,0))</f>
        <v>0.28000000000000003</v>
      </c>
      <c r="AI23" s="11">
        <v>0.97304949785176587</v>
      </c>
      <c r="AJ23" s="15">
        <f>INDEX('Unique Asset List'!$BL$4:$BR$59,MATCH('1'!$B23,'Unique Asset List'!$B$4:$B$59,0),MATCH('1'!$C$1,'Unique Asset List'!$BL$3:$BR$3,0))</f>
        <v>1.2267192541321688</v>
      </c>
      <c r="AK23" s="15">
        <f>INDEX('Unique Asset List'!$BS$4:$BY$59,MATCH('1'!$B23,'Unique Asset List'!$B$4:$B$59,0),MATCH('1'!$C$1,'Unique Asset List'!$BS$3:$BY$3,0))</f>
        <v>11.984388276878477</v>
      </c>
      <c r="AL23" s="139">
        <v>160</v>
      </c>
      <c r="AM23" s="14">
        <f>INDEX(Simulation!$B$6:$H$6,MATCH($A23,Simulation!$B$1:$H$1,0))*(1+AN23)^((DATE(X23,Y23,15)-DATE(2017,1,15))/365.5)</f>
        <v>18.699239833786123</v>
      </c>
      <c r="AN23" s="12">
        <v>3.5000000000000003E-2</v>
      </c>
      <c r="AO23" s="13">
        <v>60</v>
      </c>
      <c r="AP23" s="11">
        <v>0.8</v>
      </c>
      <c r="AQ23" s="12">
        <v>-0.02</v>
      </c>
      <c r="AR23" s="11">
        <v>0.5</v>
      </c>
      <c r="AS23" s="10">
        <v>1</v>
      </c>
      <c r="AT23" s="168">
        <f>INDEX('Unique Asset List'!S$4:S$59,MATCH($B23,_CompoundList,0))</f>
        <v>0</v>
      </c>
      <c r="AU23" s="168">
        <f>INDEX('Unique Asset List'!T$4:T$59,MATCH($B23,_CompoundList,0))</f>
        <v>0</v>
      </c>
      <c r="AV23" s="168">
        <f>INDEX('Unique Asset List'!U$4:U$59,MATCH($B23,_CompoundList,0))</f>
        <v>0</v>
      </c>
      <c r="AW23" s="168">
        <f>INDEX('Unique Asset List'!V$4:V$59,MATCH($B23,_CompoundList,0))</f>
        <v>0</v>
      </c>
      <c r="AX23" s="168">
        <f>INDEX('Unique Asset List'!W$4:W$59,MATCH($B23,_CompoundList,0))</f>
        <v>0</v>
      </c>
      <c r="AY23" s="168">
        <f ca="1">INDEX('Unique Asset List'!X$4:X$59,MATCH($B23,_CompoundList,0))</f>
        <v>1</v>
      </c>
      <c r="AZ23" s="168">
        <f ca="1">INDEX('Unique Asset List'!Y$4:Y$59,MATCH($B23,_CompoundList,0))</f>
        <v>1</v>
      </c>
      <c r="BA23" s="168">
        <f ca="1">INDEX('Unique Asset List'!Z$4:Z$59,MATCH($B23,_CompoundList,0))</f>
        <v>1</v>
      </c>
      <c r="BB23" s="168">
        <f ca="1">INDEX('Unique Asset List'!AA$4:AA$59,MATCH($B23,_CompoundList,0))</f>
        <v>0</v>
      </c>
      <c r="BC23" s="168">
        <f ca="1">INDEX('Unique Asset List'!AB$4:AB$59,MATCH($B23,_CompoundList,0))</f>
        <v>1</v>
      </c>
      <c r="BD23" s="168">
        <f>INDEX('Unique Asset List'!$A$4:$A$75,MATCH(B23,'Unique Asset List'!$B$4:$B$75,0))</f>
        <v>1</v>
      </c>
      <c r="BE23" s="4">
        <f>IF($C$5="ON",CE23,MyRating(_E1,$B23,Efficacy!$F$1))</f>
        <v>3</v>
      </c>
      <c r="BF23" s="3">
        <f>IF($C$5="ON",CF23,MyRating(_E2,$B23,Efficacy!$F$1))</f>
        <v>3</v>
      </c>
      <c r="BG23" s="3">
        <f>IF($C$5="ON",CG23,MyRating(_E3,$B23,Efficacy!$F$1))</f>
        <v>3</v>
      </c>
      <c r="BH23" s="3">
        <f>IF($C$5="ON",CH23,MyRating(_E4,$B23,Efficacy!$F$1))</f>
        <v>3</v>
      </c>
      <c r="BI23" s="3">
        <f>IF($C$5="ON",CI23,MyRating(_E5,$B23,Efficacy!$F$1))</f>
        <v>3</v>
      </c>
      <c r="BJ23" s="3">
        <f>IF($C$5="ON",CJ23,MyRating(_E6,$B23,Efficacy!$F$1))</f>
        <v>3</v>
      </c>
      <c r="BK23" s="3">
        <f>IF($C$5="ON",CK23,MyRating(_E7,$B23,Efficacy!$F$1))</f>
        <v>3</v>
      </c>
      <c r="BL23" s="3">
        <f>IF($C$5="ON",CL23,MyRating(_E8,$B23,Efficacy!$F$1))</f>
        <v>3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4</v>
      </c>
      <c r="BQ23" s="3">
        <f>IF($C$5="ON",CQ23,MyRating(_S5,$B23,Efficacy!$F$1))</f>
        <v>5</v>
      </c>
      <c r="BR23" s="3">
        <f>IF($C$5="ON",CR23,MyRating(_S6,$B23,Efficacy!$F$1))</f>
        <v>2</v>
      </c>
      <c r="BS23" s="3">
        <f>IF($C$5="ON",CS23,MyRating(_S7,$B23,Efficacy!$F$1))</f>
        <v>3</v>
      </c>
      <c r="BT23" s="3">
        <f>IF($C$5="ON",CT23,MyRating(_D1,$B23,Efficacy!$F$1))</f>
        <v>2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7"/>
        <v>3.6665352937258401E-2</v>
      </c>
      <c r="CB23" s="8">
        <f t="shared" si="4"/>
        <v>0.86180622336000012</v>
      </c>
      <c r="CC23" s="5">
        <f t="shared" si="8"/>
        <v>3.6138993719754729E-2</v>
      </c>
      <c r="CD23" s="7">
        <f t="shared" si="5"/>
        <v>2.9954225663464036E-3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4</v>
      </c>
      <c r="CN23" s="3">
        <v>3</v>
      </c>
      <c r="CO23" s="3">
        <v>3</v>
      </c>
      <c r="CP23" s="3">
        <v>4</v>
      </c>
      <c r="CQ23" s="3">
        <v>5</v>
      </c>
      <c r="CR23" s="3">
        <v>2</v>
      </c>
      <c r="CS23" s="3">
        <v>3</v>
      </c>
      <c r="CT23" s="3">
        <v>2</v>
      </c>
      <c r="CU23" s="3">
        <v>3</v>
      </c>
      <c r="CV23" s="3">
        <v>3</v>
      </c>
      <c r="CW23" s="3">
        <v>3</v>
      </c>
      <c r="CX23" s="3">
        <v>3</v>
      </c>
      <c r="CY23" s="3">
        <v>3</v>
      </c>
      <c r="CZ23" s="6">
        <v>3</v>
      </c>
      <c r="DA23" s="5"/>
      <c r="DB23" s="4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</row>
    <row r="24" spans="1:127" x14ac:dyDescent="0.25">
      <c r="A24" s="9" t="s">
        <v>5</v>
      </c>
      <c r="B24" s="9" t="s">
        <v>285</v>
      </c>
      <c r="C24" s="20"/>
      <c r="D24" s="9" t="s">
        <v>2</v>
      </c>
      <c r="E24" s="9"/>
      <c r="F24" s="9" t="str">
        <f>INDEX('Unique Asset List'!$D$4:$D$59,MATCH(B24,_CompoundList,0))</f>
        <v>Ph3</v>
      </c>
      <c r="G24" s="19">
        <v>0</v>
      </c>
      <c r="H24" s="9">
        <v>2014</v>
      </c>
      <c r="I24" s="9">
        <v>6</v>
      </c>
      <c r="J24" s="18">
        <f>INDEX(PTRS!$D$6:$D$12,MATCH('1'!$F24,PTRS!$B$6:$B$12,0))</f>
        <v>0.58500000000000008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</v>
      </c>
      <c r="N24" s="17">
        <f>INDEX('Unique Asset List'!$I$4:$R$59,MATCH($B24,'Unique Asset List'!$B$4:$B$59,0),MATCH(N$8,'Unique Asset List'!$I$3:$R$3,0))</f>
        <v>0.16400000000000001</v>
      </c>
      <c r="O24" s="17">
        <f>INDEX('Unique Asset List'!$I$4:$R$59,MATCH($B24,'Unique Asset List'!$B$4:$B$59,0),MATCH(O$8,'Unique Asset List'!$I$3:$R$3,0))</f>
        <v>0.16400000000000001</v>
      </c>
      <c r="P24" s="17">
        <f>INDEX('Unique Asset List'!$I$4:$R$59,MATCH($B24,'Unique Asset List'!$B$4:$B$59,0),MATCH(P$8,'Unique Asset List'!$I$3:$R$3,0))</f>
        <v>0.16400000000000001</v>
      </c>
      <c r="Q24" s="17">
        <f>INDEX('Unique Asset List'!$I$4:$R$59,MATCH($B24,'Unique Asset List'!$B$4:$B$59,0),MATCH(Q$8,'Unique Asset List'!$I$3:$R$3,0))</f>
        <v>0.16400000000000001</v>
      </c>
      <c r="R24" s="17">
        <f>INDEX('Unique Asset List'!$I$4:$R$59,MATCH($B24,'Unique Asset List'!$B$4:$B$59,0),MATCH(R$8,'Unique Asset List'!$I$3:$R$3,0))</f>
        <v>0.16400000000000001</v>
      </c>
      <c r="S24" s="17">
        <f>INDEX('Unique Asset List'!$I$4:$R$59,MATCH($B24,'Unique Asset List'!$B$4:$B$59,0),MATCH(S$8,'Unique Asset List'!$I$3:$R$3,0))</f>
        <v>0</v>
      </c>
      <c r="T24" s="17"/>
      <c r="U24" s="17">
        <f t="shared" si="1"/>
        <v>0.82406196073191273</v>
      </c>
      <c r="V24" s="17">
        <v>0.56000000000000005</v>
      </c>
      <c r="W24" s="9" t="s">
        <v>59</v>
      </c>
      <c r="X24" s="9">
        <f>INDEX('Unique Asset List'!$AC$4:$AI$59,MATCH('1'!$B24,'Unique Asset List'!$B$4:$B$59,0),MATCH('1'!$C$1,'Unique Asset List'!$AC$3:$AI$3,0))</f>
        <v>2025</v>
      </c>
      <c r="Y24" s="9">
        <f>INDEX('Unique Asset List'!$AJ$4:$AP$59,MATCH('1'!$B24,'Unique Asset List'!$B$4:$B$59,0),MATCH('1'!$C$1,'Unique Asset List'!$AJ$3:$AP$3,0))</f>
        <v>11</v>
      </c>
      <c r="Z24" s="9">
        <f>INDEX('Unique Asset List'!$AX$4:$BD$59,MATCH('1'!$B24,'Unique Asset List'!$B$4:$B$59,0),MATCH('1'!$C$1,'Unique Asset List'!$AX$3:$BD$3,0))</f>
        <v>2045</v>
      </c>
      <c r="AA24" s="9">
        <f>INDEX('Unique Asset List'!$BE$4:$BK$59,MATCH('1'!$B24,'Unique Asset List'!$B$4:$B$59,0),MATCH('1'!$C$1,'Unique Asset List'!$BE$3:$BK$3,0))</f>
        <v>11</v>
      </c>
      <c r="AB24" s="16">
        <f t="shared" si="6"/>
        <v>2.3950192000000001</v>
      </c>
      <c r="AC24" s="16">
        <f t="shared" si="2"/>
        <v>0.95696700000000001</v>
      </c>
      <c r="AD24" s="16">
        <f t="shared" si="3"/>
        <v>0.45913097663999997</v>
      </c>
      <c r="AE24" s="15">
        <f>INDEX('Unique Asset List'!$CN$4:$CT$59,MATCH('1'!$B24,'Unique Asset List'!$B$4:$B$59,0),MATCH('1'!$C$1,'Unique Asset List'!$CN$3:$CT$3,0))</f>
        <v>0.22</v>
      </c>
      <c r="AF24" s="15">
        <f>INDEX('Unique Asset List'!$CU$4:$DA$59,MATCH('1'!$B24,'Unique Asset List'!$B$4:$B$59,0),MATCH('1'!$C$1,'Unique Asset List'!$CU$3:$DA$3,0))</f>
        <v>0.28000000000000003</v>
      </c>
      <c r="AG24" s="15">
        <f>INDEX('Unique Asset List'!$BZ$4:$CF$59,MATCH('1'!$B24,'Unique Asset List'!$B$4:$B$59,0),MATCH('1'!$C$1,'Unique Asset List'!$BZ$3:$CF$3,0))</f>
        <v>0.22</v>
      </c>
      <c r="AH24" s="15">
        <f>INDEX('Unique Asset List'!$CG$4:$CM$59,MATCH('1'!$B24,'Unique Asset List'!$B$4:$B$59,0),MATCH('1'!$C$1,'Unique Asset List'!$CG$3:$CM$3,0))</f>
        <v>0.28000000000000003</v>
      </c>
      <c r="AI24" s="11">
        <v>0.97304949785176587</v>
      </c>
      <c r="AJ24" s="15">
        <f>INDEX('Unique Asset List'!$BL$4:$BR$59,MATCH('1'!$B24,'Unique Asset List'!$B$4:$B$59,0),MATCH('1'!$C$1,'Unique Asset List'!$BL$3:$BR$3,0))</f>
        <v>1.2267192541321688</v>
      </c>
      <c r="AK24" s="15">
        <f>INDEX('Unique Asset List'!$BS$4:$BY$59,MATCH('1'!$B24,'Unique Asset List'!$B$4:$B$59,0),MATCH('1'!$C$1,'Unique Asset List'!$BS$3:$BY$3,0))</f>
        <v>11.984388276878477</v>
      </c>
      <c r="AL24" s="139">
        <f>AL16-28</f>
        <v>156.20560747663552</v>
      </c>
      <c r="AM24" s="14">
        <f>AM16*0.8</f>
        <v>76.323305205479457</v>
      </c>
      <c r="AN24" s="12">
        <v>3.5000000000000003E-2</v>
      </c>
      <c r="AO24" s="13">
        <v>60</v>
      </c>
      <c r="AP24" s="11">
        <v>0.8</v>
      </c>
      <c r="AQ24" s="12">
        <v>-0.02</v>
      </c>
      <c r="AR24" s="11">
        <v>0.5</v>
      </c>
      <c r="AS24" s="10">
        <f>AS16</f>
        <v>0.32340383561643832</v>
      </c>
      <c r="AT24" s="168">
        <f>INDEX('Unique Asset List'!S$4:S$59,MATCH($B24,_CompoundList,0))</f>
        <v>0</v>
      </c>
      <c r="AU24" s="168">
        <f>INDEX('Unique Asset List'!T$4:T$59,MATCH($B24,_CompoundList,0))</f>
        <v>0</v>
      </c>
      <c r="AV24" s="168">
        <f>INDEX('Unique Asset List'!U$4:U$59,MATCH($B24,_CompoundList,0))</f>
        <v>0</v>
      </c>
      <c r="AW24" s="168">
        <f>INDEX('Unique Asset List'!V$4:V$59,MATCH($B24,_CompoundList,0))</f>
        <v>0</v>
      </c>
      <c r="AX24" s="168">
        <f>INDEX('Unique Asset List'!W$4:W$59,MATCH($B24,_CompoundList,0))</f>
        <v>0</v>
      </c>
      <c r="AY24" s="168">
        <f ca="1">INDEX('Unique Asset List'!X$4:X$59,MATCH($B24,_CompoundList,0))</f>
        <v>0</v>
      </c>
      <c r="AZ24" s="168">
        <f ca="1">INDEX('Unique Asset List'!Y$4:Y$59,MATCH($B24,_CompoundList,0))</f>
        <v>0</v>
      </c>
      <c r="BA24" s="168">
        <f ca="1">INDEX('Unique Asset List'!Z$4:Z$59,MATCH($B24,_CompoundList,0))</f>
        <v>1</v>
      </c>
      <c r="BB24" s="168">
        <f ca="1">INDEX('Unique Asset List'!AA$4:AA$59,MATCH($B24,_CompoundList,0))</f>
        <v>0</v>
      </c>
      <c r="BC24" s="168">
        <f ca="1">INDEX('Unique Asset List'!AB$4:AB$59,MATCH($B24,_CompoundList,0))</f>
        <v>0</v>
      </c>
      <c r="BD24" s="168">
        <f>INDEX('Unique Asset List'!$A$4:$A$75,MATCH(B24,'Unique Asset List'!$B$4:$B$75,0))</f>
        <v>9</v>
      </c>
      <c r="BE24" s="4">
        <f>IF($C$5="ON",CE24,MyRating(_E1,$B24,Efficacy!$F$1))</f>
        <v>5</v>
      </c>
      <c r="BF24" s="3">
        <f>IF($C$5="ON",CF24,MyRating(_E2,$B24,Efficacy!$F$1))</f>
        <v>5</v>
      </c>
      <c r="BG24" s="3">
        <f>IF($C$5="ON",CG24,MyRating(_E3,$B24,Efficacy!$F$1))</f>
        <v>5</v>
      </c>
      <c r="BH24" s="3">
        <f>IF($C$5="ON",CH24,MyRating(_E4,$B24,Efficacy!$F$1))</f>
        <v>5</v>
      </c>
      <c r="BI24" s="3">
        <f>IF($C$5="ON",CI24,MyRating(_E5,$B24,Efficacy!$F$1))</f>
        <v>4</v>
      </c>
      <c r="BJ24" s="3">
        <f>IF($C$5="ON",CJ24,MyRating(_E6,$B24,Efficacy!$F$1))</f>
        <v>3</v>
      </c>
      <c r="BK24" s="3">
        <f>IF($C$5="ON",CK24,MyRating(_E7,$B24,Efficacy!$F$1))</f>
        <v>2</v>
      </c>
      <c r="BL24" s="3">
        <f>IF($C$5="ON",CL24,MyRating(_E8,$B24,Efficacy!$F$1))</f>
        <v>3</v>
      </c>
      <c r="BM24" s="3">
        <f>IF($C$5="ON",CM24,MyRating(_S1,$B24,Efficacy!$F$1))</f>
        <v>4</v>
      </c>
      <c r="BN24" s="3">
        <f>IF($C$5="ON",CN24,MyRating(_S2,$B24,Efficacy!$F$1))</f>
        <v>3</v>
      </c>
      <c r="BO24" s="3">
        <f>IF($C$5="ON",CO24,MyRating(_S3,$B24,Efficacy!$F$1))</f>
        <v>3</v>
      </c>
      <c r="BP24" s="3">
        <f>IF($C$5="ON",CP24,MyRating(_S4,$B24,Efficacy!$F$1))</f>
        <v>3</v>
      </c>
      <c r="BQ24" s="3">
        <f>IF($C$5="ON",CQ24,MyRating(_S5,$B24,Efficacy!$F$1))</f>
        <v>5</v>
      </c>
      <c r="BR24" s="3">
        <f>IF($C$5="ON",CR24,MyRating(_S6,$B24,Efficacy!$F$1))</f>
        <v>2</v>
      </c>
      <c r="BS24" s="3">
        <f>IF($C$5="ON",CS24,MyRating(_S7,$B24,Efficacy!$F$1))</f>
        <v>3</v>
      </c>
      <c r="BT24" s="3">
        <f>IF($C$5="ON",CT24,MyRating(_D1,$B24,Efficacy!$F$1))</f>
        <v>3</v>
      </c>
      <c r="BU24" s="3">
        <f>IF($C$5="ON",CU24,MyRating(_D2,$B24,Efficacy!$F$1))</f>
        <v>3</v>
      </c>
      <c r="BV24" s="3">
        <f>IF($C$5="ON",CV24,MyRating(_D3,$B24,Efficacy!$F$1))</f>
        <v>3</v>
      </c>
      <c r="BW24" s="3">
        <f>IF($C$5="ON",CW24,MyRating(_D4,$B24,Efficacy!$F$1))</f>
        <v>3</v>
      </c>
      <c r="BX24" s="3">
        <f>IF($C$5="ON",CX24,MyRating(_B1,$B24,Barrier!$F$2))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7"/>
        <v>3.4292379838760489E-2</v>
      </c>
      <c r="CB24" s="8">
        <f t="shared" si="4"/>
        <v>0.82947808224000008</v>
      </c>
      <c r="CC24" s="5">
        <f t="shared" si="8"/>
        <v>3.4783345016787551E-2</v>
      </c>
      <c r="CD24" s="7">
        <f t="shared" si="5"/>
        <v>2.8015595158328334E-3</v>
      </c>
      <c r="CE24" s="4">
        <v>5</v>
      </c>
      <c r="CF24" s="3">
        <v>5</v>
      </c>
      <c r="CG24" s="3">
        <v>5</v>
      </c>
      <c r="CH24" s="3">
        <v>5</v>
      </c>
      <c r="CI24" s="3">
        <v>3</v>
      </c>
      <c r="CJ24" s="3">
        <v>3</v>
      </c>
      <c r="CK24" s="3">
        <v>3</v>
      </c>
      <c r="CL24" s="3">
        <v>5</v>
      </c>
      <c r="CM24" s="3">
        <v>4</v>
      </c>
      <c r="CN24" s="3">
        <v>3</v>
      </c>
      <c r="CO24" s="3">
        <v>3</v>
      </c>
      <c r="CP24" s="3">
        <v>4</v>
      </c>
      <c r="CQ24" s="3">
        <v>5</v>
      </c>
      <c r="CR24" s="3">
        <v>2</v>
      </c>
      <c r="CS24" s="3">
        <v>3</v>
      </c>
      <c r="CT24" s="3">
        <v>2</v>
      </c>
      <c r="CU24" s="3">
        <v>3</v>
      </c>
      <c r="CV24" s="3">
        <v>3</v>
      </c>
      <c r="CW24" s="3">
        <v>1</v>
      </c>
      <c r="CX24" s="3">
        <v>1</v>
      </c>
      <c r="CY24" s="3">
        <v>1</v>
      </c>
      <c r="CZ24" s="6">
        <v>1</v>
      </c>
      <c r="DA24" s="5"/>
      <c r="DB24" s="4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</row>
    <row r="25" spans="1:127" x14ac:dyDescent="0.25">
      <c r="A25" s="9" t="s">
        <v>5</v>
      </c>
      <c r="B25" s="9" t="s">
        <v>33</v>
      </c>
      <c r="C25" s="20"/>
      <c r="D25" s="9" t="s">
        <v>2</v>
      </c>
      <c r="E25" s="9"/>
      <c r="F25" s="9" t="str">
        <f>INDEX('Unique Asset List'!$D$4:$D$59,MATCH(B25,_CompoundList,0))</f>
        <v>Ph1</v>
      </c>
      <c r="G25" s="19">
        <v>0</v>
      </c>
      <c r="H25" s="9">
        <v>2014</v>
      </c>
      <c r="I25" s="9">
        <v>6</v>
      </c>
      <c r="J25" s="18">
        <f>INDEX(PTRS!$D$6:$D$12,MATCH('1'!$F25,PTRS!$B$6:$B$12,0))</f>
        <v>0.13923000000000002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0.14000000000000001</v>
      </c>
      <c r="N25" s="17">
        <f>INDEX('Unique Asset List'!$I$4:$R$59,MATCH($B25,'Unique Asset List'!$B$4:$B$59,0),MATCH(N$8,'Unique Asset List'!$I$3:$R$3,0))</f>
        <v>0.14000000000000001</v>
      </c>
      <c r="O25" s="17">
        <f>INDEX('Unique Asset List'!$I$4:$R$59,MATCH($B25,'Unique Asset List'!$B$4:$B$59,0),MATCH(O$8,'Unique Asset List'!$I$3:$R$3,0))</f>
        <v>0.14000000000000001</v>
      </c>
      <c r="P25" s="17">
        <f>INDEX('Unique Asset List'!$I$4:$R$59,MATCH($B25,'Unique Asset List'!$B$4:$B$59,0),MATCH(P$8,'Unique Asset List'!$I$3:$R$3,0))</f>
        <v>0.14000000000000001</v>
      </c>
      <c r="Q25" s="17">
        <f>INDEX('Unique Asset List'!$I$4:$R$59,MATCH($B25,'Unique Asset List'!$B$4:$B$59,0),MATCH(Q$8,'Unique Asset List'!$I$3:$R$3,0))</f>
        <v>0.14000000000000001</v>
      </c>
      <c r="R25" s="17">
        <f>INDEX('Unique Asset List'!$I$4:$R$59,MATCH($B25,'Unique Asset List'!$B$4:$B$59,0),MATCH(R$8,'Unique Asset List'!$I$3:$R$3,0))</f>
        <v>0.14000000000000001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0.88108561652677853</v>
      </c>
      <c r="V25" s="17">
        <v>0.59</v>
      </c>
      <c r="W25" s="9" t="s">
        <v>32</v>
      </c>
      <c r="X25" s="9">
        <f>INDEX('Unique Asset List'!$AC$4:$AI$59,MATCH('1'!$B25,'Unique Asset List'!$B$4:$B$59,0),MATCH('1'!$C$1,'Unique Asset List'!$AC$3:$AI$3,0))</f>
        <v>2027</v>
      </c>
      <c r="Y25" s="9">
        <f>INDEX('Unique Asset List'!$AJ$4:$AP$59,MATCH('1'!$B25,'Unique Asset List'!$B$4:$B$59,0),MATCH('1'!$C$1,'Unique Asset List'!$AJ$3:$AP$3,0))</f>
        <v>6</v>
      </c>
      <c r="Z25" s="9">
        <f>INDEX('Unique Asset List'!$AX$4:$BD$59,MATCH('1'!$B25,'Unique Asset List'!$B$4:$B$59,0),MATCH('1'!$C$1,'Unique Asset List'!$AX$3:$BD$3,0))</f>
        <v>2037</v>
      </c>
      <c r="AA25" s="9">
        <f>INDEX('Unique Asset List'!$BE$4:$BK$59,MATCH('1'!$B25,'Unique Asset List'!$B$4:$B$59,0),MATCH('1'!$C$1,'Unique Asset List'!$BE$3:$BK$3,0))</f>
        <v>5</v>
      </c>
      <c r="AB25" s="16">
        <f t="shared" si="6"/>
        <v>2.0681600000000007</v>
      </c>
      <c r="AC25" s="16">
        <f t="shared" si="2"/>
        <v>1.0165042</v>
      </c>
      <c r="AD25" s="16">
        <f t="shared" si="3"/>
        <v>0.45913097663999997</v>
      </c>
      <c r="AE25" s="15">
        <f>INDEX('Unique Asset List'!$CN$4:$CT$59,MATCH('1'!$B25,'Unique Asset List'!$B$4:$B$59,0),MATCH('1'!$C$1,'Unique Asset List'!$CN$3:$CT$3,0))</f>
        <v>0.15</v>
      </c>
      <c r="AF25" s="15">
        <f>INDEX('Unique Asset List'!$CU$4:$DA$59,MATCH('1'!$B25,'Unique Asset List'!$B$4:$B$59,0),MATCH('1'!$C$1,'Unique Asset List'!$CU$3:$DA$3,0))</f>
        <v>0.35</v>
      </c>
      <c r="AG25" s="15">
        <f>INDEX('Unique Asset List'!$BZ$4:$CF$59,MATCH('1'!$B25,'Unique Asset List'!$B$4:$B$59,0),MATCH('1'!$C$1,'Unique Asset List'!$BZ$3:$CF$3,0))</f>
        <v>0.15</v>
      </c>
      <c r="AH25" s="15">
        <f>INDEX('Unique Asset List'!$CG$4:$CM$59,MATCH('1'!$B25,'Unique Asset List'!$B$4:$B$59,0),MATCH('1'!$C$1,'Unique Asset List'!$CG$3:$CM$3,0))</f>
        <v>0.35</v>
      </c>
      <c r="AI25" s="11">
        <v>0.97304949785176587</v>
      </c>
      <c r="AJ25" s="15">
        <f>INDEX('Unique Asset List'!$BL$4:$BR$59,MATCH('1'!$B25,'Unique Asset List'!$B$4:$B$59,0),MATCH('1'!$C$1,'Unique Asset List'!$BL$3:$BR$3,0))</f>
        <v>1.2267192541321688</v>
      </c>
      <c r="AK25" s="15">
        <f>INDEX('Unique Asset List'!$BS$4:$BY$59,MATCH('1'!$B25,'Unique Asset List'!$B$4:$B$59,0),MATCH('1'!$C$1,'Unique Asset List'!$BS$3:$BY$3,0))</f>
        <v>11.984388276878477</v>
      </c>
      <c r="AL25" s="139">
        <v>160</v>
      </c>
      <c r="AM25" s="14">
        <f>INDEX(Simulation!$B$6:$H$6,MATCH($A25,Simulation!$B$1:$H$1,0))*(1+AN25)^((DATE(X25,Y25,15)-DATE(2017,1,15))/365.5)</f>
        <v>21.455788256374355</v>
      </c>
      <c r="AN25" s="12">
        <v>3.5000000000000003E-2</v>
      </c>
      <c r="AO25" s="13">
        <v>60</v>
      </c>
      <c r="AP25" s="11">
        <v>0.8</v>
      </c>
      <c r="AQ25" s="12">
        <v>-0.02</v>
      </c>
      <c r="AR25" s="11">
        <v>0.5</v>
      </c>
      <c r="AS25" s="10">
        <v>1</v>
      </c>
      <c r="AT25" s="168">
        <f>INDEX('Unique Asset List'!S$4:S$59,MATCH($B25,_CompoundList,0))</f>
        <v>0</v>
      </c>
      <c r="AU25" s="168">
        <f>INDEX('Unique Asset List'!T$4:T$59,MATCH($B25,_CompoundList,0))</f>
        <v>0</v>
      </c>
      <c r="AV25" s="168">
        <f>INDEX('Unique Asset List'!U$4:U$59,MATCH($B25,_CompoundList,0))</f>
        <v>0</v>
      </c>
      <c r="AW25" s="168">
        <f>INDEX('Unique Asset List'!V$4:V$59,MATCH($B25,_CompoundList,0))</f>
        <v>0</v>
      </c>
      <c r="AX25" s="168">
        <f>INDEX('Unique Asset List'!W$4:W$59,MATCH($B25,_CompoundList,0))</f>
        <v>0</v>
      </c>
      <c r="AY25" s="168">
        <f ca="1">INDEX('Unique Asset List'!X$4:X$59,MATCH($B25,_CompoundList,0))</f>
        <v>1</v>
      </c>
      <c r="AZ25" s="168">
        <f ca="1">INDEX('Unique Asset List'!Y$4:Y$59,MATCH($B25,_CompoundList,0))</f>
        <v>1</v>
      </c>
      <c r="BA25" s="168">
        <f ca="1">INDEX('Unique Asset List'!Z$4:Z$59,MATCH($B25,_CompoundList,0))</f>
        <v>0</v>
      </c>
      <c r="BB25" s="168">
        <f ca="1">INDEX('Unique Asset List'!AA$4:AA$59,MATCH($B25,_CompoundList,0))</f>
        <v>1</v>
      </c>
      <c r="BC25" s="168">
        <f ca="1">INDEX('Unique Asset List'!AB$4:AB$59,MATCH($B25,_CompoundList,0))</f>
        <v>0</v>
      </c>
      <c r="BD25" s="168">
        <f>INDEX('Unique Asset List'!$A$4:$A$75,MATCH(B25,'Unique Asset List'!$B$4:$B$75,0))</f>
        <v>17</v>
      </c>
      <c r="BE25" s="4">
        <f>IF($C$5="ON",CE25,MyRating(_E1,$B25,Efficacy!$F$1))</f>
        <v>4</v>
      </c>
      <c r="BF25" s="3">
        <f>IF($C$5="ON",CF25,MyRating(_E2,$B25,Efficacy!$F$1))</f>
        <v>3</v>
      </c>
      <c r="BG25" s="3">
        <f>IF($C$5="ON",CG25,MyRating(_E3,$B25,Efficacy!$F$1))</f>
        <v>4</v>
      </c>
      <c r="BH25" s="3">
        <f>IF($C$5="ON",CH25,MyRating(_E4,$B25,Efficacy!$F$1))</f>
        <v>4</v>
      </c>
      <c r="BI25" s="3">
        <f>IF($C$5="ON",CI25,MyRating(_E5,$B25,Efficacy!$F$1))</f>
        <v>3</v>
      </c>
      <c r="BJ25" s="3">
        <f>IF($C$5="ON",CJ25,MyRating(_E6,$B25,Efficacy!$F$1))</f>
        <v>4</v>
      </c>
      <c r="BK25" s="3">
        <f>IF($C$5="ON",CK25,MyRating(_E7,$B25,Efficacy!$F$1))</f>
        <v>3</v>
      </c>
      <c r="BL25" s="3">
        <f>IF($C$5="ON",CL25,MyRating(_E8,$B25,Efficacy!$F$1))</f>
        <v>4</v>
      </c>
      <c r="BM25" s="3">
        <f>IF($C$5="ON",CM25,MyRating(_S1,$B25,Efficacy!$F$1))</f>
        <v>4</v>
      </c>
      <c r="BN25" s="3">
        <f>IF($C$5="ON",CN25,MyRating(_S2,$B25,Efficacy!$F$1))</f>
        <v>3</v>
      </c>
      <c r="BO25" s="3">
        <f>IF($C$5="ON",CO25,MyRating(_S3,$B25,Efficacy!$F$1))</f>
        <v>3</v>
      </c>
      <c r="BP25" s="3">
        <f>IF($C$5="ON",CP25,MyRating(_S4,$B25,Efficacy!$F$1))</f>
        <v>4</v>
      </c>
      <c r="BQ25" s="3">
        <f>IF($C$5="ON",CQ25,MyRating(_S5,$B25,Efficacy!$F$1))</f>
        <v>5</v>
      </c>
      <c r="BR25" s="3">
        <f>IF($C$5="ON",CR25,MyRating(_S6,$B25,Efficacy!$F$1))</f>
        <v>3</v>
      </c>
      <c r="BS25" s="3">
        <f>IF($C$5="ON",CS25,MyRating(_S7,$B25,Efficacy!$F$1))</f>
        <v>3</v>
      </c>
      <c r="BT25" s="3">
        <f>IF($C$5="ON",CT25,MyRating(_D1,$B25,Efficacy!$F$1))</f>
        <v>3</v>
      </c>
      <c r="BU25" s="3">
        <f>IF($C$5="ON",CU25,MyRating(_D2,$B25,Efficacy!$F$1))</f>
        <v>3</v>
      </c>
      <c r="BV25" s="3">
        <f>IF($C$5="ON",CV25,MyRating(_D3,$B25,Efficacy!$F$1))</f>
        <v>3</v>
      </c>
      <c r="BW25" s="3">
        <f>IF($C$5="ON",CW25,MyRating(_D4,$B25,Efficacy!$F$1))</f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7"/>
        <v>3.6665352937258401E-2</v>
      </c>
      <c r="CB25" s="8">
        <f t="shared" si="4"/>
        <v>0.86180622336000012</v>
      </c>
      <c r="CC25" s="5">
        <f t="shared" si="8"/>
        <v>3.6138993719754729E-2</v>
      </c>
      <c r="CD25" s="7">
        <f t="shared" si="5"/>
        <v>2.9954225663464036E-3</v>
      </c>
      <c r="CE25" s="4">
        <v>4</v>
      </c>
      <c r="CF25" s="3">
        <v>3</v>
      </c>
      <c r="CG25" s="3">
        <v>4</v>
      </c>
      <c r="CH25" s="3">
        <v>4</v>
      </c>
      <c r="CI25" s="3">
        <v>3</v>
      </c>
      <c r="CJ25" s="3">
        <v>4</v>
      </c>
      <c r="CK25" s="3">
        <v>3</v>
      </c>
      <c r="CL25" s="3">
        <v>4</v>
      </c>
      <c r="CM25" s="3">
        <v>4</v>
      </c>
      <c r="CN25" s="3">
        <v>3</v>
      </c>
      <c r="CO25" s="3">
        <v>3</v>
      </c>
      <c r="CP25" s="3">
        <v>4</v>
      </c>
      <c r="CQ25" s="3">
        <v>5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3</v>
      </c>
      <c r="CY25" s="3">
        <v>3</v>
      </c>
      <c r="CZ25" s="6">
        <v>3</v>
      </c>
      <c r="DA25" s="5"/>
      <c r="DB25" s="4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</row>
    <row r="26" spans="1:127" x14ac:dyDescent="0.25">
      <c r="A26" s="9" t="s">
        <v>5</v>
      </c>
      <c r="B26" s="9" t="s">
        <v>58</v>
      </c>
      <c r="C26" s="20"/>
      <c r="D26" s="9" t="s">
        <v>57</v>
      </c>
      <c r="E26" s="9" t="s">
        <v>56</v>
      </c>
      <c r="F26" s="9" t="str">
        <f>INDEX('Unique Asset List'!$D$4:$D$59,MATCH(B26,_CompoundList,0))</f>
        <v>Ph1</v>
      </c>
      <c r="G26" s="19">
        <v>0</v>
      </c>
      <c r="H26" s="9">
        <v>2014</v>
      </c>
      <c r="I26" s="9">
        <v>6</v>
      </c>
      <c r="J26" s="18">
        <f>INDEX(PTRS!$D$6:$D$12,MATCH('1'!$F26,PTRS!$B$6:$B$12,0))</f>
        <v>0.13923000000000002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f>J26</f>
        <v>0.13923000000000002</v>
      </c>
      <c r="N26" s="17">
        <f>INDEX('Unique Asset List'!$I$4:$R$59,MATCH($B26,'Unique Asset List'!$B$4:$B$59,0),MATCH(N$8,'Unique Asset List'!$I$3:$R$3,0))</f>
        <v>0.13923000000000002</v>
      </c>
      <c r="O26" s="17">
        <f>INDEX('Unique Asset List'!$I$4:$R$59,MATCH($B26,'Unique Asset List'!$B$4:$B$59,0),MATCH(O$8,'Unique Asset List'!$I$3:$R$3,0))</f>
        <v>0.13923000000000002</v>
      </c>
      <c r="P26" s="17">
        <f>INDEX('Unique Asset List'!$I$4:$R$59,MATCH($B26,'Unique Asset List'!$B$4:$B$59,0),MATCH(P$8,'Unique Asset List'!$I$3:$R$3,0))</f>
        <v>0.13923000000000002</v>
      </c>
      <c r="Q26" s="17">
        <f>INDEX('Unique Asset List'!$I$4:$R$59,MATCH($B26,'Unique Asset List'!$B$4:$B$59,0),MATCH(Q$8,'Unique Asset List'!$I$3:$R$3,0))</f>
        <v>0.13923000000000002</v>
      </c>
      <c r="R26" s="17">
        <f>INDEX('Unique Asset List'!$I$4:$R$59,MATCH($B26,'Unique Asset List'!$B$4:$B$59,0),MATCH(R$8,'Unique Asset List'!$I$3:$R$3,0))</f>
        <v>0.13923000000000002</v>
      </c>
      <c r="S26" s="17">
        <f>INDEX('Unique Asset List'!$I$4:$R$59,MATCH($B26,'Unique Asset List'!$B$4:$B$59,0),MATCH(S$8,'Unique Asset List'!$I$3:$R$3,0))</f>
        <v>0</v>
      </c>
      <c r="T26" s="17"/>
      <c r="U26" s="17">
        <f t="shared" si="1"/>
        <v>0.88108561652677853</v>
      </c>
      <c r="V26" s="17">
        <v>1</v>
      </c>
      <c r="W26" s="9" t="s">
        <v>54</v>
      </c>
      <c r="X26" s="9">
        <f>INDEX('Unique Asset List'!$AC$4:$AI$59,MATCH('1'!$B26,'Unique Asset List'!$B$4:$B$59,0),MATCH('1'!$C$1,'Unique Asset List'!$AC$3:$AI$3,0))</f>
        <v>2027</v>
      </c>
      <c r="Y26" s="9">
        <f>INDEX('Unique Asset List'!$AJ$4:$AP$59,MATCH('1'!$B26,'Unique Asset List'!$B$4:$B$59,0),MATCH('1'!$C$1,'Unique Asset List'!$AJ$3:$AP$3,0))</f>
        <v>6</v>
      </c>
      <c r="Z26" s="9">
        <f>INDEX('Unique Asset List'!$AX$4:$BD$59,MATCH('1'!$B26,'Unique Asset List'!$B$4:$B$59,0),MATCH('1'!$C$1,'Unique Asset List'!$AX$3:$BD$3,0))</f>
        <v>2036</v>
      </c>
      <c r="AA26" s="9">
        <f>INDEX('Unique Asset List'!$BE$4:$BK$59,MATCH('1'!$B26,'Unique Asset List'!$B$4:$B$59,0),MATCH('1'!$C$1,'Unique Asset List'!$BE$3:$BK$3,0))</f>
        <v>9</v>
      </c>
      <c r="AB26" s="16">
        <f t="shared" si="6"/>
        <v>2.3276916000000001</v>
      </c>
      <c r="AC26" s="16">
        <f t="shared" si="2"/>
        <v>0.97845680000000002</v>
      </c>
      <c r="AD26" s="16">
        <f t="shared" si="3"/>
        <v>0.45913097663999997</v>
      </c>
      <c r="AE26" s="15">
        <f>INDEX('Unique Asset List'!$CN$4:$CT$59,MATCH('1'!$B26,'Unique Asset List'!$B$4:$B$59,0),MATCH('1'!$C$1,'Unique Asset List'!$CN$3:$CT$3,0))</f>
        <v>0.22</v>
      </c>
      <c r="AF26" s="15">
        <f>INDEX('Unique Asset List'!$CU$4:$DA$59,MATCH('1'!$B26,'Unique Asset List'!$B$4:$B$59,0),MATCH('1'!$C$1,'Unique Asset List'!$CU$3:$DA$3,0))</f>
        <v>0.28000000000000003</v>
      </c>
      <c r="AG26" s="15">
        <f>INDEX('Unique Asset List'!$BZ$4:$CF$59,MATCH('1'!$B26,'Unique Asset List'!$B$4:$B$59,0),MATCH('1'!$C$1,'Unique Asset List'!$BZ$3:$CF$3,0))</f>
        <v>0.22</v>
      </c>
      <c r="AH26" s="15">
        <f>INDEX('Unique Asset List'!$CG$4:$CM$59,MATCH('1'!$B26,'Unique Asset List'!$B$4:$B$59,0),MATCH('1'!$C$1,'Unique Asset List'!$CG$3:$CM$3,0))</f>
        <v>0.28000000000000003</v>
      </c>
      <c r="AI26" s="11">
        <v>0.97304949785176587</v>
      </c>
      <c r="AJ26" s="15">
        <f>INDEX('Unique Asset List'!$BL$4:$BR$59,MATCH('1'!$B26,'Unique Asset List'!$B$4:$B$59,0),MATCH('1'!$C$1,'Unique Asset List'!$BL$3:$BR$3,0))</f>
        <v>1.2267192541321688</v>
      </c>
      <c r="AK26" s="15">
        <f>INDEX('Unique Asset List'!$BS$4:$BY$59,MATCH('1'!$B26,'Unique Asset List'!$B$4:$B$59,0),MATCH('1'!$C$1,'Unique Asset List'!$BS$3:$BY$3,0))</f>
        <v>11.984388276878477</v>
      </c>
      <c r="AL26" s="139">
        <v>160</v>
      </c>
      <c r="AM26" s="14">
        <f>INDEX(Simulation!$B$6:$H$6,MATCH($A26,Simulation!$B$1:$H$1,0))*(1+AN26)^((DATE(X26,Y26,15)-DATE(2017,1,15))/365.5)</f>
        <v>21.455788256374355</v>
      </c>
      <c r="AN26" s="12">
        <v>3.5000000000000003E-2</v>
      </c>
      <c r="AO26" s="13">
        <v>60</v>
      </c>
      <c r="AP26" s="11">
        <v>0.8</v>
      </c>
      <c r="AQ26" s="12">
        <v>-0.02</v>
      </c>
      <c r="AR26" s="11">
        <v>0.5</v>
      </c>
      <c r="AS26" s="10">
        <v>1</v>
      </c>
      <c r="AT26" s="168">
        <f>INDEX('Unique Asset List'!S$4:S$59,MATCH($B26,_CompoundList,0))</f>
        <v>0</v>
      </c>
      <c r="AU26" s="168">
        <f>INDEX('Unique Asset List'!T$4:T$59,MATCH($B26,_CompoundList,0))</f>
        <v>0</v>
      </c>
      <c r="AV26" s="168">
        <f>INDEX('Unique Asset List'!U$4:U$59,MATCH($B26,_CompoundList,0))</f>
        <v>0</v>
      </c>
      <c r="AW26" s="168">
        <f>INDEX('Unique Asset List'!V$4:V$59,MATCH($B26,_CompoundList,0))</f>
        <v>0</v>
      </c>
      <c r="AX26" s="168">
        <f>INDEX('Unique Asset List'!W$4:W$59,MATCH($B26,_CompoundList,0))</f>
        <v>0</v>
      </c>
      <c r="AY26" s="168">
        <f ca="1">INDEX('Unique Asset List'!X$4:X$59,MATCH($B26,_CompoundList,0))</f>
        <v>1</v>
      </c>
      <c r="AZ26" s="168">
        <f ca="1">INDEX('Unique Asset List'!Y$4:Y$59,MATCH($B26,_CompoundList,0))</f>
        <v>1</v>
      </c>
      <c r="BA26" s="168">
        <f ca="1">INDEX('Unique Asset List'!Z$4:Z$59,MATCH($B26,_CompoundList,0))</f>
        <v>1</v>
      </c>
      <c r="BB26" s="168">
        <f ca="1">INDEX('Unique Asset List'!AA$4:AA$59,MATCH($B26,_CompoundList,0))</f>
        <v>1</v>
      </c>
      <c r="BC26" s="168">
        <f ca="1">INDEX('Unique Asset List'!AB$4:AB$59,MATCH($B26,_CompoundList,0))</f>
        <v>0</v>
      </c>
      <c r="BD26" s="168">
        <f>INDEX('Unique Asset List'!$A$4:$A$75,MATCH(B26,'Unique Asset List'!$B$4:$B$75,0))</f>
        <v>16</v>
      </c>
      <c r="BE26" s="4">
        <f>IF($C$5="ON",CE26,MyRating(_E1,$B26,Efficacy!$F$1))</f>
        <v>4</v>
      </c>
      <c r="BF26" s="3">
        <f>IF($C$5="ON",CF26,MyRating(_E2,$B26,Efficacy!$F$1))</f>
        <v>5</v>
      </c>
      <c r="BG26" s="3">
        <f>IF($C$5="ON",CG26,MyRating(_E3,$B26,Efficacy!$F$1))</f>
        <v>5</v>
      </c>
      <c r="BH26" s="3">
        <f>IF($C$5="ON",CH26,MyRating(_E4,$B26,Efficacy!$F$1))</f>
        <v>4</v>
      </c>
      <c r="BI26" s="3">
        <f>IF($C$5="ON",CI26,MyRating(_E5,$B26,Efficacy!$F$1))</f>
        <v>4</v>
      </c>
      <c r="BJ26" s="3">
        <f>IF($C$5="ON",CJ26,MyRating(_E6,$B26,Efficacy!$F$1))</f>
        <v>3</v>
      </c>
      <c r="BK26" s="3">
        <f>IF($C$5="ON",CK26,MyRating(_E7,$B26,Efficacy!$F$1))</f>
        <v>3</v>
      </c>
      <c r="BL26" s="3">
        <f>IF($C$5="ON",CL26,MyRating(_E8,$B26,Efficacy!$F$1))</f>
        <v>4</v>
      </c>
      <c r="BM26" s="3">
        <f>IF($C$5="ON",CM26,MyRating(_S1,$B26,Efficacy!$F$1))</f>
        <v>3</v>
      </c>
      <c r="BN26" s="3">
        <f>IF($C$5="ON",CN26,MyRating(_S2,$B26,Efficacy!$F$1))</f>
        <v>3</v>
      </c>
      <c r="BO26" s="3">
        <f>IF($C$5="ON",CO26,MyRating(_S3,$B26,Efficacy!$F$1))</f>
        <v>3</v>
      </c>
      <c r="BP26" s="3">
        <f>IF($C$5="ON",CP26,MyRating(_S4,$B26,Efficacy!$F$1))</f>
        <v>4</v>
      </c>
      <c r="BQ26" s="3">
        <f>IF($C$5="ON",CQ26,MyRating(_S5,$B26,Efficacy!$F$1))</f>
        <v>5</v>
      </c>
      <c r="BR26" s="3">
        <f>IF($C$5="ON",CR26,MyRating(_S6,$B26,Efficacy!$F$1))</f>
        <v>3</v>
      </c>
      <c r="BS26" s="3">
        <f>IF($C$5="ON",CS26,MyRating(_S7,$B26,Efficacy!$F$1))</f>
        <v>3</v>
      </c>
      <c r="BT26" s="3">
        <f>IF($C$5="ON",CT26,MyRating(_D1,$B26,Efficacy!$F$1))</f>
        <v>3</v>
      </c>
      <c r="BU26" s="3">
        <f>IF($C$5="ON",CU26,MyRating(_D2,$B26,Efficacy!$F$1))</f>
        <v>3</v>
      </c>
      <c r="BV26" s="3">
        <f>IF($C$5="ON",CV26,MyRating(_D3,$B26,Efficacy!$F$1))</f>
        <v>3</v>
      </c>
      <c r="BW26" s="3">
        <f>IF($C$5="ON",CW26,MyRating(_D4,$B26,Efficacy!$F$1))</f>
        <v>3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7"/>
        <v>3.6665352937258401E-2</v>
      </c>
      <c r="CB26" s="8">
        <f t="shared" si="4"/>
        <v>0.86180622336000012</v>
      </c>
      <c r="CC26" s="5">
        <f t="shared" si="8"/>
        <v>3.6138993719754729E-2</v>
      </c>
      <c r="CD26" s="7">
        <f t="shared" si="5"/>
        <v>2.9954225663464036E-3</v>
      </c>
      <c r="CE26" s="4">
        <v>4</v>
      </c>
      <c r="CF26" s="3">
        <v>5</v>
      </c>
      <c r="CG26" s="3">
        <v>5</v>
      </c>
      <c r="CH26" s="3">
        <v>4</v>
      </c>
      <c r="CI26" s="3">
        <v>4</v>
      </c>
      <c r="CJ26" s="3">
        <v>3</v>
      </c>
      <c r="CK26" s="3">
        <v>3</v>
      </c>
      <c r="CL26" s="3">
        <v>4</v>
      </c>
      <c r="CM26" s="3">
        <v>3</v>
      </c>
      <c r="CN26" s="3">
        <v>3</v>
      </c>
      <c r="CO26" s="3">
        <v>3</v>
      </c>
      <c r="CP26" s="3">
        <v>4</v>
      </c>
      <c r="CQ26" s="3">
        <v>5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3</v>
      </c>
      <c r="CY26" s="3">
        <v>3</v>
      </c>
      <c r="CZ26" s="6">
        <v>3</v>
      </c>
      <c r="DA26" s="5"/>
      <c r="DB26" s="4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</row>
    <row r="27" spans="1:127" x14ac:dyDescent="0.25">
      <c r="A27" s="9" t="s">
        <v>5</v>
      </c>
      <c r="B27" s="9" t="s">
        <v>51</v>
      </c>
      <c r="C27" s="20"/>
      <c r="D27" s="9" t="s">
        <v>50</v>
      </c>
      <c r="E27" s="9"/>
      <c r="F27" s="9" t="str">
        <f>INDEX('Unique Asset List'!$D$4:$D$59,MATCH(B27,_CompoundList,0))</f>
        <v>Ph2a</v>
      </c>
      <c r="G27" s="19">
        <v>0</v>
      </c>
      <c r="H27" s="9">
        <v>2014</v>
      </c>
      <c r="I27" s="9">
        <v>6</v>
      </c>
      <c r="J27" s="18">
        <f>INDEX(PTRS!$D$6:$D$12,MATCH('1'!$F27,PTRS!$B$6:$B$12,0))</f>
        <v>0.1638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f>J27</f>
        <v>0.1638</v>
      </c>
      <c r="N27" s="17">
        <f>INDEX('Unique Asset List'!$I$4:$R$59,MATCH($B27,'Unique Asset List'!$B$4:$B$59,0),MATCH(N$8,'Unique Asset List'!$I$3:$R$3,0))</f>
        <v>0.1638</v>
      </c>
      <c r="O27" s="17">
        <f>INDEX('Unique Asset List'!$I$4:$R$59,MATCH($B27,'Unique Asset List'!$B$4:$B$59,0),MATCH(O$8,'Unique Asset List'!$I$3:$R$3,0))</f>
        <v>0.1638</v>
      </c>
      <c r="P27" s="17">
        <f>INDEX('Unique Asset List'!$I$4:$R$59,MATCH($B27,'Unique Asset List'!$B$4:$B$59,0),MATCH(P$8,'Unique Asset List'!$I$3:$R$3,0))</f>
        <v>0.1638</v>
      </c>
      <c r="Q27" s="17">
        <f>INDEX('Unique Asset List'!$I$4:$R$59,MATCH($B27,'Unique Asset List'!$B$4:$B$59,0),MATCH(Q$8,'Unique Asset List'!$I$3:$R$3,0))</f>
        <v>0.1638</v>
      </c>
      <c r="R27" s="17">
        <f>INDEX('Unique Asset List'!$I$4:$R$59,MATCH($B27,'Unique Asset List'!$B$4:$B$59,0),MATCH(R$8,'Unique Asset List'!$I$3:$R$3,0))</f>
        <v>0.1638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0.88108561652677853</v>
      </c>
      <c r="V27" s="17">
        <v>1</v>
      </c>
      <c r="W27" s="9" t="s">
        <v>48</v>
      </c>
      <c r="X27" s="9">
        <f>INDEX('Unique Asset List'!$AC$4:$AI$59,MATCH('1'!$B27,'Unique Asset List'!$B$4:$B$59,0),MATCH('1'!$C$1,'Unique Asset List'!$AC$3:$AI$3,0))</f>
        <v>2023</v>
      </c>
      <c r="Y27" s="9">
        <f>INDEX('Unique Asset List'!$AJ$4:$AP$59,MATCH('1'!$B27,'Unique Asset List'!$B$4:$B$59,0),MATCH('1'!$C$1,'Unique Asset List'!$AJ$3:$AP$3,0))</f>
        <v>6</v>
      </c>
      <c r="Z27" s="9">
        <f>INDEX('Unique Asset List'!$AX$4:$BD$59,MATCH('1'!$B27,'Unique Asset List'!$B$4:$B$59,0),MATCH('1'!$C$1,'Unique Asset List'!$AX$3:$BD$3,0))</f>
        <v>2033</v>
      </c>
      <c r="AA27" s="9">
        <f>INDEX('Unique Asset List'!$BE$4:$BK$59,MATCH('1'!$B27,'Unique Asset List'!$B$4:$B$59,0),MATCH('1'!$C$1,'Unique Asset List'!$BE$3:$BK$3,0))</f>
        <v>6</v>
      </c>
      <c r="AB27" s="16">
        <f t="shared" si="6"/>
        <v>1.6860000000000002</v>
      </c>
      <c r="AC27" s="16">
        <f t="shared" si="2"/>
        <v>0.89258970000000004</v>
      </c>
      <c r="AD27" s="16">
        <f t="shared" si="3"/>
        <v>0.45913097663999997</v>
      </c>
      <c r="AE27" s="15">
        <f>INDEX('Unique Asset List'!$CN$4:$CT$59,MATCH('1'!$B27,'Unique Asset List'!$B$4:$B$59,0),MATCH('1'!$C$1,'Unique Asset List'!$CN$3:$CT$3,0))</f>
        <v>0.15</v>
      </c>
      <c r="AF27" s="15">
        <f>INDEX('Unique Asset List'!$CU$4:$DA$59,MATCH('1'!$B27,'Unique Asset List'!$B$4:$B$59,0),MATCH('1'!$C$1,'Unique Asset List'!$CU$3:$DA$3,0))</f>
        <v>0.35</v>
      </c>
      <c r="AG27" s="15">
        <f>INDEX('Unique Asset List'!$BZ$4:$CF$59,MATCH('1'!$B27,'Unique Asset List'!$B$4:$B$59,0),MATCH('1'!$C$1,'Unique Asset List'!$BZ$3:$CF$3,0))</f>
        <v>0.15</v>
      </c>
      <c r="AH27" s="15">
        <f>INDEX('Unique Asset List'!$CG$4:$CM$59,MATCH('1'!$B27,'Unique Asset List'!$B$4:$B$59,0),MATCH('1'!$C$1,'Unique Asset List'!$CG$3:$CM$3,0))</f>
        <v>0.35</v>
      </c>
      <c r="AI27" s="11">
        <v>0.97304949785176587</v>
      </c>
      <c r="AJ27" s="15">
        <f>INDEX('Unique Asset List'!$BL$4:$BR$59,MATCH('1'!$B27,'Unique Asset List'!$B$4:$B$59,0),MATCH('1'!$C$1,'Unique Asset List'!$BL$3:$BR$3,0))</f>
        <v>1.2267192541321688</v>
      </c>
      <c r="AK27" s="15">
        <f>INDEX('Unique Asset List'!$BS$4:$BY$59,MATCH('1'!$B27,'Unique Asset List'!$B$4:$B$59,0),MATCH('1'!$C$1,'Unique Asset List'!$BS$3:$BY$3,0))</f>
        <v>11.984388276878477</v>
      </c>
      <c r="AL27" s="139">
        <v>160</v>
      </c>
      <c r="AM27" s="14">
        <f>INDEX(Simulation!$B$6:$H$6,MATCH($A27,Simulation!$B$1:$H$1,0))*(1+AN27)^((DATE(X27,Y27,15)-DATE(2017,1,15))/365.5)</f>
        <v>18.699239833786123</v>
      </c>
      <c r="AN27" s="12">
        <v>3.5000000000000003E-2</v>
      </c>
      <c r="AO27" s="13">
        <v>60</v>
      </c>
      <c r="AP27" s="11">
        <v>0.8</v>
      </c>
      <c r="AQ27" s="12">
        <v>-0.02</v>
      </c>
      <c r="AR27" s="11">
        <v>0.5</v>
      </c>
      <c r="AS27" s="10">
        <v>1</v>
      </c>
      <c r="AT27" s="168">
        <f>INDEX('Unique Asset List'!S$4:S$59,MATCH($B27,_CompoundList,0))</f>
        <v>0</v>
      </c>
      <c r="AU27" s="168">
        <f>INDEX('Unique Asset List'!T$4:T$59,MATCH($B27,_CompoundList,0))</f>
        <v>0</v>
      </c>
      <c r="AV27" s="168">
        <f>INDEX('Unique Asset List'!U$4:U$59,MATCH($B27,_CompoundList,0))</f>
        <v>0</v>
      </c>
      <c r="AW27" s="168">
        <f>INDEX('Unique Asset List'!V$4:V$59,MATCH($B27,_CompoundList,0))</f>
        <v>0</v>
      </c>
      <c r="AX27" s="168">
        <f>INDEX('Unique Asset List'!W$4:W$59,MATCH($B27,_CompoundList,0))</f>
        <v>0</v>
      </c>
      <c r="AY27" s="168">
        <f ca="1">INDEX('Unique Asset List'!X$4:X$59,MATCH($B27,_CompoundList,0))</f>
        <v>1</v>
      </c>
      <c r="AZ27" s="168">
        <f ca="1">INDEX('Unique Asset List'!Y$4:Y$59,MATCH($B27,_CompoundList,0))</f>
        <v>0</v>
      </c>
      <c r="BA27" s="168">
        <f ca="1">INDEX('Unique Asset List'!Z$4:Z$59,MATCH($B27,_CompoundList,0))</f>
        <v>0</v>
      </c>
      <c r="BB27" s="168">
        <f ca="1">INDEX('Unique Asset List'!AA$4:AA$59,MATCH($B27,_CompoundList,0))</f>
        <v>0</v>
      </c>
      <c r="BC27" s="168">
        <f ca="1">INDEX('Unique Asset List'!AB$4:AB$59,MATCH($B27,_CompoundList,0))</f>
        <v>1</v>
      </c>
      <c r="BD27" s="168">
        <f>INDEX('Unique Asset List'!$A$4:$A$75,MATCH(B27,'Unique Asset List'!$B$4:$B$75,0))</f>
        <v>7</v>
      </c>
      <c r="BE27" s="4">
        <f>IF($C$5="ON",CE27,MyRating(_E1,$B27,Efficacy!$F$1))</f>
        <v>3</v>
      </c>
      <c r="BF27" s="3">
        <f>IF($C$5="ON",CF27,MyRating(_E2,$B27,Efficacy!$F$1))</f>
        <v>3</v>
      </c>
      <c r="BG27" s="3">
        <f>IF($C$5="ON",CG27,MyRating(_E3,$B27,Efficacy!$F$1))</f>
        <v>3</v>
      </c>
      <c r="BH27" s="3">
        <f>IF($C$5="ON",CH27,MyRating(_E4,$B27,Efficacy!$F$1))</f>
        <v>3</v>
      </c>
      <c r="BI27" s="3">
        <f>IF($C$5="ON",CI27,MyRating(_E5,$B27,Efficacy!$F$1))</f>
        <v>3</v>
      </c>
      <c r="BJ27" s="3">
        <f>IF($C$5="ON",CJ27,MyRating(_E6,$B27,Efficacy!$F$1))</f>
        <v>3</v>
      </c>
      <c r="BK27" s="3">
        <f>IF($C$5="ON",CK27,MyRating(_E7,$B27,Efficacy!$F$1))</f>
        <v>3</v>
      </c>
      <c r="BL27" s="3">
        <f>IF($C$5="ON",CL27,MyRating(_E8,$B27,Efficacy!$F$1))</f>
        <v>3</v>
      </c>
      <c r="BM27" s="3">
        <f>IF($C$5="ON",CM27,MyRating(_S1,$B27,Efficacy!$F$1))</f>
        <v>3</v>
      </c>
      <c r="BN27" s="3">
        <f>IF($C$5="ON",CN27,MyRating(_S2,$B27,Efficacy!$F$1))</f>
        <v>3</v>
      </c>
      <c r="BO27" s="3">
        <f>IF($C$5="ON",CO27,MyRating(_S3,$B27,Efficacy!$F$1))</f>
        <v>3</v>
      </c>
      <c r="BP27" s="3">
        <f>IF($C$5="ON",CP27,MyRating(_S4,$B27,Efficacy!$F$1))</f>
        <v>3</v>
      </c>
      <c r="BQ27" s="3">
        <f>IF($C$5="ON",CQ27,MyRating(_S5,$B27,Efficacy!$F$1))</f>
        <v>3</v>
      </c>
      <c r="BR27" s="3">
        <f>IF($C$5="ON",CR27,MyRating(_S6,$B27,Efficacy!$F$1))</f>
        <v>3</v>
      </c>
      <c r="BS27" s="3">
        <f>IF($C$5="ON",CS27,MyRating(_S7,$B27,Efficacy!$F$1))</f>
        <v>3</v>
      </c>
      <c r="BT27" s="3">
        <f>IF($C$5="ON",CT27,MyRating(_D1,$B27,Efficacy!$F$1))</f>
        <v>3</v>
      </c>
      <c r="BU27" s="3">
        <f>IF($C$5="ON",CU27,MyRating(_D2,$B27,Efficacy!$F$1))</f>
        <v>3</v>
      </c>
      <c r="BV27" s="3">
        <f>IF($C$5="ON",CV27,MyRating(_D3,$B27,Efficacy!$F$1))</f>
        <v>3</v>
      </c>
      <c r="BW27" s="3">
        <f>IF($C$5="ON",CW27,MyRating(_D4,$B27,Efficacy!$F$1))</f>
        <v>3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7"/>
        <v>3.6665352937258401E-2</v>
      </c>
      <c r="CB27" s="8">
        <f t="shared" ref="CB27:CB37" si="9">SUMPRODUCT($BX27:$BZ27,$BV$7:$BX$7)</f>
        <v>0.86180622336000012</v>
      </c>
      <c r="CC27" s="5">
        <f t="shared" si="8"/>
        <v>3.6138993719754729E-2</v>
      </c>
      <c r="CD27" s="7">
        <f t="shared" ref="CD27:CD37" si="10">CC27^$X$4</f>
        <v>2.9954225663464036E-3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3</v>
      </c>
      <c r="CY27" s="3">
        <v>3</v>
      </c>
      <c r="CZ27" s="6">
        <v>3</v>
      </c>
      <c r="DA27" s="5"/>
      <c r="DB27" s="4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</row>
    <row r="28" spans="1:127" x14ac:dyDescent="0.25">
      <c r="A28" s="9" t="s">
        <v>5</v>
      </c>
      <c r="B28" s="9" t="s">
        <v>43</v>
      </c>
      <c r="C28" s="20"/>
      <c r="D28" s="9" t="s">
        <v>42</v>
      </c>
      <c r="E28" s="9"/>
      <c r="F28" s="9" t="str">
        <f>INDEX('Unique Asset List'!$D$4:$D$59,MATCH(B28,_CompoundList,0))</f>
        <v>Ph2b</v>
      </c>
      <c r="G28" s="19">
        <v>0</v>
      </c>
      <c r="H28" s="9">
        <v>2014</v>
      </c>
      <c r="I28" s="9">
        <v>6</v>
      </c>
      <c r="J28" s="18">
        <f>INDEX(PTRS!$D$6:$D$12,MATCH('1'!$F28,PTRS!$B$6:$B$12,0))</f>
        <v>0.40949999999999998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0.40949999999999998</v>
      </c>
      <c r="N28" s="17">
        <f>INDEX('Unique Asset List'!$I$4:$R$59,MATCH($B28,'Unique Asset List'!$B$4:$B$59,0),MATCH(N$8,'Unique Asset List'!$I$3:$R$3,0))</f>
        <v>0.59</v>
      </c>
      <c r="O28" s="17">
        <f>INDEX('Unique Asset List'!$I$4:$R$59,MATCH($B28,'Unique Asset List'!$B$4:$B$59,0),MATCH(O$8,'Unique Asset List'!$I$3:$R$3,0))</f>
        <v>0.59</v>
      </c>
      <c r="P28" s="17">
        <f>INDEX('Unique Asset List'!$I$4:$R$59,MATCH($B28,'Unique Asset List'!$B$4:$B$59,0),MATCH(P$8,'Unique Asset List'!$I$3:$R$3,0))</f>
        <v>0.59</v>
      </c>
      <c r="Q28" s="17">
        <f>INDEX('Unique Asset List'!$I$4:$R$59,MATCH($B28,'Unique Asset List'!$B$4:$B$59,0),MATCH(Q$8,'Unique Asset List'!$I$3:$R$3,0))</f>
        <v>0.59</v>
      </c>
      <c r="R28" s="17">
        <f>INDEX('Unique Asset List'!$I$4:$R$59,MATCH($B28,'Unique Asset List'!$B$4:$B$59,0),MATCH(R$8,'Unique Asset List'!$I$3:$R$3,0))</f>
        <v>0.59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0.76868126876248744</v>
      </c>
      <c r="V28" s="17">
        <f>5*7/Simulation!B5</f>
        <v>0.21739130434782608</v>
      </c>
      <c r="W28" s="9" t="s">
        <v>40</v>
      </c>
      <c r="X28" s="9">
        <f>INDEX('Unique Asset List'!$AC$4:$AI$59,MATCH('1'!$B28,'Unique Asset List'!$B$4:$B$59,0),MATCH('1'!$C$1,'Unique Asset List'!$AC$3:$AI$3,0))</f>
        <v>2021</v>
      </c>
      <c r="Y28" s="9">
        <f>INDEX('Unique Asset List'!$AJ$4:$AP$59,MATCH('1'!$B28,'Unique Asset List'!$B$4:$B$59,0),MATCH('1'!$C$1,'Unique Asset List'!$AJ$3:$AP$3,0))</f>
        <v>6</v>
      </c>
      <c r="Z28" s="9">
        <f>INDEX('Unique Asset List'!$AX$4:$BD$59,MATCH('1'!$B28,'Unique Asset List'!$B$4:$B$59,0),MATCH('1'!$C$1,'Unique Asset List'!$AX$3:$BD$3,0))</f>
        <v>2034</v>
      </c>
      <c r="AA28" s="9">
        <f>INDEX('Unique Asset List'!$BE$4:$BK$59,MATCH('1'!$B28,'Unique Asset List'!$B$4:$B$59,0),MATCH('1'!$C$1,'Unique Asset List'!$BE$3:$BK$3,0))</f>
        <v>9</v>
      </c>
      <c r="AB28" s="16">
        <f t="shared" si="6"/>
        <v>2.1065446000000003</v>
      </c>
      <c r="AC28" s="16">
        <f t="shared" si="2"/>
        <v>0.96128420000000014</v>
      </c>
      <c r="AD28" s="16">
        <f t="shared" si="3"/>
        <v>0.45913097663999997</v>
      </c>
      <c r="AE28" s="15">
        <f>INDEX('Unique Asset List'!$CN$4:$CT$59,MATCH('1'!$B28,'Unique Asset List'!$B$4:$B$59,0),MATCH('1'!$C$1,'Unique Asset List'!$CN$3:$CT$3,0))</f>
        <v>0.15</v>
      </c>
      <c r="AF28" s="15">
        <f>INDEX('Unique Asset List'!$CU$4:$DA$59,MATCH('1'!$B28,'Unique Asset List'!$B$4:$B$59,0),MATCH('1'!$C$1,'Unique Asset List'!$CU$3:$DA$3,0))</f>
        <v>0.35</v>
      </c>
      <c r="AG28" s="15">
        <f>INDEX('Unique Asset List'!$BZ$4:$CF$59,MATCH('1'!$B28,'Unique Asset List'!$B$4:$B$59,0),MATCH('1'!$C$1,'Unique Asset List'!$BZ$3:$CF$3,0))</f>
        <v>0.15</v>
      </c>
      <c r="AH28" s="15">
        <f>INDEX('Unique Asset List'!$CG$4:$CM$59,MATCH('1'!$B28,'Unique Asset List'!$B$4:$B$59,0),MATCH('1'!$C$1,'Unique Asset List'!$CG$3:$CM$3,0))</f>
        <v>0.35</v>
      </c>
      <c r="AI28" s="11">
        <v>0.97304949785176587</v>
      </c>
      <c r="AJ28" s="15">
        <f>INDEX('Unique Asset List'!$BL$4:$BR$59,MATCH('1'!$B28,'Unique Asset List'!$B$4:$B$59,0),MATCH('1'!$C$1,'Unique Asset List'!$BL$3:$BR$3,0))</f>
        <v>1.2267192541321688</v>
      </c>
      <c r="AK28" s="15">
        <f>INDEX('Unique Asset List'!$BS$4:$BY$59,MATCH('1'!$B28,'Unique Asset List'!$B$4:$B$59,0),MATCH('1'!$C$1,'Unique Asset List'!$BS$3:$BY$3,0))</f>
        <v>11.984388276878477</v>
      </c>
      <c r="AL28" s="40">
        <v>35</v>
      </c>
      <c r="AM28" s="14">
        <f>20*365*0.8/AL28</f>
        <v>166.85714285714286</v>
      </c>
      <c r="AN28" s="12">
        <v>0</v>
      </c>
      <c r="AO28" s="13">
        <v>60</v>
      </c>
      <c r="AP28" s="11">
        <v>0.8</v>
      </c>
      <c r="AQ28" s="12">
        <v>-0.02</v>
      </c>
      <c r="AR28" s="11">
        <v>0.5</v>
      </c>
      <c r="AS28" s="10">
        <v>1</v>
      </c>
      <c r="AT28" s="168">
        <f>INDEX('Unique Asset List'!S$4:S$59,MATCH($B28,_CompoundList,0))</f>
        <v>0</v>
      </c>
      <c r="AU28" s="168">
        <f>INDEX('Unique Asset List'!T$4:T$59,MATCH($B28,_CompoundList,0))</f>
        <v>0</v>
      </c>
      <c r="AV28" s="168">
        <f>INDEX('Unique Asset List'!U$4:U$59,MATCH($B28,_CompoundList,0))</f>
        <v>0</v>
      </c>
      <c r="AW28" s="168">
        <f>INDEX('Unique Asset List'!V$4:V$59,MATCH($B28,_CompoundList,0))</f>
        <v>0</v>
      </c>
      <c r="AX28" s="168">
        <f>INDEX('Unique Asset List'!W$4:W$59,MATCH($B28,_CompoundList,0))</f>
        <v>1</v>
      </c>
      <c r="AY28" s="168">
        <f ca="1">INDEX('Unique Asset List'!X$4:X$59,MATCH($B28,_CompoundList,0))</f>
        <v>1</v>
      </c>
      <c r="AZ28" s="168">
        <f ca="1">INDEX('Unique Asset List'!Y$4:Y$59,MATCH($B28,_CompoundList,0))</f>
        <v>1</v>
      </c>
      <c r="BA28" s="168">
        <f ca="1">INDEX('Unique Asset List'!Z$4:Z$59,MATCH($B28,_CompoundList,0))</f>
        <v>0</v>
      </c>
      <c r="BB28" s="168">
        <f ca="1">INDEX('Unique Asset List'!AA$4:AA$59,MATCH($B28,_CompoundList,0))</f>
        <v>0</v>
      </c>
      <c r="BC28" s="168">
        <f ca="1">INDEX('Unique Asset List'!AB$4:AB$59,MATCH($B28,_CompoundList,0))</f>
        <v>1</v>
      </c>
      <c r="BD28" s="168">
        <f>INDEX('Unique Asset List'!$A$4:$A$75,MATCH(B28,'Unique Asset List'!$B$4:$B$75,0))</f>
        <v>38</v>
      </c>
      <c r="BE28" s="4">
        <f>IF($C$5="ON",CE28,MyRating(_E1,$B28,Efficacy!$F$1))</f>
        <v>4</v>
      </c>
      <c r="BF28" s="3">
        <f>IF($C$5="ON",CF28,MyRating(_E2,$B28,Efficacy!$F$1))</f>
        <v>4</v>
      </c>
      <c r="BG28" s="3">
        <f>IF($C$5="ON",CG28,MyRating(_E3,$B28,Efficacy!$F$1))</f>
        <v>4</v>
      </c>
      <c r="BH28" s="3">
        <f>IF($C$5="ON",CH28,MyRating(_E4,$B28,Efficacy!$F$1))</f>
        <v>2</v>
      </c>
      <c r="BI28" s="3">
        <f>IF($C$5="ON",CI28,MyRating(_E5,$B28,Efficacy!$F$1))</f>
        <v>4</v>
      </c>
      <c r="BJ28" s="3">
        <f>IF($C$5="ON",CJ28,MyRating(_E6,$B28,Efficacy!$F$1))</f>
        <v>4</v>
      </c>
      <c r="BK28" s="3">
        <f>IF($C$5="ON",CK28,MyRating(_E7,$B28,Efficacy!$F$1))</f>
        <v>3</v>
      </c>
      <c r="BL28" s="3">
        <f>IF($C$5="ON",CL28,MyRating(_E8,$B28,Efficacy!$F$1))</f>
        <v>5</v>
      </c>
      <c r="BM28" s="3">
        <f>IF($C$5="ON",CM28,MyRating(_S1,$B28,Efficacy!$F$1))</f>
        <v>4</v>
      </c>
      <c r="BN28" s="3">
        <f>IF($C$5="ON",CN28,MyRating(_S2,$B28,Efficacy!$F$1))</f>
        <v>3</v>
      </c>
      <c r="BO28" s="3">
        <f>IF($C$5="ON",CO28,MyRating(_S3,$B28,Efficacy!$F$1))</f>
        <v>3</v>
      </c>
      <c r="BP28" s="3">
        <f>IF($C$5="ON",CP28,MyRating(_S4,$B28,Efficacy!$F$1))</f>
        <v>3</v>
      </c>
      <c r="BQ28" s="3">
        <f>IF($C$5="ON",CQ28,MyRating(_S5,$B28,Efficacy!$F$1))</f>
        <v>4</v>
      </c>
      <c r="BR28" s="3">
        <f>IF($C$5="ON",CR28,MyRating(_S6,$B28,Efficacy!$F$1))</f>
        <v>3</v>
      </c>
      <c r="BS28" s="3">
        <f>IF($C$5="ON",CS28,MyRating(_S7,$B28,Efficacy!$F$1))</f>
        <v>3</v>
      </c>
      <c r="BT28" s="3">
        <f>IF($C$5="ON",CT28,MyRating(_D1,$B28,Efficacy!$F$1))</f>
        <v>3</v>
      </c>
      <c r="BU28" s="3">
        <f>IF($C$5="ON",CU28,MyRating(_D2,$B28,Efficacy!$F$1))</f>
        <v>3</v>
      </c>
      <c r="BV28" s="3">
        <f>IF($C$5="ON",CV28,MyRating(_D3,$B28,Efficacy!$F$1))</f>
        <v>3</v>
      </c>
      <c r="BW28" s="3">
        <f>IF($C$5="ON",CW28,MyRating(_D4,$B28,Efficacy!$F$1))</f>
        <v>3</v>
      </c>
      <c r="BX28" s="3">
        <f>IF($C$5="ON",CX28,MyRating(_B1,$B28,Barrier!$F$2))</f>
        <v>1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7"/>
        <v>3.1987776768546985E-2</v>
      </c>
      <c r="CB28" s="8">
        <f t="shared" si="9"/>
        <v>0.79714994112000004</v>
      </c>
      <c r="CC28" s="5">
        <f t="shared" si="8"/>
        <v>3.3427696313820372E-2</v>
      </c>
      <c r="CD28" s="7">
        <f t="shared" si="10"/>
        <v>2.6132820415971001E-3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/>
      <c r="DB28" s="4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</row>
    <row r="29" spans="1:127" x14ac:dyDescent="0.25">
      <c r="A29" s="9" t="s">
        <v>5</v>
      </c>
      <c r="B29" s="9" t="s">
        <v>39</v>
      </c>
      <c r="C29" s="20"/>
      <c r="D29" s="9" t="s">
        <v>38</v>
      </c>
      <c r="E29" s="9"/>
      <c r="F29" s="9" t="str">
        <f>INDEX('Unique Asset List'!$D$4:$D$59,MATCH(B29,_CompoundList,0))</f>
        <v>PCD</v>
      </c>
      <c r="G29" s="19">
        <v>0</v>
      </c>
      <c r="H29" s="9">
        <v>2014</v>
      </c>
      <c r="I29" s="9">
        <v>6</v>
      </c>
      <c r="J29" s="18">
        <f>INDEX(PTRS!$D$6:$D$12,MATCH('1'!$F29,PTRS!$B$6:$B$12,0))</f>
        <v>0.1044225</v>
      </c>
      <c r="K29" s="17">
        <f>K21</f>
        <v>0</v>
      </c>
      <c r="L29" s="17">
        <f>L21</f>
        <v>1</v>
      </c>
      <c r="M29" s="17">
        <f t="shared" ref="M29:M37" si="11">J29</f>
        <v>0.1044225</v>
      </c>
      <c r="N29" s="17">
        <f t="shared" ref="N29:S29" si="12">N21</f>
        <v>0.4</v>
      </c>
      <c r="O29" s="17">
        <f t="shared" si="12"/>
        <v>0</v>
      </c>
      <c r="P29" s="17">
        <f t="shared" si="12"/>
        <v>1</v>
      </c>
      <c r="Q29" s="17">
        <f t="shared" si="12"/>
        <v>0</v>
      </c>
      <c r="R29" s="17">
        <f t="shared" si="12"/>
        <v>1</v>
      </c>
      <c r="S29" s="17">
        <f t="shared" si="12"/>
        <v>0</v>
      </c>
      <c r="T29" s="9" t="s">
        <v>37</v>
      </c>
      <c r="U29" s="17">
        <f t="shared" si="1"/>
        <v>0.88108561652677853</v>
      </c>
      <c r="V29" s="17">
        <v>1</v>
      </c>
      <c r="W29" s="9" t="s">
        <v>36</v>
      </c>
      <c r="X29" s="9">
        <f>INDEX('Unique Asset List'!$AC$4:$AI$59,MATCH('1'!$B29,'Unique Asset List'!$B$4:$B$59,0),MATCH('1'!$C$1,'Unique Asset List'!$AC$3:$AI$3,0))</f>
        <v>2027</v>
      </c>
      <c r="Y29" s="9">
        <f>INDEX('Unique Asset List'!$AJ$4:$AP$59,MATCH('1'!$B29,'Unique Asset List'!$B$4:$B$59,0),MATCH('1'!$C$1,'Unique Asset List'!$AJ$3:$AP$3,0))</f>
        <v>8</v>
      </c>
      <c r="Z29" s="9">
        <f>INDEX('Unique Asset List'!$AX$4:$BD$59,MATCH('1'!$B29,'Unique Asset List'!$B$4:$B$59,0),MATCH('1'!$C$1,'Unique Asset List'!$AX$3:$BD$3,0))</f>
        <v>2039</v>
      </c>
      <c r="AA29" s="9">
        <f>INDEX('Unique Asset List'!$BE$4:$BK$59,MATCH('1'!$B29,'Unique Asset List'!$B$4:$B$59,0),MATCH('1'!$C$1,'Unique Asset List'!$BE$3:$BK$3,0))</f>
        <v>8</v>
      </c>
      <c r="AB29" s="22">
        <f>AB21</f>
        <v>2.1511674000000003</v>
      </c>
      <c r="AC29" s="22">
        <f>AC21</f>
        <v>1.1041772000000001</v>
      </c>
      <c r="AD29" s="22">
        <f>AD21</f>
        <v>0.45913097663999997</v>
      </c>
      <c r="AE29" s="15">
        <f>INDEX('Unique Asset List'!$CN$4:$CT$59,MATCH('1'!$B29,'Unique Asset List'!$B$4:$B$59,0),MATCH('1'!$C$1,'Unique Asset List'!$CN$3:$CT$3,0))</f>
        <v>0.15</v>
      </c>
      <c r="AF29" s="15">
        <f>INDEX('Unique Asset List'!$CU$4:$DA$59,MATCH('1'!$B29,'Unique Asset List'!$B$4:$B$59,0),MATCH('1'!$C$1,'Unique Asset List'!$CU$3:$DA$3,0))</f>
        <v>0.35</v>
      </c>
      <c r="AG29" s="15">
        <f>INDEX('Unique Asset List'!$BZ$4:$CF$59,MATCH('1'!$B29,'Unique Asset List'!$B$4:$B$59,0),MATCH('1'!$C$1,'Unique Asset List'!$BZ$3:$CF$3,0))</f>
        <v>0.15</v>
      </c>
      <c r="AH29" s="15">
        <f>INDEX('Unique Asset List'!$CG$4:$CM$59,MATCH('1'!$B29,'Unique Asset List'!$B$4:$B$59,0),MATCH('1'!$C$1,'Unique Asset List'!$CG$3:$CM$3,0))</f>
        <v>0.35</v>
      </c>
      <c r="AI29" s="11">
        <v>0.97304949785176587</v>
      </c>
      <c r="AJ29" s="15">
        <f>INDEX('Unique Asset List'!$BL$4:$BR$59,MATCH('1'!$B29,'Unique Asset List'!$B$4:$B$59,0),MATCH('1'!$C$1,'Unique Asset List'!$BL$3:$BR$3,0))</f>
        <v>1.2267192541321688</v>
      </c>
      <c r="AK29" s="15">
        <f>INDEX('Unique Asset List'!$BS$4:$BY$59,MATCH('1'!$B29,'Unique Asset List'!$B$4:$B$59,0),MATCH('1'!$C$1,'Unique Asset List'!$BS$3:$BY$3,0))</f>
        <v>11.984388276878477</v>
      </c>
      <c r="AL29" s="139">
        <v>160</v>
      </c>
      <c r="AM29" s="14">
        <f>INDEX(Simulation!$B$6:$H$6,MATCH($A29,Simulation!$B$1:$H$1,0))*(1+AN29)^((DATE(X29,Y29,15)-DATE(2017,1,15))/365.5)</f>
        <v>21.579329142296906</v>
      </c>
      <c r="AN29" s="12">
        <v>3.5000000000000003E-2</v>
      </c>
      <c r="AO29" s="13">
        <v>60</v>
      </c>
      <c r="AP29" s="11">
        <v>0.8</v>
      </c>
      <c r="AQ29" s="12">
        <v>-0.02</v>
      </c>
      <c r="AR29" s="11">
        <v>0.5</v>
      </c>
      <c r="AS29" s="10">
        <v>1</v>
      </c>
      <c r="AT29" s="168">
        <f>INDEX('Unique Asset List'!S$4:S$59,MATCH($B29,_CompoundList,0))</f>
        <v>0</v>
      </c>
      <c r="AU29" s="168">
        <f>INDEX('Unique Asset List'!T$4:T$59,MATCH($B29,_CompoundList,0))</f>
        <v>0</v>
      </c>
      <c r="AV29" s="168">
        <f>INDEX('Unique Asset List'!U$4:U$59,MATCH($B29,_CompoundList,0))</f>
        <v>0</v>
      </c>
      <c r="AW29" s="168">
        <f>INDEX('Unique Asset List'!V$4:V$59,MATCH($B29,_CompoundList,0))</f>
        <v>0</v>
      </c>
      <c r="AX29" s="168">
        <f>INDEX('Unique Asset List'!W$4:W$59,MATCH($B29,_CompoundList,0))</f>
        <v>0</v>
      </c>
      <c r="AY29" s="168">
        <f ca="1">INDEX('Unique Asset List'!X$4:X$59,MATCH($B29,_CompoundList,0))</f>
        <v>1</v>
      </c>
      <c r="AZ29" s="168">
        <f ca="1">INDEX('Unique Asset List'!Y$4:Y$59,MATCH($B29,_CompoundList,0))</f>
        <v>0</v>
      </c>
      <c r="BA29" s="168">
        <f ca="1">INDEX('Unique Asset List'!Z$4:Z$59,MATCH($B29,_CompoundList,0))</f>
        <v>0</v>
      </c>
      <c r="BB29" s="168">
        <f ca="1">INDEX('Unique Asset List'!AA$4:AA$59,MATCH($B29,_CompoundList,0))</f>
        <v>0</v>
      </c>
      <c r="BC29" s="168">
        <f ca="1">INDEX('Unique Asset List'!AB$4:AB$59,MATCH($B29,_CompoundList,0))</f>
        <v>1</v>
      </c>
      <c r="BD29" s="168">
        <f>INDEX('Unique Asset List'!$A$4:$A$75,MATCH(B29,'Unique Asset List'!$B$4:$B$75,0))</f>
        <v>23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7"/>
        <v>3.6665352937258401E-2</v>
      </c>
      <c r="CB29" s="8">
        <f t="shared" si="9"/>
        <v>0.86180622336000012</v>
      </c>
      <c r="CC29" s="5">
        <f t="shared" si="8"/>
        <v>3.6138993719754729E-2</v>
      </c>
      <c r="CD29" s="7">
        <f t="shared" si="10"/>
        <v>2.9954225663464036E-3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/>
      <c r="DB29" s="4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</row>
    <row r="30" spans="1:127" x14ac:dyDescent="0.25">
      <c r="A30" s="9" t="s">
        <v>5</v>
      </c>
      <c r="B30" s="9" t="s">
        <v>35</v>
      </c>
      <c r="C30" s="20"/>
      <c r="D30" s="9" t="s">
        <v>34</v>
      </c>
      <c r="E30" s="9"/>
      <c r="F30" s="9" t="str">
        <f>INDEX('Unique Asset List'!$D$4:$D$59,MATCH(B30,_CompoundList,0))</f>
        <v>PCD</v>
      </c>
      <c r="G30" s="19">
        <v>0</v>
      </c>
      <c r="H30" s="9">
        <v>2014</v>
      </c>
      <c r="I30" s="9">
        <v>6</v>
      </c>
      <c r="J30" s="18">
        <f>INDEX(PTRS!$D$6:$D$12,MATCH('1'!$F30,PTRS!$B$6:$B$12,0))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f t="shared" si="11"/>
        <v>0.1044225</v>
      </c>
      <c r="N30" s="17">
        <f>INDEX('Unique Asset List'!$I$4:$R$59,MATCH($B30,'Unique Asset List'!$B$4:$B$59,0),MATCH(N$8,'Unique Asset List'!$I$3:$R$3,0))</f>
        <v>0.1044225</v>
      </c>
      <c r="O30" s="17">
        <f>INDEX('Unique Asset List'!$I$4:$R$59,MATCH($B30,'Unique Asset List'!$B$4:$B$59,0),MATCH(O$8,'Unique Asset List'!$I$3:$R$3,0))</f>
        <v>0.1044225</v>
      </c>
      <c r="P30" s="17">
        <f>INDEX('Unique Asset List'!$I$4:$R$59,MATCH($B30,'Unique Asset List'!$B$4:$B$59,0),MATCH(P$8,'Unique Asset List'!$I$3:$R$3,0))</f>
        <v>0.1044225</v>
      </c>
      <c r="Q30" s="17">
        <f>INDEX('Unique Asset List'!$I$4:$R$59,MATCH($B30,'Unique Asset List'!$B$4:$B$59,0),MATCH(Q$8,'Unique Asset List'!$I$3:$R$3,0))</f>
        <v>0.1044225</v>
      </c>
      <c r="R30" s="17">
        <f>INDEX('Unique Asset List'!$I$4:$R$59,MATCH($B30,'Unique Asset List'!$B$4:$B$59,0),MATCH(R$8,'Unique Asset List'!$I$3:$R$3,0))</f>
        <v>0.1044225</v>
      </c>
      <c r="S30" s="17">
        <f>INDEX('Unique Asset List'!$I$4:$R$59,MATCH($B30,'Unique Asset List'!$B$4:$B$59,0),MATCH(S$8,'Unique Asset List'!$I$3:$R$3,0))</f>
        <v>0</v>
      </c>
      <c r="T30" s="9" t="s">
        <v>33</v>
      </c>
      <c r="U30" s="17">
        <f t="shared" si="1"/>
        <v>0.88108561652677853</v>
      </c>
      <c r="V30" s="17">
        <v>0.59</v>
      </c>
      <c r="W30" s="9" t="s">
        <v>32</v>
      </c>
      <c r="X30" s="9">
        <f>INDEX('Unique Asset List'!$AC$4:$AI$59,MATCH('1'!$B30,'Unique Asset List'!$B$4:$B$59,0),MATCH('1'!$C$1,'Unique Asset List'!$AC$3:$AI$3,0))</f>
        <v>2032</v>
      </c>
      <c r="Y30" s="9">
        <f>INDEX('Unique Asset List'!$AJ$4:$AP$59,MATCH('1'!$B30,'Unique Asset List'!$B$4:$B$59,0),MATCH('1'!$C$1,'Unique Asset List'!$AJ$3:$AP$3,0))</f>
        <v>6</v>
      </c>
      <c r="Z30" s="9">
        <f>INDEX('Unique Asset List'!$AX$4:$BD$59,MATCH('1'!$B30,'Unique Asset List'!$B$4:$B$59,0),MATCH('1'!$C$1,'Unique Asset List'!$AX$3:$BD$3,0))</f>
        <v>2044</v>
      </c>
      <c r="AA30" s="9">
        <f>INDEX('Unique Asset List'!$BE$4:$BK$59,MATCH('1'!$B30,'Unique Asset List'!$B$4:$B$59,0),MATCH('1'!$C$1,'Unique Asset List'!$BE$3:$BK$3,0))</f>
        <v>6</v>
      </c>
      <c r="AB30" s="22">
        <f>AB25</f>
        <v>2.0681600000000007</v>
      </c>
      <c r="AC30" s="22">
        <f>AC25</f>
        <v>1.0165042</v>
      </c>
      <c r="AD30" s="22">
        <f>AD25</f>
        <v>0.45913097663999997</v>
      </c>
      <c r="AE30" s="15">
        <f>INDEX('Unique Asset List'!$CN$4:$CT$59,MATCH('1'!$B30,'Unique Asset List'!$B$4:$B$59,0),MATCH('1'!$C$1,'Unique Asset List'!$CN$3:$CT$3,0))</f>
        <v>0.15</v>
      </c>
      <c r="AF30" s="15">
        <f>INDEX('Unique Asset List'!$CU$4:$DA$59,MATCH('1'!$B30,'Unique Asset List'!$B$4:$B$59,0),MATCH('1'!$C$1,'Unique Asset List'!$CU$3:$DA$3,0))</f>
        <v>0.35</v>
      </c>
      <c r="AG30" s="15">
        <f>INDEX('Unique Asset List'!$BZ$4:$CF$59,MATCH('1'!$B30,'Unique Asset List'!$B$4:$B$59,0),MATCH('1'!$C$1,'Unique Asset List'!$BZ$3:$CF$3,0))</f>
        <v>0.15</v>
      </c>
      <c r="AH30" s="15">
        <f>INDEX('Unique Asset List'!$CG$4:$CM$59,MATCH('1'!$B30,'Unique Asset List'!$B$4:$B$59,0),MATCH('1'!$C$1,'Unique Asset List'!$CG$3:$CM$3,0))</f>
        <v>0.35</v>
      </c>
      <c r="AI30" s="11">
        <v>0.97304949785176587</v>
      </c>
      <c r="AJ30" s="15">
        <f>INDEX('Unique Asset List'!$BL$4:$BR$59,MATCH('1'!$B30,'Unique Asset List'!$B$4:$B$59,0),MATCH('1'!$C$1,'Unique Asset List'!$BL$3:$BR$3,0))</f>
        <v>1.2267192541321688</v>
      </c>
      <c r="AK30" s="15">
        <f>INDEX('Unique Asset List'!$BS$4:$BY$59,MATCH('1'!$B30,'Unique Asset List'!$B$4:$B$59,0),MATCH('1'!$C$1,'Unique Asset List'!$BS$3:$BY$3,0))</f>
        <v>11.984388276878477</v>
      </c>
      <c r="AL30" s="139">
        <v>160</v>
      </c>
      <c r="AM30" s="14">
        <f>INDEX(Simulation!$B$6:$H$6,MATCH($A30,Simulation!$B$1:$H$1,0))*(1+AN30)^((DATE(X30,Y30,15)-DATE(2017,1,15))/365.5)</f>
        <v>25.481546679395578</v>
      </c>
      <c r="AN30" s="12">
        <v>3.5000000000000003E-2</v>
      </c>
      <c r="AO30" s="13">
        <v>60</v>
      </c>
      <c r="AP30" s="11">
        <v>0.8</v>
      </c>
      <c r="AQ30" s="12">
        <v>-0.02</v>
      </c>
      <c r="AR30" s="11">
        <v>0.5</v>
      </c>
      <c r="AS30" s="10">
        <v>1</v>
      </c>
      <c r="AT30" s="168">
        <f>INDEX('Unique Asset List'!S$4:S$59,MATCH($B30,_CompoundList,0))</f>
        <v>0</v>
      </c>
      <c r="AU30" s="168">
        <f>INDEX('Unique Asset List'!T$4:T$59,MATCH($B30,_CompoundList,0))</f>
        <v>0</v>
      </c>
      <c r="AV30" s="168">
        <f>INDEX('Unique Asset List'!U$4:U$59,MATCH($B30,_CompoundList,0))</f>
        <v>0</v>
      </c>
      <c r="AW30" s="168">
        <f>INDEX('Unique Asset List'!V$4:V$59,MATCH($B30,_CompoundList,0))</f>
        <v>0</v>
      </c>
      <c r="AX30" s="168">
        <f>INDEX('Unique Asset List'!W$4:W$59,MATCH($B30,_CompoundList,0))</f>
        <v>0</v>
      </c>
      <c r="AY30" s="168">
        <f ca="1">INDEX('Unique Asset List'!X$4:X$59,MATCH($B30,_CompoundList,0))</f>
        <v>0</v>
      </c>
      <c r="AZ30" s="168">
        <f ca="1">INDEX('Unique Asset List'!Y$4:Y$59,MATCH($B30,_CompoundList,0))</f>
        <v>0</v>
      </c>
      <c r="BA30" s="168">
        <f ca="1">INDEX('Unique Asset List'!Z$4:Z$59,MATCH($B30,_CompoundList,0))</f>
        <v>1</v>
      </c>
      <c r="BB30" s="168">
        <f ca="1">INDEX('Unique Asset List'!AA$4:AA$59,MATCH($B30,_CompoundList,0))</f>
        <v>1</v>
      </c>
      <c r="BC30" s="168">
        <f ca="1">INDEX('Unique Asset List'!AB$4:AB$59,MATCH($B30,_CompoundList,0))</f>
        <v>0</v>
      </c>
      <c r="BD30" s="168">
        <f>INDEX('Unique Asset List'!$A$4:$A$75,MATCH(B30,'Unique Asset List'!$B$4:$B$75,0))</f>
        <v>22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7"/>
        <v>3.6665352937258401E-2</v>
      </c>
      <c r="CB30" s="8">
        <f t="shared" si="9"/>
        <v>0.86180622336000012</v>
      </c>
      <c r="CC30" s="5">
        <f t="shared" si="8"/>
        <v>3.6138993719754729E-2</v>
      </c>
      <c r="CD30" s="7">
        <f t="shared" si="10"/>
        <v>2.9954225663464036E-3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/>
      <c r="DB30" s="4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</row>
    <row r="31" spans="1:127" x14ac:dyDescent="0.25">
      <c r="A31" s="9" t="s">
        <v>5</v>
      </c>
      <c r="B31" s="9" t="s">
        <v>19</v>
      </c>
      <c r="C31" s="20"/>
      <c r="D31" s="9" t="s">
        <v>18</v>
      </c>
      <c r="E31" s="9"/>
      <c r="F31" s="9" t="str">
        <f>INDEX('Unique Asset List'!$D$4:$D$59,MATCH(B31,_CompoundList,0))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INDEX(PTRS!$D$6:$D$12,MATCH('1'!$F31,PTRS!$B$6:$B$12,0))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f t="shared" si="11"/>
        <v>0.1044225</v>
      </c>
      <c r="N31" s="17">
        <f>INDEX('Unique Asset List'!$I$4:$R$59,MATCH($B31,'Unique Asset List'!$B$4:$B$59,0),MATCH(N$8,'Unique Asset List'!$I$3:$R$3,0))</f>
        <v>0.1044225</v>
      </c>
      <c r="O31" s="17">
        <f>INDEX('Unique Asset List'!$I$4:$R$59,MATCH($B31,'Unique Asset List'!$B$4:$B$59,0),MATCH(O$8,'Unique Asset List'!$I$3:$R$3,0))</f>
        <v>0.1044225</v>
      </c>
      <c r="P31" s="17">
        <f>INDEX('Unique Asset List'!$I$4:$R$59,MATCH($B31,'Unique Asset List'!$B$4:$B$59,0),MATCH(P$8,'Unique Asset List'!$I$3:$R$3,0))</f>
        <v>0.1044225</v>
      </c>
      <c r="Q31" s="17">
        <f>INDEX('Unique Asset List'!$I$4:$R$59,MATCH($B31,'Unique Asset List'!$B$4:$B$59,0),MATCH(Q$8,'Unique Asset List'!$I$3:$R$3,0))</f>
        <v>0.1044225</v>
      </c>
      <c r="R31" s="17">
        <f>INDEX('Unique Asset List'!$I$4:$R$59,MATCH($B31,'Unique Asset List'!$B$4:$B$59,0),MATCH(R$8,'Unique Asset List'!$I$3:$R$3,0))</f>
        <v>0.1044225</v>
      </c>
      <c r="S31" s="17">
        <f>INDEX('Unique Asset List'!$I$4:$R$59,MATCH($B31,'Unique Asset List'!$B$4:$B$59,0),MATCH(S$8,'Unique Asset List'!$I$3:$R$3,0))</f>
        <v>0</v>
      </c>
      <c r="T31" s="9" t="s">
        <v>17</v>
      </c>
      <c r="U31" s="17">
        <f t="shared" si="1"/>
        <v>0.88108561652677853</v>
      </c>
      <c r="V31" s="17">
        <v>1</v>
      </c>
      <c r="W31" s="9" t="s">
        <v>16</v>
      </c>
      <c r="X31" s="9">
        <f>INDEX('Unique Asset List'!$AC$4:$AI$59,MATCH('1'!$B31,'Unique Asset List'!$B$4:$B$59,0),MATCH('1'!$C$1,'Unique Asset List'!$AC$3:$AI$3,0))</f>
        <v>2029</v>
      </c>
      <c r="Y31" s="9">
        <f>INDEX('Unique Asset List'!$AJ$4:$AP$59,MATCH('1'!$B31,'Unique Asset List'!$B$4:$B$59,0),MATCH('1'!$C$1,'Unique Asset List'!$AJ$3:$AP$3,0))</f>
        <v>11</v>
      </c>
      <c r="Z31" s="9">
        <f>INDEX('Unique Asset List'!$AX$4:$BD$59,MATCH('1'!$B31,'Unique Asset List'!$B$4:$B$59,0),MATCH('1'!$C$1,'Unique Asset List'!$AX$3:$BD$3,0))</f>
        <v>2041</v>
      </c>
      <c r="AA31" s="9">
        <f>INDEX('Unique Asset List'!$BE$4:$BK$59,MATCH('1'!$B31,'Unique Asset List'!$B$4:$B$59,0),MATCH('1'!$C$1,'Unique Asset List'!$BE$3:$BK$3,0))</f>
        <v>11</v>
      </c>
      <c r="AB31" s="16">
        <f>AB19</f>
        <v>1.8562298000000002</v>
      </c>
      <c r="AC31" s="16">
        <f>AC19</f>
        <v>1.0679327999999999</v>
      </c>
      <c r="AD31" s="16">
        <f>AD19</f>
        <v>0.45913097663999997</v>
      </c>
      <c r="AE31" s="15">
        <f>INDEX('Unique Asset List'!$CN$4:$CT$59,MATCH('1'!$B31,'Unique Asset List'!$B$4:$B$59,0),MATCH('1'!$C$1,'Unique Asset List'!$CN$3:$CT$3,0))</f>
        <v>0.15</v>
      </c>
      <c r="AF31" s="15">
        <f>INDEX('Unique Asset List'!$CU$4:$DA$59,MATCH('1'!$B31,'Unique Asset List'!$B$4:$B$59,0),MATCH('1'!$C$1,'Unique Asset List'!$CU$3:$DA$3,0))</f>
        <v>0.35</v>
      </c>
      <c r="AG31" s="15">
        <f>INDEX('Unique Asset List'!$BZ$4:$CF$59,MATCH('1'!$B31,'Unique Asset List'!$B$4:$B$59,0),MATCH('1'!$C$1,'Unique Asset List'!$BZ$3:$CF$3,0))</f>
        <v>0.15</v>
      </c>
      <c r="AH31" s="15">
        <f>INDEX('Unique Asset List'!$CG$4:$CM$59,MATCH('1'!$B31,'Unique Asset List'!$B$4:$B$59,0),MATCH('1'!$C$1,'Unique Asset List'!$CG$3:$CM$3,0))</f>
        <v>0.35</v>
      </c>
      <c r="AI31" s="11">
        <v>0.97304949785176587</v>
      </c>
      <c r="AJ31" s="15">
        <f>INDEX('Unique Asset List'!$BL$4:$BR$59,MATCH('1'!$B31,'Unique Asset List'!$B$4:$B$59,0),MATCH('1'!$C$1,'Unique Asset List'!$BL$3:$BR$3,0))</f>
        <v>1.2267192541321688</v>
      </c>
      <c r="AK31" s="15">
        <f>INDEX('Unique Asset List'!$BS$4:$BY$59,MATCH('1'!$B31,'Unique Asset List'!$B$4:$B$59,0),MATCH('1'!$C$1,'Unique Asset List'!$BS$3:$BY$3,0))</f>
        <v>11.984388276878477</v>
      </c>
      <c r="AL31" s="139">
        <v>160</v>
      </c>
      <c r="AM31" s="14">
        <f>INDEX(Simulation!$B$6:$H$6,MATCH($A31,Simulation!$B$1:$H$1,0))*(1+AN31)^((DATE(X31,Y31,15)-DATE(2017,1,15))/365.5)</f>
        <v>23.317354424631613</v>
      </c>
      <c r="AN31" s="12">
        <v>3.5000000000000003E-2</v>
      </c>
      <c r="AO31" s="13">
        <v>60</v>
      </c>
      <c r="AP31" s="11">
        <v>0.8</v>
      </c>
      <c r="AQ31" s="12">
        <v>-0.02</v>
      </c>
      <c r="AR31" s="11">
        <v>0.5</v>
      </c>
      <c r="AS31" s="10">
        <v>1</v>
      </c>
      <c r="AT31" s="168">
        <f>INDEX('Unique Asset List'!S$4:S$59,MATCH($B31,_CompoundList,0))</f>
        <v>0</v>
      </c>
      <c r="AU31" s="168">
        <f>INDEX('Unique Asset List'!T$4:T$59,MATCH($B31,_CompoundList,0))</f>
        <v>0</v>
      </c>
      <c r="AV31" s="168">
        <f>INDEX('Unique Asset List'!U$4:U$59,MATCH($B31,_CompoundList,0))</f>
        <v>0</v>
      </c>
      <c r="AW31" s="168">
        <f>INDEX('Unique Asset List'!V$4:V$59,MATCH($B31,_CompoundList,0))</f>
        <v>0</v>
      </c>
      <c r="AX31" s="168">
        <f>INDEX('Unique Asset List'!W$4:W$59,MATCH($B31,_CompoundList,0))</f>
        <v>0</v>
      </c>
      <c r="AY31" s="168">
        <f ca="1">INDEX('Unique Asset List'!X$4:X$59,MATCH($B31,_CompoundList,0))</f>
        <v>1</v>
      </c>
      <c r="AZ31" s="168">
        <f ca="1">INDEX('Unique Asset List'!Y$4:Y$59,MATCH($B31,_CompoundList,0))</f>
        <v>0</v>
      </c>
      <c r="BA31" s="168">
        <f ca="1">INDEX('Unique Asset List'!Z$4:Z$59,MATCH($B31,_CompoundList,0))</f>
        <v>0</v>
      </c>
      <c r="BB31" s="168">
        <f ca="1">INDEX('Unique Asset List'!AA$4:AA$59,MATCH($B31,_CompoundList,0))</f>
        <v>0</v>
      </c>
      <c r="BC31" s="168">
        <f ca="1">INDEX('Unique Asset List'!AB$4:AB$59,MATCH($B31,_CompoundList,0))</f>
        <v>1</v>
      </c>
      <c r="BD31" s="168">
        <f>INDEX('Unique Asset List'!$A$4:$A$75,MATCH(B31,'Unique Asset List'!$B$4:$B$75,0))</f>
        <v>20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7"/>
        <v>3.6665352937258401E-2</v>
      </c>
      <c r="CB31" s="8">
        <f t="shared" si="9"/>
        <v>0.86180622336000012</v>
      </c>
      <c r="CC31" s="5">
        <f t="shared" si="8"/>
        <v>3.6138993719754729E-2</v>
      </c>
      <c r="CD31" s="7">
        <f t="shared" si="10"/>
        <v>2.9954225663464036E-3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/>
      <c r="DB31" s="4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</row>
    <row r="32" spans="1:127" x14ac:dyDescent="0.25">
      <c r="A32" s="9" t="s">
        <v>5</v>
      </c>
      <c r="B32" s="9" t="s">
        <v>13</v>
      </c>
      <c r="C32" s="20"/>
      <c r="D32" s="9" t="s">
        <v>2</v>
      </c>
      <c r="E32" s="9"/>
      <c r="F32" s="9" t="str">
        <f>INDEX('Unique Asset List'!$D$4:$D$59,MATCH(B32,_CompoundList,0))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INDEX(PTRS!$D$6:$D$12,MATCH('1'!$F32,PTRS!$B$6:$B$12,0))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f t="shared" si="11"/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1"/>
        <v>0.88108561652677853</v>
      </c>
      <c r="V32" s="17">
        <v>1</v>
      </c>
      <c r="W32" s="9" t="s">
        <v>13</v>
      </c>
      <c r="X32" s="9">
        <f>INDEX('Unique Asset List'!$AC$4:$AI$59,MATCH('1'!$B32,'Unique Asset List'!$B$4:$B$59,0),MATCH('1'!$C$1,'Unique Asset List'!$AC$3:$AI$3,0))</f>
        <v>2029</v>
      </c>
      <c r="Y32" s="9">
        <f>INDEX('Unique Asset List'!$AJ$4:$AP$59,MATCH('1'!$B32,'Unique Asset List'!$B$4:$B$59,0),MATCH('1'!$C$1,'Unique Asset List'!$AJ$3:$AP$3,0))</f>
        <v>6</v>
      </c>
      <c r="Z32" s="9">
        <f>INDEX('Unique Asset List'!$AX$4:$BD$59,MATCH('1'!$B32,'Unique Asset List'!$B$4:$B$59,0),MATCH('1'!$C$1,'Unique Asset List'!$AX$3:$BD$3,0))</f>
        <v>2042</v>
      </c>
      <c r="AA32" s="9">
        <f>INDEX('Unique Asset List'!$BE$4:$BK$59,MATCH('1'!$B32,'Unique Asset List'!$B$4:$B$59,0),MATCH('1'!$C$1,'Unique Asset List'!$BE$3:$BK$3,0))</f>
        <v>6</v>
      </c>
      <c r="AB32" s="21">
        <v>2.3276916000000001</v>
      </c>
      <c r="AC32" s="21">
        <v>0.87990560000000007</v>
      </c>
      <c r="AD32" s="21">
        <v>0.56099999999999994</v>
      </c>
      <c r="AE32" s="15">
        <f>INDEX('Unique Asset List'!$CN$4:$CT$59,MATCH('1'!$B32,'Unique Asset List'!$B$4:$B$59,0),MATCH('1'!$C$1,'Unique Asset List'!$CN$3:$CT$3,0))</f>
        <v>0.15</v>
      </c>
      <c r="AF32" s="15">
        <f>INDEX('Unique Asset List'!$CU$4:$DA$59,MATCH('1'!$B32,'Unique Asset List'!$B$4:$B$59,0),MATCH('1'!$C$1,'Unique Asset List'!$CU$3:$DA$3,0))</f>
        <v>0.35</v>
      </c>
      <c r="AG32" s="15">
        <f>INDEX('Unique Asset List'!$BZ$4:$CF$59,MATCH('1'!$B32,'Unique Asset List'!$B$4:$B$59,0),MATCH('1'!$C$1,'Unique Asset List'!$BZ$3:$CF$3,0))</f>
        <v>0.15</v>
      </c>
      <c r="AH32" s="15">
        <f>INDEX('Unique Asset List'!$CG$4:$CM$59,MATCH('1'!$B32,'Unique Asset List'!$B$4:$B$59,0),MATCH('1'!$C$1,'Unique Asset List'!$CG$3:$CM$3,0))</f>
        <v>0.35</v>
      </c>
      <c r="AI32" s="11">
        <v>0.97304949785176587</v>
      </c>
      <c r="AJ32" s="15">
        <f>INDEX('Unique Asset List'!$BL$4:$BR$59,MATCH('1'!$B32,'Unique Asset List'!$B$4:$B$59,0),MATCH('1'!$C$1,'Unique Asset List'!$BL$3:$BR$3,0))</f>
        <v>1.2267192541321688</v>
      </c>
      <c r="AK32" s="15">
        <f>INDEX('Unique Asset List'!$BS$4:$BY$59,MATCH('1'!$B32,'Unique Asset List'!$B$4:$B$59,0),MATCH('1'!$C$1,'Unique Asset List'!$BS$3:$BY$3,0))</f>
        <v>11.984388276878477</v>
      </c>
      <c r="AL32" s="139">
        <v>160</v>
      </c>
      <c r="AM32" s="14">
        <f>INDEX(Simulation!$B$6:$H$6,MATCH($A32,Simulation!$B$1:$H$1,0))*(1+AN32)^((DATE(X32,Y32,15)-DATE(2017,1,15))/365.5)</f>
        <v>22.983976774934614</v>
      </c>
      <c r="AN32" s="12">
        <v>3.5000000000000003E-2</v>
      </c>
      <c r="AO32" s="13">
        <v>60</v>
      </c>
      <c r="AP32" s="11">
        <v>0.8</v>
      </c>
      <c r="AQ32" s="12">
        <v>-0.02</v>
      </c>
      <c r="AR32" s="11">
        <v>0.5</v>
      </c>
      <c r="AS32" s="10">
        <v>1</v>
      </c>
      <c r="AT32" s="168">
        <f>INDEX('Unique Asset List'!S$4:S$59,MATCH($B32,_CompoundList,0))</f>
        <v>1</v>
      </c>
      <c r="AU32" s="168">
        <f>INDEX('Unique Asset List'!T$4:T$59,MATCH($B32,_CompoundList,0))</f>
        <v>1</v>
      </c>
      <c r="AV32" s="168">
        <f>INDEX('Unique Asset List'!U$4:U$59,MATCH($B32,_CompoundList,0))</f>
        <v>1</v>
      </c>
      <c r="AW32" s="168">
        <f>INDEX('Unique Asset List'!V$4:V$59,MATCH($B32,_CompoundList,0))</f>
        <v>1</v>
      </c>
      <c r="AX32" s="168">
        <f>INDEX('Unique Asset List'!W$4:W$59,MATCH($B32,_CompoundList,0))</f>
        <v>1</v>
      </c>
      <c r="AY32" s="168">
        <f ca="1">INDEX('Unique Asset List'!X$4:X$59,MATCH($B32,_CompoundList,0))</f>
        <v>1</v>
      </c>
      <c r="AZ32" s="168">
        <f ca="1">INDEX('Unique Asset List'!Y$4:Y$59,MATCH($B32,_CompoundList,0))</f>
        <v>1</v>
      </c>
      <c r="BA32" s="168">
        <f ca="1">INDEX('Unique Asset List'!Z$4:Z$59,MATCH($B32,_CompoundList,0))</f>
        <v>1</v>
      </c>
      <c r="BB32" s="168">
        <f ca="1">INDEX('Unique Asset List'!AA$4:AA$59,MATCH($B32,_CompoundList,0))</f>
        <v>1</v>
      </c>
      <c r="BC32" s="168">
        <f ca="1">INDEX('Unique Asset List'!AB$4:AB$59,MATCH($B32,_CompoundList,0))</f>
        <v>1</v>
      </c>
      <c r="BD32" s="168">
        <f>INDEX('Unique Asset List'!$A$4:$A$75,MATCH(B32,'Unique Asset List'!$B$4:$B$75,0))</f>
        <v>27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IF($C$5="ON",CX32,MyRating(_B1,$B32,Barrier!$F$2))</f>
        <v>3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7"/>
        <v>3.6665352937258401E-2</v>
      </c>
      <c r="CB32" s="8">
        <f t="shared" si="9"/>
        <v>0.86180622336000012</v>
      </c>
      <c r="CC32" s="5">
        <f t="shared" si="8"/>
        <v>3.6138993719754729E-2</v>
      </c>
      <c r="CD32" s="7">
        <f t="shared" si="10"/>
        <v>2.9954225663464036E-3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/>
      <c r="DB32" s="4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</row>
    <row r="33" spans="1:127" x14ac:dyDescent="0.25">
      <c r="A33" s="9" t="s">
        <v>5</v>
      </c>
      <c r="B33" s="9" t="s">
        <v>10</v>
      </c>
      <c r="C33" s="20"/>
      <c r="D33" s="9" t="s">
        <v>2</v>
      </c>
      <c r="E33" s="9"/>
      <c r="F33" s="9" t="str">
        <f>INDEX('Unique Asset List'!$D$4:$D$59,MATCH(B33,_CompoundList,0))</f>
        <v>PCD</v>
      </c>
      <c r="G33" s="19">
        <v>0</v>
      </c>
      <c r="H33" s="9">
        <v>2014</v>
      </c>
      <c r="I33" s="9">
        <v>6</v>
      </c>
      <c r="J33" s="18">
        <f>INDEX(PTRS!$D$6:$D$12,MATCH('1'!$F33,PTRS!$B$6:$B$12,0))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f t="shared" si="11"/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0.88108561652677853</v>
      </c>
      <c r="V33" s="17">
        <v>1</v>
      </c>
      <c r="W33" s="9" t="s">
        <v>10</v>
      </c>
      <c r="X33" s="9">
        <f>INDEX('Unique Asset List'!$AC$4:$AI$59,MATCH('1'!$B33,'Unique Asset List'!$B$4:$B$59,0),MATCH('1'!$C$1,'Unique Asset List'!$AC$3:$AI$3,0))</f>
        <v>2033</v>
      </c>
      <c r="Y33" s="9">
        <f>INDEX('Unique Asset List'!$AJ$4:$AP$59,MATCH('1'!$B33,'Unique Asset List'!$B$4:$B$59,0),MATCH('1'!$C$1,'Unique Asset List'!$AJ$3:$AP$3,0))</f>
        <v>6</v>
      </c>
      <c r="Z33" s="9">
        <f>INDEX('Unique Asset List'!$AX$4:$BD$59,MATCH('1'!$B33,'Unique Asset List'!$B$4:$B$59,0),MATCH('1'!$C$1,'Unique Asset List'!$AX$3:$BD$3,0))</f>
        <v>2046</v>
      </c>
      <c r="AA33" s="9">
        <f>INDEX('Unique Asset List'!$BE$4:$BK$59,MATCH('1'!$B33,'Unique Asset List'!$B$4:$B$59,0),MATCH('1'!$C$1,'Unique Asset List'!$BE$3:$BK$3,0))</f>
        <v>6</v>
      </c>
      <c r="AB33" s="21">
        <v>2.3276916000000001</v>
      </c>
      <c r="AC33" s="21">
        <v>0.87990560000000007</v>
      </c>
      <c r="AD33" s="21">
        <v>0.56099999999999994</v>
      </c>
      <c r="AE33" s="15">
        <f>INDEX('Unique Asset List'!$CN$4:$CT$59,MATCH('1'!$B33,'Unique Asset List'!$B$4:$B$59,0),MATCH('1'!$C$1,'Unique Asset List'!$CN$3:$CT$3,0))</f>
        <v>0.15</v>
      </c>
      <c r="AF33" s="15">
        <f>INDEX('Unique Asset List'!$CU$4:$DA$59,MATCH('1'!$B33,'Unique Asset List'!$B$4:$B$59,0),MATCH('1'!$C$1,'Unique Asset List'!$CU$3:$DA$3,0))</f>
        <v>0.35</v>
      </c>
      <c r="AG33" s="15">
        <f>INDEX('Unique Asset List'!$BZ$4:$CF$59,MATCH('1'!$B33,'Unique Asset List'!$B$4:$B$59,0),MATCH('1'!$C$1,'Unique Asset List'!$BZ$3:$CF$3,0))</f>
        <v>0.15</v>
      </c>
      <c r="AH33" s="15">
        <f>INDEX('Unique Asset List'!$CG$4:$CM$59,MATCH('1'!$B33,'Unique Asset List'!$B$4:$B$59,0),MATCH('1'!$C$1,'Unique Asset List'!$CG$3:$CM$3,0))</f>
        <v>0.35</v>
      </c>
      <c r="AI33" s="11">
        <v>0.97304949785176587</v>
      </c>
      <c r="AJ33" s="15">
        <f>INDEX('Unique Asset List'!$BL$4:$BR$59,MATCH('1'!$B33,'Unique Asset List'!$B$4:$B$59,0),MATCH('1'!$C$1,'Unique Asset List'!$BL$3:$BR$3,0))</f>
        <v>1.2267192541321688</v>
      </c>
      <c r="AK33" s="15">
        <f>INDEX('Unique Asset List'!$BS$4:$BY$59,MATCH('1'!$B33,'Unique Asset List'!$B$4:$B$59,0),MATCH('1'!$C$1,'Unique Asset List'!$BS$3:$BY$3,0))</f>
        <v>11.984388276878477</v>
      </c>
      <c r="AL33" s="139">
        <v>160</v>
      </c>
      <c r="AM33" s="14">
        <f>INDEX(Simulation!$B$6:$H$6,MATCH($A33,Simulation!$B$1:$H$1,0))*(1+AN33)^((DATE(X33,Y33,15)-DATE(2017,1,15))/365.5)</f>
        <v>26.372159689690172</v>
      </c>
      <c r="AN33" s="12">
        <v>3.5000000000000003E-2</v>
      </c>
      <c r="AO33" s="13">
        <v>60</v>
      </c>
      <c r="AP33" s="11">
        <v>0.8</v>
      </c>
      <c r="AQ33" s="12">
        <v>-0.02</v>
      </c>
      <c r="AR33" s="11">
        <v>0.5</v>
      </c>
      <c r="AS33" s="10">
        <v>1</v>
      </c>
      <c r="AT33" s="168">
        <f>INDEX('Unique Asset List'!S$4:S$59,MATCH($B33,_CompoundList,0))</f>
        <v>1</v>
      </c>
      <c r="AU33" s="168">
        <f>INDEX('Unique Asset List'!T$4:T$59,MATCH($B33,_CompoundList,0))</f>
        <v>1</v>
      </c>
      <c r="AV33" s="168">
        <f>INDEX('Unique Asset List'!U$4:U$59,MATCH($B33,_CompoundList,0))</f>
        <v>1</v>
      </c>
      <c r="AW33" s="168">
        <f>INDEX('Unique Asset List'!V$4:V$59,MATCH($B33,_CompoundList,0))</f>
        <v>1</v>
      </c>
      <c r="AX33" s="168">
        <f>INDEX('Unique Asset List'!W$4:W$59,MATCH($B33,_CompoundList,0))</f>
        <v>1</v>
      </c>
      <c r="AY33" s="168">
        <f ca="1">INDEX('Unique Asset List'!X$4:X$59,MATCH($B33,_CompoundList,0))</f>
        <v>1</v>
      </c>
      <c r="AZ33" s="168">
        <f ca="1">INDEX('Unique Asset List'!Y$4:Y$59,MATCH($B33,_CompoundList,0))</f>
        <v>1</v>
      </c>
      <c r="BA33" s="168">
        <f ca="1">INDEX('Unique Asset List'!Z$4:Z$59,MATCH($B33,_CompoundList,0))</f>
        <v>1</v>
      </c>
      <c r="BB33" s="168">
        <f ca="1">INDEX('Unique Asset List'!AA$4:AA$59,MATCH($B33,_CompoundList,0))</f>
        <v>1</v>
      </c>
      <c r="BC33" s="168">
        <f ca="1">INDEX('Unique Asset List'!AB$4:AB$59,MATCH($B33,_CompoundList,0))</f>
        <v>1</v>
      </c>
      <c r="BD33" s="168">
        <f>INDEX('Unique Asset List'!$A$4:$A$75,MATCH(B33,'Unique Asset List'!$B$4:$B$75,0))</f>
        <v>28</v>
      </c>
      <c r="BE33" s="4">
        <f>IF($C$5="ON",CE33,MyRating(_E1,$B33,Efficacy!$F$1))</f>
        <v>0</v>
      </c>
      <c r="BF33" s="3">
        <f>IF($C$5="ON",CF33,MyRating(_E2,$B33,Efficacy!$F$1))</f>
        <v>0</v>
      </c>
      <c r="BG33" s="3">
        <f>IF($C$5="ON",CG33,MyRating(_E3,$B33,Efficacy!$F$1))</f>
        <v>0</v>
      </c>
      <c r="BH33" s="3">
        <f>IF($C$5="ON",CH33,MyRating(_E4,$B33,Efficacy!$F$1))</f>
        <v>0</v>
      </c>
      <c r="BI33" s="3">
        <f>IF($C$5="ON",CI33,MyRating(_E5,$B33,Efficacy!$F$1))</f>
        <v>0</v>
      </c>
      <c r="BJ33" s="3">
        <f>IF($C$5="ON",CJ33,MyRating(_E6,$B33,Efficacy!$F$1))</f>
        <v>0</v>
      </c>
      <c r="BK33" s="3">
        <f>IF($C$5="ON",CK33,MyRating(_E7,$B33,Efficacy!$F$1))</f>
        <v>0</v>
      </c>
      <c r="BL33" s="3">
        <f>IF($C$5="ON",CL33,MyRating(_E8,$B33,Efficacy!$F$1))</f>
        <v>0</v>
      </c>
      <c r="BM33" s="3">
        <f>IF($C$5="ON",CM33,MyRating(_S1,$B33,Efficacy!$F$1))</f>
        <v>0</v>
      </c>
      <c r="BN33" s="3">
        <f>IF($C$5="ON",CN33,MyRating(_S2,$B33,Efficacy!$F$1))</f>
        <v>0</v>
      </c>
      <c r="BO33" s="3">
        <f>IF($C$5="ON",CO33,MyRating(_S3,$B33,Efficacy!$F$1))</f>
        <v>0</v>
      </c>
      <c r="BP33" s="3">
        <f>IF($C$5="ON",CP33,MyRating(_S4,$B33,Efficacy!$F$1))</f>
        <v>0</v>
      </c>
      <c r="BQ33" s="3">
        <f>IF($C$5="ON",CQ33,MyRating(_S5,$B33,Efficacy!$F$1))</f>
        <v>0</v>
      </c>
      <c r="BR33" s="3">
        <f>IF($C$5="ON",CR33,MyRating(_S6,$B33,Efficacy!$F$1))</f>
        <v>0</v>
      </c>
      <c r="BS33" s="3">
        <f>IF($C$5="ON",CS33,MyRating(_S7,$B33,Efficacy!$F$1))</f>
        <v>0</v>
      </c>
      <c r="BT33" s="3">
        <f>IF($C$5="ON",CT33,MyRating(_D1,$B33,Efficacy!$F$1))</f>
        <v>0</v>
      </c>
      <c r="BU33" s="3">
        <f>IF($C$5="ON",CU33,MyRating(_D2,$B33,Efficacy!$F$1))</f>
        <v>0</v>
      </c>
      <c r="BV33" s="3">
        <f>IF($C$5="ON",CV33,MyRating(_D3,$B33,Efficacy!$F$1))</f>
        <v>0</v>
      </c>
      <c r="BW33" s="3">
        <f>IF($C$5="ON",CW33,MyRating(_D4,$B33,Efficacy!$F$1))</f>
        <v>0</v>
      </c>
      <c r="BX33" s="3">
        <f>IF($C$5="ON",CX33,MyRating(_B1,$B33,Barrier!$F$2))</f>
        <v>3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7"/>
        <v>3.6665352937258401E-2</v>
      </c>
      <c r="CB33" s="8">
        <f t="shared" si="9"/>
        <v>0.86180622336000012</v>
      </c>
      <c r="CC33" s="5">
        <f t="shared" si="8"/>
        <v>3.6138993719754729E-2</v>
      </c>
      <c r="CD33" s="7">
        <f t="shared" si="10"/>
        <v>2.9954225663464036E-3</v>
      </c>
      <c r="CE33" s="4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6">
        <v>0</v>
      </c>
      <c r="DA33" s="5"/>
      <c r="DB33" s="4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</row>
    <row r="34" spans="1:127" x14ac:dyDescent="0.25">
      <c r="A34" s="9" t="s">
        <v>5</v>
      </c>
      <c r="B34" s="9" t="s">
        <v>7</v>
      </c>
      <c r="C34" s="20"/>
      <c r="D34" s="9" t="s">
        <v>2</v>
      </c>
      <c r="E34" s="9"/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INDEX(PTRS!$D$6:$D$12,MATCH('1'!$F34,PTRS!$B$6:$B$12,0))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f t="shared" si="11"/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/>
      <c r="U34" s="17">
        <f t="shared" si="1"/>
        <v>0.88108561652677853</v>
      </c>
      <c r="V34" s="17">
        <v>1</v>
      </c>
      <c r="W34" s="9" t="s">
        <v>7</v>
      </c>
      <c r="X34" s="9">
        <f>INDEX('Unique Asset List'!$AC$4:$AI$59,MATCH('1'!$B34,'Unique Asset List'!$B$4:$B$59,0),MATCH('1'!$C$1,'Unique Asset List'!$AC$3:$AI$3,0))</f>
        <v>2037</v>
      </c>
      <c r="Y34" s="9">
        <f>INDEX('Unique Asset List'!$AJ$4:$AP$59,MATCH('1'!$B34,'Unique Asset List'!$B$4:$B$59,0),MATCH('1'!$C$1,'Unique Asset List'!$AJ$3:$AP$3,0))</f>
        <v>6</v>
      </c>
      <c r="Z34" s="9">
        <f>INDEX('Unique Asset List'!$AX$4:$BD$59,MATCH('1'!$B34,'Unique Asset List'!$B$4:$B$59,0),MATCH('1'!$C$1,'Unique Asset List'!$AX$3:$BD$3,0))</f>
        <v>2050</v>
      </c>
      <c r="AA34" s="9">
        <f>INDEX('Unique Asset List'!$BE$4:$BK$59,MATCH('1'!$B34,'Unique Asset List'!$B$4:$B$59,0),MATCH('1'!$C$1,'Unique Asset List'!$BE$3:$BK$3,0))</f>
        <v>6</v>
      </c>
      <c r="AB34" s="21">
        <v>2.3276916000000001</v>
      </c>
      <c r="AC34" s="21">
        <v>0.87990560000000007</v>
      </c>
      <c r="AD34" s="21">
        <v>0.56099999999999994</v>
      </c>
      <c r="AE34" s="15">
        <f>INDEX('Unique Asset List'!$CN$4:$CT$59,MATCH('1'!$B34,'Unique Asset List'!$B$4:$B$59,0),MATCH('1'!$C$1,'Unique Asset List'!$CN$3:$CT$3,0))</f>
        <v>0.15</v>
      </c>
      <c r="AF34" s="15">
        <f>INDEX('Unique Asset List'!$CU$4:$DA$59,MATCH('1'!$B34,'Unique Asset List'!$B$4:$B$59,0),MATCH('1'!$C$1,'Unique Asset List'!$CU$3:$DA$3,0))</f>
        <v>0.35</v>
      </c>
      <c r="AG34" s="15">
        <f>INDEX('Unique Asset List'!$BZ$4:$CF$59,MATCH('1'!$B34,'Unique Asset List'!$B$4:$B$59,0),MATCH('1'!$C$1,'Unique Asset List'!$BZ$3:$CF$3,0))</f>
        <v>0.15</v>
      </c>
      <c r="AH34" s="15">
        <f>INDEX('Unique Asset List'!$CG$4:$CM$59,MATCH('1'!$B34,'Unique Asset List'!$B$4:$B$59,0),MATCH('1'!$C$1,'Unique Asset List'!$CG$3:$CM$3,0))</f>
        <v>0.35</v>
      </c>
      <c r="AI34" s="11">
        <v>0.97304949785176587</v>
      </c>
      <c r="AJ34" s="15">
        <f>INDEX('Unique Asset List'!$BL$4:$BR$59,MATCH('1'!$B34,'Unique Asset List'!$B$4:$B$59,0),MATCH('1'!$C$1,'Unique Asset List'!$BL$3:$BR$3,0))</f>
        <v>1.2267192541321688</v>
      </c>
      <c r="AK34" s="15">
        <f>INDEX('Unique Asset List'!$BS$4:$BY$59,MATCH('1'!$B34,'Unique Asset List'!$B$4:$B$59,0),MATCH('1'!$C$1,'Unique Asset List'!$BS$3:$BY$3,0))</f>
        <v>11.984388276878477</v>
      </c>
      <c r="AL34" s="139">
        <v>160</v>
      </c>
      <c r="AM34" s="14">
        <f>INDEX(Simulation!$B$6:$H$6,MATCH($A34,Simulation!$B$1:$H$1,0))*(1+AN34)^((DATE(X34,Y34,15)-DATE(2017,1,15))/365.5)</f>
        <v>30.259811585651835</v>
      </c>
      <c r="AN34" s="12">
        <v>3.5000000000000003E-2</v>
      </c>
      <c r="AO34" s="13">
        <v>60</v>
      </c>
      <c r="AP34" s="11">
        <v>0.8</v>
      </c>
      <c r="AQ34" s="12">
        <v>-0.02</v>
      </c>
      <c r="AR34" s="11">
        <v>0.5</v>
      </c>
      <c r="AS34" s="10">
        <v>1</v>
      </c>
      <c r="AT34" s="168">
        <f>INDEX('Unique Asset List'!S$4:S$59,MATCH($B34,_CompoundList,0))</f>
        <v>1</v>
      </c>
      <c r="AU34" s="168">
        <f>INDEX('Unique Asset List'!T$4:T$59,MATCH($B34,_CompoundList,0))</f>
        <v>1</v>
      </c>
      <c r="AV34" s="168">
        <f>INDEX('Unique Asset List'!U$4:U$59,MATCH($B34,_CompoundList,0))</f>
        <v>1</v>
      </c>
      <c r="AW34" s="168">
        <f>INDEX('Unique Asset List'!V$4:V$59,MATCH($B34,_CompoundList,0))</f>
        <v>1</v>
      </c>
      <c r="AX34" s="168">
        <f>INDEX('Unique Asset List'!W$4:W$59,MATCH($B34,_CompoundList,0))</f>
        <v>1</v>
      </c>
      <c r="AY34" s="168">
        <f ca="1">INDEX('Unique Asset List'!X$4:X$59,MATCH($B34,_CompoundList,0))</f>
        <v>1</v>
      </c>
      <c r="AZ34" s="168">
        <f ca="1">INDEX('Unique Asset List'!Y$4:Y$59,MATCH($B34,_CompoundList,0))</f>
        <v>1</v>
      </c>
      <c r="BA34" s="168">
        <f ca="1">INDEX('Unique Asset List'!Z$4:Z$59,MATCH($B34,_CompoundList,0))</f>
        <v>1</v>
      </c>
      <c r="BB34" s="168">
        <f ca="1">INDEX('Unique Asset List'!AA$4:AA$59,MATCH($B34,_CompoundList,0))</f>
        <v>1</v>
      </c>
      <c r="BC34" s="168">
        <f ca="1">INDEX('Unique Asset List'!AB$4:AB$59,MATCH($B34,_CompoundList,0))</f>
        <v>1</v>
      </c>
      <c r="BD34" s="168">
        <f>INDEX('Unique Asset List'!$A$4:$A$75,MATCH(B34,'Unique Asset List'!$B$4:$B$75,0))</f>
        <v>29</v>
      </c>
      <c r="BE34" s="4">
        <f>IF($C$5="ON",CE34,MyRating(_E1,$B34,Efficacy!$F$1))</f>
        <v>0</v>
      </c>
      <c r="BF34" s="3">
        <f>IF($C$5="ON",CF34,MyRating(_E2,$B34,Efficacy!$F$1))</f>
        <v>0</v>
      </c>
      <c r="BG34" s="3">
        <f>IF($C$5="ON",CG34,MyRating(_E3,$B34,Efficacy!$F$1))</f>
        <v>0</v>
      </c>
      <c r="BH34" s="3">
        <f>IF($C$5="ON",CH34,MyRating(_E4,$B34,Efficacy!$F$1))</f>
        <v>0</v>
      </c>
      <c r="BI34" s="3">
        <f>IF($C$5="ON",CI34,MyRating(_E5,$B34,Efficacy!$F$1))</f>
        <v>0</v>
      </c>
      <c r="BJ34" s="3">
        <f>IF($C$5="ON",CJ34,MyRating(_E6,$B34,Efficacy!$F$1))</f>
        <v>0</v>
      </c>
      <c r="BK34" s="3">
        <f>IF($C$5="ON",CK34,MyRating(_E7,$B34,Efficacy!$F$1))</f>
        <v>0</v>
      </c>
      <c r="BL34" s="3">
        <f>IF($C$5="ON",CL34,MyRating(_E8,$B34,Efficacy!$F$1))</f>
        <v>0</v>
      </c>
      <c r="BM34" s="3">
        <f>IF($C$5="ON",CM34,MyRating(_S1,$B34,Efficacy!$F$1))</f>
        <v>0</v>
      </c>
      <c r="BN34" s="3">
        <f>IF($C$5="ON",CN34,MyRating(_S2,$B34,Efficacy!$F$1))</f>
        <v>0</v>
      </c>
      <c r="BO34" s="3">
        <f>IF($C$5="ON",CO34,MyRating(_S3,$B34,Efficacy!$F$1))</f>
        <v>0</v>
      </c>
      <c r="BP34" s="3">
        <f>IF($C$5="ON",CP34,MyRating(_S4,$B34,Efficacy!$F$1))</f>
        <v>0</v>
      </c>
      <c r="BQ34" s="3">
        <f>IF($C$5="ON",CQ34,MyRating(_S5,$B34,Efficacy!$F$1))</f>
        <v>0</v>
      </c>
      <c r="BR34" s="3">
        <f>IF($C$5="ON",CR34,MyRating(_S6,$B34,Efficacy!$F$1))</f>
        <v>0</v>
      </c>
      <c r="BS34" s="3">
        <f>IF($C$5="ON",CS34,MyRating(_S7,$B34,Efficacy!$F$1))</f>
        <v>0</v>
      </c>
      <c r="BT34" s="3">
        <f>IF($C$5="ON",CT34,MyRating(_D1,$B34,Efficacy!$F$1))</f>
        <v>0</v>
      </c>
      <c r="BU34" s="3">
        <f>IF($C$5="ON",CU34,MyRating(_D2,$B34,Efficacy!$F$1))</f>
        <v>0</v>
      </c>
      <c r="BV34" s="3">
        <f>IF($C$5="ON",CV34,MyRating(_D3,$B34,Efficacy!$F$1))</f>
        <v>0</v>
      </c>
      <c r="BW34" s="3">
        <f>IF($C$5="ON",CW34,MyRating(_D4,$B34,Efficacy!$F$1))</f>
        <v>0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7"/>
        <v>3.6665352937258401E-2</v>
      </c>
      <c r="CB34" s="8">
        <f t="shared" si="9"/>
        <v>0.86180622336000012</v>
      </c>
      <c r="CC34" s="5">
        <f t="shared" si="8"/>
        <v>3.6138993719754729E-2</v>
      </c>
      <c r="CD34" s="7">
        <f t="shared" si="10"/>
        <v>2.9954225663464036E-3</v>
      </c>
      <c r="CE34" s="4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6">
        <v>0</v>
      </c>
      <c r="DA34" s="5"/>
      <c r="DB34" s="4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</row>
    <row r="35" spans="1:127" x14ac:dyDescent="0.25">
      <c r="A35" s="9" t="s">
        <v>5</v>
      </c>
      <c r="B35" s="9" t="s">
        <v>15</v>
      </c>
      <c r="C35" s="20"/>
      <c r="D35" s="9" t="s">
        <v>14</v>
      </c>
      <c r="E35" s="9"/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INDEX(PTRS!$D$6:$D$12,MATCH('1'!$F35,PTRS!$B$6:$B$12,0))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f t="shared" si="11"/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13</v>
      </c>
      <c r="U35" s="17">
        <f t="shared" si="1"/>
        <v>0.88108561652677853</v>
      </c>
      <c r="V35" s="17">
        <v>1</v>
      </c>
      <c r="W35" s="9" t="s">
        <v>13</v>
      </c>
      <c r="X35" s="9">
        <f>INDEX('Unique Asset List'!$AC$4:$AI$59,MATCH('1'!$B35,'Unique Asset List'!$B$4:$B$59,0),MATCH('1'!$C$1,'Unique Asset List'!$AC$3:$AI$3,0))</f>
        <v>2031</v>
      </c>
      <c r="Y35" s="9">
        <f>INDEX('Unique Asset List'!$AJ$4:$AP$59,MATCH('1'!$B35,'Unique Asset List'!$B$4:$B$59,0),MATCH('1'!$C$1,'Unique Asset List'!$AJ$3:$AP$3,0))</f>
        <v>6</v>
      </c>
      <c r="Z35" s="9">
        <f>INDEX('Unique Asset List'!$AX$4:$BD$59,MATCH('1'!$B35,'Unique Asset List'!$B$4:$B$59,0),MATCH('1'!$C$1,'Unique Asset List'!$AX$3:$BD$3,0))</f>
        <v>2044</v>
      </c>
      <c r="AA35" s="9">
        <f>INDEX('Unique Asset List'!$BE$4:$BK$59,MATCH('1'!$B35,'Unique Asset List'!$B$4:$B$59,0),MATCH('1'!$C$1,'Unique Asset List'!$BE$3:$BK$3,0))</f>
        <v>6</v>
      </c>
      <c r="AB35" s="21">
        <v>2.3276916000000001</v>
      </c>
      <c r="AC35" s="21">
        <v>0.87990560000000007</v>
      </c>
      <c r="AD35" s="21">
        <v>0.56099999999999994</v>
      </c>
      <c r="AE35" s="15">
        <f>INDEX('Unique Asset List'!$CN$4:$CT$59,MATCH('1'!$B35,'Unique Asset List'!$B$4:$B$59,0),MATCH('1'!$C$1,'Unique Asset List'!$CN$3:$CT$3,0))</f>
        <v>0.15</v>
      </c>
      <c r="AF35" s="15">
        <f>INDEX('Unique Asset List'!$CU$4:$DA$59,MATCH('1'!$B35,'Unique Asset List'!$B$4:$B$59,0),MATCH('1'!$C$1,'Unique Asset List'!$CU$3:$DA$3,0))</f>
        <v>0.35</v>
      </c>
      <c r="AG35" s="15">
        <f>INDEX('Unique Asset List'!$BZ$4:$CF$59,MATCH('1'!$B35,'Unique Asset List'!$B$4:$B$59,0),MATCH('1'!$C$1,'Unique Asset List'!$BZ$3:$CF$3,0))</f>
        <v>0.15</v>
      </c>
      <c r="AH35" s="15">
        <f>INDEX('Unique Asset List'!$CG$4:$CM$59,MATCH('1'!$B35,'Unique Asset List'!$B$4:$B$59,0),MATCH('1'!$C$1,'Unique Asset List'!$CG$3:$CM$3,0))</f>
        <v>0.35</v>
      </c>
      <c r="AI35" s="11">
        <v>0.97304949785176587</v>
      </c>
      <c r="AJ35" s="15">
        <f>INDEX('Unique Asset List'!$BL$4:$BR$59,MATCH('1'!$B35,'Unique Asset List'!$B$4:$B$59,0),MATCH('1'!$C$1,'Unique Asset List'!$BL$3:$BR$3,0))</f>
        <v>1.2267192541321688</v>
      </c>
      <c r="AK35" s="15">
        <f>INDEX('Unique Asset List'!$BS$4:$BY$59,MATCH('1'!$B35,'Unique Asset List'!$B$4:$B$59,0),MATCH('1'!$C$1,'Unique Asset List'!$BS$3:$BY$3,0))</f>
        <v>11.984388276878477</v>
      </c>
      <c r="AL35" s="139">
        <v>160</v>
      </c>
      <c r="AM35" s="14">
        <f>INDEX(Simulation!$B$6:$H$6,MATCH($A35,Simulation!$B$1:$H$1,0))*(1+AN35)^((DATE(X35,Y35,15)-DATE(2017,1,15))/365.5)</f>
        <v>24.618693262097295</v>
      </c>
      <c r="AN35" s="12">
        <v>3.5000000000000003E-2</v>
      </c>
      <c r="AO35" s="13">
        <v>60</v>
      </c>
      <c r="AP35" s="11">
        <v>0.8</v>
      </c>
      <c r="AQ35" s="12">
        <v>-0.02</v>
      </c>
      <c r="AR35" s="11">
        <v>0.5</v>
      </c>
      <c r="AS35" s="10">
        <v>1</v>
      </c>
      <c r="AT35" s="168">
        <f>INDEX('Unique Asset List'!S$4:S$59,MATCH($B35,_CompoundList,0))</f>
        <v>1</v>
      </c>
      <c r="AU35" s="168">
        <f>INDEX('Unique Asset List'!T$4:T$59,MATCH($B35,_CompoundList,0))</f>
        <v>1</v>
      </c>
      <c r="AV35" s="168">
        <f>INDEX('Unique Asset List'!U$4:U$59,MATCH($B35,_CompoundList,0))</f>
        <v>1</v>
      </c>
      <c r="AW35" s="168">
        <f>INDEX('Unique Asset List'!V$4:V$59,MATCH($B35,_CompoundList,0))</f>
        <v>1</v>
      </c>
      <c r="AX35" s="168">
        <f>INDEX('Unique Asset List'!W$4:W$59,MATCH($B35,_CompoundList,0))</f>
        <v>1</v>
      </c>
      <c r="AY35" s="168">
        <f ca="1">INDEX('Unique Asset List'!X$4:X$59,MATCH($B35,_CompoundList,0))</f>
        <v>1</v>
      </c>
      <c r="AZ35" s="168">
        <f ca="1">INDEX('Unique Asset List'!Y$4:Y$59,MATCH($B35,_CompoundList,0))</f>
        <v>1</v>
      </c>
      <c r="BA35" s="168">
        <f ca="1">INDEX('Unique Asset List'!Z$4:Z$59,MATCH($B35,_CompoundList,0))</f>
        <v>1</v>
      </c>
      <c r="BB35" s="168">
        <f ca="1">INDEX('Unique Asset List'!AA$4:AA$59,MATCH($B35,_CompoundList,0))</f>
        <v>1</v>
      </c>
      <c r="BC35" s="168">
        <f ca="1">INDEX('Unique Asset List'!AB$4:AB$59,MATCH($B35,_CompoundList,0))</f>
        <v>1</v>
      </c>
      <c r="BD35" s="168">
        <f>INDEX('Unique Asset List'!$A$4:$A$75,MATCH(B35,'Unique Asset List'!$B$4:$B$75,0))</f>
        <v>30</v>
      </c>
      <c r="BE35" s="4">
        <f>IF($C$5="ON",CE35,MyRating(_E1,$B35,Efficacy!$F$1))</f>
        <v>0</v>
      </c>
      <c r="BF35" s="3">
        <f>IF($C$5="ON",CF35,MyRating(_E2,$B35,Efficacy!$F$1))</f>
        <v>0</v>
      </c>
      <c r="BG35" s="3">
        <f>IF($C$5="ON",CG35,MyRating(_E3,$B35,Efficacy!$F$1))</f>
        <v>0</v>
      </c>
      <c r="BH35" s="3">
        <f>IF($C$5="ON",CH35,MyRating(_E4,$B35,Efficacy!$F$1))</f>
        <v>0</v>
      </c>
      <c r="BI35" s="3">
        <f>IF($C$5="ON",CI35,MyRating(_E5,$B35,Efficacy!$F$1))</f>
        <v>0</v>
      </c>
      <c r="BJ35" s="3">
        <f>IF($C$5="ON",CJ35,MyRating(_E6,$B35,Efficacy!$F$1))</f>
        <v>0</v>
      </c>
      <c r="BK35" s="3">
        <f>IF($C$5="ON",CK35,MyRating(_E7,$B35,Efficacy!$F$1))</f>
        <v>0</v>
      </c>
      <c r="BL35" s="3">
        <f>IF($C$5="ON",CL35,MyRating(_E8,$B35,Efficacy!$F$1))</f>
        <v>0</v>
      </c>
      <c r="BM35" s="3">
        <f>IF($C$5="ON",CM35,MyRating(_S1,$B35,Efficacy!$F$1))</f>
        <v>0</v>
      </c>
      <c r="BN35" s="3">
        <f>IF($C$5="ON",CN35,MyRating(_S2,$B35,Efficacy!$F$1))</f>
        <v>0</v>
      </c>
      <c r="BO35" s="3">
        <f>IF($C$5="ON",CO35,MyRating(_S3,$B35,Efficacy!$F$1))</f>
        <v>0</v>
      </c>
      <c r="BP35" s="3">
        <f>IF($C$5="ON",CP35,MyRating(_S4,$B35,Efficacy!$F$1))</f>
        <v>0</v>
      </c>
      <c r="BQ35" s="3">
        <f>IF($C$5="ON",CQ35,MyRating(_S5,$B35,Efficacy!$F$1))</f>
        <v>0</v>
      </c>
      <c r="BR35" s="3">
        <f>IF($C$5="ON",CR35,MyRating(_S6,$B35,Efficacy!$F$1))</f>
        <v>0</v>
      </c>
      <c r="BS35" s="3">
        <f>IF($C$5="ON",CS35,MyRating(_S7,$B35,Efficacy!$F$1))</f>
        <v>0</v>
      </c>
      <c r="BT35" s="3">
        <f>IF($C$5="ON",CT35,MyRating(_D1,$B35,Efficacy!$F$1))</f>
        <v>0</v>
      </c>
      <c r="BU35" s="3">
        <f>IF($C$5="ON",CU35,MyRating(_D2,$B35,Efficacy!$F$1))</f>
        <v>0</v>
      </c>
      <c r="BV35" s="3">
        <f>IF($C$5="ON",CV35,MyRating(_D3,$B35,Efficacy!$F$1))</f>
        <v>0</v>
      </c>
      <c r="BW35" s="3">
        <f>IF($C$5="ON",CW35,MyRating(_D4,$B35,Efficacy!$F$1))</f>
        <v>0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7"/>
        <v>3.6665352937258401E-2</v>
      </c>
      <c r="CB35" s="8">
        <f t="shared" si="9"/>
        <v>0.86180622336000012</v>
      </c>
      <c r="CC35" s="5">
        <f t="shared" si="8"/>
        <v>3.6138993719754729E-2</v>
      </c>
      <c r="CD35" s="7">
        <f t="shared" si="10"/>
        <v>2.9954225663464036E-3</v>
      </c>
      <c r="CE35" s="4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6">
        <v>0</v>
      </c>
      <c r="DA35" s="5"/>
      <c r="DB35" s="4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</row>
    <row r="36" spans="1:127" x14ac:dyDescent="0.25">
      <c r="A36" s="9" t="s">
        <v>5</v>
      </c>
      <c r="B36" s="9" t="s">
        <v>12</v>
      </c>
      <c r="C36" s="20"/>
      <c r="D36" s="9" t="s">
        <v>11</v>
      </c>
      <c r="E36" s="9"/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INDEX(PTRS!$D$6:$D$12,MATCH('1'!$F36,PTRS!$B$6:$B$12,0))</f>
        <v>0.1044225</v>
      </c>
      <c r="K36" s="17">
        <f>INDEX('Unique Asset List'!$I$4:$R$59,MATCH($B36,'Unique Asset List'!$B$4:$B$59,0),MATCH(K$8,'Unique Asset List'!$I$3:$R$3,0))</f>
        <v>0</v>
      </c>
      <c r="L36" s="17">
        <f>INDEX('Unique Asset List'!$I$4:$R$59,MATCH($B36,'Unique Asset List'!$B$4:$B$59,0),MATCH(L$8,'Unique Asset List'!$I$3:$R$3,0))</f>
        <v>0</v>
      </c>
      <c r="M36" s="17">
        <f t="shared" si="11"/>
        <v>0.1044225</v>
      </c>
      <c r="N36" s="17">
        <f>INDEX('Unique Asset List'!$I$4:$R$59,MATCH($B36,'Unique Asset List'!$B$4:$B$59,0),MATCH(N$8,'Unique Asset List'!$I$3:$R$3,0))</f>
        <v>1</v>
      </c>
      <c r="O36" s="17">
        <f>INDEX('Unique Asset List'!$I$4:$R$59,MATCH($B36,'Unique Asset List'!$B$4:$B$59,0),MATCH(O$8,'Unique Asset List'!$I$3:$R$3,0))</f>
        <v>1</v>
      </c>
      <c r="P36" s="17">
        <f>INDEX('Unique Asset List'!$I$4:$R$59,MATCH($B36,'Unique Asset List'!$B$4:$B$59,0),MATCH(P$8,'Unique Asset List'!$I$3:$R$3,0))</f>
        <v>1</v>
      </c>
      <c r="Q36" s="17">
        <f>INDEX('Unique Asset List'!$I$4:$R$59,MATCH($B36,'Unique Asset List'!$B$4:$B$59,0),MATCH(Q$8,'Unique Asset List'!$I$3:$R$3,0))</f>
        <v>1</v>
      </c>
      <c r="R36" s="17">
        <f>INDEX('Unique Asset List'!$I$4:$R$59,MATCH($B36,'Unique Asset List'!$B$4:$B$59,0),MATCH(R$8,'Unique Asset List'!$I$3:$R$3,0))</f>
        <v>1</v>
      </c>
      <c r="S36" s="17">
        <f>INDEX('Unique Asset List'!$I$4:$R$59,MATCH($B36,'Unique Asset List'!$B$4:$B$59,0),MATCH(S$8,'Unique Asset List'!$I$3:$R$3,0))</f>
        <v>1</v>
      </c>
      <c r="T36" s="17" t="s">
        <v>10</v>
      </c>
      <c r="U36" s="17">
        <f t="shared" si="1"/>
        <v>0.88108561652677853</v>
      </c>
      <c r="V36" s="17">
        <v>1</v>
      </c>
      <c r="W36" s="9" t="s">
        <v>10</v>
      </c>
      <c r="X36" s="9">
        <f>INDEX('Unique Asset List'!$AC$4:$AI$59,MATCH('1'!$B36,'Unique Asset List'!$B$4:$B$59,0),MATCH('1'!$C$1,'Unique Asset List'!$AC$3:$AI$3,0))</f>
        <v>2035</v>
      </c>
      <c r="Y36" s="9">
        <f>INDEX('Unique Asset List'!$AJ$4:$AP$59,MATCH('1'!$B36,'Unique Asset List'!$B$4:$B$59,0),MATCH('1'!$C$1,'Unique Asset List'!$AJ$3:$AP$3,0))</f>
        <v>6</v>
      </c>
      <c r="Z36" s="9">
        <f>INDEX('Unique Asset List'!$AX$4:$BD$59,MATCH('1'!$B36,'Unique Asset List'!$B$4:$B$59,0),MATCH('1'!$C$1,'Unique Asset List'!$AX$3:$BD$3,0))</f>
        <v>2048</v>
      </c>
      <c r="AA36" s="9">
        <f>INDEX('Unique Asset List'!$BE$4:$BK$59,MATCH('1'!$B36,'Unique Asset List'!$B$4:$B$59,0),MATCH('1'!$C$1,'Unique Asset List'!$BE$3:$BK$3,0))</f>
        <v>6</v>
      </c>
      <c r="AB36" s="21">
        <v>2.3276916000000001</v>
      </c>
      <c r="AC36" s="21">
        <v>0.87990560000000007</v>
      </c>
      <c r="AD36" s="21">
        <v>0.56099999999999994</v>
      </c>
      <c r="AE36" s="15">
        <f>INDEX('Unique Asset List'!$CN$4:$CT$59,MATCH('1'!$B36,'Unique Asset List'!$B$4:$B$59,0),MATCH('1'!$C$1,'Unique Asset List'!$CN$3:$CT$3,0))</f>
        <v>0.15</v>
      </c>
      <c r="AF36" s="15">
        <f>INDEX('Unique Asset List'!$CU$4:$DA$59,MATCH('1'!$B36,'Unique Asset List'!$B$4:$B$59,0),MATCH('1'!$C$1,'Unique Asset List'!$CU$3:$DA$3,0))</f>
        <v>0.35</v>
      </c>
      <c r="AG36" s="15">
        <f>INDEX('Unique Asset List'!$BZ$4:$CF$59,MATCH('1'!$B36,'Unique Asset List'!$B$4:$B$59,0),MATCH('1'!$C$1,'Unique Asset List'!$BZ$3:$CF$3,0))</f>
        <v>0.15</v>
      </c>
      <c r="AH36" s="15">
        <f>INDEX('Unique Asset List'!$CG$4:$CM$59,MATCH('1'!$B36,'Unique Asset List'!$B$4:$B$59,0),MATCH('1'!$C$1,'Unique Asset List'!$CG$3:$CM$3,0))</f>
        <v>0.35</v>
      </c>
      <c r="AI36" s="11">
        <v>0.97304949785176587</v>
      </c>
      <c r="AJ36" s="15">
        <f>INDEX('Unique Asset List'!$BL$4:$BR$59,MATCH('1'!$B36,'Unique Asset List'!$B$4:$B$59,0),MATCH('1'!$C$1,'Unique Asset List'!$BL$3:$BR$3,0))</f>
        <v>1.2267192541321688</v>
      </c>
      <c r="AK36" s="15">
        <f>INDEX('Unique Asset List'!$BS$4:$BY$59,MATCH('1'!$B36,'Unique Asset List'!$B$4:$B$59,0),MATCH('1'!$C$1,'Unique Asset List'!$BS$3:$BY$3,0))</f>
        <v>11.984388276878477</v>
      </c>
      <c r="AL36" s="139">
        <v>160</v>
      </c>
      <c r="AM36" s="14">
        <f>INDEX(Simulation!$B$6:$H$6,MATCH($A36,Simulation!$B$1:$H$1,0))*(1+AN36)^((DATE(X36,Y36,15)-DATE(2017,1,15))/365.5)</f>
        <v>28.247857906277243</v>
      </c>
      <c r="AN36" s="12">
        <v>3.5000000000000003E-2</v>
      </c>
      <c r="AO36" s="13">
        <v>60</v>
      </c>
      <c r="AP36" s="11">
        <v>0.8</v>
      </c>
      <c r="AQ36" s="12">
        <v>-0.02</v>
      </c>
      <c r="AR36" s="11">
        <v>0.5</v>
      </c>
      <c r="AS36" s="10">
        <v>1</v>
      </c>
      <c r="AT36" s="168">
        <f>INDEX('Unique Asset List'!S$4:S$59,MATCH($B36,_CompoundList,0))</f>
        <v>1</v>
      </c>
      <c r="AU36" s="168">
        <f>INDEX('Unique Asset List'!T$4:T$59,MATCH($B36,_CompoundList,0))</f>
        <v>1</v>
      </c>
      <c r="AV36" s="168">
        <f>INDEX('Unique Asset List'!U$4:U$59,MATCH($B36,_CompoundList,0))</f>
        <v>1</v>
      </c>
      <c r="AW36" s="168">
        <f>INDEX('Unique Asset List'!V$4:V$59,MATCH($B36,_CompoundList,0))</f>
        <v>1</v>
      </c>
      <c r="AX36" s="168">
        <f>INDEX('Unique Asset List'!W$4:W$59,MATCH($B36,_CompoundList,0))</f>
        <v>1</v>
      </c>
      <c r="AY36" s="168">
        <f ca="1">INDEX('Unique Asset List'!X$4:X$59,MATCH($B36,_CompoundList,0))</f>
        <v>1</v>
      </c>
      <c r="AZ36" s="168">
        <f ca="1">INDEX('Unique Asset List'!Y$4:Y$59,MATCH($B36,_CompoundList,0))</f>
        <v>1</v>
      </c>
      <c r="BA36" s="168">
        <f ca="1">INDEX('Unique Asset List'!Z$4:Z$59,MATCH($B36,_CompoundList,0))</f>
        <v>1</v>
      </c>
      <c r="BB36" s="168">
        <f ca="1">INDEX('Unique Asset List'!AA$4:AA$59,MATCH($B36,_CompoundList,0))</f>
        <v>1</v>
      </c>
      <c r="BC36" s="168">
        <f ca="1">INDEX('Unique Asset List'!AB$4:AB$59,MATCH($B36,_CompoundList,0))</f>
        <v>1</v>
      </c>
      <c r="BD36" s="168">
        <f>INDEX('Unique Asset List'!$A$4:$A$75,MATCH(B36,'Unique Asset List'!$B$4:$B$75,0))</f>
        <v>31</v>
      </c>
      <c r="BE36" s="4">
        <f>IF($C$5="ON",CE36,MyRating(_E1,$B36,Efficacy!$F$1))</f>
        <v>0</v>
      </c>
      <c r="BF36" s="3">
        <f>IF($C$5="ON",CF36,MyRating(_E2,$B36,Efficacy!$F$1))</f>
        <v>0</v>
      </c>
      <c r="BG36" s="3">
        <f>IF($C$5="ON",CG36,MyRating(_E3,$B36,Efficacy!$F$1))</f>
        <v>0</v>
      </c>
      <c r="BH36" s="3">
        <f>IF($C$5="ON",CH36,MyRating(_E4,$B36,Efficacy!$F$1))</f>
        <v>0</v>
      </c>
      <c r="BI36" s="3">
        <f>IF($C$5="ON",CI36,MyRating(_E5,$B36,Efficacy!$F$1))</f>
        <v>0</v>
      </c>
      <c r="BJ36" s="3">
        <f>IF($C$5="ON",CJ36,MyRating(_E6,$B36,Efficacy!$F$1))</f>
        <v>0</v>
      </c>
      <c r="BK36" s="3">
        <f>IF($C$5="ON",CK36,MyRating(_E7,$B36,Efficacy!$F$1))</f>
        <v>0</v>
      </c>
      <c r="BL36" s="3">
        <f>IF($C$5="ON",CL36,MyRating(_E8,$B36,Efficacy!$F$1))</f>
        <v>0</v>
      </c>
      <c r="BM36" s="3">
        <f>IF($C$5="ON",CM36,MyRating(_S1,$B36,Efficacy!$F$1))</f>
        <v>0</v>
      </c>
      <c r="BN36" s="3">
        <f>IF($C$5="ON",CN36,MyRating(_S2,$B36,Efficacy!$F$1))</f>
        <v>0</v>
      </c>
      <c r="BO36" s="3">
        <f>IF($C$5="ON",CO36,MyRating(_S3,$B36,Efficacy!$F$1))</f>
        <v>0</v>
      </c>
      <c r="BP36" s="3">
        <f>IF($C$5="ON",CP36,MyRating(_S4,$B36,Efficacy!$F$1))</f>
        <v>0</v>
      </c>
      <c r="BQ36" s="3">
        <f>IF($C$5="ON",CQ36,MyRating(_S5,$B36,Efficacy!$F$1))</f>
        <v>0</v>
      </c>
      <c r="BR36" s="3">
        <f>IF($C$5="ON",CR36,MyRating(_S6,$B36,Efficacy!$F$1))</f>
        <v>0</v>
      </c>
      <c r="BS36" s="3">
        <f>IF($C$5="ON",CS36,MyRating(_S7,$B36,Efficacy!$F$1))</f>
        <v>0</v>
      </c>
      <c r="BT36" s="3">
        <f>IF($C$5="ON",CT36,MyRating(_D1,$B36,Efficacy!$F$1))</f>
        <v>0</v>
      </c>
      <c r="BU36" s="3">
        <f>IF($C$5="ON",CU36,MyRating(_D2,$B36,Efficacy!$F$1))</f>
        <v>0</v>
      </c>
      <c r="BV36" s="3">
        <f>IF($C$5="ON",CV36,MyRating(_D3,$B36,Efficacy!$F$1))</f>
        <v>0</v>
      </c>
      <c r="BW36" s="3">
        <f>IF($C$5="ON",CW36,MyRating(_D4,$B36,Efficacy!$F$1))</f>
        <v>0</v>
      </c>
      <c r="BX36" s="3">
        <f>IF($C$5="ON",CX36,MyRating(_B1,$B36,Barrier!$F$2))</f>
        <v>3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7"/>
        <v>3.6665352937258401E-2</v>
      </c>
      <c r="CB36" s="8">
        <f t="shared" si="9"/>
        <v>0.86180622336000012</v>
      </c>
      <c r="CC36" s="5">
        <f t="shared" si="8"/>
        <v>3.6138993719754729E-2</v>
      </c>
      <c r="CD36" s="7">
        <f t="shared" si="10"/>
        <v>2.9954225663464036E-3</v>
      </c>
      <c r="CE36" s="4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6">
        <v>0</v>
      </c>
      <c r="DA36" s="5"/>
      <c r="DB36" s="4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</row>
    <row r="37" spans="1:127" x14ac:dyDescent="0.25">
      <c r="A37" s="9" t="s">
        <v>5</v>
      </c>
      <c r="B37" s="9" t="s">
        <v>9</v>
      </c>
      <c r="C37" s="20"/>
      <c r="D37" s="9" t="s">
        <v>8</v>
      </c>
      <c r="E37" s="9"/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INDEX(PTRS!$D$6:$D$12,MATCH('1'!$F37,PTRS!$B$6:$B$12,0))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f t="shared" si="11"/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 t="s">
        <v>7</v>
      </c>
      <c r="U37" s="17">
        <f t="shared" si="1"/>
        <v>0.88108561652677853</v>
      </c>
      <c r="V37" s="17">
        <v>1</v>
      </c>
      <c r="W37" s="9" t="s">
        <v>7</v>
      </c>
      <c r="X37" s="9">
        <f>INDEX('Unique Asset List'!$AC$4:$AI$59,MATCH('1'!$B37,'Unique Asset List'!$B$4:$B$59,0),MATCH('1'!$C$1,'Unique Asset List'!$AC$3:$AI$3,0))</f>
        <v>2040</v>
      </c>
      <c r="Y37" s="9">
        <f>INDEX('Unique Asset List'!$AJ$4:$AP$59,MATCH('1'!$B37,'Unique Asset List'!$B$4:$B$59,0),MATCH('1'!$C$1,'Unique Asset List'!$AJ$3:$AP$3,0))</f>
        <v>6</v>
      </c>
      <c r="Z37" s="9">
        <f>INDEX('Unique Asset List'!$AX$4:$BD$59,MATCH('1'!$B37,'Unique Asset List'!$B$4:$B$59,0),MATCH('1'!$C$1,'Unique Asset List'!$AX$3:$BD$3,0))</f>
        <v>2053</v>
      </c>
      <c r="AA37" s="9">
        <f>INDEX('Unique Asset List'!$BE$4:$BK$59,MATCH('1'!$B37,'Unique Asset List'!$B$4:$B$59,0),MATCH('1'!$C$1,'Unique Asset List'!$BE$3:$BK$3,0))</f>
        <v>6</v>
      </c>
      <c r="AB37" s="21">
        <v>2.3276916000000001</v>
      </c>
      <c r="AC37" s="21">
        <v>0.87990560000000007</v>
      </c>
      <c r="AD37" s="21">
        <v>0.56099999999999994</v>
      </c>
      <c r="AE37" s="15">
        <f>INDEX('Unique Asset List'!$CN$4:$CT$59,MATCH('1'!$B37,'Unique Asset List'!$B$4:$B$59,0),MATCH('1'!$C$1,'Unique Asset List'!$CN$3:$CT$3,0))</f>
        <v>0.15</v>
      </c>
      <c r="AF37" s="15">
        <f>INDEX('Unique Asset List'!$CU$4:$DA$59,MATCH('1'!$B37,'Unique Asset List'!$B$4:$B$59,0),MATCH('1'!$C$1,'Unique Asset List'!$CU$3:$DA$3,0))</f>
        <v>0.35</v>
      </c>
      <c r="AG37" s="15">
        <f>INDEX('Unique Asset List'!$BZ$4:$CF$59,MATCH('1'!$B37,'Unique Asset List'!$B$4:$B$59,0),MATCH('1'!$C$1,'Unique Asset List'!$BZ$3:$CF$3,0))</f>
        <v>0.15</v>
      </c>
      <c r="AH37" s="15">
        <f>INDEX('Unique Asset List'!$CG$4:$CM$59,MATCH('1'!$B37,'Unique Asset List'!$B$4:$B$59,0),MATCH('1'!$C$1,'Unique Asset List'!$CG$3:$CM$3,0))</f>
        <v>0.35</v>
      </c>
      <c r="AI37" s="11">
        <v>0.97304949785176587</v>
      </c>
      <c r="AJ37" s="15">
        <f>INDEX('Unique Asset List'!$BL$4:$BR$59,MATCH('1'!$B37,'Unique Asset List'!$B$4:$B$59,0),MATCH('1'!$C$1,'Unique Asset List'!$BL$3:$BR$3,0))</f>
        <v>1.2267192541321688</v>
      </c>
      <c r="AK37" s="15">
        <f>INDEX('Unique Asset List'!$BS$4:$BY$59,MATCH('1'!$B37,'Unique Asset List'!$B$4:$B$59,0),MATCH('1'!$C$1,'Unique Asset List'!$BS$3:$BY$3,0))</f>
        <v>11.984388276878477</v>
      </c>
      <c r="AL37" s="139">
        <v>160</v>
      </c>
      <c r="AM37" s="14">
        <f>INDEX(Simulation!$B$6:$H$6,MATCH($A37,Simulation!$B$1:$H$1,0))*(1+AN37)^((DATE(X37,Y37,15)-DATE(2017,1,15))/365.5)</f>
        <v>33.54801516639175</v>
      </c>
      <c r="AN37" s="12">
        <v>3.5000000000000003E-2</v>
      </c>
      <c r="AO37" s="13">
        <v>60</v>
      </c>
      <c r="AP37" s="11">
        <v>0.8</v>
      </c>
      <c r="AQ37" s="12">
        <v>-0.02</v>
      </c>
      <c r="AR37" s="11">
        <v>0.5</v>
      </c>
      <c r="AS37" s="10">
        <v>1</v>
      </c>
      <c r="AT37" s="168">
        <f>INDEX('Unique Asset List'!S$4:S$59,MATCH($B37,_CompoundList,0))</f>
        <v>1</v>
      </c>
      <c r="AU37" s="168">
        <f>INDEX('Unique Asset List'!T$4:T$59,MATCH($B37,_CompoundList,0))</f>
        <v>1</v>
      </c>
      <c r="AV37" s="168">
        <f>INDEX('Unique Asset List'!U$4:U$59,MATCH($B37,_CompoundList,0))</f>
        <v>1</v>
      </c>
      <c r="AW37" s="168">
        <f>INDEX('Unique Asset List'!V$4:V$59,MATCH($B37,_CompoundList,0))</f>
        <v>1</v>
      </c>
      <c r="AX37" s="168">
        <f>INDEX('Unique Asset List'!W$4:W$59,MATCH($B37,_CompoundList,0))</f>
        <v>1</v>
      </c>
      <c r="AY37" s="168">
        <f ca="1">INDEX('Unique Asset List'!X$4:X$59,MATCH($B37,_CompoundList,0))</f>
        <v>1</v>
      </c>
      <c r="AZ37" s="168">
        <f ca="1">INDEX('Unique Asset List'!Y$4:Y$59,MATCH($B37,_CompoundList,0))</f>
        <v>1</v>
      </c>
      <c r="BA37" s="168">
        <f ca="1">INDEX('Unique Asset List'!Z$4:Z$59,MATCH($B37,_CompoundList,0))</f>
        <v>1</v>
      </c>
      <c r="BB37" s="168">
        <f ca="1">INDEX('Unique Asset List'!AA$4:AA$59,MATCH($B37,_CompoundList,0))</f>
        <v>1</v>
      </c>
      <c r="BC37" s="168">
        <f ca="1">INDEX('Unique Asset List'!AB$4:AB$59,MATCH($B37,_CompoundList,0))</f>
        <v>1</v>
      </c>
      <c r="BD37" s="168">
        <f>INDEX('Unique Asset List'!$A$4:$A$75,MATCH(B37,'Unique Asset List'!$B$4:$B$75,0))</f>
        <v>32</v>
      </c>
      <c r="BE37" s="4">
        <f>IF($C$5="ON",CE37,MyRating(_E1,$B37,Efficacy!$F$1))</f>
        <v>0</v>
      </c>
      <c r="BF37" s="3">
        <f>IF($C$5="ON",CF37,MyRating(_E2,$B37,Efficacy!$F$1))</f>
        <v>0</v>
      </c>
      <c r="BG37" s="3">
        <f>IF($C$5="ON",CG37,MyRating(_E3,$B37,Efficacy!$F$1))</f>
        <v>0</v>
      </c>
      <c r="BH37" s="3">
        <f>IF($C$5="ON",CH37,MyRating(_E4,$B37,Efficacy!$F$1))</f>
        <v>0</v>
      </c>
      <c r="BI37" s="3">
        <f>IF($C$5="ON",CI37,MyRating(_E5,$B37,Efficacy!$F$1))</f>
        <v>0</v>
      </c>
      <c r="BJ37" s="3">
        <f>IF($C$5="ON",CJ37,MyRating(_E6,$B37,Efficacy!$F$1))</f>
        <v>0</v>
      </c>
      <c r="BK37" s="3">
        <f>IF($C$5="ON",CK37,MyRating(_E7,$B37,Efficacy!$F$1))</f>
        <v>0</v>
      </c>
      <c r="BL37" s="3">
        <f>IF($C$5="ON",CL37,MyRating(_E8,$B37,Efficacy!$F$1))</f>
        <v>0</v>
      </c>
      <c r="BM37" s="3">
        <f>IF($C$5="ON",CM37,MyRating(_S1,$B37,Efficacy!$F$1))</f>
        <v>0</v>
      </c>
      <c r="BN37" s="3">
        <f>IF($C$5="ON",CN37,MyRating(_S2,$B37,Efficacy!$F$1))</f>
        <v>0</v>
      </c>
      <c r="BO37" s="3">
        <f>IF($C$5="ON",CO37,MyRating(_S3,$B37,Efficacy!$F$1))</f>
        <v>0</v>
      </c>
      <c r="BP37" s="3">
        <f>IF($C$5="ON",CP37,MyRating(_S4,$B37,Efficacy!$F$1))</f>
        <v>0</v>
      </c>
      <c r="BQ37" s="3">
        <f>IF($C$5="ON",CQ37,MyRating(_S5,$B37,Efficacy!$F$1))</f>
        <v>0</v>
      </c>
      <c r="BR37" s="3">
        <f>IF($C$5="ON",CR37,MyRating(_S6,$B37,Efficacy!$F$1))</f>
        <v>0</v>
      </c>
      <c r="BS37" s="3">
        <f>IF($C$5="ON",CS37,MyRating(_S7,$B37,Efficacy!$F$1))</f>
        <v>0</v>
      </c>
      <c r="BT37" s="3">
        <f>IF($C$5="ON",CT37,MyRating(_D1,$B37,Efficacy!$F$1))</f>
        <v>0</v>
      </c>
      <c r="BU37" s="3">
        <f>IF($C$5="ON",CU37,MyRating(_D2,$B37,Efficacy!$F$1))</f>
        <v>0</v>
      </c>
      <c r="BV37" s="3">
        <f>IF($C$5="ON",CV37,MyRating(_D3,$B37,Efficacy!$F$1))</f>
        <v>0</v>
      </c>
      <c r="BW37" s="3">
        <f>IF($C$5="ON",CW37,MyRating(_D4,$B37,Efficacy!$F$1))</f>
        <v>0</v>
      </c>
      <c r="BX37" s="3">
        <f>IF($C$5="ON",CX37,MyRating(_B1,$B37,Barrier!$F$2))</f>
        <v>3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7"/>
        <v>3.6665352937258401E-2</v>
      </c>
      <c r="CB37" s="8">
        <f t="shared" si="9"/>
        <v>0.86180622336000012</v>
      </c>
      <c r="CC37" s="5">
        <f t="shared" si="8"/>
        <v>3.6138993719754729E-2</v>
      </c>
      <c r="CD37" s="7">
        <f t="shared" si="10"/>
        <v>2.9954225663464036E-3</v>
      </c>
      <c r="CE37" s="4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6">
        <v>0</v>
      </c>
      <c r="DA37" s="5"/>
      <c r="DB37" s="4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</row>
  </sheetData>
  <mergeCells count="8">
    <mergeCell ref="T4:W4"/>
    <mergeCell ref="T3:W3"/>
    <mergeCell ref="F1:I1"/>
    <mergeCell ref="J1:S1"/>
    <mergeCell ref="A1:B1"/>
    <mergeCell ref="T1:W1"/>
    <mergeCell ref="T2:W2"/>
    <mergeCell ref="F2:I2"/>
  </mergeCells>
  <dataValidations count="2">
    <dataValidation type="list" allowBlank="1" showInputMessage="1" showErrorMessage="1" sqref="C5" xr:uid="{00000000-0002-0000-3800-000000000000}">
      <formula1>"ON,OFF"</formula1>
    </dataValidation>
    <dataValidation type="list" allowBlank="1" showInputMessage="1" showErrorMessage="1" sqref="C1" xr:uid="{00000000-0002-0000-38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800-000002000000}">
          <x14:formula1>
            <xm:f>'Unique Asset List'!$I$3:$R$3</xm:f>
          </x14:formula1>
          <xm:sqref>J1:S1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BDF55247917A42B878F798BAA9D306" ma:contentTypeVersion="6" ma:contentTypeDescription="Create a new document." ma:contentTypeScope="" ma:versionID="efead957ffad29dd1ba89a8a251939b1">
  <xsd:schema xmlns:xsd="http://www.w3.org/2001/XMLSchema" xmlns:xs="http://www.w3.org/2001/XMLSchema" xmlns:p="http://schemas.microsoft.com/office/2006/metadata/properties" xmlns:ns2="cd6d90b9-bb8a-4542-964f-16a934b6ac82" targetNamespace="http://schemas.microsoft.com/office/2006/metadata/properties" ma:root="true" ma:fieldsID="1e1326cff6ca489c8a94070e007e73c3" ns2:_="">
    <xsd:import namespace="cd6d90b9-bb8a-4542-964f-16a934b6ac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6d90b9-bb8a-4542-964f-16a934b6ac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5E3F2A-79AA-4ABB-BBE5-E18CF5343373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cd6d90b9-bb8a-4542-964f-16a934b6ac82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24521C8-45C7-48F5-A7EE-2FBE8B9F02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CF8A71-1942-4C02-AA18-B075F0C730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6d90b9-bb8a-4542-964f-16a934b6ac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161</vt:i4>
      </vt:variant>
    </vt:vector>
  </HeadingPairs>
  <TitlesOfParts>
    <vt:vector size="218" baseType="lpstr">
      <vt:lpstr>Efficacy</vt:lpstr>
      <vt:lpstr>UK-Efficacy</vt:lpstr>
      <vt:lpstr>ES-Efficacy</vt:lpstr>
      <vt:lpstr>IT-Efficacy</vt:lpstr>
      <vt:lpstr>DE-Efficacy</vt:lpstr>
      <vt:lpstr>FR-Efficacy</vt:lpstr>
      <vt:lpstr>S&amp;T</vt:lpstr>
      <vt:lpstr>FR-S&amp;T</vt:lpstr>
      <vt:lpstr>DE-S&amp;T</vt:lpstr>
      <vt:lpstr>UK-S&amp;T</vt:lpstr>
      <vt:lpstr>IT-S&amp;T</vt:lpstr>
      <vt:lpstr>ES-S&amp;T</vt:lpstr>
      <vt:lpstr>Delivery</vt:lpstr>
      <vt:lpstr>FR-Delivery</vt:lpstr>
      <vt:lpstr>ES-Delivery</vt:lpstr>
      <vt:lpstr>UK-Delivery</vt:lpstr>
      <vt:lpstr>DE-Delivery</vt:lpstr>
      <vt:lpstr>IT-Delivery</vt:lpstr>
      <vt:lpstr>Barrier</vt:lpstr>
      <vt:lpstr>FR-Barrier</vt:lpstr>
      <vt:lpstr>IT-Barrier</vt:lpstr>
      <vt:lpstr>UK-Barrier</vt:lpstr>
      <vt:lpstr>ES-Barrier</vt:lpstr>
      <vt:lpstr>DE-Barrier</vt:lpstr>
      <vt:lpstr>DE-Efficacy Acceptability</vt:lpstr>
      <vt:lpstr>UK-Efficacy Acceptability</vt:lpstr>
      <vt:lpstr>FR-Efficacy Acceptability</vt:lpstr>
      <vt:lpstr>ES-Efficacy Acceptability</vt:lpstr>
      <vt:lpstr>IT-Efficacy Acceptability</vt:lpstr>
      <vt:lpstr>Lookup</vt:lpstr>
      <vt:lpstr>AverageScores</vt:lpstr>
      <vt:lpstr>ScoreDifferencesPivot</vt:lpstr>
      <vt:lpstr>ScoreDifferences</vt:lpstr>
      <vt:lpstr>Psych Co-Prescription Data</vt:lpstr>
      <vt:lpstr>EU Adj</vt:lpstr>
      <vt:lpstr>Assumptions</vt:lpstr>
      <vt:lpstr>SPRAVATO Assumptions</vt:lpstr>
      <vt:lpstr>Unique Asset List</vt:lpstr>
      <vt:lpstr>Lookups</vt:lpstr>
      <vt:lpstr>Launch Scenarios</vt:lpstr>
      <vt:lpstr>PTRS</vt:lpstr>
      <vt:lpstr>Conjoint</vt:lpstr>
      <vt:lpstr>Efficacy Acceptability</vt:lpstr>
      <vt:lpstr>Simulation</vt:lpstr>
      <vt:lpstr>Sheet</vt:lpstr>
      <vt:lpstr>UK</vt:lpstr>
      <vt:lpstr>IT</vt:lpstr>
      <vt:lpstr>ES</vt:lpstr>
      <vt:lpstr>FR</vt:lpstr>
      <vt:lpstr>DE</vt:lpstr>
      <vt:lpstr>7</vt:lpstr>
      <vt:lpstr>6</vt:lpstr>
      <vt:lpstr>5</vt:lpstr>
      <vt:lpstr>4</vt:lpstr>
      <vt:lpstr>3</vt:lpstr>
      <vt:lpstr>2</vt:lpstr>
      <vt:lpstr>1</vt:lpstr>
      <vt:lpstr>_B1</vt:lpstr>
      <vt:lpstr>_B1G5</vt:lpstr>
      <vt:lpstr>_B2</vt:lpstr>
      <vt:lpstr>_B3</vt:lpstr>
      <vt:lpstr>_CompoundList</vt:lpstr>
      <vt:lpstr>_D1</vt:lpstr>
      <vt:lpstr>_D2</vt:lpstr>
      <vt:lpstr>_D3</vt:lpstr>
      <vt:lpstr>_D4</vt:lpstr>
      <vt:lpstr>_D5</vt:lpstr>
      <vt:lpstr>_D6</vt:lpstr>
      <vt:lpstr>_D7</vt:lpstr>
      <vt:lpstr>_D8</vt:lpstr>
      <vt:lpstr>Lookup!_DEB1</vt:lpstr>
      <vt:lpstr>_DEB1</vt:lpstr>
      <vt:lpstr>Lookup!_DEB2</vt:lpstr>
      <vt:lpstr>_DEB2</vt:lpstr>
      <vt:lpstr>Lookup!_DEB3</vt:lpstr>
      <vt:lpstr>_DEB3</vt:lpstr>
      <vt:lpstr>Lookup!_DED1</vt:lpstr>
      <vt:lpstr>_DED1</vt:lpstr>
      <vt:lpstr>Lookup!_DED2</vt:lpstr>
      <vt:lpstr>_DED2</vt:lpstr>
      <vt:lpstr>Lookup!_DED3</vt:lpstr>
      <vt:lpstr>_DED3</vt:lpstr>
      <vt:lpstr>Lookup!_DED4</vt:lpstr>
      <vt:lpstr>_DED4</vt:lpstr>
      <vt:lpstr>Lookup!_DEE1</vt:lpstr>
      <vt:lpstr>_DEE1</vt:lpstr>
      <vt:lpstr>Lookup!_DEE2</vt:lpstr>
      <vt:lpstr>_DEE2</vt:lpstr>
      <vt:lpstr>Lookup!_DEE3</vt:lpstr>
      <vt:lpstr>_DEE3</vt:lpstr>
      <vt:lpstr>Lookup!_DEE4</vt:lpstr>
      <vt:lpstr>_DEE4</vt:lpstr>
      <vt:lpstr>Lookup!_DEE5</vt:lpstr>
      <vt:lpstr>_DEE5</vt:lpstr>
      <vt:lpstr>Lookup!_DEE6</vt:lpstr>
      <vt:lpstr>_DEE6</vt:lpstr>
      <vt:lpstr>Lookup!_DEE7</vt:lpstr>
      <vt:lpstr>_DEE7</vt:lpstr>
      <vt:lpstr>Lookup!_DEE8</vt:lpstr>
      <vt:lpstr>_DEE8</vt:lpstr>
      <vt:lpstr>Lookup!_DES1</vt:lpstr>
      <vt:lpstr>_DES1</vt:lpstr>
      <vt:lpstr>Lookup!_DES2</vt:lpstr>
      <vt:lpstr>_DES2</vt:lpstr>
      <vt:lpstr>Lookup!_DES3</vt:lpstr>
      <vt:lpstr>_DES3</vt:lpstr>
      <vt:lpstr>Lookup!_DES4</vt:lpstr>
      <vt:lpstr>_DES4</vt:lpstr>
      <vt:lpstr>Lookup!_DES5</vt:lpstr>
      <vt:lpstr>_DES5</vt:lpstr>
      <vt:lpstr>Lookup!_DES6</vt:lpstr>
      <vt:lpstr>_DES6</vt:lpstr>
      <vt:lpstr>Lookup!_DES7</vt:lpstr>
      <vt:lpstr>_DES7</vt:lpstr>
      <vt:lpstr>_E1</vt:lpstr>
      <vt:lpstr>_E2</vt:lpstr>
      <vt:lpstr>_E3</vt:lpstr>
      <vt:lpstr>_E4</vt:lpstr>
      <vt:lpstr>_E5</vt:lpstr>
      <vt:lpstr>_E6</vt:lpstr>
      <vt:lpstr>_E7</vt:lpstr>
      <vt:lpstr>_E8</vt:lpstr>
      <vt:lpstr>_ESB1</vt:lpstr>
      <vt:lpstr>_ESB2</vt:lpstr>
      <vt:lpstr>_ESB3</vt:lpstr>
      <vt:lpstr>_ESD1</vt:lpstr>
      <vt:lpstr>_ESD2</vt:lpstr>
      <vt:lpstr>_ESD3</vt:lpstr>
      <vt:lpstr>_ESD4</vt:lpstr>
      <vt:lpstr>_ESE1</vt:lpstr>
      <vt:lpstr>_ESE2</vt:lpstr>
      <vt:lpstr>_ESE3</vt:lpstr>
      <vt:lpstr>_ESE4</vt:lpstr>
      <vt:lpstr>_ESE5</vt:lpstr>
      <vt:lpstr>_ESE6</vt:lpstr>
      <vt:lpstr>_ESE7</vt:lpstr>
      <vt:lpstr>_ESE8</vt:lpstr>
      <vt:lpstr>_ESS1</vt:lpstr>
      <vt:lpstr>_ESS2</vt:lpstr>
      <vt:lpstr>_ESS3</vt:lpstr>
      <vt:lpstr>_ESS4</vt:lpstr>
      <vt:lpstr>_ESS5</vt:lpstr>
      <vt:lpstr>_ESS6</vt:lpstr>
      <vt:lpstr>_ESS7</vt:lpstr>
      <vt:lpstr>_FRB1</vt:lpstr>
      <vt:lpstr>_FRB2</vt:lpstr>
      <vt:lpstr>_FRB3</vt:lpstr>
      <vt:lpstr>_FRD1</vt:lpstr>
      <vt:lpstr>_FRD2</vt:lpstr>
      <vt:lpstr>_FRD3</vt:lpstr>
      <vt:lpstr>_FRD4</vt:lpstr>
      <vt:lpstr>_FRE1</vt:lpstr>
      <vt:lpstr>_FRE2</vt:lpstr>
      <vt:lpstr>_FRE3</vt:lpstr>
      <vt:lpstr>_FRE4</vt:lpstr>
      <vt:lpstr>_FRE5</vt:lpstr>
      <vt:lpstr>_FRE6</vt:lpstr>
      <vt:lpstr>_FRE7</vt:lpstr>
      <vt:lpstr>_FRE8</vt:lpstr>
      <vt:lpstr>_FRS1</vt:lpstr>
      <vt:lpstr>_FRS2</vt:lpstr>
      <vt:lpstr>_FRS3</vt:lpstr>
      <vt:lpstr>_FRS4</vt:lpstr>
      <vt:lpstr>_FRS5</vt:lpstr>
      <vt:lpstr>_FRS6</vt:lpstr>
      <vt:lpstr>_FRS7</vt:lpstr>
      <vt:lpstr>_ITB1</vt:lpstr>
      <vt:lpstr>_ITB2</vt:lpstr>
      <vt:lpstr>_ITB3</vt:lpstr>
      <vt:lpstr>_ITD1</vt:lpstr>
      <vt:lpstr>_ITD2</vt:lpstr>
      <vt:lpstr>_ITD3</vt:lpstr>
      <vt:lpstr>_ITD4</vt:lpstr>
      <vt:lpstr>_ITE1</vt:lpstr>
      <vt:lpstr>_ITE2</vt:lpstr>
      <vt:lpstr>_ITE3</vt:lpstr>
      <vt:lpstr>_ITE4</vt:lpstr>
      <vt:lpstr>_ITE5</vt:lpstr>
      <vt:lpstr>_ITE6</vt:lpstr>
      <vt:lpstr>_ITE7</vt:lpstr>
      <vt:lpstr>_ITE8</vt:lpstr>
      <vt:lpstr>_ITS1</vt:lpstr>
      <vt:lpstr>_ITS2</vt:lpstr>
      <vt:lpstr>_ITS3</vt:lpstr>
      <vt:lpstr>_ITS4</vt:lpstr>
      <vt:lpstr>_ITS5</vt:lpstr>
      <vt:lpstr>_ITS6</vt:lpstr>
      <vt:lpstr>_ITS7</vt:lpstr>
      <vt:lpstr>_S1</vt:lpstr>
      <vt:lpstr>_S2</vt:lpstr>
      <vt:lpstr>_S3</vt:lpstr>
      <vt:lpstr>_S4</vt:lpstr>
      <vt:lpstr>_S5</vt:lpstr>
      <vt:lpstr>_S6</vt:lpstr>
      <vt:lpstr>_S7</vt:lpstr>
      <vt:lpstr>_S8</vt:lpstr>
      <vt:lpstr>_UKB1</vt:lpstr>
      <vt:lpstr>_UKB2</vt:lpstr>
      <vt:lpstr>_UKB3</vt:lpstr>
      <vt:lpstr>_UKD1</vt:lpstr>
      <vt:lpstr>_UKD2</vt:lpstr>
      <vt:lpstr>_UKD3</vt:lpstr>
      <vt:lpstr>_UKD4</vt:lpstr>
      <vt:lpstr>_UKE1</vt:lpstr>
      <vt:lpstr>_UKE2</vt:lpstr>
      <vt:lpstr>_UKE3</vt:lpstr>
      <vt:lpstr>_UKE4</vt:lpstr>
      <vt:lpstr>_UKE5</vt:lpstr>
      <vt:lpstr>_UKE6</vt:lpstr>
      <vt:lpstr>_UKE7</vt:lpstr>
      <vt:lpstr>_UKE8</vt:lpstr>
      <vt:lpstr>_UKS1</vt:lpstr>
      <vt:lpstr>_UKS2</vt:lpstr>
      <vt:lpstr>_UKS3</vt:lpstr>
      <vt:lpstr>_UKS4</vt:lpstr>
      <vt:lpstr>_UKS5</vt:lpstr>
      <vt:lpstr>_UKS6</vt:lpstr>
      <vt:lpstr>_UKS7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Nijs, Michel [GCSOUS]</cp:lastModifiedBy>
  <dcterms:created xsi:type="dcterms:W3CDTF">2018-03-02T14:33:55Z</dcterms:created>
  <dcterms:modified xsi:type="dcterms:W3CDTF">2019-08-09T13:59:13Z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0x01010063BDF55247917A42B878F798BAA9D306</vt:lpwstr>
  </property>
</Properties>
</file>