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"/>
    </mc:Choice>
  </mc:AlternateContent>
  <xr:revisionPtr revIDLastSave="0" documentId="13_ncr:1_{74565325-29CB-4F92-AF3D-FF95C2EC433E}" xr6:coauthVersionLast="47" xr6:coauthVersionMax="47" xr10:uidLastSave="{00000000-0000-0000-0000-000000000000}"/>
  <bookViews>
    <workbookView xWindow="-3010" yWindow="10690" windowWidth="25820" windowHeight="14160" activeTab="1" xr2:uid="{34BB106E-4641-4194-8BCF-2902A906DAE2}"/>
  </bookViews>
  <sheets>
    <sheet name="1. Delay Calibration" sheetId="1" r:id="rId1"/>
    <sheet name="2. Resistance Calibration" sheetId="3" r:id="rId2"/>
    <sheet name="3. Capacitance Calibr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3" l="1"/>
  <c r="M23" i="3"/>
  <c r="M24" i="3"/>
  <c r="M25" i="3"/>
  <c r="M26" i="3"/>
  <c r="M27" i="3"/>
  <c r="F24" i="3"/>
  <c r="F25" i="3"/>
  <c r="F26" i="3"/>
  <c r="F27" i="3"/>
  <c r="F23" i="3"/>
  <c r="F22" i="3"/>
  <c r="B27" i="3"/>
  <c r="B26" i="3"/>
  <c r="B25" i="3"/>
  <c r="B24" i="3"/>
  <c r="B23" i="3"/>
  <c r="B22" i="3"/>
  <c r="K27" i="1"/>
  <c r="L27" i="1"/>
  <c r="M27" i="1"/>
  <c r="N27" i="1"/>
  <c r="D27" i="1"/>
  <c r="B27" i="1"/>
  <c r="D26" i="1"/>
  <c r="B26" i="1"/>
  <c r="K28" i="1"/>
  <c r="L28" i="1"/>
  <c r="K26" i="1"/>
  <c r="L26" i="1"/>
  <c r="N26" i="1" s="1"/>
  <c r="D28" i="1"/>
  <c r="B28" i="1"/>
  <c r="L29" i="1"/>
  <c r="K29" i="1"/>
  <c r="M29" i="1" s="1"/>
  <c r="D29" i="1"/>
  <c r="L25" i="1"/>
  <c r="K25" i="1"/>
  <c r="D25" i="1"/>
  <c r="B29" i="1"/>
  <c r="M16" i="3"/>
  <c r="M17" i="3"/>
  <c r="M18" i="3"/>
  <c r="M19" i="3"/>
  <c r="M20" i="3"/>
  <c r="M21" i="3"/>
  <c r="L21" i="1"/>
  <c r="K21" i="1"/>
  <c r="B25" i="1"/>
  <c r="D21" i="1"/>
  <c r="B21" i="1"/>
  <c r="D20" i="1"/>
  <c r="D22" i="1"/>
  <c r="L22" i="1"/>
  <c r="D23" i="1"/>
  <c r="B18" i="3"/>
  <c r="B19" i="3"/>
  <c r="B20" i="3"/>
  <c r="B21" i="3"/>
  <c r="F21" i="3"/>
  <c r="F20" i="3"/>
  <c r="F19" i="3"/>
  <c r="F18" i="3"/>
  <c r="F17" i="3"/>
  <c r="F16" i="3"/>
  <c r="B17" i="3"/>
  <c r="B16" i="3"/>
  <c r="D24" i="1"/>
  <c r="B20" i="1"/>
  <c r="B22" i="1"/>
  <c r="B23" i="1"/>
  <c r="B24" i="1"/>
  <c r="M12" i="3"/>
  <c r="M10" i="3"/>
  <c r="M11" i="3"/>
  <c r="M13" i="3"/>
  <c r="M14" i="3"/>
  <c r="M15" i="3"/>
  <c r="B15" i="3"/>
  <c r="B14" i="3"/>
  <c r="B13" i="3"/>
  <c r="B12" i="3"/>
  <c r="B11" i="3"/>
  <c r="B10" i="3"/>
  <c r="F15" i="3"/>
  <c r="F14" i="3"/>
  <c r="F13" i="3"/>
  <c r="F12" i="3"/>
  <c r="F11" i="3"/>
  <c r="F10" i="3"/>
  <c r="D19" i="1"/>
  <c r="B19" i="1"/>
  <c r="L15" i="1"/>
  <c r="K15" i="1"/>
  <c r="D15" i="1"/>
  <c r="B15" i="1"/>
  <c r="D17" i="1"/>
  <c r="D18" i="1"/>
  <c r="B17" i="1"/>
  <c r="B18" i="1"/>
  <c r="D16" i="1"/>
  <c r="B16" i="1"/>
  <c r="L14" i="1"/>
  <c r="L16" i="1"/>
  <c r="L17" i="1"/>
  <c r="L18" i="1"/>
  <c r="L19" i="1"/>
  <c r="L24" i="1"/>
  <c r="L23" i="1"/>
  <c r="L20" i="1"/>
  <c r="K14" i="1"/>
  <c r="K16" i="1"/>
  <c r="M16" i="1" s="1"/>
  <c r="K17" i="1"/>
  <c r="K18" i="1"/>
  <c r="K19" i="1"/>
  <c r="K24" i="1"/>
  <c r="M24" i="1" s="1"/>
  <c r="K23" i="1"/>
  <c r="K22" i="1"/>
  <c r="K20" i="1"/>
  <c r="M20" i="1" s="1"/>
  <c r="M7" i="3"/>
  <c r="M4" i="3"/>
  <c r="B5" i="3"/>
  <c r="F5" i="3"/>
  <c r="M5" i="3" s="1"/>
  <c r="B6" i="3"/>
  <c r="F6" i="3"/>
  <c r="M6" i="3" s="1"/>
  <c r="B7" i="3"/>
  <c r="F7" i="3"/>
  <c r="B8" i="3"/>
  <c r="F8" i="3"/>
  <c r="M8" i="3" s="1"/>
  <c r="B9" i="3"/>
  <c r="F9" i="3"/>
  <c r="M9" i="3" s="1"/>
  <c r="F4" i="3"/>
  <c r="B4" i="3"/>
  <c r="D14" i="1"/>
  <c r="B14" i="1"/>
  <c r="B7" i="1"/>
  <c r="L7" i="1"/>
  <c r="K7" i="1"/>
  <c r="D7" i="1"/>
  <c r="L10" i="1"/>
  <c r="L11" i="1"/>
  <c r="L12" i="1"/>
  <c r="L13" i="1"/>
  <c r="K10" i="1"/>
  <c r="M10" i="1" s="1"/>
  <c r="K11" i="1"/>
  <c r="M11" i="1" s="1"/>
  <c r="K12" i="1"/>
  <c r="M12" i="1" s="1"/>
  <c r="K13" i="1"/>
  <c r="M13" i="1" s="1"/>
  <c r="D10" i="1"/>
  <c r="B10" i="1"/>
  <c r="L9" i="1"/>
  <c r="K9" i="1"/>
  <c r="B12" i="1"/>
  <c r="B13" i="1"/>
  <c r="D13" i="1"/>
  <c r="D12" i="1"/>
  <c r="L8" i="1"/>
  <c r="K8" i="1"/>
  <c r="D6" i="1"/>
  <c r="D8" i="1"/>
  <c r="D9" i="1"/>
  <c r="D11" i="1"/>
  <c r="D5" i="1"/>
  <c r="B8" i="1"/>
  <c r="B9" i="1"/>
  <c r="B11" i="1"/>
  <c r="L6" i="1"/>
  <c r="K6" i="1"/>
  <c r="B6" i="1"/>
  <c r="K5" i="1"/>
  <c r="L5" i="1"/>
  <c r="B5" i="1"/>
  <c r="N28" i="1" l="1"/>
  <c r="N21" i="1"/>
  <c r="M25" i="1"/>
  <c r="N29" i="1"/>
  <c r="M26" i="1"/>
  <c r="N25" i="1"/>
  <c r="M21" i="1"/>
  <c r="M28" i="1"/>
  <c r="M15" i="1"/>
  <c r="M14" i="1"/>
  <c r="M19" i="1"/>
  <c r="M18" i="1"/>
  <c r="M7" i="1"/>
  <c r="M23" i="1"/>
  <c r="M17" i="1"/>
  <c r="M22" i="1"/>
  <c r="N23" i="1"/>
  <c r="N20" i="1"/>
  <c r="N22" i="1"/>
  <c r="N24" i="1"/>
  <c r="N19" i="1"/>
  <c r="N14" i="1"/>
  <c r="N15" i="1"/>
  <c r="N17" i="1"/>
  <c r="N18" i="1"/>
  <c r="N10" i="1"/>
  <c r="N7" i="1"/>
  <c r="N16" i="1"/>
  <c r="N13" i="1"/>
  <c r="N11" i="1"/>
  <c r="N12" i="1"/>
  <c r="N8" i="1"/>
  <c r="N9" i="1"/>
  <c r="M6" i="1"/>
  <c r="M8" i="1"/>
  <c r="M9" i="1"/>
  <c r="N5" i="1"/>
  <c r="N6" i="1"/>
  <c r="M5" i="1"/>
</calcChain>
</file>

<file path=xl/sharedStrings.xml><?xml version="1.0" encoding="utf-8"?>
<sst xmlns="http://schemas.openxmlformats.org/spreadsheetml/2006/main" count="92" uniqueCount="74">
  <si>
    <t>Delay</t>
  </si>
  <si>
    <t>Test Load</t>
  </si>
  <si>
    <t>Q</t>
  </si>
  <si>
    <t>R</t>
  </si>
  <si>
    <t>C</t>
  </si>
  <si>
    <t>Frequency Divider (2^)</t>
  </si>
  <si>
    <t>Frequency (Hz)</t>
  </si>
  <si>
    <t>File</t>
  </si>
  <si>
    <t>I</t>
  </si>
  <si>
    <t>Average</t>
  </si>
  <si>
    <t>SD</t>
  </si>
  <si>
    <t>Log_2022-05-13T175123</t>
  </si>
  <si>
    <t>Cparallel (pF)</t>
  </si>
  <si>
    <t>Log_2022-05-17T151428</t>
  </si>
  <si>
    <t>Rparallel (kΩ)</t>
  </si>
  <si>
    <t>Delay (s)</t>
  </si>
  <si>
    <t>Log_2022-05-17T152758</t>
  </si>
  <si>
    <t>Log_2022-05-17T154118</t>
  </si>
  <si>
    <t>Log_2022-05-17T160022</t>
  </si>
  <si>
    <t>Log_2022-05-17T161202</t>
  </si>
  <si>
    <t>Log_2022-05-17T162330</t>
  </si>
  <si>
    <t>Log_2022-05-17T163508</t>
  </si>
  <si>
    <t>Log_2022-05-17T172053</t>
  </si>
  <si>
    <t>R Nominal</t>
  </si>
  <si>
    <t>R Actual</t>
  </si>
  <si>
    <t>Calibration</t>
  </si>
  <si>
    <t>R Parallel</t>
  </si>
  <si>
    <t>C Parallel</t>
  </si>
  <si>
    <t>Gain</t>
  </si>
  <si>
    <t>Log_2022-05-18T123924</t>
  </si>
  <si>
    <t>Calibration Factor</t>
  </si>
  <si>
    <t>Log_2022-05-18T124306</t>
  </si>
  <si>
    <t>Log_2022-05-18T124500</t>
  </si>
  <si>
    <t>Log_2022-05-18T124738</t>
  </si>
  <si>
    <t>Log_2022-05-18T124933</t>
  </si>
  <si>
    <t>Log_2022-05-18T125112</t>
  </si>
  <si>
    <t>Confirmed on oscilloscope</t>
  </si>
  <si>
    <t>Comments</t>
  </si>
  <si>
    <t>Log_2022-05-18T140501</t>
  </si>
  <si>
    <t>Log_2022-05-18T141858</t>
  </si>
  <si>
    <t>Log_2022-05-18T143029</t>
  </si>
  <si>
    <t>Log_2022-05-18T144158</t>
  </si>
  <si>
    <t>Log_2022-05-18T145144</t>
  </si>
  <si>
    <t>Log_2022-05-18T145822</t>
  </si>
  <si>
    <t>Log_2022-05-18T150034</t>
  </si>
  <si>
    <t>Log_2022-05-18T150231</t>
  </si>
  <si>
    <t>Log_2022-05-18T150418</t>
  </si>
  <si>
    <t>Log_2022-05-18T150600</t>
  </si>
  <si>
    <t>Log_2022-05-18T150731</t>
  </si>
  <si>
    <t>Log_2022-05-18T152054</t>
  </si>
  <si>
    <t>Log_2022-05-18T153402</t>
  </si>
  <si>
    <t>Readout Electronics Calibration</t>
  </si>
  <si>
    <t>With cable:</t>
  </si>
  <si>
    <t>Log_2022-05-18T154629</t>
  </si>
  <si>
    <t>Log_2022-05-18T155839</t>
  </si>
  <si>
    <t>Log_2022-05-18T160922</t>
  </si>
  <si>
    <t>Log_2022-05-18T162132</t>
  </si>
  <si>
    <t>Log_2022-05-18T162410</t>
  </si>
  <si>
    <t>Log_2022-05-18T162656</t>
  </si>
  <si>
    <t>Log_2022-05-18T162858</t>
  </si>
  <si>
    <t>Log_2022-05-18T163054</t>
  </si>
  <si>
    <t>Log_2022-05-18T163308</t>
  </si>
  <si>
    <t>Log_2022-05-18T163432</t>
  </si>
  <si>
    <t>Log_2022-05-18T165201</t>
  </si>
  <si>
    <t>Log_2022-05-18T170921</t>
  </si>
  <si>
    <t>Log_2022-05-18T172551</t>
  </si>
  <si>
    <t>Log_2022-05-18T174029</t>
  </si>
  <si>
    <t>Log_2022-05-18T180605</t>
  </si>
  <si>
    <t>Log_2022-05-18T180916</t>
  </si>
  <si>
    <t>Log_2022-05-18T181049</t>
  </si>
  <si>
    <t>Log_2022-05-18T181215</t>
  </si>
  <si>
    <t>Log_2022-05-18T181345</t>
  </si>
  <si>
    <t>Log_2022-05-18T181503</t>
  </si>
  <si>
    <t>Log_2022-05-18T181629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</si>
</sst>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" fontId="0" fillId="0" borderId="0" xfId="0" applyNumberFormat="1"/>
    <xf numFmtId="0" fontId="3" fillId="0" borderId="2" xfId="3"/>
    <xf numFmtId="0" fontId="2" fillId="0" borderId="1" xfId="2" applyAlignment="1">
      <alignment horizontal="center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3" fillId="0" borderId="2" xfId="3" applyFill="1"/>
    <xf numFmtId="0" fontId="4" fillId="0" borderId="0" xfId="5"/>
    <xf numFmtId="0" fontId="4" fillId="2" borderId="0" xfId="5" applyFill="1"/>
    <xf numFmtId="10" fontId="0" fillId="0" borderId="0" xfId="0" applyNumberFormat="1"/>
    <xf numFmtId="0" fontId="1" fillId="0" borderId="0" xfId="1"/>
    <xf numFmtId="14" fontId="0" fillId="0" borderId="0" xfId="0" applyNumberFormat="1"/>
    <xf numFmtId="0" fontId="3" fillId="0" borderId="0" xfId="4"/>
  </cellXfs>
  <cellStyles count="6">
    <cellStyle name="Explanatory Text" xfId="5" builtinId="53"/>
    <cellStyle name="Heading 2" xfId="2" builtinId="17"/>
    <cellStyle name="Heading 3" xfId="3" builtinId="18"/>
    <cellStyle name="Heading 4" xfId="4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 Delay Calibration'!$M$4</c:f>
              <c:strCache>
                <c:ptCount val="1"/>
                <c:pt idx="0">
                  <c:v>Rparallel (kΩ)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Delay Calibration'!$C$25:$C$29</c:f>
              <c:numCache>
                <c:formatCode>General</c:formatCode>
                <c:ptCount val="5"/>
                <c:pt idx="0">
                  <c:v>32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</c:numCache>
            </c:numRef>
          </c:xVal>
          <c:yVal>
            <c:numRef>
              <c:f>'1. Delay Calibration'!$M$25:$M$29</c:f>
              <c:numCache>
                <c:formatCode>General</c:formatCode>
                <c:ptCount val="5"/>
                <c:pt idx="0">
                  <c:v>8.9611174000430935</c:v>
                </c:pt>
                <c:pt idx="1">
                  <c:v>8.9641111704372385</c:v>
                </c:pt>
                <c:pt idx="2">
                  <c:v>8.9564517958535319</c:v>
                </c:pt>
                <c:pt idx="3">
                  <c:v>8.9562908219800015</c:v>
                </c:pt>
                <c:pt idx="4">
                  <c:v>8.9584417543641823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0-4AAB-BD28-42DABE70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1311"/>
        <c:axId val="1029988815"/>
      </c:scatterChart>
      <c:valAx>
        <c:axId val="10299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8815"/>
        <c:crosses val="autoZero"/>
        <c:crossBetween val="midCat"/>
      </c:valAx>
      <c:valAx>
        <c:axId val="1029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'1. Delay Calibration'!$N$4</c:f>
              <c:strCache>
                <c:ptCount val="1"/>
                <c:pt idx="0">
                  <c:v>Cparallel (pF)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Delay Calibration'!$C$25:$C$29</c:f>
              <c:numCache>
                <c:formatCode>General</c:formatCode>
                <c:ptCount val="5"/>
                <c:pt idx="0">
                  <c:v>32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</c:numCache>
            </c:numRef>
          </c:xVal>
          <c:yVal>
            <c:numRef>
              <c:f>'1. Delay Calibration'!$N$25:$N$29</c:f>
              <c:numCache>
                <c:formatCode>General</c:formatCode>
                <c:ptCount val="5"/>
                <c:pt idx="0">
                  <c:v>133.20482547203241</c:v>
                </c:pt>
                <c:pt idx="1">
                  <c:v>9.336549905030072</c:v>
                </c:pt>
                <c:pt idx="2">
                  <c:v>-8.5752832429514818</c:v>
                </c:pt>
                <c:pt idx="3">
                  <c:v>-26.442325253947601</c:v>
                </c:pt>
                <c:pt idx="4">
                  <c:v>-150.9938544981286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4-40D5-90C5-7CE27268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1311"/>
        <c:axId val="1029988815"/>
      </c:scatterChart>
      <c:valAx>
        <c:axId val="10299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8815"/>
        <c:crosses val="autoZero"/>
        <c:crossBetween val="midCat"/>
      </c:valAx>
      <c:valAx>
        <c:axId val="1029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Factor vs.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 Resistance Calibration'!$B$4</c:f>
              <c:strCache>
                <c:ptCount val="1"/>
                <c:pt idx="0">
                  <c:v>99609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Resistance Calibration'!$F$4:$F$9</c:f>
              <c:numCache>
                <c:formatCode>General</c:formatCode>
                <c:ptCount val="6"/>
                <c:pt idx="0">
                  <c:v>1477</c:v>
                </c:pt>
                <c:pt idx="1">
                  <c:v>2192</c:v>
                </c:pt>
                <c:pt idx="2">
                  <c:v>3230</c:v>
                </c:pt>
                <c:pt idx="3">
                  <c:v>4702</c:v>
                </c:pt>
                <c:pt idx="4">
                  <c:v>6730</c:v>
                </c:pt>
                <c:pt idx="5">
                  <c:v>9940</c:v>
                </c:pt>
              </c:numCache>
            </c:numRef>
          </c:xVal>
          <c:yVal>
            <c:numRef>
              <c:f>'2. Resistance Calibration'!$M$4:$M$9</c:f>
              <c:numCache>
                <c:formatCode>0.00%</c:formatCode>
                <c:ptCount val="6"/>
                <c:pt idx="0">
                  <c:v>0.75979594590361843</c:v>
                </c:pt>
                <c:pt idx="1">
                  <c:v>0.76827679474561938</c:v>
                </c:pt>
                <c:pt idx="2">
                  <c:v>0.76454981015246193</c:v>
                </c:pt>
                <c:pt idx="3">
                  <c:v>0.74623345731859936</c:v>
                </c:pt>
                <c:pt idx="4">
                  <c:v>0.72987107675637386</c:v>
                </c:pt>
                <c:pt idx="5">
                  <c:v>0.70801199616471389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0-4BBD-A7AE-214753B0144C}"/>
            </c:ext>
          </c:extLst>
        </c:ser>
        <c:ser>
          <c:idx val="1"/>
          <c:order val="1"/>
          <c:tx>
            <c:strRef>
              <c:f>'2. Resistance Calibration'!$B$10</c:f>
              <c:strCache>
                <c:ptCount val="1"/>
                <c:pt idx="0">
                  <c:v>24902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Resistance Calibration'!$F$10:$F$15</c:f>
              <c:numCache>
                <c:formatCode>General</c:formatCode>
                <c:ptCount val="6"/>
                <c:pt idx="0">
                  <c:v>1477</c:v>
                </c:pt>
                <c:pt idx="1">
                  <c:v>2192</c:v>
                </c:pt>
                <c:pt idx="2">
                  <c:v>3230</c:v>
                </c:pt>
                <c:pt idx="3">
                  <c:v>4702</c:v>
                </c:pt>
                <c:pt idx="4">
                  <c:v>6730</c:v>
                </c:pt>
                <c:pt idx="5">
                  <c:v>9940</c:v>
                </c:pt>
              </c:numCache>
            </c:numRef>
          </c:xVal>
          <c:yVal>
            <c:numRef>
              <c:f>'2. Resistance Calibration'!$M$10:$M$15</c:f>
              <c:numCache>
                <c:formatCode>0.00%</c:formatCode>
                <c:ptCount val="6"/>
                <c:pt idx="0">
                  <c:v>1.018733434575845</c:v>
                </c:pt>
                <c:pt idx="1">
                  <c:v>1.0327452633154688</c:v>
                </c:pt>
                <c:pt idx="2">
                  <c:v>1.0312618006012504</c:v>
                </c:pt>
                <c:pt idx="3">
                  <c:v>1.0059366004106938</c:v>
                </c:pt>
                <c:pt idx="4">
                  <c:v>0.98545784319795415</c:v>
                </c:pt>
                <c:pt idx="5">
                  <c:v>0.96424405894828413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0-4BBD-A7AE-214753B0144C}"/>
            </c:ext>
          </c:extLst>
        </c:ser>
        <c:ser>
          <c:idx val="2"/>
          <c:order val="2"/>
          <c:tx>
            <c:strRef>
              <c:f>'2. Resistance Calibration'!$B$16</c:f>
              <c:strCache>
                <c:ptCount val="1"/>
                <c:pt idx="0">
                  <c:v>6226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Resistance Calibration'!$F$16:$F$21</c:f>
              <c:numCache>
                <c:formatCode>General</c:formatCode>
                <c:ptCount val="6"/>
                <c:pt idx="0">
                  <c:v>1477</c:v>
                </c:pt>
                <c:pt idx="1">
                  <c:v>2192</c:v>
                </c:pt>
                <c:pt idx="2">
                  <c:v>3230</c:v>
                </c:pt>
                <c:pt idx="3">
                  <c:v>4702</c:v>
                </c:pt>
                <c:pt idx="4">
                  <c:v>6730</c:v>
                </c:pt>
                <c:pt idx="5">
                  <c:v>9940</c:v>
                </c:pt>
              </c:numCache>
            </c:numRef>
          </c:xVal>
          <c:yVal>
            <c:numRef>
              <c:f>'2. Resistance Calibration'!$M$16:$M$21</c:f>
              <c:numCache>
                <c:formatCode>0.00%</c:formatCode>
                <c:ptCount val="6"/>
                <c:pt idx="0">
                  <c:v>0.96528054035755484</c:v>
                </c:pt>
                <c:pt idx="1">
                  <c:v>1.0046042039663969</c:v>
                </c:pt>
                <c:pt idx="2">
                  <c:v>1.0141735817786319</c:v>
                </c:pt>
                <c:pt idx="3">
                  <c:v>0.99976119235150607</c:v>
                </c:pt>
                <c:pt idx="4">
                  <c:v>0.98415931183873662</c:v>
                </c:pt>
                <c:pt idx="5">
                  <c:v>0.97273515443309222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D0-4BBD-A7AE-214753B0144C}"/>
            </c:ext>
          </c:extLst>
        </c:ser>
        <c:ser>
          <c:idx val="3"/>
          <c:order val="3"/>
          <c:tx>
            <c:strRef>
              <c:f>'2. Resistance Calibration'!$B$22</c:f>
              <c:strCache>
                <c:ptCount val="1"/>
                <c:pt idx="0">
                  <c:v>1556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Resistance Calibration'!$F$22:$F$27</c:f>
              <c:numCache>
                <c:formatCode>General</c:formatCode>
                <c:ptCount val="6"/>
                <c:pt idx="0">
                  <c:v>1477</c:v>
                </c:pt>
                <c:pt idx="1">
                  <c:v>2192</c:v>
                </c:pt>
                <c:pt idx="2">
                  <c:v>3230</c:v>
                </c:pt>
                <c:pt idx="3">
                  <c:v>4702</c:v>
                </c:pt>
                <c:pt idx="4">
                  <c:v>6730</c:v>
                </c:pt>
                <c:pt idx="5">
                  <c:v>9940</c:v>
                </c:pt>
              </c:numCache>
            </c:numRef>
          </c:xVal>
          <c:yVal>
            <c:numRef>
              <c:f>'2. Resistance Calibration'!$M$22:$M$27</c:f>
              <c:numCache>
                <c:formatCode>0.00%</c:formatCode>
                <c:ptCount val="6"/>
                <c:pt idx="0">
                  <c:v>0.96909525545544495</c:v>
                </c:pt>
                <c:pt idx="1">
                  <c:v>1.0068724486347667</c:v>
                </c:pt>
                <c:pt idx="2">
                  <c:v>1.0157204115977019</c:v>
                </c:pt>
                <c:pt idx="3">
                  <c:v>1.0025653034320687</c:v>
                </c:pt>
                <c:pt idx="4">
                  <c:v>0.98619203201767092</c:v>
                </c:pt>
                <c:pt idx="5">
                  <c:v>0.97489933398842654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D0-4BBD-A7AE-214753B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6047"/>
        <c:axId val="589447295"/>
      </c:scatterChart>
      <c:valAx>
        <c:axId val="5894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Calibration</a:t>
                </a:r>
                <a:r>
                  <a:rPr lang="en-CA" baseline="0"/>
                  <a:t> Resistive Load (</a:t>
                </a:r>
                <a:r>
                  <a:rPr lang="el-GR" baseline="0"/>
                  <a:t>Ω</a:t>
                </a: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7295"/>
        <c:crosses val="autoZero"/>
        <c:crossBetween val="midCat"/>
      </c:valAx>
      <c:valAx>
        <c:axId val="589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3</xdr:row>
      <xdr:rowOff>3175</xdr:rowOff>
    </xdr:from>
    <xdr:to>
      <xdr:col>24</xdr:col>
      <xdr:colOff>314325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4682-5B8C-4A31-BDAA-549E6AEB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24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B2472-B39B-4457-BE75-1E01AB75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8</xdr:row>
      <xdr:rowOff>165100</xdr:rowOff>
    </xdr:from>
    <xdr:to>
      <xdr:col>21</xdr:col>
      <xdr:colOff>149225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86C2D-7369-4FB4-9128-0CB5EA6B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3AA3-A324-444C-9647-36F5D352532D}">
  <dimension ref="A1:P29"/>
  <sheetViews>
    <sheetView topLeftCell="A7" workbookViewId="0">
      <selection activeCell="G24" sqref="G24"/>
    </sheetView>
  </sheetViews>
  <sheetFormatPr defaultRowHeight="15" x14ac:dyDescent="0.25"/>
  <cols>
    <col min="1" max="1" width="21.42578125" bestFit="1" customWidth="1"/>
    <col min="2" max="2" width="14.42578125" bestFit="1" customWidth="1"/>
    <col min="4" max="4" width="12.42578125" bestFit="1" customWidth="1"/>
    <col min="7" max="7" width="12" bestFit="1" customWidth="1"/>
    <col min="11" max="14" width="12.7109375" bestFit="1" customWidth="1"/>
    <col min="15" max="15" width="22.28515625" bestFit="1" customWidth="1"/>
    <col min="16" max="16" width="24.85546875" bestFit="1" customWidth="1"/>
  </cols>
  <sheetData>
    <row r="1" spans="1:16" ht="23.25" x14ac:dyDescent="0.35">
      <c r="A1" s="13" t="s">
        <v>51</v>
      </c>
      <c r="B1" s="13"/>
      <c r="C1" s="13"/>
      <c r="D1" s="14">
        <v>44699</v>
      </c>
    </row>
    <row r="3" spans="1:16" ht="18" thickBot="1" x14ac:dyDescent="0.35">
      <c r="A3" s="15" t="s">
        <v>52</v>
      </c>
      <c r="B3" t="b">
        <v>1</v>
      </c>
      <c r="E3" s="5" t="s">
        <v>1</v>
      </c>
      <c r="F3" s="5"/>
      <c r="G3" s="5" t="s">
        <v>9</v>
      </c>
      <c r="H3" s="5"/>
      <c r="I3" s="5" t="s">
        <v>10</v>
      </c>
      <c r="J3" s="5"/>
      <c r="K3" s="1"/>
      <c r="L3" s="1"/>
      <c r="M3" s="5" t="s">
        <v>9</v>
      </c>
      <c r="N3" s="5"/>
    </row>
    <row r="4" spans="1:16" ht="16.5" thickTop="1" thickBot="1" x14ac:dyDescent="0.3">
      <c r="A4" s="4" t="s">
        <v>5</v>
      </c>
      <c r="B4" s="4" t="s">
        <v>6</v>
      </c>
      <c r="C4" s="4" t="s">
        <v>0</v>
      </c>
      <c r="D4" s="4" t="s">
        <v>15</v>
      </c>
      <c r="E4" s="4" t="s">
        <v>3</v>
      </c>
      <c r="F4" s="4" t="s">
        <v>4</v>
      </c>
      <c r="G4" s="4" t="s">
        <v>8</v>
      </c>
      <c r="H4" s="4" t="s">
        <v>2</v>
      </c>
      <c r="I4" s="4" t="s">
        <v>8</v>
      </c>
      <c r="J4" s="4" t="s">
        <v>2</v>
      </c>
      <c r="M4" s="4" t="s">
        <v>14</v>
      </c>
      <c r="N4" s="4" t="s">
        <v>12</v>
      </c>
      <c r="O4" s="4" t="s">
        <v>7</v>
      </c>
      <c r="P4" s="9" t="s">
        <v>37</v>
      </c>
    </row>
    <row r="5" spans="1:16" x14ac:dyDescent="0.25">
      <c r="A5">
        <v>8</v>
      </c>
      <c r="B5" s="3">
        <f t="shared" ref="B5:B29" si="0">25500000/2^A5</f>
        <v>99609.375</v>
      </c>
      <c r="C5">
        <v>32</v>
      </c>
      <c r="D5">
        <f>C5/6375000</f>
        <v>5.0196078431372549E-6</v>
      </c>
      <c r="E5" s="2">
        <v>10000</v>
      </c>
      <c r="F5">
        <v>0</v>
      </c>
      <c r="G5">
        <v>3792.7714285714287</v>
      </c>
      <c r="H5">
        <v>86.314285714285717</v>
      </c>
      <c r="I5">
        <v>1.5228866252841606</v>
      </c>
      <c r="J5">
        <v>1.5449720953823727</v>
      </c>
      <c r="K5">
        <f t="shared" ref="K5:K29" si="1">G5/(32786*0.33*0.0001)</f>
        <v>3505.5349091828075</v>
      </c>
      <c r="L5">
        <f t="shared" ref="L5:L29" si="2">H5/(32786*0.33*0.0001)</f>
        <v>79.777478667248687</v>
      </c>
      <c r="M5">
        <f>0.001*(K5^2+L5^2)/K5</f>
        <v>3.5073504512519595</v>
      </c>
      <c r="N5">
        <f>1000000000000*L5/(2*PI()*$B5*(K5^2+L5^2))</f>
        <v>10.367326220602655</v>
      </c>
      <c r="O5" t="s">
        <v>11</v>
      </c>
      <c r="P5" s="10"/>
    </row>
    <row r="6" spans="1:16" x14ac:dyDescent="0.25">
      <c r="A6" s="6">
        <v>8</v>
      </c>
      <c r="B6" s="7">
        <f t="shared" si="0"/>
        <v>99609.375</v>
      </c>
      <c r="C6" s="6">
        <v>16</v>
      </c>
      <c r="D6" s="6">
        <f t="shared" ref="D6:D29" si="3">C6/6375000</f>
        <v>2.5098039215686274E-6</v>
      </c>
      <c r="E6" s="8">
        <v>10000</v>
      </c>
      <c r="F6" s="6">
        <v>0</v>
      </c>
      <c r="G6" s="6">
        <v>3800.72</v>
      </c>
      <c r="H6" s="6">
        <v>88.63333333333334</v>
      </c>
      <c r="I6" s="6">
        <v>1.7985920419409525</v>
      </c>
      <c r="J6" s="6">
        <v>1.4918296000400162</v>
      </c>
      <c r="K6" s="6">
        <f t="shared" si="1"/>
        <v>3512.8815144675568</v>
      </c>
      <c r="L6" s="6">
        <f t="shared" si="2"/>
        <v>81.920898732952665</v>
      </c>
      <c r="M6" s="6">
        <f>0.001*(K6^2+L6^2)/K6</f>
        <v>3.5147919215284205</v>
      </c>
      <c r="N6" s="6">
        <f>1000000000000*L6/(2*PI()*$B6*(K6^2+L6^2))</f>
        <v>10.601113966725368</v>
      </c>
      <c r="O6" s="6" t="s">
        <v>13</v>
      </c>
      <c r="P6" s="11" t="s">
        <v>36</v>
      </c>
    </row>
    <row r="7" spans="1:16" x14ac:dyDescent="0.25">
      <c r="A7">
        <v>8</v>
      </c>
      <c r="B7" s="3">
        <f t="shared" si="0"/>
        <v>99609.375</v>
      </c>
      <c r="C7">
        <v>15</v>
      </c>
      <c r="D7">
        <f t="shared" si="3"/>
        <v>2.352941176470588E-6</v>
      </c>
      <c r="E7" s="2">
        <v>10000</v>
      </c>
      <c r="F7">
        <v>0</v>
      </c>
      <c r="G7">
        <v>3782.1538461538462</v>
      </c>
      <c r="H7">
        <v>-292.93076923076922</v>
      </c>
      <c r="I7">
        <v>1.6523248817326781</v>
      </c>
      <c r="J7">
        <v>1.5301506287766431</v>
      </c>
      <c r="K7">
        <f t="shared" si="1"/>
        <v>3495.7214241054903</v>
      </c>
      <c r="L7">
        <f t="shared" si="2"/>
        <v>-270.74635444061414</v>
      </c>
      <c r="M7">
        <f>0.001*(K7^2+L7^2)/K7</f>
        <v>3.5166909407086733</v>
      </c>
      <c r="N7">
        <f>1000000000000*L7/(2*PI()*$B7*(K7^2+L7^2))</f>
        <v>-35.189371915255307</v>
      </c>
      <c r="O7" t="s">
        <v>22</v>
      </c>
      <c r="P7" s="10"/>
    </row>
    <row r="8" spans="1:16" x14ac:dyDescent="0.25">
      <c r="A8">
        <v>8</v>
      </c>
      <c r="B8" s="3">
        <f t="shared" si="0"/>
        <v>99609.375</v>
      </c>
      <c r="C8">
        <v>8</v>
      </c>
      <c r="D8">
        <f t="shared" si="3"/>
        <v>1.2549019607843137E-6</v>
      </c>
      <c r="E8" s="2">
        <v>10000</v>
      </c>
      <c r="F8">
        <v>0</v>
      </c>
      <c r="G8">
        <v>2749.24609375</v>
      </c>
      <c r="H8">
        <v>-2622.46875</v>
      </c>
      <c r="I8">
        <v>1.6926958132549799</v>
      </c>
      <c r="J8">
        <v>1.5280578972997063</v>
      </c>
      <c r="K8">
        <f t="shared" si="1"/>
        <v>2541.0384825655442</v>
      </c>
      <c r="L8">
        <f t="shared" si="2"/>
        <v>-2423.8623192826203</v>
      </c>
      <c r="M8">
        <f>0.001*(K8^2+L8^2)/K8</f>
        <v>4.8531280408890991</v>
      </c>
      <c r="N8">
        <f>1000000000000*L8/(2*PI()*$B8*(K8^2+L8^2))</f>
        <v>-314.04716124894071</v>
      </c>
      <c r="O8" t="s">
        <v>16</v>
      </c>
      <c r="P8" s="10"/>
    </row>
    <row r="9" spans="1:16" x14ac:dyDescent="0.25">
      <c r="A9">
        <v>8</v>
      </c>
      <c r="B9" s="3">
        <f t="shared" si="0"/>
        <v>99609.375</v>
      </c>
      <c r="C9">
        <v>4</v>
      </c>
      <c r="D9">
        <f t="shared" si="3"/>
        <v>6.2745098039215686E-7</v>
      </c>
      <c r="E9" s="2">
        <v>10000</v>
      </c>
      <c r="F9">
        <v>0</v>
      </c>
      <c r="G9">
        <v>1535.8125</v>
      </c>
      <c r="H9">
        <v>-3475.76953125</v>
      </c>
      <c r="I9">
        <v>1.6735534798744856</v>
      </c>
      <c r="J9">
        <v>1.5454094620111001</v>
      </c>
      <c r="K9">
        <f t="shared" si="1"/>
        <v>1419.5013947194755</v>
      </c>
      <c r="L9">
        <f t="shared" si="2"/>
        <v>-3212.5403962611535</v>
      </c>
      <c r="M9">
        <f>0.001*(K9^2+L9^2)/K9</f>
        <v>8.6899527207988765</v>
      </c>
      <c r="N9">
        <f>1000000000000*L9/(2*PI()*$B9*(K9^2+L9^2))</f>
        <v>-416.11682561907537</v>
      </c>
      <c r="O9" t="s">
        <v>17</v>
      </c>
      <c r="P9" s="10"/>
    </row>
    <row r="10" spans="1:16" x14ac:dyDescent="0.25">
      <c r="A10">
        <v>8</v>
      </c>
      <c r="B10" s="3">
        <f t="shared" si="0"/>
        <v>99609.375</v>
      </c>
      <c r="C10">
        <v>3</v>
      </c>
      <c r="D10">
        <f t="shared" si="3"/>
        <v>4.7058823529411767E-7</v>
      </c>
      <c r="E10" s="2">
        <v>10000</v>
      </c>
      <c r="F10">
        <v>0</v>
      </c>
      <c r="G10">
        <v>1220.1556420233462</v>
      </c>
      <c r="H10">
        <v>-3608.6575875486383</v>
      </c>
      <c r="I10">
        <v>1.6804834387181642</v>
      </c>
      <c r="J10">
        <v>1.6898273163452937</v>
      </c>
      <c r="K10">
        <f t="shared" si="1"/>
        <v>1127.7500577882893</v>
      </c>
      <c r="L10">
        <f t="shared" si="2"/>
        <v>-3335.3644918180507</v>
      </c>
      <c r="M10">
        <f t="shared" ref="M10:M29" si="4">0.001*(K10^2+L10^2)/K10</f>
        <v>10.992219774684633</v>
      </c>
      <c r="N10">
        <f t="shared" ref="N10:N29" si="5">1000000000000*L10/(2*PI()*$B10*(K10^2+L10^2))</f>
        <v>-429.89753659138978</v>
      </c>
      <c r="O10" t="s">
        <v>18</v>
      </c>
      <c r="P10" s="10"/>
    </row>
    <row r="11" spans="1:16" x14ac:dyDescent="0.25">
      <c r="A11">
        <v>8</v>
      </c>
      <c r="B11" s="3">
        <f t="shared" si="0"/>
        <v>99609.375</v>
      </c>
      <c r="C11">
        <v>2</v>
      </c>
      <c r="D11">
        <f t="shared" si="3"/>
        <v>3.1372549019607843E-7</v>
      </c>
      <c r="E11" s="2">
        <v>10000</v>
      </c>
      <c r="F11">
        <v>0</v>
      </c>
      <c r="G11">
        <v>859.54615384615386</v>
      </c>
      <c r="H11">
        <v>-3710.8615384615387</v>
      </c>
      <c r="I11">
        <v>1.6460280325752883</v>
      </c>
      <c r="J11">
        <v>1.570173171017214</v>
      </c>
      <c r="K11">
        <f t="shared" si="1"/>
        <v>794.45047114174179</v>
      </c>
      <c r="L11">
        <f t="shared" si="2"/>
        <v>-3429.8282696989463</v>
      </c>
      <c r="M11">
        <f t="shared" si="4"/>
        <v>15.601820328597896</v>
      </c>
      <c r="N11">
        <f t="shared" si="5"/>
        <v>-442.13021249502805</v>
      </c>
      <c r="O11" t="s">
        <v>19</v>
      </c>
      <c r="P11" s="10"/>
    </row>
    <row r="12" spans="1:16" x14ac:dyDescent="0.25">
      <c r="A12">
        <v>8</v>
      </c>
      <c r="B12" s="3">
        <f t="shared" si="0"/>
        <v>99609.375</v>
      </c>
      <c r="C12">
        <v>1</v>
      </c>
      <c r="D12">
        <f t="shared" si="3"/>
        <v>1.5686274509803921E-7</v>
      </c>
      <c r="E12" s="2">
        <v>10000</v>
      </c>
      <c r="F12">
        <v>0</v>
      </c>
      <c r="G12">
        <v>463.37254901960785</v>
      </c>
      <c r="H12">
        <v>-3772.670588235294</v>
      </c>
      <c r="I12">
        <v>1.541081671484456</v>
      </c>
      <c r="J12">
        <v>1.744829236843525</v>
      </c>
      <c r="K12">
        <f t="shared" si="1"/>
        <v>428.280131596827</v>
      </c>
      <c r="L12">
        <f t="shared" si="2"/>
        <v>-3486.9563581603511</v>
      </c>
      <c r="M12">
        <f t="shared" si="4"/>
        <v>28.818260769692301</v>
      </c>
      <c r="N12">
        <f t="shared" si="5"/>
        <v>-451.4095410007709</v>
      </c>
      <c r="O12" t="s">
        <v>20</v>
      </c>
      <c r="P12" s="10"/>
    </row>
    <row r="13" spans="1:16" x14ac:dyDescent="0.25">
      <c r="A13">
        <v>8</v>
      </c>
      <c r="B13" s="3">
        <f t="shared" si="0"/>
        <v>99609.375</v>
      </c>
      <c r="C13">
        <v>0</v>
      </c>
      <c r="D13">
        <f t="shared" si="3"/>
        <v>0</v>
      </c>
      <c r="E13" s="2">
        <v>10000</v>
      </c>
      <c r="F13">
        <v>0</v>
      </c>
      <c r="G13">
        <v>471.8220640569395</v>
      </c>
      <c r="H13">
        <v>-3768.4875444839859</v>
      </c>
      <c r="I13">
        <v>1.4867184275206407</v>
      </c>
      <c r="J13">
        <v>1.3207977823380055</v>
      </c>
      <c r="K13">
        <f t="shared" si="1"/>
        <v>436.08974271810348</v>
      </c>
      <c r="L13">
        <f t="shared" si="2"/>
        <v>-3483.0901072741558</v>
      </c>
      <c r="M13">
        <f t="shared" si="4"/>
        <v>28.25586055359312</v>
      </c>
      <c r="N13">
        <f t="shared" si="5"/>
        <v>-451.64812950613617</v>
      </c>
      <c r="O13" t="s">
        <v>21</v>
      </c>
      <c r="P13" s="10"/>
    </row>
    <row r="14" spans="1:16" x14ac:dyDescent="0.25">
      <c r="A14">
        <v>10</v>
      </c>
      <c r="B14" s="3">
        <f t="shared" si="0"/>
        <v>24902.34375</v>
      </c>
      <c r="C14">
        <v>32</v>
      </c>
      <c r="D14">
        <f t="shared" si="3"/>
        <v>5.0196078431372549E-6</v>
      </c>
      <c r="E14" s="2">
        <v>10000</v>
      </c>
      <c r="F14">
        <v>0</v>
      </c>
      <c r="G14">
        <v>8976.3361538461395</v>
      </c>
      <c r="H14">
        <v>3378.0695970695851</v>
      </c>
      <c r="I14">
        <v>0.57486313560976166</v>
      </c>
      <c r="J14">
        <v>0.87635620836928074</v>
      </c>
      <c r="K14">
        <f t="shared" si="1"/>
        <v>8296.5346940824147</v>
      </c>
      <c r="L14">
        <f t="shared" si="2"/>
        <v>3122.2395341226438</v>
      </c>
      <c r="M14">
        <f t="shared" si="4"/>
        <v>9.4715288413848437</v>
      </c>
      <c r="N14">
        <f t="shared" si="5"/>
        <v>253.93894248273639</v>
      </c>
      <c r="O14" t="s">
        <v>38</v>
      </c>
      <c r="P14" s="10"/>
    </row>
    <row r="15" spans="1:16" x14ac:dyDescent="0.25">
      <c r="A15" s="6">
        <v>10</v>
      </c>
      <c r="B15" s="7">
        <f t="shared" si="0"/>
        <v>24902.34375</v>
      </c>
      <c r="C15" s="6">
        <v>17</v>
      </c>
      <c r="D15" s="6">
        <f t="shared" si="3"/>
        <v>2.6666666666666668E-6</v>
      </c>
      <c r="E15" s="8">
        <v>10000</v>
      </c>
      <c r="F15" s="6">
        <v>0</v>
      </c>
      <c r="G15" s="6">
        <v>9586.152140077842</v>
      </c>
      <c r="H15" s="6">
        <v>-79.477921789883439</v>
      </c>
      <c r="I15" s="6">
        <v>0.88250687094443447</v>
      </c>
      <c r="J15" s="6">
        <v>1.1407626118382399</v>
      </c>
      <c r="K15" s="6">
        <f t="shared" si="1"/>
        <v>8860.1677176306239</v>
      </c>
      <c r="L15" s="6">
        <f t="shared" si="2"/>
        <v>-73.458850497795098</v>
      </c>
      <c r="M15" s="6">
        <f t="shared" si="4"/>
        <v>8.8607767583269652</v>
      </c>
      <c r="N15" s="6">
        <f t="shared" si="5"/>
        <v>-5.9801254983345524</v>
      </c>
      <c r="O15" s="6" t="s">
        <v>42</v>
      </c>
      <c r="P15" s="11" t="s">
        <v>36</v>
      </c>
    </row>
    <row r="16" spans="1:16" x14ac:dyDescent="0.25">
      <c r="A16">
        <v>10</v>
      </c>
      <c r="B16" s="3">
        <f t="shared" si="0"/>
        <v>24902.34375</v>
      </c>
      <c r="C16">
        <v>16</v>
      </c>
      <c r="D16">
        <f t="shared" si="3"/>
        <v>2.5098039215686274E-6</v>
      </c>
      <c r="E16" s="2">
        <v>10000</v>
      </c>
      <c r="F16">
        <v>0</v>
      </c>
      <c r="G16">
        <v>9580.1945348837162</v>
      </c>
      <c r="H16">
        <v>-314.09881395348771</v>
      </c>
      <c r="I16">
        <v>0.92439629196423079</v>
      </c>
      <c r="J16">
        <v>0.71991676701767982</v>
      </c>
      <c r="K16">
        <f t="shared" si="1"/>
        <v>8854.6612974899817</v>
      </c>
      <c r="L16">
        <f t="shared" si="2"/>
        <v>-290.31128766480862</v>
      </c>
      <c r="M16">
        <f t="shared" si="4"/>
        <v>8.8641795208205014</v>
      </c>
      <c r="N16">
        <f t="shared" si="5"/>
        <v>-23.639230395254327</v>
      </c>
      <c r="O16" t="s">
        <v>39</v>
      </c>
    </row>
    <row r="17" spans="1:16" x14ac:dyDescent="0.25">
      <c r="A17">
        <v>10</v>
      </c>
      <c r="B17" s="3">
        <f t="shared" si="0"/>
        <v>24902.34375</v>
      </c>
      <c r="C17">
        <v>15</v>
      </c>
      <c r="D17">
        <f t="shared" si="3"/>
        <v>2.352941176470588E-6</v>
      </c>
      <c r="E17" s="2">
        <v>10000</v>
      </c>
      <c r="F17">
        <v>0</v>
      </c>
      <c r="G17">
        <v>9569.8660077519435</v>
      </c>
      <c r="H17">
        <v>-550.00968992248204</v>
      </c>
      <c r="I17">
        <v>0.83440594842192228</v>
      </c>
      <c r="J17">
        <v>0.88613518312201067</v>
      </c>
      <c r="K17">
        <f t="shared" si="1"/>
        <v>8845.1149767841998</v>
      </c>
      <c r="L17">
        <f t="shared" si="2"/>
        <v>-508.35601478317795</v>
      </c>
      <c r="M17">
        <f t="shared" si="4"/>
        <v>8.8743317635014467</v>
      </c>
      <c r="N17">
        <f t="shared" si="5"/>
        <v>-41.391268002772492</v>
      </c>
      <c r="O17" t="s">
        <v>41</v>
      </c>
      <c r="P17" s="10"/>
    </row>
    <row r="18" spans="1:16" x14ac:dyDescent="0.25">
      <c r="A18">
        <v>10</v>
      </c>
      <c r="B18" s="3">
        <f t="shared" si="0"/>
        <v>24902.34375</v>
      </c>
      <c r="C18">
        <v>8</v>
      </c>
      <c r="D18">
        <f t="shared" si="3"/>
        <v>1.2549019607843137E-6</v>
      </c>
      <c r="E18" s="2">
        <v>10000</v>
      </c>
      <c r="F18">
        <v>0</v>
      </c>
      <c r="G18">
        <v>9335.9486013986188</v>
      </c>
      <c r="H18">
        <v>-2178.3631118881199</v>
      </c>
      <c r="I18">
        <v>0.89686602861579778</v>
      </c>
      <c r="J18">
        <v>0.83963930488404048</v>
      </c>
      <c r="K18">
        <f t="shared" si="1"/>
        <v>8628.9127486035413</v>
      </c>
      <c r="L18">
        <f t="shared" si="2"/>
        <v>-2013.3899649408004</v>
      </c>
      <c r="M18">
        <f t="shared" si="4"/>
        <v>9.0986983715466359</v>
      </c>
      <c r="N18">
        <f t="shared" si="5"/>
        <v>-163.89755006800684</v>
      </c>
      <c r="O18" t="s">
        <v>40</v>
      </c>
      <c r="P18" s="10"/>
    </row>
    <row r="19" spans="1:16" x14ac:dyDescent="0.25">
      <c r="A19">
        <v>12</v>
      </c>
      <c r="B19" s="3">
        <f t="shared" si="0"/>
        <v>6225.5859375</v>
      </c>
      <c r="C19">
        <v>32</v>
      </c>
      <c r="D19">
        <f t="shared" si="3"/>
        <v>5.0196078431372549E-6</v>
      </c>
      <c r="E19" s="2">
        <v>10000</v>
      </c>
      <c r="F19">
        <v>0</v>
      </c>
      <c r="G19">
        <v>9639.8276923076864</v>
      </c>
      <c r="H19">
        <v>756.88096853146556</v>
      </c>
      <c r="I19">
        <v>5.1109260026562033</v>
      </c>
      <c r="J19">
        <v>5.0710010503702181</v>
      </c>
      <c r="K19">
        <f t="shared" si="1"/>
        <v>8909.7782796312604</v>
      </c>
      <c r="L19">
        <f t="shared" si="2"/>
        <v>699.56038934898811</v>
      </c>
      <c r="M19">
        <f t="shared" si="4"/>
        <v>8.9647049818439193</v>
      </c>
      <c r="N19">
        <f t="shared" si="5"/>
        <v>223.90418508979067</v>
      </c>
      <c r="O19" t="s">
        <v>49</v>
      </c>
      <c r="P19" s="10"/>
    </row>
    <row r="20" spans="1:16" x14ac:dyDescent="0.25">
      <c r="A20">
        <v>12</v>
      </c>
      <c r="B20" s="3">
        <f>25500000/2^A20</f>
        <v>6225.5859375</v>
      </c>
      <c r="C20">
        <v>20</v>
      </c>
      <c r="D20">
        <f>C20/6375000</f>
        <v>3.1372549019607842E-6</v>
      </c>
      <c r="E20" s="2">
        <v>10000</v>
      </c>
      <c r="F20">
        <v>0</v>
      </c>
      <c r="G20">
        <v>9676.05795180723</v>
      </c>
      <c r="H20">
        <v>35.663585943775125</v>
      </c>
      <c r="I20">
        <v>5.2415255970015249</v>
      </c>
      <c r="J20">
        <v>5.3309218311924838</v>
      </c>
      <c r="K20">
        <f>G20/(32786*0.33*0.0001)</f>
        <v>8943.2647266361182</v>
      </c>
      <c r="L20">
        <f>H20/(32786*0.33*0.0001)</f>
        <v>32.962689122459068</v>
      </c>
      <c r="M20">
        <f>0.001*(K20^2+L20^2)/K20</f>
        <v>8.9433862190560998</v>
      </c>
      <c r="N20">
        <f>1000000000000*L20/(2*PI()*$B20*(K20^2+L20^2))</f>
        <v>10.535725848649637</v>
      </c>
      <c r="O20" t="s">
        <v>55</v>
      </c>
      <c r="P20" s="10"/>
    </row>
    <row r="21" spans="1:16" x14ac:dyDescent="0.25">
      <c r="A21" s="6">
        <v>12</v>
      </c>
      <c r="B21" s="7">
        <f>25500000/2^A21</f>
        <v>6225.5859375</v>
      </c>
      <c r="C21" s="6">
        <v>19</v>
      </c>
      <c r="D21" s="6">
        <f>C21/6375000</f>
        <v>2.9803921568627452E-6</v>
      </c>
      <c r="E21" s="8">
        <v>10000</v>
      </c>
      <c r="F21" s="6">
        <v>0</v>
      </c>
      <c r="G21" s="6">
        <v>9668.7289763779518</v>
      </c>
      <c r="H21" s="6">
        <v>-23.717922677165376</v>
      </c>
      <c r="I21" s="6">
        <v>4.6698539548974729</v>
      </c>
      <c r="J21" s="6">
        <v>5.0999939401725118</v>
      </c>
      <c r="K21" s="6">
        <f>G21/(32786*0.33*0.0001)</f>
        <v>8936.4907937219614</v>
      </c>
      <c r="L21" s="6">
        <f>H21/(32786*0.33*0.0001)</f>
        <v>-21.921702239098149</v>
      </c>
      <c r="M21" s="6">
        <f>0.001*(K21^2+L21^2)/K21</f>
        <v>8.9365445688603398</v>
      </c>
      <c r="N21" s="6">
        <f>1000000000000*L21/(2*PI()*$B21*(K21^2+L21^2))</f>
        <v>-7.0174210568715631</v>
      </c>
      <c r="O21" s="6" t="s">
        <v>56</v>
      </c>
      <c r="P21" s="11" t="s">
        <v>36</v>
      </c>
    </row>
    <row r="22" spans="1:16" x14ac:dyDescent="0.25">
      <c r="A22">
        <v>12</v>
      </c>
      <c r="B22" s="3">
        <f>25500000/2^A22</f>
        <v>6225.5859375</v>
      </c>
      <c r="C22">
        <v>18</v>
      </c>
      <c r="D22">
        <f>C22/6375000</f>
        <v>2.8235294117647058E-6</v>
      </c>
      <c r="E22" s="2">
        <v>10000</v>
      </c>
      <c r="F22">
        <v>0</v>
      </c>
      <c r="G22">
        <v>9667.0675280898813</v>
      </c>
      <c r="H22">
        <v>-85.001366292134904</v>
      </c>
      <c r="I22">
        <v>5.187947054348558</v>
      </c>
      <c r="J22">
        <v>5.2187149240846411</v>
      </c>
      <c r="K22">
        <f>G22/(32786*0.33*0.0001)</f>
        <v>8934.9551712666344</v>
      </c>
      <c r="L22">
        <f>H22/(32786*0.33*0.0001)</f>
        <v>-78.563990073493031</v>
      </c>
      <c r="M22">
        <f>0.001*(K22^2+L22^2)/K22</f>
        <v>8.9356459750163975</v>
      </c>
      <c r="N22">
        <f>1000000000000*L22/(2*PI()*$B22*(K22^2+L22^2))</f>
        <v>-25.156203508409941</v>
      </c>
      <c r="O22" t="s">
        <v>54</v>
      </c>
      <c r="P22" s="10"/>
    </row>
    <row r="23" spans="1:16" x14ac:dyDescent="0.25">
      <c r="A23">
        <v>12</v>
      </c>
      <c r="B23" s="3">
        <f>25500000/2^A23</f>
        <v>6225.5859375</v>
      </c>
      <c r="C23">
        <v>17</v>
      </c>
      <c r="D23">
        <f>C23/6375000</f>
        <v>2.6666666666666668E-6</v>
      </c>
      <c r="E23" s="2">
        <v>10000</v>
      </c>
      <c r="F23">
        <v>0</v>
      </c>
      <c r="G23">
        <v>9667.7275000000009</v>
      </c>
      <c r="H23">
        <v>-144.25133064516123</v>
      </c>
      <c r="I23">
        <v>4.9736528610527158</v>
      </c>
      <c r="J23">
        <v>5.1505262081964922</v>
      </c>
      <c r="K23">
        <f>G23/(32786*0.33*0.0001)</f>
        <v>8935.5651617745189</v>
      </c>
      <c r="L23">
        <f>H23/(32786*0.33*0.0001)</f>
        <v>-133.32679935926203</v>
      </c>
      <c r="M23">
        <f>0.001*(K23^2+L23^2)/K23</f>
        <v>8.9375545194822372</v>
      </c>
      <c r="N23">
        <f>1000000000000*L23/(2*PI()*$B23*(K23^2+L23^2))</f>
        <v>-42.679234621056111</v>
      </c>
      <c r="O23" t="s">
        <v>53</v>
      </c>
      <c r="P23" s="10"/>
    </row>
    <row r="24" spans="1:16" x14ac:dyDescent="0.25">
      <c r="A24">
        <v>12</v>
      </c>
      <c r="B24" s="3">
        <f t="shared" si="0"/>
        <v>6225.5859375</v>
      </c>
      <c r="C24">
        <v>16</v>
      </c>
      <c r="D24">
        <f t="shared" si="3"/>
        <v>2.5098039215686274E-6</v>
      </c>
      <c r="E24" s="2">
        <v>10000</v>
      </c>
      <c r="F24">
        <v>0</v>
      </c>
      <c r="G24">
        <v>9668.6558759124109</v>
      </c>
      <c r="H24">
        <v>-204.6106021897811</v>
      </c>
      <c r="I24">
        <v>5.0449687446244305</v>
      </c>
      <c r="J24">
        <v>5.296308386435661</v>
      </c>
      <c r="K24">
        <f t="shared" si="1"/>
        <v>8936.4232293462373</v>
      </c>
      <c r="L24">
        <f t="shared" si="2"/>
        <v>-189.11490509602314</v>
      </c>
      <c r="M24">
        <f t="shared" si="4"/>
        <v>8.940425327994836</v>
      </c>
      <c r="N24">
        <f t="shared" si="5"/>
        <v>-60.512312402873548</v>
      </c>
      <c r="O24" t="s">
        <v>50</v>
      </c>
      <c r="P24" s="10"/>
    </row>
    <row r="25" spans="1:16" x14ac:dyDescent="0.25">
      <c r="A25">
        <v>14</v>
      </c>
      <c r="B25" s="3">
        <f t="shared" si="0"/>
        <v>1556.396484375</v>
      </c>
      <c r="C25">
        <v>32</v>
      </c>
      <c r="D25">
        <f t="shared" si="3"/>
        <v>5.0196078431372549E-6</v>
      </c>
      <c r="E25" s="2">
        <v>10000</v>
      </c>
      <c r="F25">
        <v>0</v>
      </c>
      <c r="G25">
        <v>9694.0525378787825</v>
      </c>
      <c r="H25">
        <v>113.15860984848491</v>
      </c>
      <c r="I25">
        <v>3.0792926428620651</v>
      </c>
      <c r="J25">
        <v>2.8406014226706953</v>
      </c>
      <c r="K25">
        <f t="shared" si="1"/>
        <v>8959.8965355489709</v>
      </c>
      <c r="L25">
        <f t="shared" si="2"/>
        <v>104.58881178818463</v>
      </c>
      <c r="M25">
        <f t="shared" si="4"/>
        <v>8.9611174000430935</v>
      </c>
      <c r="N25">
        <f t="shared" si="5"/>
        <v>133.20482547203241</v>
      </c>
      <c r="O25" t="s">
        <v>63</v>
      </c>
      <c r="P25" s="10"/>
    </row>
    <row r="26" spans="1:16" x14ac:dyDescent="0.25">
      <c r="A26">
        <v>14</v>
      </c>
      <c r="B26" s="3">
        <f>25500000/2^A26</f>
        <v>1556.396484375</v>
      </c>
      <c r="C26">
        <v>25</v>
      </c>
      <c r="D26">
        <f>C26/6375000</f>
        <v>3.9215686274509803E-6</v>
      </c>
      <c r="E26" s="2">
        <v>10000</v>
      </c>
      <c r="F26">
        <v>0</v>
      </c>
      <c r="G26">
        <v>9698.6060147601311</v>
      </c>
      <c r="H26">
        <v>7.9378535793357781</v>
      </c>
      <c r="I26">
        <v>2.8407219964360642</v>
      </c>
      <c r="J26">
        <v>2.9556394886106112</v>
      </c>
      <c r="K26">
        <f>G26/(32786*0.33*0.0001)</f>
        <v>8964.1051656935342</v>
      </c>
      <c r="L26">
        <f>H26/(32786*0.33*0.0001)</f>
        <v>7.3366991263231141</v>
      </c>
      <c r="M26">
        <f>0.001*(K26^2+L26^2)/K26</f>
        <v>8.9641111704372385</v>
      </c>
      <c r="N26">
        <f>1000000000000*L26/(2*PI()*$B26*(K26^2+L26^2))</f>
        <v>9.336549905030072</v>
      </c>
      <c r="O26" t="s">
        <v>66</v>
      </c>
      <c r="P26" s="10"/>
    </row>
    <row r="27" spans="1:16" x14ac:dyDescent="0.25">
      <c r="A27" s="6">
        <v>14</v>
      </c>
      <c r="B27" s="7">
        <f>25500000/2^A27</f>
        <v>1556.396484375</v>
      </c>
      <c r="C27" s="6">
        <v>24</v>
      </c>
      <c r="D27" s="6">
        <f>C27/6375000</f>
        <v>3.7647058823529414E-6</v>
      </c>
      <c r="E27" s="8">
        <v>10000</v>
      </c>
      <c r="F27" s="6">
        <v>0</v>
      </c>
      <c r="G27" s="6">
        <v>9690.3200766283335</v>
      </c>
      <c r="H27" s="6">
        <v>-7.278178429118773</v>
      </c>
      <c r="I27" s="6">
        <v>2.9082459055245229</v>
      </c>
      <c r="J27" s="6">
        <v>2.7091004445021474</v>
      </c>
      <c r="K27" s="6">
        <f>G27/(32786*0.33*0.0001)</f>
        <v>8956.4467433700756</v>
      </c>
      <c r="L27" s="6">
        <f>H27/(32786*0.33*0.0001)</f>
        <v>-6.7269829039360598</v>
      </c>
      <c r="M27" s="6">
        <f>0.001*(K27^2+L27^2)/K27</f>
        <v>8.9564517958535319</v>
      </c>
      <c r="N27" s="6">
        <f>1000000000000*L27/(2*PI()*$B27*(K27^2+L27^2))</f>
        <v>-8.5752832429514818</v>
      </c>
      <c r="O27" s="6" t="s">
        <v>67</v>
      </c>
      <c r="P27" s="11" t="s">
        <v>36</v>
      </c>
    </row>
    <row r="28" spans="1:16" x14ac:dyDescent="0.25">
      <c r="A28">
        <v>14</v>
      </c>
      <c r="B28" s="3">
        <f>25500000/2^A28</f>
        <v>1556.396484375</v>
      </c>
      <c r="C28">
        <v>23</v>
      </c>
      <c r="D28">
        <f>C28/6375000</f>
        <v>3.607843137254902E-6</v>
      </c>
      <c r="E28" s="2">
        <v>10000</v>
      </c>
      <c r="F28">
        <v>0</v>
      </c>
      <c r="G28">
        <v>9690.099405594392</v>
      </c>
      <c r="H28">
        <v>-22.441721678321713</v>
      </c>
      <c r="I28">
        <v>2.6604194152167584</v>
      </c>
      <c r="J28">
        <v>2.8998244689615276</v>
      </c>
      <c r="K28">
        <f t="shared" ref="K28" si="6">G28/(32786*0.33*0.0001)</f>
        <v>8956.242784331811</v>
      </c>
      <c r="L28">
        <f t="shared" ref="L28" si="7">H28/(32786*0.33*0.0001)</f>
        <v>-20.742151286230552</v>
      </c>
      <c r="M28">
        <f t="shared" ref="M28" si="8">0.001*(K28^2+L28^2)/K28</f>
        <v>8.9562908219800015</v>
      </c>
      <c r="N28">
        <f>1000000000000*L28/(2*PI()*$B28*(K28^2+L28^2))</f>
        <v>-26.442325253947601</v>
      </c>
      <c r="O28" t="s">
        <v>65</v>
      </c>
      <c r="P28" s="10"/>
    </row>
    <row r="29" spans="1:16" x14ac:dyDescent="0.25">
      <c r="A29">
        <v>14</v>
      </c>
      <c r="B29" s="3">
        <f t="shared" si="0"/>
        <v>1556.396484375</v>
      </c>
      <c r="C29">
        <v>16</v>
      </c>
      <c r="D29">
        <f t="shared" si="3"/>
        <v>2.5098039215686274E-6</v>
      </c>
      <c r="E29" s="2">
        <v>10000</v>
      </c>
      <c r="F29">
        <v>0</v>
      </c>
      <c r="G29">
        <v>9690.7828799999879</v>
      </c>
      <c r="H29">
        <v>-128.18898799999991</v>
      </c>
      <c r="I29">
        <v>2.9432907613076331</v>
      </c>
      <c r="J29">
        <v>2.8723990676533768</v>
      </c>
      <c r="K29">
        <f t="shared" si="1"/>
        <v>8956.8744974296005</v>
      </c>
      <c r="L29">
        <f t="shared" si="2"/>
        <v>-118.48090001460334</v>
      </c>
      <c r="M29">
        <f t="shared" si="4"/>
        <v>8.9584417543641823</v>
      </c>
      <c r="N29">
        <f t="shared" si="5"/>
        <v>-150.9938544981286</v>
      </c>
      <c r="O29" t="s">
        <v>64</v>
      </c>
      <c r="P29" s="10"/>
    </row>
  </sheetData>
  <mergeCells count="5">
    <mergeCell ref="A1:C1"/>
    <mergeCell ref="E3:F3"/>
    <mergeCell ref="G3:H3"/>
    <mergeCell ref="I3:J3"/>
    <mergeCell ref="M3:N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3D93-2EBF-4FCD-93BB-B022F9B3A9A8}">
  <dimension ref="A1:S27"/>
  <sheetViews>
    <sheetView tabSelected="1" workbookViewId="0">
      <selection activeCell="L23" sqref="L23"/>
    </sheetView>
  </sheetViews>
  <sheetFormatPr defaultRowHeight="15" x14ac:dyDescent="0.25"/>
  <cols>
    <col min="1" max="1" width="10.140625" customWidth="1"/>
    <col min="2" max="2" width="13.7109375" customWidth="1"/>
    <col min="5" max="5" width="10.7109375" bestFit="1" customWidth="1"/>
    <col min="10" max="10" width="12" bestFit="1" customWidth="1"/>
    <col min="12" max="12" width="22.28515625" bestFit="1" customWidth="1"/>
    <col min="13" max="13" width="16.7109375" bestFit="1" customWidth="1"/>
    <col min="17" max="17" width="10.85546875" customWidth="1"/>
  </cols>
  <sheetData>
    <row r="1" spans="1:18" x14ac:dyDescent="0.25">
      <c r="P1" t="s">
        <v>25</v>
      </c>
      <c r="Q1" t="s">
        <v>23</v>
      </c>
      <c r="R1" t="s">
        <v>24</v>
      </c>
    </row>
    <row r="2" spans="1:18" ht="18" thickBot="1" x14ac:dyDescent="0.35">
      <c r="F2" s="5" t="s">
        <v>1</v>
      </c>
      <c r="G2" s="5"/>
      <c r="H2" s="5" t="s">
        <v>9</v>
      </c>
      <c r="I2" s="5"/>
      <c r="J2" s="5" t="s">
        <v>10</v>
      </c>
      <c r="K2" s="5"/>
      <c r="P2">
        <v>1</v>
      </c>
      <c r="Q2" s="2">
        <v>1500</v>
      </c>
      <c r="R2" s="2">
        <v>1477</v>
      </c>
    </row>
    <row r="3" spans="1:18" ht="16.5" thickTop="1" thickBot="1" x14ac:dyDescent="0.3">
      <c r="A3" s="4" t="s">
        <v>5</v>
      </c>
      <c r="B3" s="4" t="s">
        <v>6</v>
      </c>
      <c r="C3" s="4" t="s">
        <v>0</v>
      </c>
      <c r="D3" s="4" t="s">
        <v>28</v>
      </c>
      <c r="E3" s="4" t="s">
        <v>25</v>
      </c>
      <c r="F3" s="4" t="s">
        <v>3</v>
      </c>
      <c r="G3" s="4" t="s">
        <v>4</v>
      </c>
      <c r="H3" s="4" t="s">
        <v>26</v>
      </c>
      <c r="I3" s="4" t="s">
        <v>27</v>
      </c>
      <c r="J3" s="4" t="s">
        <v>26</v>
      </c>
      <c r="K3" s="4" t="s">
        <v>27</v>
      </c>
      <c r="L3" s="4" t="s">
        <v>7</v>
      </c>
      <c r="M3" s="9" t="s">
        <v>30</v>
      </c>
      <c r="P3">
        <v>2</v>
      </c>
      <c r="Q3" s="2">
        <v>2200</v>
      </c>
      <c r="R3" s="2">
        <v>2192</v>
      </c>
    </row>
    <row r="4" spans="1:18" x14ac:dyDescent="0.25">
      <c r="A4" s="3">
        <v>8</v>
      </c>
      <c r="B4" s="3">
        <f>25500000/2^A4</f>
        <v>99609.375</v>
      </c>
      <c r="C4">
        <v>16</v>
      </c>
      <c r="D4" s="2">
        <v>1E-4</v>
      </c>
      <c r="E4">
        <v>1</v>
      </c>
      <c r="F4">
        <f>VLOOKUP(E4,$P$2:$R$7,3)</f>
        <v>1477</v>
      </c>
      <c r="G4">
        <v>0</v>
      </c>
      <c r="H4">
        <v>1122.2186120996444</v>
      </c>
      <c r="I4">
        <v>-2.8178288967971524E-10</v>
      </c>
      <c r="J4">
        <v>3.1646819670760369</v>
      </c>
      <c r="K4">
        <v>3.590183688428083E-12</v>
      </c>
      <c r="L4" t="s">
        <v>31</v>
      </c>
      <c r="M4" s="12">
        <f>H4/F4</f>
        <v>0.75979594590361843</v>
      </c>
      <c r="P4">
        <v>3</v>
      </c>
      <c r="Q4" s="2">
        <v>3300</v>
      </c>
      <c r="R4" s="2">
        <v>3230</v>
      </c>
    </row>
    <row r="5" spans="1:18" x14ac:dyDescent="0.25">
      <c r="A5" s="3">
        <v>8</v>
      </c>
      <c r="B5" s="3">
        <f t="shared" ref="B5:B27" si="0">25500000/2^A5</f>
        <v>99609.375</v>
      </c>
      <c r="C5">
        <v>16</v>
      </c>
      <c r="D5" s="2">
        <v>1E-4</v>
      </c>
      <c r="E5">
        <v>2</v>
      </c>
      <c r="F5">
        <f t="shared" ref="F5:F27" si="1">VLOOKUP(E5,$P$2:$R$7,3)</f>
        <v>2192</v>
      </c>
      <c r="G5">
        <v>0</v>
      </c>
      <c r="H5">
        <v>1684.0627340823978</v>
      </c>
      <c r="I5">
        <v>-1.6811093258426951E-10</v>
      </c>
      <c r="J5">
        <v>3.04037235554692</v>
      </c>
      <c r="K5">
        <v>1.5817946437766775E-12</v>
      </c>
      <c r="L5" t="s">
        <v>32</v>
      </c>
      <c r="M5" s="12">
        <f t="shared" ref="M5:M27" si="2">H5/F5</f>
        <v>0.76827679474561938</v>
      </c>
      <c r="P5">
        <v>4</v>
      </c>
      <c r="Q5" s="2">
        <v>4700</v>
      </c>
      <c r="R5" s="2">
        <v>4702</v>
      </c>
    </row>
    <row r="6" spans="1:18" x14ac:dyDescent="0.25">
      <c r="A6" s="3">
        <v>8</v>
      </c>
      <c r="B6" s="3">
        <f t="shared" si="0"/>
        <v>99609.375</v>
      </c>
      <c r="C6">
        <v>16</v>
      </c>
      <c r="D6" s="2">
        <v>1E-4</v>
      </c>
      <c r="E6">
        <v>3</v>
      </c>
      <c r="F6">
        <f t="shared" si="1"/>
        <v>3230</v>
      </c>
      <c r="G6">
        <v>0</v>
      </c>
      <c r="H6">
        <v>2469.495886792452</v>
      </c>
      <c r="I6">
        <v>-9.9360856981132143E-11</v>
      </c>
      <c r="J6">
        <v>3.0422841571497461</v>
      </c>
      <c r="K6">
        <v>7.8868478106606345E-13</v>
      </c>
      <c r="L6" t="s">
        <v>33</v>
      </c>
      <c r="M6" s="12">
        <f t="shared" si="2"/>
        <v>0.76454981015246193</v>
      </c>
      <c r="P6">
        <v>5</v>
      </c>
      <c r="Q6" s="2">
        <v>6800</v>
      </c>
      <c r="R6" s="2">
        <v>6730</v>
      </c>
    </row>
    <row r="7" spans="1:18" x14ac:dyDescent="0.25">
      <c r="A7" s="3">
        <v>8</v>
      </c>
      <c r="B7" s="3">
        <f t="shared" si="0"/>
        <v>99609.375</v>
      </c>
      <c r="C7">
        <v>16</v>
      </c>
      <c r="D7" s="2">
        <v>1E-4</v>
      </c>
      <c r="E7">
        <v>4</v>
      </c>
      <c r="F7">
        <f t="shared" si="1"/>
        <v>4702</v>
      </c>
      <c r="G7">
        <v>0</v>
      </c>
      <c r="H7">
        <v>3508.7897163120542</v>
      </c>
      <c r="I7">
        <v>-5.6347128368794406E-11</v>
      </c>
      <c r="J7">
        <v>3.0500669550289201</v>
      </c>
      <c r="K7">
        <v>3.8172510370428647E-13</v>
      </c>
      <c r="L7" t="s">
        <v>34</v>
      </c>
      <c r="M7" s="12">
        <f t="shared" si="2"/>
        <v>0.74623345731859936</v>
      </c>
      <c r="P7">
        <v>6</v>
      </c>
      <c r="Q7" s="2">
        <v>10000</v>
      </c>
      <c r="R7" s="2">
        <v>9940</v>
      </c>
    </row>
    <row r="8" spans="1:18" x14ac:dyDescent="0.25">
      <c r="A8" s="3">
        <v>8</v>
      </c>
      <c r="B8" s="3">
        <f t="shared" si="0"/>
        <v>99609.375</v>
      </c>
      <c r="C8">
        <v>16</v>
      </c>
      <c r="D8" s="2">
        <v>1E-4</v>
      </c>
      <c r="E8">
        <v>5</v>
      </c>
      <c r="F8">
        <f t="shared" si="1"/>
        <v>6730</v>
      </c>
      <c r="G8">
        <v>0</v>
      </c>
      <c r="H8">
        <v>4912.0323465703959</v>
      </c>
      <c r="I8">
        <v>-2.769987906137179E-11</v>
      </c>
      <c r="J8">
        <v>2.9733475371439337</v>
      </c>
      <c r="K8">
        <v>1.8619430903442913E-13</v>
      </c>
      <c r="L8" t="s">
        <v>29</v>
      </c>
      <c r="M8" s="12">
        <f t="shared" si="2"/>
        <v>0.72987107675637386</v>
      </c>
    </row>
    <row r="9" spans="1:18" x14ac:dyDescent="0.25">
      <c r="A9" s="3">
        <v>8</v>
      </c>
      <c r="B9" s="3">
        <f t="shared" si="0"/>
        <v>99609.375</v>
      </c>
      <c r="C9">
        <v>16</v>
      </c>
      <c r="D9" s="2">
        <v>1E-4</v>
      </c>
      <c r="E9">
        <v>6</v>
      </c>
      <c r="F9">
        <f t="shared" si="1"/>
        <v>9940</v>
      </c>
      <c r="G9">
        <v>0</v>
      </c>
      <c r="H9">
        <v>7037.6392418772557</v>
      </c>
      <c r="I9">
        <v>-6.6612625992779728E-12</v>
      </c>
      <c r="J9">
        <v>3.0968453383723613</v>
      </c>
      <c r="K9">
        <v>9.2187126303294876E-14</v>
      </c>
      <c r="L9" t="s">
        <v>35</v>
      </c>
      <c r="M9" s="12">
        <f t="shared" si="2"/>
        <v>0.70801199616471389</v>
      </c>
    </row>
    <row r="10" spans="1:18" x14ac:dyDescent="0.25">
      <c r="A10" s="3">
        <v>10</v>
      </c>
      <c r="B10" s="3">
        <f t="shared" si="0"/>
        <v>24902.34375</v>
      </c>
      <c r="C10">
        <v>17</v>
      </c>
      <c r="D10" s="2">
        <v>1E-4</v>
      </c>
      <c r="E10">
        <v>1</v>
      </c>
      <c r="F10">
        <f t="shared" si="1"/>
        <v>1477</v>
      </c>
      <c r="G10">
        <v>0</v>
      </c>
      <c r="H10">
        <v>1504.6692828685232</v>
      </c>
      <c r="I10">
        <v>-1.3508449800796775E-10</v>
      </c>
      <c r="J10">
        <v>0.87227885567464603</v>
      </c>
      <c r="K10">
        <v>1.897222033715388E-12</v>
      </c>
      <c r="L10" t="s">
        <v>44</v>
      </c>
      <c r="M10" s="12">
        <f t="shared" si="2"/>
        <v>1.018733434575845</v>
      </c>
    </row>
    <row r="11" spans="1:18" x14ac:dyDescent="0.25">
      <c r="A11" s="3">
        <v>10</v>
      </c>
      <c r="B11" s="3">
        <f t="shared" si="0"/>
        <v>24902.34375</v>
      </c>
      <c r="C11">
        <v>17</v>
      </c>
      <c r="D11" s="2">
        <v>1E-4</v>
      </c>
      <c r="E11">
        <v>2</v>
      </c>
      <c r="F11">
        <f t="shared" si="1"/>
        <v>2192</v>
      </c>
      <c r="G11">
        <v>0</v>
      </c>
      <c r="H11">
        <v>2263.7776171875075</v>
      </c>
      <c r="I11">
        <v>-7.8736107031249784E-11</v>
      </c>
      <c r="J11">
        <v>0.51714906006833905</v>
      </c>
      <c r="K11">
        <v>7.0752628199677949E-13</v>
      </c>
      <c r="L11" t="s">
        <v>45</v>
      </c>
      <c r="M11" s="12">
        <f t="shared" si="2"/>
        <v>1.0327452633154688</v>
      </c>
    </row>
    <row r="12" spans="1:18" x14ac:dyDescent="0.25">
      <c r="A12" s="3">
        <v>10</v>
      </c>
      <c r="B12" s="3">
        <f t="shared" si="0"/>
        <v>24902.34375</v>
      </c>
      <c r="C12">
        <v>17</v>
      </c>
      <c r="D12" s="2">
        <v>1E-4</v>
      </c>
      <c r="E12">
        <v>3</v>
      </c>
      <c r="F12">
        <f t="shared" si="1"/>
        <v>3230</v>
      </c>
      <c r="G12">
        <v>0</v>
      </c>
      <c r="H12">
        <v>3330.9756159420385</v>
      </c>
      <c r="I12">
        <v>-4.2585220289854942E-11</v>
      </c>
      <c r="J12">
        <v>0.33162312340625993</v>
      </c>
      <c r="K12">
        <v>2.4969008128031646E-13</v>
      </c>
      <c r="L12" t="s">
        <v>46</v>
      </c>
      <c r="M12" s="12">
        <f t="shared" si="2"/>
        <v>1.0312618006012504</v>
      </c>
    </row>
    <row r="13" spans="1:18" x14ac:dyDescent="0.25">
      <c r="A13" s="3">
        <v>10</v>
      </c>
      <c r="B13" s="3">
        <f t="shared" si="0"/>
        <v>24902.34375</v>
      </c>
      <c r="C13">
        <v>17</v>
      </c>
      <c r="D13" s="2">
        <v>1E-4</v>
      </c>
      <c r="E13">
        <v>4</v>
      </c>
      <c r="F13">
        <f t="shared" si="1"/>
        <v>4702</v>
      </c>
      <c r="G13">
        <v>0</v>
      </c>
      <c r="H13">
        <v>4729.9138951310824</v>
      </c>
      <c r="I13">
        <v>-1.9545408988764001E-11</v>
      </c>
      <c r="J13">
        <v>0.88792513489739222</v>
      </c>
      <c r="K13">
        <v>1.3310806848846623E-13</v>
      </c>
      <c r="L13" t="s">
        <v>47</v>
      </c>
      <c r="M13" s="12">
        <f t="shared" si="2"/>
        <v>1.0059366004106938</v>
      </c>
    </row>
    <row r="14" spans="1:18" x14ac:dyDescent="0.25">
      <c r="A14" s="3">
        <v>10</v>
      </c>
      <c r="B14" s="3">
        <f t="shared" si="0"/>
        <v>24902.34375</v>
      </c>
      <c r="C14">
        <v>17</v>
      </c>
      <c r="D14" s="2">
        <v>1E-4</v>
      </c>
      <c r="E14">
        <v>5</v>
      </c>
      <c r="F14">
        <f t="shared" si="1"/>
        <v>6730</v>
      </c>
      <c r="G14">
        <v>0</v>
      </c>
      <c r="H14">
        <v>6632.1312847222316</v>
      </c>
      <c r="I14">
        <v>-5.0469475694444565E-12</v>
      </c>
      <c r="J14">
        <v>0.92405061011003653</v>
      </c>
      <c r="K14">
        <v>1.1409380785397694E-13</v>
      </c>
      <c r="L14" t="s">
        <v>48</v>
      </c>
      <c r="M14" s="12">
        <f t="shared" si="2"/>
        <v>0.98545784319795415</v>
      </c>
    </row>
    <row r="15" spans="1:18" x14ac:dyDescent="0.25">
      <c r="A15" s="3">
        <v>10</v>
      </c>
      <c r="B15" s="3">
        <f t="shared" si="0"/>
        <v>24902.34375</v>
      </c>
      <c r="C15">
        <v>17</v>
      </c>
      <c r="D15" s="2">
        <v>1E-4</v>
      </c>
      <c r="E15">
        <v>6</v>
      </c>
      <c r="F15">
        <f t="shared" si="1"/>
        <v>9940</v>
      </c>
      <c r="G15">
        <v>0</v>
      </c>
      <c r="H15">
        <v>9584.5859459459443</v>
      </c>
      <c r="I15">
        <v>5.5179804633204623E-12</v>
      </c>
      <c r="J15">
        <v>0.91662138397331461</v>
      </c>
      <c r="K15">
        <v>7.3517163581697561E-14</v>
      </c>
      <c r="L15" t="s">
        <v>43</v>
      </c>
      <c r="M15" s="12">
        <f t="shared" si="2"/>
        <v>0.96424405894828413</v>
      </c>
    </row>
    <row r="16" spans="1:18" x14ac:dyDescent="0.25">
      <c r="A16" s="3">
        <v>12</v>
      </c>
      <c r="B16" s="3">
        <f t="shared" si="0"/>
        <v>6225.5859375</v>
      </c>
      <c r="C16">
        <v>19</v>
      </c>
      <c r="D16" s="2">
        <v>1E-4</v>
      </c>
      <c r="E16">
        <v>1</v>
      </c>
      <c r="F16">
        <f t="shared" si="1"/>
        <v>1477</v>
      </c>
      <c r="G16">
        <v>0</v>
      </c>
      <c r="H16">
        <v>1425.7193581081085</v>
      </c>
      <c r="I16">
        <v>1.1218028141891899E-9</v>
      </c>
      <c r="J16">
        <v>4.9495278160131901</v>
      </c>
      <c r="K16">
        <v>6.4699864398401622E-11</v>
      </c>
      <c r="L16" t="s">
        <v>58</v>
      </c>
      <c r="M16" s="12">
        <f t="shared" si="2"/>
        <v>0.96528054035755484</v>
      </c>
    </row>
    <row r="17" spans="1:19" x14ac:dyDescent="0.25">
      <c r="A17" s="3">
        <v>12</v>
      </c>
      <c r="B17" s="3">
        <f t="shared" si="0"/>
        <v>6225.5859375</v>
      </c>
      <c r="C17">
        <v>19</v>
      </c>
      <c r="D17" s="2">
        <v>1E-4</v>
      </c>
      <c r="E17">
        <v>2</v>
      </c>
      <c r="F17">
        <f t="shared" si="1"/>
        <v>2192</v>
      </c>
      <c r="G17">
        <v>0</v>
      </c>
      <c r="H17">
        <v>2202.092415094342</v>
      </c>
      <c r="I17">
        <v>3.9915838113207547E-10</v>
      </c>
      <c r="J17">
        <v>4.9205928674621564</v>
      </c>
      <c r="K17">
        <v>2.7207396992431952E-11</v>
      </c>
      <c r="L17" t="s">
        <v>59</v>
      </c>
      <c r="M17" s="12">
        <f t="shared" si="2"/>
        <v>1.0046042039663969</v>
      </c>
    </row>
    <row r="18" spans="1:19" x14ac:dyDescent="0.25">
      <c r="A18" s="3">
        <v>12</v>
      </c>
      <c r="B18" s="3">
        <f t="shared" si="0"/>
        <v>6225.5859375</v>
      </c>
      <c r="C18">
        <v>19</v>
      </c>
      <c r="D18" s="2">
        <v>1E-4</v>
      </c>
      <c r="E18">
        <v>3</v>
      </c>
      <c r="F18">
        <f t="shared" si="1"/>
        <v>3230</v>
      </c>
      <c r="G18">
        <v>0</v>
      </c>
      <c r="H18">
        <v>3275.7806691449814</v>
      </c>
      <c r="I18">
        <v>1.4388202230483272E-10</v>
      </c>
      <c r="J18">
        <v>4.778308203959031</v>
      </c>
      <c r="K18">
        <v>1.2059008546709554E-11</v>
      </c>
      <c r="L18" t="s">
        <v>60</v>
      </c>
      <c r="M18" s="12">
        <f t="shared" si="2"/>
        <v>1.0141735817786319</v>
      </c>
    </row>
    <row r="19" spans="1:19" x14ac:dyDescent="0.25">
      <c r="A19" s="3">
        <v>12</v>
      </c>
      <c r="B19" s="3">
        <f t="shared" si="0"/>
        <v>6225.5859375</v>
      </c>
      <c r="C19">
        <v>19</v>
      </c>
      <c r="D19" s="2">
        <v>1E-4</v>
      </c>
      <c r="E19">
        <v>4</v>
      </c>
      <c r="F19">
        <f t="shared" si="1"/>
        <v>4702</v>
      </c>
      <c r="G19">
        <v>0</v>
      </c>
      <c r="H19">
        <v>4700.8771264367815</v>
      </c>
      <c r="I19">
        <v>5.1249653639846723E-11</v>
      </c>
      <c r="J19">
        <v>5.1898976967554491</v>
      </c>
      <c r="K19">
        <v>5.598195300563658E-12</v>
      </c>
      <c r="L19" t="s">
        <v>61</v>
      </c>
      <c r="M19" s="12">
        <f t="shared" si="2"/>
        <v>0.99976119235150607</v>
      </c>
      <c r="R19" s="2"/>
      <c r="S19" s="2"/>
    </row>
    <row r="20" spans="1:19" x14ac:dyDescent="0.25">
      <c r="A20" s="3">
        <v>12</v>
      </c>
      <c r="B20" s="3">
        <f t="shared" si="0"/>
        <v>6225.5859375</v>
      </c>
      <c r="C20">
        <v>19</v>
      </c>
      <c r="D20" s="2">
        <v>1E-4</v>
      </c>
      <c r="E20">
        <v>5</v>
      </c>
      <c r="F20">
        <f t="shared" si="1"/>
        <v>6730</v>
      </c>
      <c r="G20">
        <v>0</v>
      </c>
      <c r="H20">
        <v>6623.3921686746971</v>
      </c>
      <c r="I20">
        <v>1.7116745662650611E-11</v>
      </c>
      <c r="J20">
        <v>5.6409869215821065</v>
      </c>
      <c r="K20">
        <v>3.3149781785070582E-12</v>
      </c>
      <c r="L20" t="s">
        <v>62</v>
      </c>
      <c r="M20" s="12">
        <f t="shared" si="2"/>
        <v>0.98415931183873662</v>
      </c>
      <c r="R20" s="2"/>
      <c r="S20" s="2"/>
    </row>
    <row r="21" spans="1:19" x14ac:dyDescent="0.25">
      <c r="A21" s="3">
        <v>12</v>
      </c>
      <c r="B21" s="3">
        <f t="shared" si="0"/>
        <v>6225.5859375</v>
      </c>
      <c r="C21">
        <v>19</v>
      </c>
      <c r="D21" s="2">
        <v>1E-4</v>
      </c>
      <c r="E21">
        <v>6</v>
      </c>
      <c r="F21">
        <f t="shared" si="1"/>
        <v>9940</v>
      </c>
      <c r="G21">
        <v>0</v>
      </c>
      <c r="H21">
        <v>9668.987435064937</v>
      </c>
      <c r="I21">
        <v>6.7258873376623384E-12</v>
      </c>
      <c r="J21">
        <v>5.1279763209653106</v>
      </c>
      <c r="K21">
        <v>1.4413450514726177E-12</v>
      </c>
      <c r="L21" t="s">
        <v>57</v>
      </c>
      <c r="M21" s="12">
        <f t="shared" si="2"/>
        <v>0.97273515443309222</v>
      </c>
      <c r="R21" s="2"/>
      <c r="S21" s="2"/>
    </row>
    <row r="22" spans="1:19" x14ac:dyDescent="0.25">
      <c r="A22" s="3">
        <v>14</v>
      </c>
      <c r="B22" s="3">
        <f t="shared" si="0"/>
        <v>1556.396484375</v>
      </c>
      <c r="C22">
        <v>24</v>
      </c>
      <c r="D22" s="2">
        <v>1E-4</v>
      </c>
      <c r="E22">
        <v>1</v>
      </c>
      <c r="F22">
        <f t="shared" si="1"/>
        <v>1477</v>
      </c>
      <c r="G22">
        <v>0</v>
      </c>
      <c r="H22" s="2">
        <v>1431.3536923076922</v>
      </c>
      <c r="I22" s="2">
        <v>4.8904206153846143E-9</v>
      </c>
      <c r="J22">
        <v>2.6153829366510366</v>
      </c>
      <c r="K22">
        <v>1.401252649829587E-10</v>
      </c>
      <c r="L22" t="s">
        <v>69</v>
      </c>
      <c r="M22" s="12">
        <f t="shared" si="2"/>
        <v>0.96909525545544495</v>
      </c>
      <c r="R22" s="2"/>
      <c r="S22" s="2"/>
    </row>
    <row r="23" spans="1:19" x14ac:dyDescent="0.25">
      <c r="A23" s="3">
        <v>14</v>
      </c>
      <c r="B23" s="3">
        <f t="shared" si="0"/>
        <v>1556.396484375</v>
      </c>
      <c r="C23">
        <v>24</v>
      </c>
      <c r="D23" s="2">
        <v>1E-4</v>
      </c>
      <c r="E23">
        <v>2</v>
      </c>
      <c r="F23">
        <f t="shared" si="1"/>
        <v>2192</v>
      </c>
      <c r="G23">
        <v>0</v>
      </c>
      <c r="H23">
        <v>2207.0644074074085</v>
      </c>
      <c r="I23">
        <v>1.8388481111111091E-9</v>
      </c>
      <c r="J23">
        <v>2.444071023385467</v>
      </c>
      <c r="K23">
        <v>5.4435869306669827E-11</v>
      </c>
      <c r="L23" t="s">
        <v>70</v>
      </c>
      <c r="M23" s="12">
        <f t="shared" si="2"/>
        <v>1.0068724486347667</v>
      </c>
      <c r="R23" s="2"/>
      <c r="S23" s="2"/>
    </row>
    <row r="24" spans="1:19" x14ac:dyDescent="0.25">
      <c r="A24" s="3">
        <v>14</v>
      </c>
      <c r="B24" s="3">
        <f t="shared" si="0"/>
        <v>1556.396484375</v>
      </c>
      <c r="C24">
        <v>24</v>
      </c>
      <c r="D24" s="2">
        <v>1E-4</v>
      </c>
      <c r="E24">
        <v>3</v>
      </c>
      <c r="F24">
        <f t="shared" si="1"/>
        <v>3230</v>
      </c>
      <c r="G24">
        <v>0</v>
      </c>
      <c r="H24">
        <v>3280.7769294605773</v>
      </c>
      <c r="I24">
        <v>7.0308866390041511E-10</v>
      </c>
      <c r="J24">
        <v>2.7321405951265523</v>
      </c>
      <c r="K24">
        <v>2.4882724227096296E-11</v>
      </c>
      <c r="L24" t="s">
        <v>71</v>
      </c>
      <c r="M24" s="12">
        <f t="shared" si="2"/>
        <v>1.0157204115977019</v>
      </c>
      <c r="R24" s="2"/>
      <c r="S24" s="2"/>
    </row>
    <row r="25" spans="1:19" x14ac:dyDescent="0.25">
      <c r="A25" s="3">
        <v>14</v>
      </c>
      <c r="B25" s="3">
        <f t="shared" si="0"/>
        <v>1556.396484375</v>
      </c>
      <c r="C25">
        <v>24</v>
      </c>
      <c r="D25" s="2">
        <v>1E-4</v>
      </c>
      <c r="E25">
        <v>4</v>
      </c>
      <c r="F25">
        <f t="shared" si="1"/>
        <v>4702</v>
      </c>
      <c r="G25">
        <v>0</v>
      </c>
      <c r="H25">
        <v>4714.0620567375872</v>
      </c>
      <c r="I25">
        <v>2.6066837588652492E-10</v>
      </c>
      <c r="J25">
        <v>2.5036680941887495</v>
      </c>
      <c r="K25">
        <v>1.2978199882847179E-11</v>
      </c>
      <c r="L25" t="s">
        <v>72</v>
      </c>
      <c r="M25" s="12">
        <f t="shared" si="2"/>
        <v>1.0025653034320687</v>
      </c>
    </row>
    <row r="26" spans="1:19" x14ac:dyDescent="0.25">
      <c r="A26" s="3">
        <v>14</v>
      </c>
      <c r="B26" s="3">
        <f t="shared" si="0"/>
        <v>1556.396484375</v>
      </c>
      <c r="C26">
        <v>24</v>
      </c>
      <c r="D26" s="2">
        <v>1E-4</v>
      </c>
      <c r="E26">
        <v>5</v>
      </c>
      <c r="F26">
        <f t="shared" si="1"/>
        <v>6730</v>
      </c>
      <c r="G26">
        <v>0</v>
      </c>
      <c r="H26">
        <v>6637.0723754789251</v>
      </c>
      <c r="I26">
        <v>8.3497189272030696E-11</v>
      </c>
      <c r="J26">
        <v>2.7874921281974152</v>
      </c>
      <c r="K26">
        <v>5.8225754472013752E-12</v>
      </c>
      <c r="L26" t="s">
        <v>73</v>
      </c>
      <c r="M26" s="12">
        <f t="shared" si="2"/>
        <v>0.98619203201767092</v>
      </c>
    </row>
    <row r="27" spans="1:19" x14ac:dyDescent="0.25">
      <c r="A27" s="3">
        <v>14</v>
      </c>
      <c r="B27" s="3">
        <f t="shared" si="0"/>
        <v>1556.396484375</v>
      </c>
      <c r="C27">
        <v>24</v>
      </c>
      <c r="D27" s="2">
        <v>1E-4</v>
      </c>
      <c r="E27">
        <v>6</v>
      </c>
      <c r="F27">
        <f t="shared" si="1"/>
        <v>9940</v>
      </c>
      <c r="G27">
        <v>0</v>
      </c>
      <c r="H27">
        <v>9690.4993798449595</v>
      </c>
      <c r="I27">
        <v>8.3319253488372217E-12</v>
      </c>
      <c r="J27">
        <v>2.8680646722562582</v>
      </c>
      <c r="K27">
        <v>2.9631512185340922E-12</v>
      </c>
      <c r="L27" t="s">
        <v>68</v>
      </c>
      <c r="M27" s="12">
        <f t="shared" si="2"/>
        <v>0.97489933398842654</v>
      </c>
    </row>
  </sheetData>
  <mergeCells count="3">
    <mergeCell ref="F2:G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3C4E-A024-427F-B767-07D1B0794A1D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Delay Calibration</vt:lpstr>
      <vt:lpstr>2. Resistance Calibration</vt:lpstr>
      <vt:lpstr>3. Capacitance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2022-05-13T10:27:15Z</dcterms:created>
  <dcterms:modified xsi:type="dcterms:W3CDTF">2022-05-18T16:18:19Z</dcterms:modified>
</cp:coreProperties>
</file>