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"/>
    </mc:Choice>
  </mc:AlternateContent>
  <xr:revisionPtr revIDLastSave="0" documentId="13_ncr:1_{0300F5DC-72C5-47DE-8BCD-91578F2CE315}" xr6:coauthVersionLast="47" xr6:coauthVersionMax="47" xr10:uidLastSave="{00000000-0000-0000-0000-000000000000}"/>
  <bookViews>
    <workbookView xWindow="-3010" yWindow="10690" windowWidth="25820" windowHeight="14160" activeTab="1" xr2:uid="{34BB106E-4641-4194-8BCF-2902A906DAE2}"/>
  </bookViews>
  <sheets>
    <sheet name="1. Delay Calibration" sheetId="1" r:id="rId1"/>
    <sheet name="2. Resistance Calibration" sheetId="3" r:id="rId2"/>
    <sheet name="3. Capacitance Calibr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3" l="1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N38" i="3"/>
  <c r="O38" i="3"/>
  <c r="P38" i="3"/>
  <c r="M39" i="3"/>
  <c r="N39" i="3"/>
  <c r="O39" i="3"/>
  <c r="P39" i="3"/>
  <c r="F39" i="3"/>
  <c r="G39" i="3"/>
  <c r="F38" i="3"/>
  <c r="G38" i="3"/>
  <c r="F37" i="3"/>
  <c r="G37" i="3"/>
  <c r="F36" i="3"/>
  <c r="G36" i="3"/>
  <c r="F35" i="3"/>
  <c r="G35" i="3"/>
  <c r="F34" i="3"/>
  <c r="G34" i="3"/>
  <c r="B39" i="3"/>
  <c r="B38" i="3"/>
  <c r="B37" i="3"/>
  <c r="B36" i="3"/>
  <c r="B35" i="3"/>
  <c r="B34" i="3"/>
  <c r="N31" i="1"/>
  <c r="K31" i="1"/>
  <c r="L31" i="1"/>
  <c r="D31" i="1"/>
  <c r="B31" i="1"/>
  <c r="K32" i="1"/>
  <c r="L32" i="1"/>
  <c r="M32" i="1"/>
  <c r="N32" i="1"/>
  <c r="D32" i="1"/>
  <c r="B32" i="1"/>
  <c r="B27" i="3"/>
  <c r="G27" i="3" s="1"/>
  <c r="B26" i="3"/>
  <c r="F26" i="3" s="1"/>
  <c r="B25" i="3"/>
  <c r="G25" i="3" s="1"/>
  <c r="B24" i="3"/>
  <c r="G24" i="3" s="1"/>
  <c r="B23" i="3"/>
  <c r="G23" i="3" s="1"/>
  <c r="B22" i="3"/>
  <c r="F22" i="3" s="1"/>
  <c r="K24" i="1"/>
  <c r="L24" i="1"/>
  <c r="D24" i="1"/>
  <c r="B24" i="1"/>
  <c r="K22" i="1"/>
  <c r="L22" i="1"/>
  <c r="M22" i="1" s="1"/>
  <c r="D22" i="1"/>
  <c r="B22" i="1"/>
  <c r="K23" i="1"/>
  <c r="L23" i="1"/>
  <c r="D23" i="1"/>
  <c r="B23" i="1"/>
  <c r="B5" i="3"/>
  <c r="F5" i="3" s="1"/>
  <c r="O5" i="3" s="1"/>
  <c r="B6" i="3"/>
  <c r="G6" i="3" s="1"/>
  <c r="N6" i="3" s="1"/>
  <c r="B7" i="3"/>
  <c r="G7" i="3" s="1"/>
  <c r="B8" i="3"/>
  <c r="F8" i="3" s="1"/>
  <c r="O8" i="3" s="1"/>
  <c r="B9" i="3"/>
  <c r="F9" i="3" s="1"/>
  <c r="O9" i="3" s="1"/>
  <c r="B10" i="3"/>
  <c r="G10" i="3" s="1"/>
  <c r="N10" i="3" s="1"/>
  <c r="B11" i="3"/>
  <c r="G11" i="3" s="1"/>
  <c r="B12" i="3"/>
  <c r="G12" i="3" s="1"/>
  <c r="B13" i="3"/>
  <c r="F13" i="3" s="1"/>
  <c r="O13" i="3" s="1"/>
  <c r="B14" i="3"/>
  <c r="G14" i="3" s="1"/>
  <c r="N14" i="3" s="1"/>
  <c r="B15" i="3"/>
  <c r="G15" i="3" s="1"/>
  <c r="P15" i="3" s="1"/>
  <c r="B16" i="3"/>
  <c r="G16" i="3" s="1"/>
  <c r="N16" i="3" s="1"/>
  <c r="B17" i="3"/>
  <c r="F17" i="3" s="1"/>
  <c r="O17" i="3" s="1"/>
  <c r="B18" i="3"/>
  <c r="G18" i="3" s="1"/>
  <c r="N18" i="3" s="1"/>
  <c r="B19" i="3"/>
  <c r="G19" i="3" s="1"/>
  <c r="P19" i="3" s="1"/>
  <c r="B20" i="3"/>
  <c r="G20" i="3" s="1"/>
  <c r="B21" i="3"/>
  <c r="F21" i="3" s="1"/>
  <c r="O21" i="3" s="1"/>
  <c r="B28" i="3"/>
  <c r="G28" i="3" s="1"/>
  <c r="N28" i="3" s="1"/>
  <c r="B29" i="3"/>
  <c r="G29" i="3" s="1"/>
  <c r="P29" i="3" s="1"/>
  <c r="B30" i="3"/>
  <c r="F30" i="3" s="1"/>
  <c r="O30" i="3" s="1"/>
  <c r="B31" i="3"/>
  <c r="F31" i="3" s="1"/>
  <c r="O31" i="3" s="1"/>
  <c r="B32" i="3"/>
  <c r="G32" i="3" s="1"/>
  <c r="N32" i="3" s="1"/>
  <c r="B33" i="3"/>
  <c r="G33" i="3" s="1"/>
  <c r="P33" i="3" s="1"/>
  <c r="B40" i="3"/>
  <c r="G40" i="3" s="1"/>
  <c r="B41" i="3"/>
  <c r="F41" i="3" s="1"/>
  <c r="B42" i="3"/>
  <c r="G42" i="3" s="1"/>
  <c r="N42" i="3" s="1"/>
  <c r="B43" i="3"/>
  <c r="G43" i="3" s="1"/>
  <c r="P43" i="3" s="1"/>
  <c r="B44" i="3"/>
  <c r="G44" i="3" s="1"/>
  <c r="N44" i="3" s="1"/>
  <c r="B45" i="3"/>
  <c r="F45" i="3" s="1"/>
  <c r="O45" i="3" s="1"/>
  <c r="B4" i="3"/>
  <c r="G4" i="3" s="1"/>
  <c r="B17" i="1"/>
  <c r="D17" i="1"/>
  <c r="K17" i="1"/>
  <c r="L17" i="1"/>
  <c r="K14" i="1"/>
  <c r="L14" i="1"/>
  <c r="D14" i="1"/>
  <c r="B14" i="1"/>
  <c r="K15" i="1"/>
  <c r="L15" i="1"/>
  <c r="D15" i="1"/>
  <c r="B15" i="1"/>
  <c r="K35" i="1"/>
  <c r="L35" i="1"/>
  <c r="D35" i="1"/>
  <c r="B35" i="1"/>
  <c r="D34" i="1"/>
  <c r="B34" i="1"/>
  <c r="K36" i="1"/>
  <c r="L36" i="1"/>
  <c r="K34" i="1"/>
  <c r="L34" i="1"/>
  <c r="D36" i="1"/>
  <c r="B36" i="1"/>
  <c r="L37" i="1"/>
  <c r="K37" i="1"/>
  <c r="D37" i="1"/>
  <c r="L33" i="1"/>
  <c r="K33" i="1"/>
  <c r="D33" i="1"/>
  <c r="B37" i="1"/>
  <c r="L27" i="1"/>
  <c r="K27" i="1"/>
  <c r="B33" i="1"/>
  <c r="D27" i="1"/>
  <c r="B27" i="1"/>
  <c r="D26" i="1"/>
  <c r="D28" i="1"/>
  <c r="L28" i="1"/>
  <c r="D29" i="1"/>
  <c r="D30" i="1"/>
  <c r="B26" i="1"/>
  <c r="B28" i="1"/>
  <c r="B29" i="1"/>
  <c r="B30" i="1"/>
  <c r="D25" i="1"/>
  <c r="B25" i="1"/>
  <c r="L18" i="1"/>
  <c r="K18" i="1"/>
  <c r="D18" i="1"/>
  <c r="B18" i="1"/>
  <c r="D20" i="1"/>
  <c r="D21" i="1"/>
  <c r="B20" i="1"/>
  <c r="B21" i="1"/>
  <c r="D19" i="1"/>
  <c r="B19" i="1"/>
  <c r="L16" i="1"/>
  <c r="L19" i="1"/>
  <c r="L20" i="1"/>
  <c r="L21" i="1"/>
  <c r="L25" i="1"/>
  <c r="L30" i="1"/>
  <c r="L29" i="1"/>
  <c r="L26" i="1"/>
  <c r="K16" i="1"/>
  <c r="K19" i="1"/>
  <c r="M19" i="1" s="1"/>
  <c r="K20" i="1"/>
  <c r="K21" i="1"/>
  <c r="K25" i="1"/>
  <c r="K30" i="1"/>
  <c r="M30" i="1" s="1"/>
  <c r="K29" i="1"/>
  <c r="K28" i="1"/>
  <c r="K26" i="1"/>
  <c r="D16" i="1"/>
  <c r="B16" i="1"/>
  <c r="B7" i="1"/>
  <c r="L7" i="1"/>
  <c r="K7" i="1"/>
  <c r="D7" i="1"/>
  <c r="L10" i="1"/>
  <c r="L11" i="1"/>
  <c r="L12" i="1"/>
  <c r="L13" i="1"/>
  <c r="K10" i="1"/>
  <c r="M10" i="1" s="1"/>
  <c r="K11" i="1"/>
  <c r="K12" i="1"/>
  <c r="M12" i="1" s="1"/>
  <c r="K13" i="1"/>
  <c r="M13" i="1" s="1"/>
  <c r="D10" i="1"/>
  <c r="B10" i="1"/>
  <c r="L9" i="1"/>
  <c r="K9" i="1"/>
  <c r="B12" i="1"/>
  <c r="B13" i="1"/>
  <c r="D13" i="1"/>
  <c r="D12" i="1"/>
  <c r="L8" i="1"/>
  <c r="K8" i="1"/>
  <c r="D6" i="1"/>
  <c r="D8" i="1"/>
  <c r="D9" i="1"/>
  <c r="D11" i="1"/>
  <c r="D5" i="1"/>
  <c r="B8" i="1"/>
  <c r="B9" i="1"/>
  <c r="B11" i="1"/>
  <c r="L6" i="1"/>
  <c r="K6" i="1"/>
  <c r="B6" i="1"/>
  <c r="K5" i="1"/>
  <c r="L5" i="1"/>
  <c r="B5" i="1"/>
  <c r="G22" i="3" l="1"/>
  <c r="F25" i="3"/>
  <c r="M25" i="3" s="1"/>
  <c r="G26" i="3"/>
  <c r="N26" i="3" s="1"/>
  <c r="N25" i="3"/>
  <c r="P25" i="3"/>
  <c r="P23" i="3"/>
  <c r="N23" i="3"/>
  <c r="N27" i="3"/>
  <c r="P27" i="3"/>
  <c r="N24" i="3"/>
  <c r="P24" i="3"/>
  <c r="M22" i="3"/>
  <c r="O22" i="3"/>
  <c r="M26" i="3"/>
  <c r="O26" i="3"/>
  <c r="P26" i="3"/>
  <c r="F24" i="3"/>
  <c r="F23" i="3"/>
  <c r="F27" i="3"/>
  <c r="M31" i="1"/>
  <c r="N24" i="1"/>
  <c r="M24" i="1"/>
  <c r="N23" i="1"/>
  <c r="G8" i="3"/>
  <c r="P8" i="3" s="1"/>
  <c r="F15" i="3"/>
  <c r="O15" i="3" s="1"/>
  <c r="F40" i="3"/>
  <c r="O40" i="3" s="1"/>
  <c r="F6" i="3"/>
  <c r="M6" i="3" s="1"/>
  <c r="F10" i="3"/>
  <c r="F44" i="3"/>
  <c r="O44" i="3" s="1"/>
  <c r="F33" i="3"/>
  <c r="F19" i="3"/>
  <c r="F14" i="3"/>
  <c r="N43" i="3"/>
  <c r="F28" i="3"/>
  <c r="F4" i="3"/>
  <c r="O4" i="3" s="1"/>
  <c r="F43" i="3"/>
  <c r="O43" i="3" s="1"/>
  <c r="F32" i="3"/>
  <c r="F18" i="3"/>
  <c r="F12" i="3"/>
  <c r="O12" i="3" s="1"/>
  <c r="G30" i="3"/>
  <c r="N30" i="3" s="1"/>
  <c r="N29" i="3"/>
  <c r="F7" i="3"/>
  <c r="F42" i="3"/>
  <c r="F29" i="3"/>
  <c r="O29" i="3" s="1"/>
  <c r="F16" i="3"/>
  <c r="O16" i="3" s="1"/>
  <c r="F11" i="3"/>
  <c r="O11" i="3" s="1"/>
  <c r="N15" i="3"/>
  <c r="M23" i="1"/>
  <c r="N22" i="1"/>
  <c r="M17" i="1"/>
  <c r="N17" i="1"/>
  <c r="P20" i="3"/>
  <c r="N20" i="3"/>
  <c r="P40" i="3"/>
  <c r="N40" i="3"/>
  <c r="P12" i="3"/>
  <c r="N12" i="3"/>
  <c r="N4" i="3"/>
  <c r="P4" i="3"/>
  <c r="P44" i="3"/>
  <c r="P16" i="3"/>
  <c r="M41" i="3"/>
  <c r="O41" i="3"/>
  <c r="G21" i="3"/>
  <c r="G5" i="3"/>
  <c r="P42" i="3"/>
  <c r="F20" i="3"/>
  <c r="O20" i="3" s="1"/>
  <c r="N33" i="3"/>
  <c r="N19" i="3"/>
  <c r="P18" i="3"/>
  <c r="P32" i="3"/>
  <c r="P10" i="3"/>
  <c r="G41" i="3"/>
  <c r="G13" i="3"/>
  <c r="P14" i="3"/>
  <c r="P11" i="3"/>
  <c r="N11" i="3"/>
  <c r="P7" i="3"/>
  <c r="N7" i="3"/>
  <c r="G45" i="3"/>
  <c r="G31" i="3"/>
  <c r="G17" i="3"/>
  <c r="G9" i="3"/>
  <c r="P28" i="3"/>
  <c r="P6" i="3"/>
  <c r="M17" i="3"/>
  <c r="M31" i="3"/>
  <c r="M13" i="3"/>
  <c r="M21" i="3"/>
  <c r="M9" i="3"/>
  <c r="M45" i="3"/>
  <c r="M5" i="3"/>
  <c r="M30" i="3"/>
  <c r="M16" i="3"/>
  <c r="M8" i="3"/>
  <c r="N14" i="1"/>
  <c r="M35" i="1"/>
  <c r="M15" i="1"/>
  <c r="M14" i="1"/>
  <c r="M11" i="1"/>
  <c r="N15" i="1"/>
  <c r="N35" i="1"/>
  <c r="M26" i="1"/>
  <c r="M37" i="1"/>
  <c r="N34" i="1"/>
  <c r="N36" i="1"/>
  <c r="N27" i="1"/>
  <c r="M33" i="1"/>
  <c r="N37" i="1"/>
  <c r="M34" i="1"/>
  <c r="N33" i="1"/>
  <c r="M27" i="1"/>
  <c r="M36" i="1"/>
  <c r="M18" i="1"/>
  <c r="M16" i="1"/>
  <c r="M25" i="1"/>
  <c r="M21" i="1"/>
  <c r="M7" i="1"/>
  <c r="M29" i="1"/>
  <c r="M20" i="1"/>
  <c r="M28" i="1"/>
  <c r="N29" i="1"/>
  <c r="N26" i="1"/>
  <c r="N28" i="1"/>
  <c r="N30" i="1"/>
  <c r="N25" i="1"/>
  <c r="N16" i="1"/>
  <c r="N18" i="1"/>
  <c r="N20" i="1"/>
  <c r="N21" i="1"/>
  <c r="N10" i="1"/>
  <c r="N7" i="1"/>
  <c r="N19" i="1"/>
  <c r="N13" i="1"/>
  <c r="N11" i="1"/>
  <c r="N12" i="1"/>
  <c r="N8" i="1"/>
  <c r="N9" i="1"/>
  <c r="M6" i="1"/>
  <c r="M8" i="1"/>
  <c r="M9" i="1"/>
  <c r="N5" i="1"/>
  <c r="N6" i="1"/>
  <c r="M5" i="1"/>
  <c r="P30" i="3" l="1"/>
  <c r="O25" i="3"/>
  <c r="N22" i="3"/>
  <c r="P22" i="3"/>
  <c r="N8" i="3"/>
  <c r="M43" i="3"/>
  <c r="O27" i="3"/>
  <c r="M27" i="3"/>
  <c r="M23" i="3"/>
  <c r="O23" i="3"/>
  <c r="M24" i="3"/>
  <c r="O24" i="3"/>
  <c r="M15" i="3"/>
  <c r="M40" i="3"/>
  <c r="M29" i="3"/>
  <c r="M44" i="3"/>
  <c r="M4" i="3"/>
  <c r="O6" i="3"/>
  <c r="M12" i="3"/>
  <c r="O7" i="3"/>
  <c r="M7" i="3"/>
  <c r="O33" i="3"/>
  <c r="M33" i="3"/>
  <c r="M32" i="3"/>
  <c r="O32" i="3"/>
  <c r="O18" i="3"/>
  <c r="M18" i="3"/>
  <c r="M28" i="3"/>
  <c r="O28" i="3"/>
  <c r="M14" i="3"/>
  <c r="O14" i="3"/>
  <c r="M10" i="3"/>
  <c r="O10" i="3"/>
  <c r="M11" i="3"/>
  <c r="M42" i="3"/>
  <c r="O42" i="3"/>
  <c r="O19" i="3"/>
  <c r="M19" i="3"/>
  <c r="N17" i="3"/>
  <c r="P17" i="3"/>
  <c r="N31" i="3"/>
  <c r="P31" i="3"/>
  <c r="N41" i="3"/>
  <c r="P41" i="3"/>
  <c r="N5" i="3"/>
  <c r="P5" i="3"/>
  <c r="N9" i="3"/>
  <c r="P9" i="3"/>
  <c r="N13" i="3"/>
  <c r="P13" i="3"/>
  <c r="M20" i="3"/>
  <c r="N45" i="3"/>
  <c r="P45" i="3"/>
  <c r="N21" i="3"/>
  <c r="P21" i="3"/>
</calcChain>
</file>

<file path=xl/sharedStrings.xml><?xml version="1.0" encoding="utf-8"?>
<sst xmlns="http://schemas.openxmlformats.org/spreadsheetml/2006/main" count="129" uniqueCount="102">
  <si>
    <t>Delay</t>
  </si>
  <si>
    <t>Test Load</t>
  </si>
  <si>
    <t>Q</t>
  </si>
  <si>
    <t>R</t>
  </si>
  <si>
    <t>C</t>
  </si>
  <si>
    <t>Frequency Divider (2^)</t>
  </si>
  <si>
    <t>Frequency (Hz)</t>
  </si>
  <si>
    <t>File</t>
  </si>
  <si>
    <t>I</t>
  </si>
  <si>
    <t>Average</t>
  </si>
  <si>
    <t>SD</t>
  </si>
  <si>
    <t>Log_2022-05-13T175123</t>
  </si>
  <si>
    <t>Cparallel (pF)</t>
  </si>
  <si>
    <t>Log_2022-05-17T151428</t>
  </si>
  <si>
    <t>Rparallel (kΩ)</t>
  </si>
  <si>
    <t>Delay (s)</t>
  </si>
  <si>
    <t>Log_2022-05-17T152758</t>
  </si>
  <si>
    <t>Log_2022-05-17T154118</t>
  </si>
  <si>
    <t>Log_2022-05-17T160022</t>
  </si>
  <si>
    <t>Log_2022-05-17T161202</t>
  </si>
  <si>
    <t>Log_2022-05-17T162330</t>
  </si>
  <si>
    <t>Log_2022-05-17T163508</t>
  </si>
  <si>
    <t>Log_2022-05-17T172053</t>
  </si>
  <si>
    <t>Calibration</t>
  </si>
  <si>
    <t>R Parallel</t>
  </si>
  <si>
    <t>C Parallel</t>
  </si>
  <si>
    <t>Gain</t>
  </si>
  <si>
    <t>Log_2022-05-18T123924</t>
  </si>
  <si>
    <t>Calibration Factor</t>
  </si>
  <si>
    <t>Log_2022-05-18T124306</t>
  </si>
  <si>
    <t>Log_2022-05-18T124500</t>
  </si>
  <si>
    <t>Log_2022-05-18T124738</t>
  </si>
  <si>
    <t>Log_2022-05-18T124933</t>
  </si>
  <si>
    <t>Log_2022-05-18T125112</t>
  </si>
  <si>
    <t>Confirmed on oscilloscope</t>
  </si>
  <si>
    <t>Comments</t>
  </si>
  <si>
    <t>Log_2022-05-18T140501</t>
  </si>
  <si>
    <t>Log_2022-05-18T141858</t>
  </si>
  <si>
    <t>Log_2022-05-18T143029</t>
  </si>
  <si>
    <t>Log_2022-05-18T144158</t>
  </si>
  <si>
    <t>Log_2022-05-18T145144</t>
  </si>
  <si>
    <t>Log_2022-05-18T145822</t>
  </si>
  <si>
    <t>Log_2022-05-18T150034</t>
  </si>
  <si>
    <t>Log_2022-05-18T150231</t>
  </si>
  <si>
    <t>Log_2022-05-18T150418</t>
  </si>
  <si>
    <t>Log_2022-05-18T150600</t>
  </si>
  <si>
    <t>Log_2022-05-18T150731</t>
  </si>
  <si>
    <t>Log_2022-05-18T152054</t>
  </si>
  <si>
    <t>Log_2022-05-18T153402</t>
  </si>
  <si>
    <t>Readout Electronics Calibration</t>
  </si>
  <si>
    <t>With cable:</t>
  </si>
  <si>
    <t>Log_2022-05-18T154629</t>
  </si>
  <si>
    <t>Log_2022-05-18T155839</t>
  </si>
  <si>
    <t>Log_2022-05-18T160922</t>
  </si>
  <si>
    <t>Log_2022-05-18T162132</t>
  </si>
  <si>
    <t>Log_2022-05-18T162410</t>
  </si>
  <si>
    <t>Log_2022-05-18T162656</t>
  </si>
  <si>
    <t>Log_2022-05-18T162858</t>
  </si>
  <si>
    <t>Log_2022-05-18T163054</t>
  </si>
  <si>
    <t>Log_2022-05-18T163308</t>
  </si>
  <si>
    <t>Log_2022-05-18T163432</t>
  </si>
  <si>
    <t>Log_2022-05-18T165201</t>
  </si>
  <si>
    <t>Log_2022-05-18T170921</t>
  </si>
  <si>
    <t>Log_2022-05-18T172551</t>
  </si>
  <si>
    <t>Log_2022-05-18T174029</t>
  </si>
  <si>
    <t>Log_2022-05-18T180605</t>
  </si>
  <si>
    <t>Log_2022-05-18T180916</t>
  </si>
  <si>
    <t>Log_2022-05-18T181049</t>
  </si>
  <si>
    <t>Log_2022-05-18T181215</t>
  </si>
  <si>
    <t>Log_2022-05-18T181345</t>
  </si>
  <si>
    <t>Log_2022-05-18T181503</t>
  </si>
  <si>
    <t>Log_2022-05-18T181629</t>
  </si>
  <si>
    <t>Log_2022-05-19T102551</t>
  </si>
  <si>
    <t>Log_2022-05-19T103542</t>
  </si>
  <si>
    <t>Log_2022-05-19T104514</t>
  </si>
  <si>
    <t>Log_2022-05-19T104718</t>
  </si>
  <si>
    <t>Log_2022-05-19T104840</t>
  </si>
  <si>
    <t>Log_2022-05-19T105002</t>
  </si>
  <si>
    <t>Log_2022-05-19T105128</t>
  </si>
  <si>
    <t>Log_2022-05-19T105257</t>
  </si>
  <si>
    <t>Error</t>
  </si>
  <si>
    <t>Log_2022-05-19T111532</t>
  </si>
  <si>
    <r>
      <t>Nominal (</t>
    </r>
    <r>
      <rPr>
        <b/>
        <sz val="11"/>
        <color theme="3"/>
        <rFont val="Calibri"/>
        <family val="2"/>
      </rPr>
      <t>Ω)</t>
    </r>
  </si>
  <si>
    <t>Parallel Capacitance</t>
  </si>
  <si>
    <t>Parallel Resistance</t>
  </si>
  <si>
    <t>Log_2022-05-19T120015</t>
  </si>
  <si>
    <t>Log_2022-05-19T121519</t>
  </si>
  <si>
    <t>Log_2022-05-19T122624</t>
  </si>
  <si>
    <t>Log_2022-05-19T122955</t>
  </si>
  <si>
    <t>Log_2022-05-19T123130</t>
  </si>
  <si>
    <t>Log_2022-05-19T123250</t>
  </si>
  <si>
    <t>Log_2022-05-19T123404</t>
  </si>
  <si>
    <t>Log_2022-05-19T123513</t>
  </si>
  <si>
    <t>Log_2022-05-19T123709</t>
  </si>
  <si>
    <t>Log_2022-05-19T124910</t>
  </si>
  <si>
    <t>Log_2022-05-19T125934</t>
  </si>
  <si>
    <t>Log_2022-05-19T130225</t>
  </si>
  <si>
    <t>Log_2022-05-19T130347</t>
  </si>
  <si>
    <t>Log_2022-05-19T130502</t>
  </si>
  <si>
    <t>Log_2022-05-19T130637</t>
  </si>
  <si>
    <t>Log_2022-05-19T130754</t>
  </si>
  <si>
    <t>Log_2022-05-19T130907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</si>
</sst>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" fontId="0" fillId="0" borderId="0" xfId="0" applyNumberFormat="1"/>
    <xf numFmtId="0" fontId="3" fillId="0" borderId="2" xfId="3"/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3" fillId="0" borderId="2" xfId="3" applyFill="1"/>
    <xf numFmtId="0" fontId="4" fillId="0" borderId="0" xfId="5"/>
    <xf numFmtId="0" fontId="4" fillId="2" borderId="0" xfId="5" applyFill="1"/>
    <xf numFmtId="10" fontId="0" fillId="0" borderId="0" xfId="0" applyNumberFormat="1"/>
    <xf numFmtId="14" fontId="0" fillId="0" borderId="0" xfId="0" applyNumberFormat="1"/>
    <xf numFmtId="0" fontId="3" fillId="0" borderId="0" xfId="4"/>
    <xf numFmtId="0" fontId="1" fillId="0" borderId="0" xfId="1"/>
    <xf numFmtId="0" fontId="2" fillId="0" borderId="1" xfId="2" applyAlignment="1">
      <alignment horizontal="center"/>
    </xf>
    <xf numFmtId="0" fontId="3" fillId="0" borderId="2" xfId="3" applyAlignment="1">
      <alignment horizontal="center"/>
    </xf>
    <xf numFmtId="0" fontId="2" fillId="0" borderId="1" xfId="2"/>
    <xf numFmtId="0" fontId="0" fillId="0" borderId="0" xfId="0" applyFont="1"/>
  </cellXfs>
  <cellStyles count="6">
    <cellStyle name="Explanatory Text" xfId="5" builtinId="53"/>
    <cellStyle name="Heading 2" xfId="2" builtinId="17"/>
    <cellStyle name="Heading 3" xfId="3" builtinId="18"/>
    <cellStyle name="Heading 4" xfId="4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 Delay Calibration'!$M$4</c:f>
              <c:strCache>
                <c:ptCount val="1"/>
                <c:pt idx="0">
                  <c:v>Rparallel (kΩ)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Delay Calibration'!$C$16:$C$21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8</c:v>
                </c:pt>
              </c:numCache>
            </c:numRef>
          </c:xVal>
          <c:yVal>
            <c:numRef>
              <c:f>'1. Delay Calibration'!$M$16:$M$21</c:f>
              <c:numCache>
                <c:formatCode>General</c:formatCode>
                <c:ptCount val="6"/>
                <c:pt idx="0">
                  <c:v>9.4715288413848437</c:v>
                </c:pt>
                <c:pt idx="1">
                  <c:v>8.8658533894808578</c:v>
                </c:pt>
                <c:pt idx="2">
                  <c:v>8.8607767583269652</c:v>
                </c:pt>
                <c:pt idx="3">
                  <c:v>8.8641795208205014</c:v>
                </c:pt>
                <c:pt idx="4">
                  <c:v>8.8743317635014467</c:v>
                </c:pt>
                <c:pt idx="5">
                  <c:v>9.0986983715466359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0-4AAB-BD28-42DABE70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1311"/>
        <c:axId val="1029988815"/>
      </c:scatterChart>
      <c:valAx>
        <c:axId val="10299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8815"/>
        <c:crosses val="autoZero"/>
        <c:crossBetween val="midCat"/>
      </c:valAx>
      <c:valAx>
        <c:axId val="1029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'1. Delay Calibration'!$N$4</c:f>
              <c:strCache>
                <c:ptCount val="1"/>
                <c:pt idx="0">
                  <c:v>Cparallel (pF)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Delay Calibration'!$C$33:$C$37</c:f>
              <c:numCache>
                <c:formatCode>General</c:formatCode>
                <c:ptCount val="5"/>
                <c:pt idx="0">
                  <c:v>32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</c:numCache>
            </c:numRef>
          </c:xVal>
          <c:yVal>
            <c:numRef>
              <c:f>'1. Delay Calibration'!$N$33:$N$37</c:f>
              <c:numCache>
                <c:formatCode>General</c:formatCode>
                <c:ptCount val="5"/>
                <c:pt idx="0">
                  <c:v>133.20482547203241</c:v>
                </c:pt>
                <c:pt idx="1">
                  <c:v>9.336549905030072</c:v>
                </c:pt>
                <c:pt idx="2">
                  <c:v>-8.5752832429514818</c:v>
                </c:pt>
                <c:pt idx="3">
                  <c:v>-26.442325253947601</c:v>
                </c:pt>
                <c:pt idx="4">
                  <c:v>-150.9938544981286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4-40D5-90C5-7CE27268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1311"/>
        <c:axId val="1029988815"/>
      </c:scatterChart>
      <c:valAx>
        <c:axId val="10299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8815"/>
        <c:crosses val="autoZero"/>
        <c:crossBetween val="midCat"/>
      </c:valAx>
      <c:valAx>
        <c:axId val="1029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Factor vs.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 Resistance Calibration'!$B$4</c:f>
              <c:strCache>
                <c:ptCount val="1"/>
                <c:pt idx="0">
                  <c:v>99609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Calibration'!$O$4:$O$9</c:f>
                <c:numCache>
                  <c:formatCode>General</c:formatCode>
                  <c:ptCount val="6"/>
                  <c:pt idx="0">
                    <c:v>2.1423517242594348E-3</c:v>
                  </c:pt>
                  <c:pt idx="1">
                    <c:v>1.3869679100163863E-3</c:v>
                  </c:pt>
                  <c:pt idx="2">
                    <c:v>9.4118430799088786E-4</c:v>
                  </c:pt>
                  <c:pt idx="3">
                    <c:v>6.4821944509997663E-4</c:v>
                  </c:pt>
                  <c:pt idx="4">
                    <c:v>4.4145077310091962E-4</c:v>
                  </c:pt>
                  <c:pt idx="5">
                    <c:v>3.1130331105472069E-4</c:v>
                  </c:pt>
                </c:numCache>
              </c:numRef>
            </c:plus>
            <c:minus>
              <c:numRef>
                <c:f>'2. Resistance Calibration'!$O$4:$O$9</c:f>
                <c:numCache>
                  <c:formatCode>General</c:formatCode>
                  <c:ptCount val="6"/>
                  <c:pt idx="0">
                    <c:v>2.1423517242594348E-3</c:v>
                  </c:pt>
                  <c:pt idx="1">
                    <c:v>1.3869679100163863E-3</c:v>
                  </c:pt>
                  <c:pt idx="2">
                    <c:v>9.4118430799088786E-4</c:v>
                  </c:pt>
                  <c:pt idx="3">
                    <c:v>6.4821944509997663E-4</c:v>
                  </c:pt>
                  <c:pt idx="4">
                    <c:v>4.4145077310091962E-4</c:v>
                  </c:pt>
                  <c:pt idx="5">
                    <c:v>3.1130331105472069E-4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Calibration'!$F$4:$F$9</c:f>
              <c:numCache>
                <c:formatCode>General</c:formatCode>
                <c:ptCount val="6"/>
                <c:pt idx="0">
                  <c:v>1477.2</c:v>
                </c:pt>
                <c:pt idx="1">
                  <c:v>2192.1</c:v>
                </c:pt>
                <c:pt idx="2">
                  <c:v>3232.4</c:v>
                </c:pt>
                <c:pt idx="3">
                  <c:v>4705.3</c:v>
                </c:pt>
                <c:pt idx="4">
                  <c:v>6735.4</c:v>
                </c:pt>
                <c:pt idx="5">
                  <c:v>9948</c:v>
                </c:pt>
              </c:numCache>
            </c:numRef>
          </c:xVal>
          <c:yVal>
            <c:numRef>
              <c:f>'2. Resistance Calibration'!$M$4:$M$9</c:f>
              <c:numCache>
                <c:formatCode>0.00%</c:formatCode>
                <c:ptCount val="6"/>
                <c:pt idx="0">
                  <c:v>-0.24030692384264529</c:v>
                </c:pt>
                <c:pt idx="1">
                  <c:v>-0.23175825277934492</c:v>
                </c:pt>
                <c:pt idx="2">
                  <c:v>-0.2360178545995385</c:v>
                </c:pt>
                <c:pt idx="3">
                  <c:v>-0.25428990365926629</c:v>
                </c:pt>
                <c:pt idx="4">
                  <c:v>-0.27071408578994627</c:v>
                </c:pt>
                <c:pt idx="5">
                  <c:v>-0.29255737415789551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0-4BBD-A7AE-214753B0144C}"/>
            </c:ext>
          </c:extLst>
        </c:ser>
        <c:ser>
          <c:idx val="4"/>
          <c:order val="1"/>
          <c:tx>
            <c:strRef>
              <c:f>'2. Resistance Calibration'!$B$10</c:f>
              <c:strCache>
                <c:ptCount val="1"/>
                <c:pt idx="0">
                  <c:v>49805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Calibration'!$O$10:$O$15</c:f>
                <c:numCache>
                  <c:formatCode>General</c:formatCode>
                  <c:ptCount val="6"/>
                  <c:pt idx="0">
                    <c:v>7.0697755372244498E-4</c:v>
                  </c:pt>
                  <c:pt idx="1">
                    <c:v>5.5441026228614763E-4</c:v>
                  </c:pt>
                  <c:pt idx="2">
                    <c:v>4.5541297529036793E-4</c:v>
                  </c:pt>
                  <c:pt idx="3">
                    <c:v>2.6958449448546447E-4</c:v>
                  </c:pt>
                  <c:pt idx="4">
                    <c:v>2.4611126164123269E-4</c:v>
                  </c:pt>
                  <c:pt idx="5">
                    <c:v>1.3263256081315353E-4</c:v>
                  </c:pt>
                </c:numCache>
              </c:numRef>
            </c:plus>
            <c:minus>
              <c:numRef>
                <c:f>'2. Resistance Calibration'!$O$10:$O$15</c:f>
                <c:numCache>
                  <c:formatCode>General</c:formatCode>
                  <c:ptCount val="6"/>
                  <c:pt idx="0">
                    <c:v>7.0697755372244498E-4</c:v>
                  </c:pt>
                  <c:pt idx="1">
                    <c:v>5.5441026228614763E-4</c:v>
                  </c:pt>
                  <c:pt idx="2">
                    <c:v>4.5541297529036793E-4</c:v>
                  </c:pt>
                  <c:pt idx="3">
                    <c:v>2.6958449448546447E-4</c:v>
                  </c:pt>
                  <c:pt idx="4">
                    <c:v>2.4611126164123269E-4</c:v>
                  </c:pt>
                  <c:pt idx="5">
                    <c:v>1.3263256081315353E-4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Calibration'!$F$10:$F$15</c:f>
              <c:numCache>
                <c:formatCode>General</c:formatCode>
                <c:ptCount val="6"/>
                <c:pt idx="0">
                  <c:v>1477</c:v>
                </c:pt>
                <c:pt idx="1">
                  <c:v>2192.1999999999998</c:v>
                </c:pt>
                <c:pt idx="2">
                  <c:v>3232.7</c:v>
                </c:pt>
                <c:pt idx="3">
                  <c:v>4703.7</c:v>
                </c:pt>
                <c:pt idx="4">
                  <c:v>6735</c:v>
                </c:pt>
                <c:pt idx="5">
                  <c:v>9949.6</c:v>
                </c:pt>
              </c:numCache>
            </c:numRef>
          </c:xVal>
          <c:yVal>
            <c:numRef>
              <c:f>'2. Resistance Calibration'!$M$10:$M$15</c:f>
              <c:numCache>
                <c:formatCode>0.00%</c:formatCode>
                <c:ptCount val="6"/>
                <c:pt idx="0">
                  <c:v>-2.8692125410133995E-2</c:v>
                </c:pt>
                <c:pt idx="1">
                  <c:v>-4.5402202655488999E-3</c:v>
                </c:pt>
                <c:pt idx="2">
                  <c:v>9.9067936089352049E-3</c:v>
                </c:pt>
                <c:pt idx="3">
                  <c:v>-6.5863587471773344E-2</c:v>
                </c:pt>
                <c:pt idx="4">
                  <c:v>-0.12774815394118733</c:v>
                </c:pt>
                <c:pt idx="5">
                  <c:v>-9.8675106710483962E-2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E-485B-A376-51B5E863791D}"/>
            </c:ext>
          </c:extLst>
        </c:ser>
        <c:ser>
          <c:idx val="1"/>
          <c:order val="2"/>
          <c:tx>
            <c:strRef>
              <c:f>'2. Resistance Calibration'!$B$16</c:f>
              <c:strCache>
                <c:ptCount val="1"/>
                <c:pt idx="0">
                  <c:v>24902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Calibration'!$O$16:$O$21</c:f>
                <c:numCache>
                  <c:formatCode>General</c:formatCode>
                  <c:ptCount val="6"/>
                  <c:pt idx="0">
                    <c:v>5.9049475742935687E-4</c:v>
                  </c:pt>
                  <c:pt idx="1">
                    <c:v>2.3586110556797366E-4</c:v>
                  </c:pt>
                  <c:pt idx="2">
                    <c:v>1.0256808221151181E-4</c:v>
                  </c:pt>
                  <c:pt idx="3">
                    <c:v>1.8870343326760579E-4</c:v>
                  </c:pt>
                  <c:pt idx="4">
                    <c:v>1.3718294661589937E-4</c:v>
                  </c:pt>
                  <c:pt idx="5">
                    <c:v>9.2141273017019959E-5</c:v>
                  </c:pt>
                </c:numCache>
              </c:numRef>
            </c:plus>
            <c:minus>
              <c:numRef>
                <c:f>'2. Resistance Calibration'!$O$16:$O$21</c:f>
                <c:numCache>
                  <c:formatCode>General</c:formatCode>
                  <c:ptCount val="6"/>
                  <c:pt idx="0">
                    <c:v>5.9049475742935687E-4</c:v>
                  </c:pt>
                  <c:pt idx="1">
                    <c:v>2.3586110556797366E-4</c:v>
                  </c:pt>
                  <c:pt idx="2">
                    <c:v>1.0256808221151181E-4</c:v>
                  </c:pt>
                  <c:pt idx="3">
                    <c:v>1.8870343326760579E-4</c:v>
                  </c:pt>
                  <c:pt idx="4">
                    <c:v>1.3718294661589937E-4</c:v>
                  </c:pt>
                  <c:pt idx="5">
                    <c:v>9.2141273017019959E-5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Calibration'!$F$16:$F$21</c:f>
              <c:numCache>
                <c:formatCode>General</c:formatCode>
                <c:ptCount val="6"/>
                <c:pt idx="0">
                  <c:v>1477.2</c:v>
                </c:pt>
                <c:pt idx="1">
                  <c:v>2192.6</c:v>
                </c:pt>
                <c:pt idx="2">
                  <c:v>3233.2</c:v>
                </c:pt>
                <c:pt idx="3">
                  <c:v>4705.3999999999996</c:v>
                </c:pt>
                <c:pt idx="4">
                  <c:v>6735.9</c:v>
                </c:pt>
                <c:pt idx="5">
                  <c:v>9948</c:v>
                </c:pt>
              </c:numCache>
            </c:numRef>
          </c:xVal>
          <c:yVal>
            <c:numRef>
              <c:f>'2. Resistance Calibration'!$M$16:$M$21</c:f>
              <c:numCache>
                <c:formatCode>0.00%</c:formatCode>
                <c:ptCount val="6"/>
                <c:pt idx="0">
                  <c:v>1.8595506951342378E-2</c:v>
                </c:pt>
                <c:pt idx="1">
                  <c:v>3.2462654924522383E-2</c:v>
                </c:pt>
                <c:pt idx="2">
                  <c:v>3.0241128276023321E-2</c:v>
                </c:pt>
                <c:pt idx="3">
                  <c:v>5.2097367133681072E-3</c:v>
                </c:pt>
                <c:pt idx="4">
                  <c:v>-1.5405323012183669E-2</c:v>
                </c:pt>
                <c:pt idx="5">
                  <c:v>-3.6531368521718455E-2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0-4BBD-A7AE-214753B0144C}"/>
            </c:ext>
          </c:extLst>
        </c:ser>
        <c:ser>
          <c:idx val="5"/>
          <c:order val="3"/>
          <c:tx>
            <c:strRef>
              <c:f>'2. Resistance Calibration'!$B$22</c:f>
              <c:strCache>
                <c:ptCount val="1"/>
                <c:pt idx="0">
                  <c:v>12451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Calibration'!$O$22:$O$27</c:f>
                <c:numCache>
                  <c:formatCode>General</c:formatCode>
                  <c:ptCount val="6"/>
                  <c:pt idx="0">
                    <c:v>2.7829628811291617E-6</c:v>
                  </c:pt>
                  <c:pt idx="1">
                    <c:v>4.2131248928014734E-4</c:v>
                  </c:pt>
                  <c:pt idx="2">
                    <c:v>2.4768389010246711E-4</c:v>
                  </c:pt>
                  <c:pt idx="3">
                    <c:v>1.526351218472151E-4</c:v>
                  </c:pt>
                  <c:pt idx="4">
                    <c:v>9.6790254778401962E-5</c:v>
                  </c:pt>
                  <c:pt idx="5">
                    <c:v>9.1091344262980766E-5</c:v>
                  </c:pt>
                </c:numCache>
              </c:numRef>
            </c:plus>
            <c:minus>
              <c:numRef>
                <c:f>'2. Resistance Calibration'!$O$22:$O$27</c:f>
                <c:numCache>
                  <c:formatCode>General</c:formatCode>
                  <c:ptCount val="6"/>
                  <c:pt idx="0">
                    <c:v>2.7829628811291617E-6</c:v>
                  </c:pt>
                  <c:pt idx="1">
                    <c:v>4.2131248928014734E-4</c:v>
                  </c:pt>
                  <c:pt idx="2">
                    <c:v>2.4768389010246711E-4</c:v>
                  </c:pt>
                  <c:pt idx="3">
                    <c:v>1.526351218472151E-4</c:v>
                  </c:pt>
                  <c:pt idx="4">
                    <c:v>9.6790254778401962E-5</c:v>
                  </c:pt>
                  <c:pt idx="5">
                    <c:v>9.1091344262980766E-5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Calibration'!$F$22:$F$27</c:f>
              <c:numCache>
                <c:formatCode>General</c:formatCode>
                <c:ptCount val="6"/>
                <c:pt idx="0">
                  <c:v>1476.8</c:v>
                </c:pt>
                <c:pt idx="1">
                  <c:v>2191.4</c:v>
                </c:pt>
                <c:pt idx="2">
                  <c:v>3232.4</c:v>
                </c:pt>
                <c:pt idx="3">
                  <c:v>4705.8</c:v>
                </c:pt>
                <c:pt idx="4">
                  <c:v>6736.5</c:v>
                </c:pt>
                <c:pt idx="5">
                  <c:v>9950</c:v>
                </c:pt>
              </c:numCache>
            </c:numRef>
          </c:xVal>
          <c:yVal>
            <c:numRef>
              <c:f>'2. Resistance Calibration'!$M$22:$M$27</c:f>
              <c:numCache>
                <c:formatCode>0.00%</c:formatCode>
                <c:ptCount val="6"/>
                <c:pt idx="0">
                  <c:v>3.9774959279481381E-2</c:v>
                </c:pt>
                <c:pt idx="1">
                  <c:v>5.3989129944068015E-2</c:v>
                </c:pt>
                <c:pt idx="2">
                  <c:v>4.7425087954656719E-2</c:v>
                </c:pt>
                <c:pt idx="3">
                  <c:v>2.2328280896426911E-2</c:v>
                </c:pt>
                <c:pt idx="4">
                  <c:v>-1.3391771969862853E-3</c:v>
                </c:pt>
                <c:pt idx="5">
                  <c:v>-1.8591238145616917E-2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DE-485B-A376-51B5E863791D}"/>
            </c:ext>
          </c:extLst>
        </c:ser>
        <c:ser>
          <c:idx val="2"/>
          <c:order val="4"/>
          <c:tx>
            <c:strRef>
              <c:f>'2. Resistance Calibration'!$B$28</c:f>
              <c:strCache>
                <c:ptCount val="1"/>
                <c:pt idx="0">
                  <c:v>6226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Calibration'!$O$28:$O$33</c:f>
                <c:numCache>
                  <c:formatCode>General</c:formatCode>
                  <c:ptCount val="6"/>
                  <c:pt idx="0">
                    <c:v>3.3503877452197863E-3</c:v>
                  </c:pt>
                  <c:pt idx="1">
                    <c:v>2.2443864566056176E-3</c:v>
                  </c:pt>
                  <c:pt idx="2">
                    <c:v>1.4776140156964037E-3</c:v>
                  </c:pt>
                  <c:pt idx="3">
                    <c:v>1.1032476716031311E-3</c:v>
                  </c:pt>
                  <c:pt idx="4">
                    <c:v>8.3719010412319772E-4</c:v>
                  </c:pt>
                  <c:pt idx="5">
                    <c:v>5.1552994078267922E-4</c:v>
                  </c:pt>
                </c:numCache>
              </c:numRef>
            </c:plus>
            <c:minus>
              <c:numRef>
                <c:f>'2. Resistance Calibration'!$O$28:$O$33</c:f>
                <c:numCache>
                  <c:formatCode>General</c:formatCode>
                  <c:ptCount val="6"/>
                  <c:pt idx="0">
                    <c:v>3.3503877452197863E-3</c:v>
                  </c:pt>
                  <c:pt idx="1">
                    <c:v>2.2443864566056176E-3</c:v>
                  </c:pt>
                  <c:pt idx="2">
                    <c:v>1.4776140156964037E-3</c:v>
                  </c:pt>
                  <c:pt idx="3">
                    <c:v>1.1032476716031311E-3</c:v>
                  </c:pt>
                  <c:pt idx="4">
                    <c:v>8.3719010412319772E-4</c:v>
                  </c:pt>
                  <c:pt idx="5">
                    <c:v>5.1552994078267922E-4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Calibration'!$F$28:$F$33</c:f>
              <c:numCache>
                <c:formatCode>General</c:formatCode>
                <c:ptCount val="6"/>
                <c:pt idx="0">
                  <c:v>1477.3</c:v>
                </c:pt>
                <c:pt idx="1">
                  <c:v>2192.4</c:v>
                </c:pt>
                <c:pt idx="2">
                  <c:v>3233.8</c:v>
                </c:pt>
                <c:pt idx="3">
                  <c:v>4704.2</c:v>
                </c:pt>
                <c:pt idx="4">
                  <c:v>6738</c:v>
                </c:pt>
                <c:pt idx="5">
                  <c:v>9947</c:v>
                </c:pt>
              </c:numCache>
            </c:numRef>
          </c:xVal>
          <c:yVal>
            <c:numRef>
              <c:f>'2. Resistance Calibration'!$M$28:$M$33</c:f>
              <c:numCache>
                <c:formatCode>0.00%</c:formatCode>
                <c:ptCount val="6"/>
                <c:pt idx="0">
                  <c:v>-3.4915482225608474E-2</c:v>
                </c:pt>
                <c:pt idx="1">
                  <c:v>4.420915478170917E-3</c:v>
                </c:pt>
                <c:pt idx="2">
                  <c:v>1.2981838439291682E-2</c:v>
                </c:pt>
                <c:pt idx="3">
                  <c:v>-7.0636315701255725E-4</c:v>
                </c:pt>
                <c:pt idx="4">
                  <c:v>-1.7009176510137003E-2</c:v>
                </c:pt>
                <c:pt idx="5">
                  <c:v>-2.7949388251237828E-2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D0-4BBD-A7AE-214753B0144C}"/>
            </c:ext>
          </c:extLst>
        </c:ser>
        <c:ser>
          <c:idx val="6"/>
          <c:order val="5"/>
          <c:tx>
            <c:strRef>
              <c:f>'2. Resistance Calibration'!$B$34</c:f>
              <c:strCache>
                <c:ptCount val="1"/>
                <c:pt idx="0">
                  <c:v>3113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Calibration'!$O$34:$O$39</c:f>
                <c:numCache>
                  <c:formatCode>General</c:formatCode>
                  <c:ptCount val="6"/>
                  <c:pt idx="0">
                    <c:v>2.6571167703222471E-3</c:v>
                  </c:pt>
                  <c:pt idx="1">
                    <c:v>1.8039831103784075E-3</c:v>
                  </c:pt>
                  <c:pt idx="2">
                    <c:v>1.1313356317426851E-3</c:v>
                  </c:pt>
                  <c:pt idx="3">
                    <c:v>8.407647580563689E-4</c:v>
                  </c:pt>
                  <c:pt idx="4">
                    <c:v>4.7376490709952353E-4</c:v>
                  </c:pt>
                  <c:pt idx="5">
                    <c:v>4.1303933154912802E-4</c:v>
                  </c:pt>
                </c:numCache>
              </c:numRef>
            </c:plus>
            <c:minus>
              <c:numRef>
                <c:f>'2. Resistance Calibration'!$O$34:$O$39</c:f>
                <c:numCache>
                  <c:formatCode>General</c:formatCode>
                  <c:ptCount val="6"/>
                  <c:pt idx="0">
                    <c:v>2.6571167703222471E-3</c:v>
                  </c:pt>
                  <c:pt idx="1">
                    <c:v>1.8039831103784075E-3</c:v>
                  </c:pt>
                  <c:pt idx="2">
                    <c:v>1.1313356317426851E-3</c:v>
                  </c:pt>
                  <c:pt idx="3">
                    <c:v>8.407647580563689E-4</c:v>
                  </c:pt>
                  <c:pt idx="4">
                    <c:v>4.7376490709952353E-4</c:v>
                  </c:pt>
                  <c:pt idx="5">
                    <c:v>4.1303933154912802E-4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Calibration'!$F$34:$F$39</c:f>
              <c:numCache>
                <c:formatCode>General</c:formatCode>
                <c:ptCount val="6"/>
                <c:pt idx="0">
                  <c:v>1477.3</c:v>
                </c:pt>
                <c:pt idx="1">
                  <c:v>2193.1</c:v>
                </c:pt>
                <c:pt idx="2">
                  <c:v>3233.6</c:v>
                </c:pt>
                <c:pt idx="3">
                  <c:v>4706.3999999999996</c:v>
                </c:pt>
                <c:pt idx="4">
                  <c:v>6737.6</c:v>
                </c:pt>
                <c:pt idx="5">
                  <c:v>9952</c:v>
                </c:pt>
              </c:numCache>
            </c:numRef>
          </c:xVal>
          <c:yVal>
            <c:numRef>
              <c:f>'2. Resistance Calibration'!$M$34:$M$39</c:f>
              <c:numCache>
                <c:formatCode>0.00%</c:formatCode>
                <c:ptCount val="6"/>
                <c:pt idx="0">
                  <c:v>-3.3145274965059701E-2</c:v>
                </c:pt>
                <c:pt idx="1">
                  <c:v>3.930029350427855E-3</c:v>
                </c:pt>
                <c:pt idx="2">
                  <c:v>1.4446384523838285E-2</c:v>
                </c:pt>
                <c:pt idx="3">
                  <c:v>-9.7868895437169812E-5</c:v>
                </c:pt>
                <c:pt idx="4">
                  <c:v>-1.5548036077601246E-2</c:v>
                </c:pt>
                <c:pt idx="5">
                  <c:v>-2.7835074004073923E-2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DE-485B-A376-51B5E863791D}"/>
            </c:ext>
          </c:extLst>
        </c:ser>
        <c:ser>
          <c:idx val="3"/>
          <c:order val="6"/>
          <c:tx>
            <c:strRef>
              <c:f>'2. Resistance Calibration'!$B$40</c:f>
              <c:strCache>
                <c:ptCount val="1"/>
                <c:pt idx="0">
                  <c:v>1556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 Resistance Calibration'!$O$40:$O$45</c:f>
                <c:numCache>
                  <c:formatCode>General</c:formatCode>
                  <c:ptCount val="6"/>
                  <c:pt idx="0">
                    <c:v>1.7699011549374274E-3</c:v>
                  </c:pt>
                  <c:pt idx="1">
                    <c:v>1.1143858395884858E-3</c:v>
                  </c:pt>
                  <c:pt idx="2">
                    <c:v>8.4489612367459946E-4</c:v>
                  </c:pt>
                  <c:pt idx="3">
                    <c:v>5.3207270092205919E-4</c:v>
                  </c:pt>
                  <c:pt idx="4">
                    <c:v>4.1364200807215057E-4</c:v>
                  </c:pt>
                  <c:pt idx="5">
                    <c:v>2.8824770575439779E-4</c:v>
                  </c:pt>
                </c:numCache>
              </c:numRef>
            </c:plus>
            <c:minus>
              <c:numRef>
                <c:f>'2. Resistance Calibration'!$O$40:$O$45</c:f>
                <c:numCache>
                  <c:formatCode>General</c:formatCode>
                  <c:ptCount val="6"/>
                  <c:pt idx="0">
                    <c:v>1.7699011549374274E-3</c:v>
                  </c:pt>
                  <c:pt idx="1">
                    <c:v>1.1143858395884858E-3</c:v>
                  </c:pt>
                  <c:pt idx="2">
                    <c:v>8.4489612367459946E-4</c:v>
                  </c:pt>
                  <c:pt idx="3">
                    <c:v>5.3207270092205919E-4</c:v>
                  </c:pt>
                  <c:pt idx="4">
                    <c:v>4.1364200807215057E-4</c:v>
                  </c:pt>
                  <c:pt idx="5">
                    <c:v>2.8824770575439779E-4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 Resistance Calibration'!$F$40:$F$45</c:f>
              <c:numCache>
                <c:formatCode>General</c:formatCode>
                <c:ptCount val="6"/>
                <c:pt idx="0">
                  <c:v>1477.7</c:v>
                </c:pt>
                <c:pt idx="1">
                  <c:v>2193.1999999999998</c:v>
                </c:pt>
                <c:pt idx="2">
                  <c:v>3233.7</c:v>
                </c:pt>
                <c:pt idx="3">
                  <c:v>4705.5</c:v>
                </c:pt>
                <c:pt idx="4">
                  <c:v>6738.9</c:v>
                </c:pt>
                <c:pt idx="5">
                  <c:v>9950</c:v>
                </c:pt>
              </c:numCache>
            </c:numRef>
          </c:xVal>
          <c:yVal>
            <c:numRef>
              <c:f>'2. Resistance Calibration'!$M$40:$M$45</c:f>
              <c:numCache>
                <c:formatCode>0.00%</c:formatCode>
                <c:ptCount val="6"/>
                <c:pt idx="0">
                  <c:v>-3.1363813827101517E-2</c:v>
                </c:pt>
                <c:pt idx="1">
                  <c:v>6.3215426807443631E-3</c:v>
                </c:pt>
                <c:pt idx="2">
                  <c:v>1.4558224158263799E-2</c:v>
                </c:pt>
                <c:pt idx="3">
                  <c:v>1.8195848980102625E-3</c:v>
                </c:pt>
                <c:pt idx="4">
                  <c:v>-1.5110422253049371E-2</c:v>
                </c:pt>
                <c:pt idx="5">
                  <c:v>-2.6080464337190024E-2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D0-4BBD-A7AE-214753B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6047"/>
        <c:axId val="589447295"/>
      </c:scatterChart>
      <c:valAx>
        <c:axId val="5894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Calibration</a:t>
                </a:r>
                <a:r>
                  <a:rPr lang="en-CA" baseline="0"/>
                  <a:t> Resistive Load (</a:t>
                </a:r>
                <a:r>
                  <a:rPr lang="el-GR" baseline="0"/>
                  <a:t>Ω</a:t>
                </a: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7295"/>
        <c:crosses val="autoZero"/>
        <c:crossBetween val="midCat"/>
      </c:valAx>
      <c:valAx>
        <c:axId val="589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3</xdr:row>
      <xdr:rowOff>3175</xdr:rowOff>
    </xdr:from>
    <xdr:to>
      <xdr:col>24</xdr:col>
      <xdr:colOff>314325</xdr:colOff>
      <xdr:row>22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4682-5B8C-4A31-BDAA-549E6AEB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B2472-B39B-4457-BE75-1E01AB75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19</xdr:row>
      <xdr:rowOff>187325</xdr:rowOff>
    </xdr:from>
    <xdr:to>
      <xdr:col>24</xdr:col>
      <xdr:colOff>0</xdr:colOff>
      <xdr:row>40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86C2D-7369-4FB4-9128-0CB5EA6B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3AA3-A324-444C-9647-36F5D352532D}">
  <dimension ref="A1:P37"/>
  <sheetViews>
    <sheetView topLeftCell="A7" workbookViewId="0">
      <selection activeCell="P32" sqref="P32"/>
    </sheetView>
  </sheetViews>
  <sheetFormatPr defaultRowHeight="15" x14ac:dyDescent="0.25"/>
  <cols>
    <col min="1" max="1" width="21.42578125" bestFit="1" customWidth="1"/>
    <col min="2" max="2" width="14.42578125" bestFit="1" customWidth="1"/>
    <col min="4" max="4" width="12.42578125" bestFit="1" customWidth="1"/>
    <col min="7" max="7" width="12" bestFit="1" customWidth="1"/>
    <col min="11" max="14" width="12.7109375" bestFit="1" customWidth="1"/>
    <col min="15" max="15" width="22.28515625" bestFit="1" customWidth="1"/>
    <col min="16" max="16" width="24.85546875" bestFit="1" customWidth="1"/>
  </cols>
  <sheetData>
    <row r="1" spans="1:16" ht="23.25" x14ac:dyDescent="0.35">
      <c r="A1" s="14" t="s">
        <v>49</v>
      </c>
      <c r="B1" s="14"/>
      <c r="C1" s="14"/>
      <c r="D1" s="12">
        <v>44699</v>
      </c>
    </row>
    <row r="3" spans="1:16" ht="18" thickBot="1" x14ac:dyDescent="0.35">
      <c r="A3" s="13" t="s">
        <v>50</v>
      </c>
      <c r="B3" t="b">
        <v>1</v>
      </c>
      <c r="E3" s="15" t="s">
        <v>1</v>
      </c>
      <c r="F3" s="15"/>
      <c r="G3" s="15" t="s">
        <v>9</v>
      </c>
      <c r="H3" s="15"/>
      <c r="I3" s="15" t="s">
        <v>10</v>
      </c>
      <c r="J3" s="15"/>
      <c r="K3" s="1"/>
      <c r="L3" s="1"/>
      <c r="M3" s="15" t="s">
        <v>9</v>
      </c>
      <c r="N3" s="15"/>
    </row>
    <row r="4" spans="1:16" ht="16.5" thickTop="1" thickBot="1" x14ac:dyDescent="0.3">
      <c r="A4" s="4" t="s">
        <v>5</v>
      </c>
      <c r="B4" s="4" t="s">
        <v>6</v>
      </c>
      <c r="C4" s="4" t="s">
        <v>0</v>
      </c>
      <c r="D4" s="4" t="s">
        <v>15</v>
      </c>
      <c r="E4" s="4" t="s">
        <v>3</v>
      </c>
      <c r="F4" s="4" t="s">
        <v>4</v>
      </c>
      <c r="G4" s="4" t="s">
        <v>8</v>
      </c>
      <c r="H4" s="4" t="s">
        <v>2</v>
      </c>
      <c r="I4" s="4" t="s">
        <v>8</v>
      </c>
      <c r="J4" s="4" t="s">
        <v>2</v>
      </c>
      <c r="M4" s="4" t="s">
        <v>14</v>
      </c>
      <c r="N4" s="4" t="s">
        <v>12</v>
      </c>
      <c r="O4" s="4" t="s">
        <v>7</v>
      </c>
      <c r="P4" s="8" t="s">
        <v>35</v>
      </c>
    </row>
    <row r="5" spans="1:16" x14ac:dyDescent="0.25">
      <c r="A5">
        <v>8</v>
      </c>
      <c r="B5" s="3">
        <f t="shared" ref="B5:B37" si="0">25500000/2^A5</f>
        <v>99609.375</v>
      </c>
      <c r="C5">
        <v>32</v>
      </c>
      <c r="D5">
        <f>C5/6375000</f>
        <v>5.0196078431372549E-6</v>
      </c>
      <c r="E5" s="2">
        <v>10000</v>
      </c>
      <c r="F5">
        <v>0</v>
      </c>
      <c r="G5">
        <v>3792.7714285714287</v>
      </c>
      <c r="H5">
        <v>86.314285714285717</v>
      </c>
      <c r="I5">
        <v>1.5228866252841606</v>
      </c>
      <c r="J5">
        <v>1.5449720953823727</v>
      </c>
      <c r="K5">
        <f t="shared" ref="K5:K37" si="1">G5/(32786*0.33*0.0001)</f>
        <v>3505.5349091828075</v>
      </c>
      <c r="L5">
        <f t="shared" ref="L5:L37" si="2">H5/(32786*0.33*0.0001)</f>
        <v>79.777478667248687</v>
      </c>
      <c r="M5">
        <f>0.001*(K5^2+L5^2)/K5</f>
        <v>3.5073504512519595</v>
      </c>
      <c r="N5">
        <f>1000000000000*L5/(2*PI()*$B5*(K5^2+L5^2))</f>
        <v>10.367326220602655</v>
      </c>
      <c r="O5" t="s">
        <v>11</v>
      </c>
      <c r="P5" s="9"/>
    </row>
    <row r="6" spans="1:16" x14ac:dyDescent="0.25">
      <c r="A6" s="5">
        <v>8</v>
      </c>
      <c r="B6" s="6">
        <f t="shared" si="0"/>
        <v>99609.375</v>
      </c>
      <c r="C6" s="5">
        <v>16</v>
      </c>
      <c r="D6" s="5">
        <f t="shared" ref="D6:D37" si="3">C6/6375000</f>
        <v>2.5098039215686274E-6</v>
      </c>
      <c r="E6" s="7">
        <v>10000</v>
      </c>
      <c r="F6" s="5">
        <v>0</v>
      </c>
      <c r="G6" s="5">
        <v>3800.72</v>
      </c>
      <c r="H6" s="5">
        <v>88.63333333333334</v>
      </c>
      <c r="I6" s="5">
        <v>1.7985920419409525</v>
      </c>
      <c r="J6" s="5">
        <v>1.4918296000400162</v>
      </c>
      <c r="K6" s="5">
        <f t="shared" si="1"/>
        <v>3512.8815144675568</v>
      </c>
      <c r="L6" s="5">
        <f t="shared" si="2"/>
        <v>81.920898732952665</v>
      </c>
      <c r="M6" s="5">
        <f>0.001*(K6^2+L6^2)/K6</f>
        <v>3.5147919215284205</v>
      </c>
      <c r="N6" s="5">
        <f>1000000000000*L6/(2*PI()*$B6*(K6^2+L6^2))</f>
        <v>10.601113966725368</v>
      </c>
      <c r="O6" s="5" t="s">
        <v>13</v>
      </c>
      <c r="P6" s="10" t="s">
        <v>34</v>
      </c>
    </row>
    <row r="7" spans="1:16" x14ac:dyDescent="0.25">
      <c r="A7">
        <v>8</v>
      </c>
      <c r="B7" s="3">
        <f t="shared" si="0"/>
        <v>99609.375</v>
      </c>
      <c r="C7">
        <v>15</v>
      </c>
      <c r="D7">
        <f t="shared" si="3"/>
        <v>2.352941176470588E-6</v>
      </c>
      <c r="E7" s="2">
        <v>10000</v>
      </c>
      <c r="F7">
        <v>0</v>
      </c>
      <c r="G7">
        <v>3782.1538461538462</v>
      </c>
      <c r="H7">
        <v>-292.93076923076922</v>
      </c>
      <c r="I7">
        <v>1.6523248817326781</v>
      </c>
      <c r="J7">
        <v>1.5301506287766431</v>
      </c>
      <c r="K7">
        <f t="shared" si="1"/>
        <v>3495.7214241054903</v>
      </c>
      <c r="L7">
        <f t="shared" si="2"/>
        <v>-270.74635444061414</v>
      </c>
      <c r="M7">
        <f>0.001*(K7^2+L7^2)/K7</f>
        <v>3.5166909407086733</v>
      </c>
      <c r="N7">
        <f>1000000000000*L7/(2*PI()*$B7*(K7^2+L7^2))</f>
        <v>-35.189371915255307</v>
      </c>
      <c r="O7" t="s">
        <v>22</v>
      </c>
      <c r="P7" s="9"/>
    </row>
    <row r="8" spans="1:16" x14ac:dyDescent="0.25">
      <c r="A8">
        <v>8</v>
      </c>
      <c r="B8" s="3">
        <f t="shared" si="0"/>
        <v>99609.375</v>
      </c>
      <c r="C8">
        <v>8</v>
      </c>
      <c r="D8">
        <f t="shared" si="3"/>
        <v>1.2549019607843137E-6</v>
      </c>
      <c r="E8" s="2">
        <v>10000</v>
      </c>
      <c r="F8">
        <v>0</v>
      </c>
      <c r="G8">
        <v>2749.24609375</v>
      </c>
      <c r="H8">
        <v>-2622.46875</v>
      </c>
      <c r="I8">
        <v>1.6926958132549799</v>
      </c>
      <c r="J8">
        <v>1.5280578972997063</v>
      </c>
      <c r="K8">
        <f t="shared" si="1"/>
        <v>2541.0384825655442</v>
      </c>
      <c r="L8">
        <f t="shared" si="2"/>
        <v>-2423.8623192826203</v>
      </c>
      <c r="M8">
        <f>0.001*(K8^2+L8^2)/K8</f>
        <v>4.8531280408890991</v>
      </c>
      <c r="N8">
        <f>1000000000000*L8/(2*PI()*$B8*(K8^2+L8^2))</f>
        <v>-314.04716124894071</v>
      </c>
      <c r="O8" t="s">
        <v>16</v>
      </c>
      <c r="P8" s="9"/>
    </row>
    <row r="9" spans="1:16" x14ac:dyDescent="0.25">
      <c r="A9">
        <v>8</v>
      </c>
      <c r="B9" s="3">
        <f t="shared" si="0"/>
        <v>99609.375</v>
      </c>
      <c r="C9">
        <v>4</v>
      </c>
      <c r="D9">
        <f t="shared" si="3"/>
        <v>6.2745098039215686E-7</v>
      </c>
      <c r="E9" s="2">
        <v>10000</v>
      </c>
      <c r="F9">
        <v>0</v>
      </c>
      <c r="G9">
        <v>1535.8125</v>
      </c>
      <c r="H9">
        <v>-3475.76953125</v>
      </c>
      <c r="I9">
        <v>1.6735534798744856</v>
      </c>
      <c r="J9">
        <v>1.5454094620111001</v>
      </c>
      <c r="K9">
        <f t="shared" si="1"/>
        <v>1419.5013947194755</v>
      </c>
      <c r="L9">
        <f t="shared" si="2"/>
        <v>-3212.5403962611535</v>
      </c>
      <c r="M9">
        <f>0.001*(K9^2+L9^2)/K9</f>
        <v>8.6899527207988765</v>
      </c>
      <c r="N9">
        <f>1000000000000*L9/(2*PI()*$B9*(K9^2+L9^2))</f>
        <v>-416.11682561907537</v>
      </c>
      <c r="O9" t="s">
        <v>17</v>
      </c>
      <c r="P9" s="9"/>
    </row>
    <row r="10" spans="1:16" x14ac:dyDescent="0.25">
      <c r="A10">
        <v>8</v>
      </c>
      <c r="B10" s="3">
        <f t="shared" si="0"/>
        <v>99609.375</v>
      </c>
      <c r="C10">
        <v>3</v>
      </c>
      <c r="D10">
        <f t="shared" si="3"/>
        <v>4.7058823529411767E-7</v>
      </c>
      <c r="E10" s="2">
        <v>10000</v>
      </c>
      <c r="F10">
        <v>0</v>
      </c>
      <c r="G10">
        <v>1220.1556420233462</v>
      </c>
      <c r="H10">
        <v>-3608.6575875486383</v>
      </c>
      <c r="I10">
        <v>1.6804834387181642</v>
      </c>
      <c r="J10">
        <v>1.6898273163452937</v>
      </c>
      <c r="K10">
        <f t="shared" si="1"/>
        <v>1127.7500577882893</v>
      </c>
      <c r="L10">
        <f t="shared" si="2"/>
        <v>-3335.3644918180507</v>
      </c>
      <c r="M10">
        <f t="shared" ref="M10:M37" si="4">0.001*(K10^2+L10^2)/K10</f>
        <v>10.992219774684633</v>
      </c>
      <c r="N10">
        <f t="shared" ref="N10:N37" si="5">1000000000000*L10/(2*PI()*$B10*(K10^2+L10^2))</f>
        <v>-429.89753659138978</v>
      </c>
      <c r="O10" t="s">
        <v>18</v>
      </c>
      <c r="P10" s="9"/>
    </row>
    <row r="11" spans="1:16" x14ac:dyDescent="0.25">
      <c r="A11">
        <v>8</v>
      </c>
      <c r="B11" s="3">
        <f t="shared" si="0"/>
        <v>99609.375</v>
      </c>
      <c r="C11">
        <v>2</v>
      </c>
      <c r="D11">
        <f t="shared" si="3"/>
        <v>3.1372549019607843E-7</v>
      </c>
      <c r="E11" s="2">
        <v>10000</v>
      </c>
      <c r="F11">
        <v>0</v>
      </c>
      <c r="G11">
        <v>859.54615384615386</v>
      </c>
      <c r="H11">
        <v>-3710.8615384615387</v>
      </c>
      <c r="I11">
        <v>1.6460280325752883</v>
      </c>
      <c r="J11">
        <v>1.570173171017214</v>
      </c>
      <c r="K11">
        <f t="shared" si="1"/>
        <v>794.45047114174179</v>
      </c>
      <c r="L11">
        <f t="shared" si="2"/>
        <v>-3429.8282696989463</v>
      </c>
      <c r="M11">
        <f t="shared" si="4"/>
        <v>15.601820328597896</v>
      </c>
      <c r="N11">
        <f t="shared" si="5"/>
        <v>-442.13021249502805</v>
      </c>
      <c r="O11" t="s">
        <v>19</v>
      </c>
      <c r="P11" s="9"/>
    </row>
    <row r="12" spans="1:16" x14ac:dyDescent="0.25">
      <c r="A12">
        <v>8</v>
      </c>
      <c r="B12" s="3">
        <f t="shared" si="0"/>
        <v>99609.375</v>
      </c>
      <c r="C12">
        <v>1</v>
      </c>
      <c r="D12">
        <f t="shared" si="3"/>
        <v>1.5686274509803921E-7</v>
      </c>
      <c r="E12" s="2">
        <v>10000</v>
      </c>
      <c r="F12">
        <v>0</v>
      </c>
      <c r="G12">
        <v>463.37254901960785</v>
      </c>
      <c r="H12">
        <v>-3772.670588235294</v>
      </c>
      <c r="I12">
        <v>1.541081671484456</v>
      </c>
      <c r="J12">
        <v>1.744829236843525</v>
      </c>
      <c r="K12">
        <f t="shared" si="1"/>
        <v>428.280131596827</v>
      </c>
      <c r="L12">
        <f t="shared" si="2"/>
        <v>-3486.9563581603511</v>
      </c>
      <c r="M12">
        <f t="shared" si="4"/>
        <v>28.818260769692301</v>
      </c>
      <c r="N12">
        <f t="shared" si="5"/>
        <v>-451.4095410007709</v>
      </c>
      <c r="O12" t="s">
        <v>20</v>
      </c>
      <c r="P12" s="9"/>
    </row>
    <row r="13" spans="1:16" x14ac:dyDescent="0.25">
      <c r="A13">
        <v>8</v>
      </c>
      <c r="B13" s="3">
        <f t="shared" si="0"/>
        <v>99609.375</v>
      </c>
      <c r="C13">
        <v>0</v>
      </c>
      <c r="D13">
        <f t="shared" si="3"/>
        <v>0</v>
      </c>
      <c r="E13" s="2">
        <v>10000</v>
      </c>
      <c r="F13">
        <v>0</v>
      </c>
      <c r="G13">
        <v>471.8220640569395</v>
      </c>
      <c r="H13">
        <v>-3768.4875444839859</v>
      </c>
      <c r="I13">
        <v>1.4867184275206407</v>
      </c>
      <c r="J13">
        <v>1.3207977823380055</v>
      </c>
      <c r="K13">
        <f t="shared" si="1"/>
        <v>436.08974271810348</v>
      </c>
      <c r="L13">
        <f t="shared" si="2"/>
        <v>-3483.0901072741558</v>
      </c>
      <c r="M13">
        <f t="shared" si="4"/>
        <v>28.25586055359312</v>
      </c>
      <c r="N13">
        <f t="shared" si="5"/>
        <v>-451.64812950613617</v>
      </c>
      <c r="O13" t="s">
        <v>21</v>
      </c>
      <c r="P13" s="9"/>
    </row>
    <row r="14" spans="1:16" x14ac:dyDescent="0.25">
      <c r="A14" s="5">
        <v>9</v>
      </c>
      <c r="B14" s="6">
        <f t="shared" si="0"/>
        <v>49804.6875</v>
      </c>
      <c r="C14" s="5">
        <v>17</v>
      </c>
      <c r="D14" s="5">
        <f t="shared" si="3"/>
        <v>2.6666666666666668E-6</v>
      </c>
      <c r="E14" s="7">
        <v>10000</v>
      </c>
      <c r="F14" s="5">
        <v>0</v>
      </c>
      <c r="G14" s="5">
        <v>8970.1241501976638</v>
      </c>
      <c r="H14" s="5">
        <v>1.6010900790513771</v>
      </c>
      <c r="I14" s="5">
        <v>1.1911119166535233</v>
      </c>
      <c r="J14" s="5">
        <v>1.0363991137721398</v>
      </c>
      <c r="K14" s="5">
        <f t="shared" ref="K14" si="6">G14/(32786*0.33*0.0001)</f>
        <v>8290.7931417490308</v>
      </c>
      <c r="L14" s="5">
        <f t="shared" ref="L14" si="7">H14/(32786*0.33*0.0001)</f>
        <v>1.4798353316468937</v>
      </c>
      <c r="M14" s="5">
        <f t="shared" ref="M14" si="8">0.001*(K14^2+L14^2)/K14</f>
        <v>8.2907934058869213</v>
      </c>
      <c r="N14" s="5">
        <f t="shared" ref="N14" si="9">1000000000000*L14/(2*PI()*$B14*(K14^2+L14^2))</f>
        <v>6.8797258351130888E-2</v>
      </c>
      <c r="O14" s="5" t="s">
        <v>73</v>
      </c>
      <c r="P14" s="10" t="s">
        <v>34</v>
      </c>
    </row>
    <row r="15" spans="1:16" x14ac:dyDescent="0.25">
      <c r="A15">
        <v>9</v>
      </c>
      <c r="B15" s="3">
        <f t="shared" si="0"/>
        <v>49804.6875</v>
      </c>
      <c r="C15">
        <v>16</v>
      </c>
      <c r="D15">
        <f t="shared" si="3"/>
        <v>2.5098039215686274E-6</v>
      </c>
      <c r="E15" s="2">
        <v>10000</v>
      </c>
      <c r="F15">
        <v>0</v>
      </c>
      <c r="G15">
        <v>8607.3569896193803</v>
      </c>
      <c r="H15">
        <v>-279.81745328719683</v>
      </c>
      <c r="I15">
        <v>2.0360628274351273</v>
      </c>
      <c r="J15">
        <v>1.4365776633255884</v>
      </c>
      <c r="K15">
        <f t="shared" ref="K15" si="10">G15/(32786*0.33*0.0001)</f>
        <v>7955.49928888659</v>
      </c>
      <c r="L15">
        <f t="shared" ref="L15" si="11">H15/(32786*0.33*0.0001)</f>
        <v>-258.62614427739555</v>
      </c>
      <c r="M15">
        <f t="shared" ref="M15" si="12">0.001*(K15^2+L15^2)/K15</f>
        <v>7.9639069927999362</v>
      </c>
      <c r="N15">
        <f t="shared" ref="N15" si="13">1000000000000*L15/(2*PI()*$B15*(K15^2+L15^2))</f>
        <v>-13.044538433518854</v>
      </c>
      <c r="O15" t="s">
        <v>72</v>
      </c>
      <c r="P15" s="9"/>
    </row>
    <row r="16" spans="1:16" x14ac:dyDescent="0.25">
      <c r="A16">
        <v>10</v>
      </c>
      <c r="B16" s="3">
        <f t="shared" si="0"/>
        <v>24902.34375</v>
      </c>
      <c r="C16">
        <v>32</v>
      </c>
      <c r="D16">
        <f t="shared" si="3"/>
        <v>5.0196078431372549E-6</v>
      </c>
      <c r="E16" s="2">
        <v>10000</v>
      </c>
      <c r="F16">
        <v>0</v>
      </c>
      <c r="G16">
        <v>8976.3361538461395</v>
      </c>
      <c r="H16">
        <v>3378.0695970695851</v>
      </c>
      <c r="I16">
        <v>0.57486313560976166</v>
      </c>
      <c r="J16">
        <v>0.87635620836928074</v>
      </c>
      <c r="K16">
        <f t="shared" si="1"/>
        <v>8296.5346940824147</v>
      </c>
      <c r="L16">
        <f t="shared" si="2"/>
        <v>3122.2395341226438</v>
      </c>
      <c r="M16">
        <f t="shared" si="4"/>
        <v>9.4715288413848437</v>
      </c>
      <c r="N16">
        <f t="shared" si="5"/>
        <v>253.93894248273639</v>
      </c>
      <c r="O16" t="s">
        <v>36</v>
      </c>
      <c r="P16" s="9"/>
    </row>
    <row r="17" spans="1:16" x14ac:dyDescent="0.25">
      <c r="A17">
        <v>10</v>
      </c>
      <c r="B17" s="3">
        <f t="shared" si="0"/>
        <v>24902.34375</v>
      </c>
      <c r="C17">
        <v>18</v>
      </c>
      <c r="D17">
        <f>C17/6375000</f>
        <v>2.8235294117647058E-6</v>
      </c>
      <c r="E17" s="2">
        <v>10000</v>
      </c>
      <c r="F17">
        <v>0</v>
      </c>
      <c r="G17">
        <v>9590.0629921259915</v>
      </c>
      <c r="H17">
        <v>146.58915748031484</v>
      </c>
      <c r="I17">
        <v>1.0500321067163982</v>
      </c>
      <c r="J17">
        <v>0.86763842232399813</v>
      </c>
      <c r="K17">
        <f t="shared" ref="K17" si="14">G17/(32786*0.33*0.0001)</f>
        <v>8863.7823906046287</v>
      </c>
      <c r="L17">
        <f t="shared" ref="L17" si="15">H17/(32786*0.33*0.0001)</f>
        <v>135.48757644182461</v>
      </c>
      <c r="M17">
        <f t="shared" ref="M17" si="16">0.001*(K17^2+L17^2)/K17</f>
        <v>8.8658533894808578</v>
      </c>
      <c r="N17">
        <f>1000000000000*L17/(2*PI()*$B17*(K17^2+L17^2))</f>
        <v>11.018938305134752</v>
      </c>
      <c r="O17" t="s">
        <v>81</v>
      </c>
      <c r="P17" s="9"/>
    </row>
    <row r="18" spans="1:16" x14ac:dyDescent="0.25">
      <c r="A18" s="5">
        <v>10</v>
      </c>
      <c r="B18" s="6">
        <f t="shared" si="0"/>
        <v>24902.34375</v>
      </c>
      <c r="C18" s="5">
        <v>17</v>
      </c>
      <c r="D18" s="5">
        <f t="shared" si="3"/>
        <v>2.6666666666666668E-6</v>
      </c>
      <c r="E18" s="7">
        <v>10000</v>
      </c>
      <c r="F18" s="5">
        <v>0</v>
      </c>
      <c r="G18" s="5">
        <v>9586.152140077842</v>
      </c>
      <c r="H18" s="5">
        <v>-79.477921789883439</v>
      </c>
      <c r="I18" s="5">
        <v>0.88250687094443447</v>
      </c>
      <c r="J18" s="5">
        <v>1.1407626118382399</v>
      </c>
      <c r="K18" s="5">
        <f t="shared" si="1"/>
        <v>8860.1677176306239</v>
      </c>
      <c r="L18" s="5">
        <f t="shared" si="2"/>
        <v>-73.458850497795098</v>
      </c>
      <c r="M18" s="5">
        <f t="shared" si="4"/>
        <v>8.8607767583269652</v>
      </c>
      <c r="N18" s="5">
        <f t="shared" si="5"/>
        <v>-5.9801254983345524</v>
      </c>
      <c r="O18" s="5" t="s">
        <v>40</v>
      </c>
      <c r="P18" s="10" t="s">
        <v>34</v>
      </c>
    </row>
    <row r="19" spans="1:16" x14ac:dyDescent="0.25">
      <c r="A19">
        <v>10</v>
      </c>
      <c r="B19" s="3">
        <f t="shared" si="0"/>
        <v>24902.34375</v>
      </c>
      <c r="C19">
        <v>16</v>
      </c>
      <c r="D19">
        <f t="shared" si="3"/>
        <v>2.5098039215686274E-6</v>
      </c>
      <c r="E19" s="2">
        <v>10000</v>
      </c>
      <c r="F19">
        <v>0</v>
      </c>
      <c r="G19">
        <v>9580.1945348837162</v>
      </c>
      <c r="H19">
        <v>-314.09881395348771</v>
      </c>
      <c r="I19">
        <v>0.92439629196423079</v>
      </c>
      <c r="J19">
        <v>0.71991676701767982</v>
      </c>
      <c r="K19">
        <f t="shared" si="1"/>
        <v>8854.6612974899817</v>
      </c>
      <c r="L19">
        <f t="shared" si="2"/>
        <v>-290.31128766480862</v>
      </c>
      <c r="M19">
        <f t="shared" si="4"/>
        <v>8.8641795208205014</v>
      </c>
      <c r="N19">
        <f t="shared" si="5"/>
        <v>-23.639230395254327</v>
      </c>
      <c r="O19" t="s">
        <v>37</v>
      </c>
    </row>
    <row r="20" spans="1:16" x14ac:dyDescent="0.25">
      <c r="A20">
        <v>10</v>
      </c>
      <c r="B20" s="3">
        <f t="shared" si="0"/>
        <v>24902.34375</v>
      </c>
      <c r="C20">
        <v>15</v>
      </c>
      <c r="D20">
        <f t="shared" si="3"/>
        <v>2.352941176470588E-6</v>
      </c>
      <c r="E20" s="2">
        <v>10000</v>
      </c>
      <c r="F20">
        <v>0</v>
      </c>
      <c r="G20">
        <v>9569.8660077519435</v>
      </c>
      <c r="H20">
        <v>-550.00968992248204</v>
      </c>
      <c r="I20">
        <v>0.83440594842192228</v>
      </c>
      <c r="J20">
        <v>0.88613518312201067</v>
      </c>
      <c r="K20">
        <f t="shared" si="1"/>
        <v>8845.1149767841998</v>
      </c>
      <c r="L20">
        <f t="shared" si="2"/>
        <v>-508.35601478317795</v>
      </c>
      <c r="M20">
        <f t="shared" si="4"/>
        <v>8.8743317635014467</v>
      </c>
      <c r="N20">
        <f t="shared" si="5"/>
        <v>-41.391268002772492</v>
      </c>
      <c r="O20" t="s">
        <v>39</v>
      </c>
      <c r="P20" s="9"/>
    </row>
    <row r="21" spans="1:16" x14ac:dyDescent="0.25">
      <c r="A21">
        <v>10</v>
      </c>
      <c r="B21" s="3">
        <f t="shared" si="0"/>
        <v>24902.34375</v>
      </c>
      <c r="C21">
        <v>8</v>
      </c>
      <c r="D21">
        <f t="shared" si="3"/>
        <v>1.2549019607843137E-6</v>
      </c>
      <c r="E21" s="2">
        <v>10000</v>
      </c>
      <c r="F21">
        <v>0</v>
      </c>
      <c r="G21">
        <v>9335.9486013986188</v>
      </c>
      <c r="H21">
        <v>-2178.3631118881199</v>
      </c>
      <c r="I21">
        <v>0.89686602861579778</v>
      </c>
      <c r="J21">
        <v>0.83963930488404048</v>
      </c>
      <c r="K21">
        <f t="shared" si="1"/>
        <v>8628.9127486035413</v>
      </c>
      <c r="L21">
        <f t="shared" si="2"/>
        <v>-2013.3899649408004</v>
      </c>
      <c r="M21">
        <f t="shared" si="4"/>
        <v>9.0986983715466359</v>
      </c>
      <c r="N21">
        <f t="shared" si="5"/>
        <v>-163.89755006800684</v>
      </c>
      <c r="O21" t="s">
        <v>38</v>
      </c>
      <c r="P21" s="9"/>
    </row>
    <row r="22" spans="1:16" x14ac:dyDescent="0.25">
      <c r="A22">
        <v>11</v>
      </c>
      <c r="B22" s="3">
        <f t="shared" si="0"/>
        <v>12451.171875</v>
      </c>
      <c r="C22">
        <v>19</v>
      </c>
      <c r="D22">
        <f t="shared" si="3"/>
        <v>2.9803921568627452E-6</v>
      </c>
      <c r="E22" s="2">
        <v>10000</v>
      </c>
      <c r="F22">
        <v>0</v>
      </c>
      <c r="G22">
        <v>9770.5067537313244</v>
      </c>
      <c r="H22">
        <v>183.16528358208856</v>
      </c>
      <c r="I22">
        <v>0.86093812886879373</v>
      </c>
      <c r="J22">
        <v>0.40441002010004645</v>
      </c>
      <c r="K22">
        <f t="shared" ref="K22" si="17">G22/(32786*0.33*0.0001)</f>
        <v>9030.5606732837969</v>
      </c>
      <c r="L22">
        <f t="shared" ref="L22" si="18">H22/(32786*0.33*0.0001)</f>
        <v>169.29369666477058</v>
      </c>
      <c r="M22">
        <f t="shared" ref="M22" si="19">0.001*(K22^2+L22^2)/K22</f>
        <v>9.0337343805171937</v>
      </c>
      <c r="N22">
        <f t="shared" ref="N22" si="20">1000000000000*L22/(2*PI()*$B22*(K22^2+L22^2))</f>
        <v>26.525810340956895</v>
      </c>
      <c r="O22" t="s">
        <v>86</v>
      </c>
      <c r="P22" s="9"/>
    </row>
    <row r="23" spans="1:16" x14ac:dyDescent="0.25">
      <c r="A23">
        <v>11</v>
      </c>
      <c r="B23" s="3">
        <f t="shared" si="0"/>
        <v>12451.171875</v>
      </c>
      <c r="C23">
        <v>18</v>
      </c>
      <c r="D23">
        <f t="shared" si="3"/>
        <v>2.8235294117647058E-6</v>
      </c>
      <c r="E23" s="2">
        <v>10000</v>
      </c>
      <c r="F23">
        <v>0</v>
      </c>
      <c r="G23">
        <v>9771.960648854978</v>
      </c>
      <c r="H23">
        <v>63.827490458015049</v>
      </c>
      <c r="I23">
        <v>0.93005291997252049</v>
      </c>
      <c r="J23">
        <v>1.6058602015886558</v>
      </c>
      <c r="K23">
        <f t="shared" ref="K23" si="21">G23/(32786*0.33*0.0001)</f>
        <v>9031.9044611197478</v>
      </c>
      <c r="L23">
        <f t="shared" ref="L23" si="22">H23/(32786*0.33*0.0001)</f>
        <v>58.993667343244297</v>
      </c>
      <c r="M23">
        <f t="shared" ref="M23" si="23">0.001*(K23^2+L23^2)/K23</f>
        <v>9.0322897899063381</v>
      </c>
      <c r="N23">
        <f t="shared" ref="N23" si="24">1000000000000*L23/(2*PI()*$B23*(K23^2+L23^2))</f>
        <v>9.2435352238372293</v>
      </c>
      <c r="O23" t="s">
        <v>85</v>
      </c>
      <c r="P23" s="9"/>
    </row>
    <row r="24" spans="1:16" x14ac:dyDescent="0.25">
      <c r="A24" s="5">
        <v>11</v>
      </c>
      <c r="B24" s="6">
        <f t="shared" si="0"/>
        <v>12451.171875</v>
      </c>
      <c r="C24" s="5">
        <v>17</v>
      </c>
      <c r="D24" s="5">
        <f t="shared" si="3"/>
        <v>2.6666666666666668E-6</v>
      </c>
      <c r="E24" s="7">
        <v>10000</v>
      </c>
      <c r="F24" s="5">
        <v>0</v>
      </c>
      <c r="G24" s="5">
        <v>9763.972150537691</v>
      </c>
      <c r="H24" s="5">
        <v>-56.829083870967814</v>
      </c>
      <c r="I24" s="5">
        <v>0.85143503084331607</v>
      </c>
      <c r="J24" s="5">
        <v>1.6784794639241551</v>
      </c>
      <c r="K24" s="5">
        <f t="shared" ref="K24" si="25">G24/(32786*0.33*0.0001)</f>
        <v>9024.5209527141942</v>
      </c>
      <c r="L24" s="5">
        <f t="shared" ref="L24" si="26">H24/(32786*0.33*0.0001)</f>
        <v>-52.525268426626859</v>
      </c>
      <c r="M24" s="5">
        <f t="shared" ref="M24" si="27">0.001*(K24^2+L24^2)/K24</f>
        <v>9.0248266646558868</v>
      </c>
      <c r="N24" s="5">
        <f t="shared" ref="N24" si="28">1000000000000*L24/(2*PI()*$B24*(K24^2+L24^2))</f>
        <v>-8.2435667153976162</v>
      </c>
      <c r="O24" s="5" t="s">
        <v>87</v>
      </c>
      <c r="P24" s="10" t="s">
        <v>34</v>
      </c>
    </row>
    <row r="25" spans="1:16" x14ac:dyDescent="0.25">
      <c r="A25">
        <v>12</v>
      </c>
      <c r="B25" s="3">
        <f t="shared" si="0"/>
        <v>6225.5859375</v>
      </c>
      <c r="C25">
        <v>32</v>
      </c>
      <c r="D25">
        <f t="shared" si="3"/>
        <v>5.0196078431372549E-6</v>
      </c>
      <c r="E25" s="2">
        <v>10000</v>
      </c>
      <c r="F25">
        <v>0</v>
      </c>
      <c r="G25">
        <v>9639.8276923076864</v>
      </c>
      <c r="H25">
        <v>756.88096853146556</v>
      </c>
      <c r="I25">
        <v>5.1109260026562033</v>
      </c>
      <c r="J25">
        <v>5.0710010503702181</v>
      </c>
      <c r="K25">
        <f t="shared" si="1"/>
        <v>8909.7782796312604</v>
      </c>
      <c r="L25">
        <f t="shared" si="2"/>
        <v>699.56038934898811</v>
      </c>
      <c r="M25">
        <f t="shared" si="4"/>
        <v>8.9647049818439193</v>
      </c>
      <c r="N25">
        <f t="shared" si="5"/>
        <v>223.90418508979067</v>
      </c>
      <c r="O25" t="s">
        <v>47</v>
      </c>
      <c r="P25" s="9"/>
    </row>
    <row r="26" spans="1:16" x14ac:dyDescent="0.25">
      <c r="A26">
        <v>12</v>
      </c>
      <c r="B26" s="3">
        <f>25500000/2^A26</f>
        <v>6225.5859375</v>
      </c>
      <c r="C26">
        <v>20</v>
      </c>
      <c r="D26">
        <f>C26/6375000</f>
        <v>3.1372549019607842E-6</v>
      </c>
      <c r="E26" s="2">
        <v>10000</v>
      </c>
      <c r="F26">
        <v>0</v>
      </c>
      <c r="G26">
        <v>9676.05795180723</v>
      </c>
      <c r="H26">
        <v>35.663585943775125</v>
      </c>
      <c r="I26">
        <v>5.2415255970015249</v>
      </c>
      <c r="J26">
        <v>5.3309218311924838</v>
      </c>
      <c r="K26">
        <f t="shared" ref="K26:L29" si="29">G26/(32786*0.33*0.0001)</f>
        <v>8943.2647266361182</v>
      </c>
      <c r="L26">
        <f t="shared" si="29"/>
        <v>32.962689122459068</v>
      </c>
      <c r="M26">
        <f>0.001*(K26^2+L26^2)/K26</f>
        <v>8.9433862190560998</v>
      </c>
      <c r="N26">
        <f>1000000000000*L26/(2*PI()*$B26*(K26^2+L26^2))</f>
        <v>10.535725848649637</v>
      </c>
      <c r="O26" t="s">
        <v>53</v>
      </c>
      <c r="P26" s="9"/>
    </row>
    <row r="27" spans="1:16" x14ac:dyDescent="0.25">
      <c r="A27" s="5">
        <v>12</v>
      </c>
      <c r="B27" s="6">
        <f>25500000/2^A27</f>
        <v>6225.5859375</v>
      </c>
      <c r="C27" s="5">
        <v>19</v>
      </c>
      <c r="D27" s="5">
        <f>C27/6375000</f>
        <v>2.9803921568627452E-6</v>
      </c>
      <c r="E27" s="7">
        <v>10000</v>
      </c>
      <c r="F27" s="5">
        <v>0</v>
      </c>
      <c r="G27" s="5">
        <v>9668.7289763779518</v>
      </c>
      <c r="H27" s="5">
        <v>-23.717922677165376</v>
      </c>
      <c r="I27" s="5">
        <v>4.6698539548974729</v>
      </c>
      <c r="J27" s="5">
        <v>5.0999939401725118</v>
      </c>
      <c r="K27" s="5">
        <f t="shared" si="29"/>
        <v>8936.4907937219614</v>
      </c>
      <c r="L27" s="5">
        <f t="shared" si="29"/>
        <v>-21.921702239098149</v>
      </c>
      <c r="M27" s="5">
        <f>0.001*(K27^2+L27^2)/K27</f>
        <v>8.9365445688603398</v>
      </c>
      <c r="N27" s="5">
        <f>1000000000000*L27/(2*PI()*$B27*(K27^2+L27^2))</f>
        <v>-7.0174210568715631</v>
      </c>
      <c r="O27" s="5" t="s">
        <v>54</v>
      </c>
      <c r="P27" s="10" t="s">
        <v>34</v>
      </c>
    </row>
    <row r="28" spans="1:16" x14ac:dyDescent="0.25">
      <c r="A28">
        <v>12</v>
      </c>
      <c r="B28" s="3">
        <f>25500000/2^A28</f>
        <v>6225.5859375</v>
      </c>
      <c r="C28">
        <v>18</v>
      </c>
      <c r="D28">
        <f>C28/6375000</f>
        <v>2.8235294117647058E-6</v>
      </c>
      <c r="E28" s="2">
        <v>10000</v>
      </c>
      <c r="F28">
        <v>0</v>
      </c>
      <c r="G28">
        <v>9667.0675280898813</v>
      </c>
      <c r="H28">
        <v>-85.001366292134904</v>
      </c>
      <c r="I28">
        <v>5.187947054348558</v>
      </c>
      <c r="J28">
        <v>5.2187149240846411</v>
      </c>
      <c r="K28">
        <f t="shared" si="29"/>
        <v>8934.9551712666344</v>
      </c>
      <c r="L28">
        <f t="shared" si="29"/>
        <v>-78.563990073493031</v>
      </c>
      <c r="M28">
        <f>0.001*(K28^2+L28^2)/K28</f>
        <v>8.9356459750163975</v>
      </c>
      <c r="N28">
        <f>1000000000000*L28/(2*PI()*$B28*(K28^2+L28^2))</f>
        <v>-25.156203508409941</v>
      </c>
      <c r="O28" t="s">
        <v>52</v>
      </c>
      <c r="P28" s="9"/>
    </row>
    <row r="29" spans="1:16" x14ac:dyDescent="0.25">
      <c r="A29">
        <v>12</v>
      </c>
      <c r="B29" s="3">
        <f>25500000/2^A29</f>
        <v>6225.5859375</v>
      </c>
      <c r="C29">
        <v>17</v>
      </c>
      <c r="D29">
        <f>C29/6375000</f>
        <v>2.6666666666666668E-6</v>
      </c>
      <c r="E29" s="2">
        <v>10000</v>
      </c>
      <c r="F29">
        <v>0</v>
      </c>
      <c r="G29">
        <v>9667.7275000000009</v>
      </c>
      <c r="H29">
        <v>-144.25133064516123</v>
      </c>
      <c r="I29">
        <v>4.9736528610527158</v>
      </c>
      <c r="J29">
        <v>5.1505262081964922</v>
      </c>
      <c r="K29">
        <f t="shared" si="29"/>
        <v>8935.5651617745189</v>
      </c>
      <c r="L29">
        <f t="shared" si="29"/>
        <v>-133.32679935926203</v>
      </c>
      <c r="M29">
        <f>0.001*(K29^2+L29^2)/K29</f>
        <v>8.9375545194822372</v>
      </c>
      <c r="N29">
        <f>1000000000000*L29/(2*PI()*$B29*(K29^2+L29^2))</f>
        <v>-42.679234621056111</v>
      </c>
      <c r="O29" t="s">
        <v>51</v>
      </c>
      <c r="P29" s="9"/>
    </row>
    <row r="30" spans="1:16" x14ac:dyDescent="0.25">
      <c r="A30">
        <v>12</v>
      </c>
      <c r="B30" s="3">
        <f t="shared" si="0"/>
        <v>6225.5859375</v>
      </c>
      <c r="C30">
        <v>16</v>
      </c>
      <c r="D30">
        <f t="shared" si="3"/>
        <v>2.5098039215686274E-6</v>
      </c>
      <c r="E30" s="2">
        <v>10000</v>
      </c>
      <c r="F30">
        <v>0</v>
      </c>
      <c r="G30">
        <v>9668.6558759124109</v>
      </c>
      <c r="H30">
        <v>-204.6106021897811</v>
      </c>
      <c r="I30">
        <v>5.0449687446244305</v>
      </c>
      <c r="J30">
        <v>5.296308386435661</v>
      </c>
      <c r="K30">
        <f t="shared" si="1"/>
        <v>8936.4232293462373</v>
      </c>
      <c r="L30">
        <f t="shared" si="2"/>
        <v>-189.11490509602314</v>
      </c>
      <c r="M30">
        <f t="shared" si="4"/>
        <v>8.940425327994836</v>
      </c>
      <c r="N30">
        <f t="shared" si="5"/>
        <v>-60.512312402873548</v>
      </c>
      <c r="O30" t="s">
        <v>48</v>
      </c>
      <c r="P30" s="9"/>
    </row>
    <row r="31" spans="1:16" x14ac:dyDescent="0.25">
      <c r="A31" s="5">
        <v>13</v>
      </c>
      <c r="B31" s="6">
        <f t="shared" si="0"/>
        <v>3112.79296875</v>
      </c>
      <c r="C31" s="5">
        <v>21</v>
      </c>
      <c r="D31" s="5">
        <f t="shared" si="3"/>
        <v>3.2941176470588236E-6</v>
      </c>
      <c r="E31" s="7">
        <v>10000</v>
      </c>
      <c r="F31" s="5">
        <v>0</v>
      </c>
      <c r="G31" s="5">
        <v>9676.3372156862806</v>
      </c>
      <c r="H31" s="5">
        <v>-5.0267319607843133</v>
      </c>
      <c r="I31" s="5">
        <v>4.422605532780195</v>
      </c>
      <c r="J31" s="5">
        <v>3.9682190134733095</v>
      </c>
      <c r="K31" s="5">
        <f t="shared" ref="K31" si="30">G31/(32786*0.33*0.0001)</f>
        <v>8943.5228411297867</v>
      </c>
      <c r="L31" s="5">
        <f t="shared" ref="L31" si="31">H31/(32786*0.33*0.0001)</f>
        <v>-4.6460443766503374</v>
      </c>
      <c r="M31" s="5">
        <f t="shared" ref="M31" si="32">0.001*(K31^2+L31^2)/K31</f>
        <v>8.9435252546897139</v>
      </c>
      <c r="N31" s="5">
        <f t="shared" si="5"/>
        <v>-2.9698594069146349</v>
      </c>
      <c r="O31" s="5" t="s">
        <v>95</v>
      </c>
      <c r="P31" s="10" t="s">
        <v>34</v>
      </c>
    </row>
    <row r="32" spans="1:16" x14ac:dyDescent="0.25">
      <c r="A32">
        <v>13</v>
      </c>
      <c r="B32" s="3">
        <f t="shared" si="0"/>
        <v>3112.79296875</v>
      </c>
      <c r="C32">
        <v>20</v>
      </c>
      <c r="D32">
        <f t="shared" si="3"/>
        <v>3.1372549019607842E-6</v>
      </c>
      <c r="E32" s="2">
        <v>10000</v>
      </c>
      <c r="F32">
        <v>0</v>
      </c>
      <c r="G32">
        <v>9674.2914423076909</v>
      </c>
      <c r="H32">
        <v>-35.173243589743592</v>
      </c>
      <c r="I32">
        <v>3.5258418029952101</v>
      </c>
      <c r="J32">
        <v>3.8744050309774907</v>
      </c>
      <c r="K32">
        <f t="shared" ref="K32" si="33">G32/(32786*0.33*0.0001)</f>
        <v>8941.6319995301856</v>
      </c>
      <c r="L32">
        <f t="shared" ref="L32" si="34">H32/(32786*0.33*0.0001)</f>
        <v>-32.509481679859277</v>
      </c>
      <c r="M32">
        <f t="shared" ref="M32" si="35">0.001*(K32^2+L32^2)/K32</f>
        <v>8.9417501956714656</v>
      </c>
      <c r="N32">
        <f t="shared" ref="N32" si="36">1000000000000*L32/(2*PI()*$B32*(K32^2+L32^2))</f>
        <v>-20.789335841984268</v>
      </c>
      <c r="O32" t="s">
        <v>94</v>
      </c>
      <c r="P32" s="9"/>
    </row>
    <row r="33" spans="1:16" x14ac:dyDescent="0.25">
      <c r="A33">
        <v>14</v>
      </c>
      <c r="B33" s="3">
        <f t="shared" si="0"/>
        <v>1556.396484375</v>
      </c>
      <c r="C33">
        <v>32</v>
      </c>
      <c r="D33">
        <f t="shared" si="3"/>
        <v>5.0196078431372549E-6</v>
      </c>
      <c r="E33" s="2">
        <v>10000</v>
      </c>
      <c r="F33">
        <v>0</v>
      </c>
      <c r="G33">
        <v>9694.0525378787825</v>
      </c>
      <c r="H33">
        <v>113.15860984848491</v>
      </c>
      <c r="I33">
        <v>3.0792926428620651</v>
      </c>
      <c r="J33">
        <v>2.8406014226706953</v>
      </c>
      <c r="K33">
        <f t="shared" si="1"/>
        <v>8959.8965355489709</v>
      </c>
      <c r="L33">
        <f t="shared" si="2"/>
        <v>104.58881178818463</v>
      </c>
      <c r="M33">
        <f t="shared" si="4"/>
        <v>8.9611174000430935</v>
      </c>
      <c r="N33">
        <f t="shared" si="5"/>
        <v>133.20482547203241</v>
      </c>
      <c r="O33" t="s">
        <v>61</v>
      </c>
      <c r="P33" s="9"/>
    </row>
    <row r="34" spans="1:16" x14ac:dyDescent="0.25">
      <c r="A34">
        <v>14</v>
      </c>
      <c r="B34" s="3">
        <f>25500000/2^A34</f>
        <v>1556.396484375</v>
      </c>
      <c r="C34">
        <v>25</v>
      </c>
      <c r="D34">
        <f>C34/6375000</f>
        <v>3.9215686274509803E-6</v>
      </c>
      <c r="E34" s="2">
        <v>10000</v>
      </c>
      <c r="F34">
        <v>0</v>
      </c>
      <c r="G34">
        <v>9698.6060147601311</v>
      </c>
      <c r="H34">
        <v>7.9378535793357781</v>
      </c>
      <c r="I34">
        <v>2.8407219964360642</v>
      </c>
      <c r="J34">
        <v>2.9556394886106112</v>
      </c>
      <c r="K34">
        <f>G34/(32786*0.33*0.0001)</f>
        <v>8964.1051656935342</v>
      </c>
      <c r="L34">
        <f>H34/(32786*0.33*0.0001)</f>
        <v>7.3366991263231141</v>
      </c>
      <c r="M34">
        <f>0.001*(K34^2+L34^2)/K34</f>
        <v>8.9641111704372385</v>
      </c>
      <c r="N34">
        <f>1000000000000*L34/(2*PI()*$B34*(K34^2+L34^2))</f>
        <v>9.336549905030072</v>
      </c>
      <c r="O34" t="s">
        <v>64</v>
      </c>
      <c r="P34" s="9"/>
    </row>
    <row r="35" spans="1:16" x14ac:dyDescent="0.25">
      <c r="A35" s="5">
        <v>14</v>
      </c>
      <c r="B35" s="6">
        <f>25500000/2^A35</f>
        <v>1556.396484375</v>
      </c>
      <c r="C35" s="5">
        <v>24</v>
      </c>
      <c r="D35" s="5">
        <f>C35/6375000</f>
        <v>3.7647058823529414E-6</v>
      </c>
      <c r="E35" s="7">
        <v>10000</v>
      </c>
      <c r="F35" s="5">
        <v>0</v>
      </c>
      <c r="G35" s="5">
        <v>9690.3200766283335</v>
      </c>
      <c r="H35" s="5">
        <v>-7.278178429118773</v>
      </c>
      <c r="I35" s="5">
        <v>2.9082459055245229</v>
      </c>
      <c r="J35" s="5">
        <v>2.7091004445021474</v>
      </c>
      <c r="K35" s="5">
        <f>G35/(32786*0.33*0.0001)</f>
        <v>8956.4467433700756</v>
      </c>
      <c r="L35" s="5">
        <f>H35/(32786*0.33*0.0001)</f>
        <v>-6.7269829039360598</v>
      </c>
      <c r="M35" s="5">
        <f>0.001*(K35^2+L35^2)/K35</f>
        <v>8.9564517958535319</v>
      </c>
      <c r="N35" s="5">
        <f>1000000000000*L35/(2*PI()*$B35*(K35^2+L35^2))</f>
        <v>-8.5752832429514818</v>
      </c>
      <c r="O35" s="5" t="s">
        <v>65</v>
      </c>
      <c r="P35" s="10" t="s">
        <v>34</v>
      </c>
    </row>
    <row r="36" spans="1:16" x14ac:dyDescent="0.25">
      <c r="A36">
        <v>14</v>
      </c>
      <c r="B36" s="3">
        <f>25500000/2^A36</f>
        <v>1556.396484375</v>
      </c>
      <c r="C36">
        <v>23</v>
      </c>
      <c r="D36">
        <f>C36/6375000</f>
        <v>3.607843137254902E-6</v>
      </c>
      <c r="E36" s="2">
        <v>10000</v>
      </c>
      <c r="F36">
        <v>0</v>
      </c>
      <c r="G36">
        <v>9690.099405594392</v>
      </c>
      <c r="H36">
        <v>-22.441721678321713</v>
      </c>
      <c r="I36">
        <v>2.6604194152167584</v>
      </c>
      <c r="J36">
        <v>2.8998244689615276</v>
      </c>
      <c r="K36">
        <f t="shared" ref="K36" si="37">G36/(32786*0.33*0.0001)</f>
        <v>8956.242784331811</v>
      </c>
      <c r="L36">
        <f t="shared" ref="L36" si="38">H36/(32786*0.33*0.0001)</f>
        <v>-20.742151286230552</v>
      </c>
      <c r="M36">
        <f t="shared" ref="M36" si="39">0.001*(K36^2+L36^2)/K36</f>
        <v>8.9562908219800015</v>
      </c>
      <c r="N36">
        <f>1000000000000*L36/(2*PI()*$B36*(K36^2+L36^2))</f>
        <v>-26.442325253947601</v>
      </c>
      <c r="O36" t="s">
        <v>63</v>
      </c>
      <c r="P36" s="9"/>
    </row>
    <row r="37" spans="1:16" x14ac:dyDescent="0.25">
      <c r="A37">
        <v>14</v>
      </c>
      <c r="B37" s="3">
        <f t="shared" si="0"/>
        <v>1556.396484375</v>
      </c>
      <c r="C37">
        <v>16</v>
      </c>
      <c r="D37">
        <f t="shared" si="3"/>
        <v>2.5098039215686274E-6</v>
      </c>
      <c r="E37" s="2">
        <v>10000</v>
      </c>
      <c r="F37">
        <v>0</v>
      </c>
      <c r="G37">
        <v>9690.7828799999879</v>
      </c>
      <c r="H37">
        <v>-128.18898799999991</v>
      </c>
      <c r="I37">
        <v>2.9432907613076331</v>
      </c>
      <c r="J37">
        <v>2.8723990676533768</v>
      </c>
      <c r="K37">
        <f t="shared" si="1"/>
        <v>8956.8744974296005</v>
      </c>
      <c r="L37">
        <f t="shared" si="2"/>
        <v>-118.48090001460334</v>
      </c>
      <c r="M37">
        <f t="shared" si="4"/>
        <v>8.9584417543641823</v>
      </c>
      <c r="N37">
        <f t="shared" si="5"/>
        <v>-150.9938544981286</v>
      </c>
      <c r="O37" t="s">
        <v>62</v>
      </c>
      <c r="P37" s="9"/>
    </row>
  </sheetData>
  <mergeCells count="5">
    <mergeCell ref="A1:C1"/>
    <mergeCell ref="E3:F3"/>
    <mergeCell ref="G3:H3"/>
    <mergeCell ref="I3:J3"/>
    <mergeCell ref="M3:N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3D93-2EBF-4FCD-93BB-B022F9B3A9A8}">
  <dimension ref="A1:X46"/>
  <sheetViews>
    <sheetView tabSelected="1" topLeftCell="A16" workbookViewId="0">
      <selection activeCell="L28" sqref="L28"/>
    </sheetView>
  </sheetViews>
  <sheetFormatPr defaultRowHeight="15" x14ac:dyDescent="0.25"/>
  <cols>
    <col min="1" max="1" width="10.140625" customWidth="1"/>
    <col min="2" max="2" width="13.7109375" customWidth="1"/>
    <col min="5" max="5" width="10.7109375" bestFit="1" customWidth="1"/>
    <col min="10" max="10" width="12" bestFit="1" customWidth="1"/>
    <col min="12" max="12" width="22.28515625" bestFit="1" customWidth="1"/>
    <col min="13" max="13" width="7.85546875" bestFit="1" customWidth="1"/>
    <col min="14" max="14" width="10.85546875" bestFit="1" customWidth="1"/>
    <col min="18" max="18" width="21.7109375" bestFit="1" customWidth="1"/>
  </cols>
  <sheetData>
    <row r="1" spans="1:24" ht="18" thickBot="1" x14ac:dyDescent="0.35">
      <c r="R1" s="17" t="s">
        <v>84</v>
      </c>
      <c r="S1" s="16" t="s">
        <v>82</v>
      </c>
      <c r="T1" s="16"/>
      <c r="U1" s="16"/>
      <c r="V1" s="16"/>
      <c r="W1" s="16"/>
      <c r="X1" s="16"/>
    </row>
    <row r="2" spans="1:24" ht="18.75" thickTop="1" thickBot="1" x14ac:dyDescent="0.35">
      <c r="F2" s="15" t="s">
        <v>1</v>
      </c>
      <c r="G2" s="15"/>
      <c r="H2" s="15" t="s">
        <v>9</v>
      </c>
      <c r="I2" s="15"/>
      <c r="J2" s="15" t="s">
        <v>10</v>
      </c>
      <c r="K2" s="15"/>
      <c r="M2" s="15" t="s">
        <v>28</v>
      </c>
      <c r="N2" s="15"/>
      <c r="O2" s="15" t="s">
        <v>80</v>
      </c>
      <c r="P2" s="15"/>
      <c r="R2" s="4" t="s">
        <v>6</v>
      </c>
      <c r="S2" s="13">
        <v>1500</v>
      </c>
      <c r="T2" s="13">
        <v>2200</v>
      </c>
      <c r="U2" s="13">
        <v>3300</v>
      </c>
      <c r="V2" s="13">
        <v>4700</v>
      </c>
      <c r="W2" s="13">
        <v>6800</v>
      </c>
      <c r="X2" s="13">
        <v>10000</v>
      </c>
    </row>
    <row r="3" spans="1:24" ht="16.5" thickTop="1" thickBot="1" x14ac:dyDescent="0.3">
      <c r="A3" s="4" t="s">
        <v>5</v>
      </c>
      <c r="B3" s="4" t="s">
        <v>6</v>
      </c>
      <c r="C3" s="4" t="s">
        <v>0</v>
      </c>
      <c r="D3" s="4" t="s">
        <v>26</v>
      </c>
      <c r="E3" s="4" t="s">
        <v>23</v>
      </c>
      <c r="F3" s="4" t="s">
        <v>3</v>
      </c>
      <c r="G3" s="4" t="s">
        <v>4</v>
      </c>
      <c r="H3" s="4" t="s">
        <v>24</v>
      </c>
      <c r="I3" s="4" t="s">
        <v>25</v>
      </c>
      <c r="J3" s="4" t="s">
        <v>24</v>
      </c>
      <c r="K3" s="4" t="s">
        <v>25</v>
      </c>
      <c r="L3" s="4" t="s">
        <v>7</v>
      </c>
      <c r="M3" s="8" t="s">
        <v>3</v>
      </c>
      <c r="N3" s="8" t="s">
        <v>4</v>
      </c>
      <c r="O3" s="8" t="s">
        <v>3</v>
      </c>
      <c r="P3" s="8" t="s">
        <v>4</v>
      </c>
      <c r="R3" s="13">
        <v>1556</v>
      </c>
      <c r="S3" s="2">
        <v>1477.7</v>
      </c>
      <c r="T3" s="2">
        <v>2193.1999999999998</v>
      </c>
      <c r="U3" s="2">
        <v>3233.7</v>
      </c>
      <c r="V3" s="2">
        <v>4705.5</v>
      </c>
      <c r="W3" s="2">
        <v>6738.9</v>
      </c>
      <c r="X3" s="2">
        <v>9950</v>
      </c>
    </row>
    <row r="4" spans="1:24" x14ac:dyDescent="0.25">
      <c r="A4" s="3">
        <v>8</v>
      </c>
      <c r="B4" s="3">
        <f>MROUND(25500000/2^A4,1)</f>
        <v>99609</v>
      </c>
      <c r="C4">
        <v>16</v>
      </c>
      <c r="D4" s="2">
        <v>1E-4</v>
      </c>
      <c r="E4">
        <v>1</v>
      </c>
      <c r="F4">
        <f>VLOOKUP(B4,$R$3:$X$9,1+E4)</f>
        <v>1477.2</v>
      </c>
      <c r="G4">
        <f>VLOOKUP(B4,$R$13:$X$19,1+E4)</f>
        <v>7.0000000000000005E-13</v>
      </c>
      <c r="H4">
        <v>1122.2186120996444</v>
      </c>
      <c r="I4">
        <v>-2.8178288967971524E-10</v>
      </c>
      <c r="J4">
        <v>3.1646819670760369</v>
      </c>
      <c r="K4">
        <v>3.590183688428083E-12</v>
      </c>
      <c r="L4" t="s">
        <v>29</v>
      </c>
      <c r="M4" s="11">
        <f>H4/F4-1</f>
        <v>-0.24030692384264529</v>
      </c>
      <c r="N4" s="11">
        <f>I4/G4-1</f>
        <v>-403.54698525673604</v>
      </c>
      <c r="O4" s="11">
        <f>J4/F4</f>
        <v>2.1423517242594348E-3</v>
      </c>
      <c r="P4" s="11">
        <f>K4/G4</f>
        <v>5.1288338406115468</v>
      </c>
      <c r="R4" s="13">
        <v>3113</v>
      </c>
      <c r="S4" s="2">
        <v>1477.3</v>
      </c>
      <c r="T4" s="2">
        <v>2193.1</v>
      </c>
      <c r="U4" s="2">
        <v>3233.6</v>
      </c>
      <c r="V4" s="2">
        <v>4706.3999999999996</v>
      </c>
      <c r="W4" s="2">
        <v>6737.6</v>
      </c>
      <c r="X4" s="2">
        <v>9952</v>
      </c>
    </row>
    <row r="5" spans="1:24" x14ac:dyDescent="0.25">
      <c r="A5" s="3">
        <v>8</v>
      </c>
      <c r="B5" s="3">
        <f t="shared" ref="B5:B45" si="0">MROUND(25500000/2^A5,1)</f>
        <v>99609</v>
      </c>
      <c r="C5">
        <v>16</v>
      </c>
      <c r="D5" s="2">
        <v>1E-4</v>
      </c>
      <c r="E5">
        <v>2</v>
      </c>
      <c r="F5">
        <f t="shared" ref="F5:F45" si="1">VLOOKUP(B5,$R$3:$X$9,1+E5)</f>
        <v>2192.1</v>
      </c>
      <c r="G5">
        <f t="shared" ref="G5:G45" si="2">VLOOKUP(B5,$R$13:$X$19,1+E5)</f>
        <v>7.0000000000000005E-13</v>
      </c>
      <c r="H5">
        <v>1684.0627340823978</v>
      </c>
      <c r="I5">
        <v>-1.6811093258426951E-10</v>
      </c>
      <c r="J5">
        <v>3.04037235554692</v>
      </c>
      <c r="K5">
        <v>1.5817946437766775E-12</v>
      </c>
      <c r="L5" t="s">
        <v>30</v>
      </c>
      <c r="M5" s="11">
        <f t="shared" ref="M5:M45" si="3">H5/F5-1</f>
        <v>-0.23175825277934492</v>
      </c>
      <c r="N5" s="11">
        <f t="shared" ref="N5:N45" si="4">I5/G5-1</f>
        <v>-241.15847512038499</v>
      </c>
      <c r="O5" s="11">
        <f t="shared" ref="O5:O45" si="5">J5/F5</f>
        <v>1.3869679100163863E-3</v>
      </c>
      <c r="P5" s="11">
        <f t="shared" ref="P5:P45" si="6">K5/G5</f>
        <v>2.2597066339666818</v>
      </c>
      <c r="R5" s="13">
        <v>6226</v>
      </c>
      <c r="S5" s="2">
        <v>1477.3</v>
      </c>
      <c r="T5" s="2">
        <v>2192.4</v>
      </c>
      <c r="U5" s="2">
        <v>3233.8</v>
      </c>
      <c r="V5" s="2">
        <v>4704.2</v>
      </c>
      <c r="W5" s="2">
        <v>6738</v>
      </c>
      <c r="X5" s="2">
        <v>9947</v>
      </c>
    </row>
    <row r="6" spans="1:24" x14ac:dyDescent="0.25">
      <c r="A6" s="3">
        <v>8</v>
      </c>
      <c r="B6" s="3">
        <f t="shared" si="0"/>
        <v>99609</v>
      </c>
      <c r="C6">
        <v>16</v>
      </c>
      <c r="D6" s="2">
        <v>1E-4</v>
      </c>
      <c r="E6">
        <v>3</v>
      </c>
      <c r="F6">
        <f t="shared" si="1"/>
        <v>3232.4</v>
      </c>
      <c r="G6">
        <f t="shared" si="2"/>
        <v>8.0000000000000002E-13</v>
      </c>
      <c r="H6">
        <v>2469.495886792452</v>
      </c>
      <c r="I6">
        <v>-9.9360856981132143E-11</v>
      </c>
      <c r="J6">
        <v>3.0422841571497461</v>
      </c>
      <c r="K6">
        <v>7.8868478106606345E-13</v>
      </c>
      <c r="L6" t="s">
        <v>31</v>
      </c>
      <c r="M6" s="11">
        <f t="shared" si="3"/>
        <v>-0.2360178545995385</v>
      </c>
      <c r="N6" s="11">
        <f t="shared" si="4"/>
        <v>-125.20107122641518</v>
      </c>
      <c r="O6" s="11">
        <f t="shared" si="5"/>
        <v>9.4118430799088786E-4</v>
      </c>
      <c r="P6" s="11">
        <f t="shared" si="6"/>
        <v>0.98585597633257926</v>
      </c>
      <c r="R6" s="13">
        <v>12451</v>
      </c>
      <c r="S6" s="2">
        <v>1476.8</v>
      </c>
      <c r="T6" s="2">
        <v>2191.4</v>
      </c>
      <c r="U6" s="2">
        <v>3232.4</v>
      </c>
      <c r="V6" s="2">
        <v>4705.8</v>
      </c>
      <c r="W6" s="2">
        <v>6736.5</v>
      </c>
      <c r="X6" s="2">
        <v>9950</v>
      </c>
    </row>
    <row r="7" spans="1:24" x14ac:dyDescent="0.25">
      <c r="A7" s="3">
        <v>8</v>
      </c>
      <c r="B7" s="3">
        <f t="shared" si="0"/>
        <v>99609</v>
      </c>
      <c r="C7">
        <v>16</v>
      </c>
      <c r="D7" s="2">
        <v>1E-4</v>
      </c>
      <c r="E7">
        <v>4</v>
      </c>
      <c r="F7">
        <f t="shared" si="1"/>
        <v>4705.3</v>
      </c>
      <c r="G7">
        <f t="shared" si="2"/>
        <v>8.0000000000000002E-13</v>
      </c>
      <c r="H7">
        <v>3508.7897163120542</v>
      </c>
      <c r="I7">
        <v>-5.6347128368794406E-11</v>
      </c>
      <c r="J7">
        <v>3.0500669550289201</v>
      </c>
      <c r="K7">
        <v>3.8172510370428647E-13</v>
      </c>
      <c r="L7" t="s">
        <v>32</v>
      </c>
      <c r="M7" s="11">
        <f t="shared" si="3"/>
        <v>-0.25428990365926629</v>
      </c>
      <c r="N7" s="11">
        <f t="shared" si="4"/>
        <v>-71.433910460993005</v>
      </c>
      <c r="O7" s="11">
        <f t="shared" si="5"/>
        <v>6.4821944509997663E-4</v>
      </c>
      <c r="P7" s="11">
        <f t="shared" si="6"/>
        <v>0.47715637963035806</v>
      </c>
      <c r="R7" s="13">
        <v>24902</v>
      </c>
      <c r="S7" s="2">
        <v>1477.2</v>
      </c>
      <c r="T7" s="2">
        <v>2192.6</v>
      </c>
      <c r="U7" s="2">
        <v>3233.2</v>
      </c>
      <c r="V7" s="2">
        <v>4705.3999999999996</v>
      </c>
      <c r="W7" s="2">
        <v>6735.9</v>
      </c>
      <c r="X7" s="2">
        <v>9948</v>
      </c>
    </row>
    <row r="8" spans="1:24" x14ac:dyDescent="0.25">
      <c r="A8" s="3">
        <v>8</v>
      </c>
      <c r="B8" s="3">
        <f t="shared" si="0"/>
        <v>99609</v>
      </c>
      <c r="C8">
        <v>16</v>
      </c>
      <c r="D8" s="2">
        <v>1E-4</v>
      </c>
      <c r="E8">
        <v>5</v>
      </c>
      <c r="F8">
        <f t="shared" si="1"/>
        <v>6735.4</v>
      </c>
      <c r="G8">
        <f t="shared" si="2"/>
        <v>7.0000000000000005E-13</v>
      </c>
      <c r="H8">
        <v>4912.0323465703959</v>
      </c>
      <c r="I8">
        <v>-2.769987906137179E-11</v>
      </c>
      <c r="J8">
        <v>2.9733475371439337</v>
      </c>
      <c r="K8">
        <v>1.8619430903442913E-13</v>
      </c>
      <c r="L8" t="s">
        <v>27</v>
      </c>
      <c r="M8" s="11">
        <f t="shared" si="3"/>
        <v>-0.27071408578994627</v>
      </c>
      <c r="N8" s="11">
        <f t="shared" si="4"/>
        <v>-40.571255801959694</v>
      </c>
      <c r="O8" s="11">
        <f t="shared" si="5"/>
        <v>4.4145077310091962E-4</v>
      </c>
      <c r="P8" s="11">
        <f t="shared" si="6"/>
        <v>0.26599187004918445</v>
      </c>
      <c r="R8" s="13">
        <v>49805</v>
      </c>
      <c r="S8" s="2">
        <v>1477</v>
      </c>
      <c r="T8" s="2">
        <v>2192.1999999999998</v>
      </c>
      <c r="U8" s="2">
        <v>3232.7</v>
      </c>
      <c r="V8" s="2">
        <v>4703.7</v>
      </c>
      <c r="W8" s="2">
        <v>6735</v>
      </c>
      <c r="X8" s="2">
        <v>9949.6</v>
      </c>
    </row>
    <row r="9" spans="1:24" x14ac:dyDescent="0.25">
      <c r="A9" s="3">
        <v>8</v>
      </c>
      <c r="B9" s="3">
        <f t="shared" si="0"/>
        <v>99609</v>
      </c>
      <c r="C9">
        <v>16</v>
      </c>
      <c r="D9" s="2">
        <v>1E-4</v>
      </c>
      <c r="E9">
        <v>6</v>
      </c>
      <c r="F9">
        <f t="shared" si="1"/>
        <v>9948</v>
      </c>
      <c r="G9">
        <f t="shared" si="2"/>
        <v>7.0000000000000005E-13</v>
      </c>
      <c r="H9">
        <v>7037.6392418772557</v>
      </c>
      <c r="I9">
        <v>-6.6612625992779728E-12</v>
      </c>
      <c r="J9">
        <v>3.0968453383723613</v>
      </c>
      <c r="K9">
        <v>9.2187126303294876E-14</v>
      </c>
      <c r="L9" t="s">
        <v>33</v>
      </c>
      <c r="M9" s="11">
        <f t="shared" si="3"/>
        <v>-0.29255737415789551</v>
      </c>
      <c r="N9" s="11">
        <f t="shared" si="4"/>
        <v>-10.51608942753996</v>
      </c>
      <c r="O9" s="11">
        <f t="shared" si="5"/>
        <v>3.1130331105472069E-4</v>
      </c>
      <c r="P9" s="11">
        <f t="shared" si="6"/>
        <v>0.13169589471899268</v>
      </c>
      <c r="R9" s="13">
        <v>99609</v>
      </c>
      <c r="S9" s="2">
        <v>1477.2</v>
      </c>
      <c r="T9" s="2">
        <v>2192.1</v>
      </c>
      <c r="U9" s="2">
        <v>3232.4</v>
      </c>
      <c r="V9" s="2">
        <v>4705.3</v>
      </c>
      <c r="W9" s="2">
        <v>6735.4</v>
      </c>
      <c r="X9" s="2">
        <v>9948</v>
      </c>
    </row>
    <row r="10" spans="1:24" x14ac:dyDescent="0.25">
      <c r="A10" s="3">
        <v>9</v>
      </c>
      <c r="B10" s="3">
        <f t="shared" si="0"/>
        <v>49805</v>
      </c>
      <c r="C10">
        <v>17</v>
      </c>
      <c r="D10" s="2">
        <v>1E-4</v>
      </c>
      <c r="E10">
        <v>1</v>
      </c>
      <c r="F10">
        <f t="shared" si="1"/>
        <v>1477</v>
      </c>
      <c r="G10">
        <f t="shared" si="2"/>
        <v>7.0000000000000005E-13</v>
      </c>
      <c r="H10">
        <v>1434.621730769232</v>
      </c>
      <c r="I10">
        <v>-1.944607230769225E-10</v>
      </c>
      <c r="J10">
        <v>1.0442058468480513</v>
      </c>
      <c r="K10">
        <v>1.6943693790152086E-12</v>
      </c>
      <c r="L10" t="s">
        <v>75</v>
      </c>
      <c r="M10" s="11">
        <f t="shared" si="3"/>
        <v>-2.8692125410133995E-2</v>
      </c>
      <c r="N10" s="11">
        <f t="shared" si="4"/>
        <v>-278.80103296703214</v>
      </c>
      <c r="O10" s="11">
        <f t="shared" si="5"/>
        <v>7.0697755372244498E-4</v>
      </c>
      <c r="P10" s="11">
        <f t="shared" si="6"/>
        <v>2.4205276843074408</v>
      </c>
    </row>
    <row r="11" spans="1:24" ht="18" thickBot="1" x14ac:dyDescent="0.35">
      <c r="A11" s="3">
        <v>9</v>
      </c>
      <c r="B11" s="3">
        <f t="shared" si="0"/>
        <v>49805</v>
      </c>
      <c r="C11">
        <v>17</v>
      </c>
      <c r="D11" s="2">
        <v>1E-4</v>
      </c>
      <c r="E11">
        <v>2</v>
      </c>
      <c r="F11">
        <f t="shared" si="1"/>
        <v>2192.1999999999998</v>
      </c>
      <c r="G11">
        <f t="shared" si="2"/>
        <v>5.9999999999999997E-13</v>
      </c>
      <c r="H11">
        <v>2182.2469291338634</v>
      </c>
      <c r="I11">
        <v>-1.2281024803149596E-10</v>
      </c>
      <c r="J11">
        <v>1.2153781769836927</v>
      </c>
      <c r="K11">
        <v>7.2799072897427864E-13</v>
      </c>
      <c r="L11" t="s">
        <v>76</v>
      </c>
      <c r="M11" s="11">
        <f t="shared" si="3"/>
        <v>-4.5402202655488999E-3</v>
      </c>
      <c r="N11" s="11">
        <f t="shared" si="4"/>
        <v>-205.68374671915996</v>
      </c>
      <c r="O11" s="11">
        <f t="shared" si="5"/>
        <v>5.5441026228614763E-4</v>
      </c>
      <c r="P11" s="11">
        <f t="shared" si="6"/>
        <v>1.2133178816237977</v>
      </c>
      <c r="R11" s="17" t="s">
        <v>83</v>
      </c>
      <c r="S11" s="16" t="s">
        <v>82</v>
      </c>
      <c r="T11" s="16"/>
      <c r="U11" s="16"/>
      <c r="V11" s="16"/>
      <c r="W11" s="16"/>
      <c r="X11" s="16"/>
    </row>
    <row r="12" spans="1:24" ht="16.5" thickTop="1" thickBot="1" x14ac:dyDescent="0.3">
      <c r="A12" s="3">
        <v>9</v>
      </c>
      <c r="B12" s="3">
        <f t="shared" si="0"/>
        <v>49805</v>
      </c>
      <c r="C12">
        <v>17</v>
      </c>
      <c r="D12" s="2">
        <v>1E-4</v>
      </c>
      <c r="E12">
        <v>3</v>
      </c>
      <c r="F12">
        <f t="shared" si="1"/>
        <v>3232.7</v>
      </c>
      <c r="G12">
        <f t="shared" si="2"/>
        <v>9E-13</v>
      </c>
      <c r="H12">
        <v>3264.7256916996048</v>
      </c>
      <c r="I12">
        <v>-1.964575296442688E-10</v>
      </c>
      <c r="J12">
        <v>1.4722135252211723</v>
      </c>
      <c r="K12">
        <v>3.5688737291658539E-13</v>
      </c>
      <c r="L12" t="s">
        <v>77</v>
      </c>
      <c r="M12" s="11">
        <f t="shared" si="3"/>
        <v>9.9067936089352049E-3</v>
      </c>
      <c r="N12" s="11">
        <f t="shared" si="4"/>
        <v>-219.28614404918756</v>
      </c>
      <c r="O12" s="11">
        <f t="shared" si="5"/>
        <v>4.5541297529036793E-4</v>
      </c>
      <c r="P12" s="11">
        <f t="shared" si="6"/>
        <v>0.39654152546287263</v>
      </c>
      <c r="R12" s="4" t="s">
        <v>6</v>
      </c>
      <c r="S12" s="13">
        <v>1500</v>
      </c>
      <c r="T12" s="13">
        <v>2200</v>
      </c>
      <c r="U12" s="13">
        <v>3300</v>
      </c>
      <c r="V12" s="13">
        <v>4700</v>
      </c>
      <c r="W12" s="13">
        <v>6800</v>
      </c>
      <c r="X12" s="13">
        <v>10000</v>
      </c>
    </row>
    <row r="13" spans="1:24" x14ac:dyDescent="0.25">
      <c r="A13" s="3">
        <v>9</v>
      </c>
      <c r="B13" s="3">
        <f t="shared" si="0"/>
        <v>49805</v>
      </c>
      <c r="C13">
        <v>17</v>
      </c>
      <c r="D13" s="2">
        <v>1E-4</v>
      </c>
      <c r="E13">
        <v>4</v>
      </c>
      <c r="F13">
        <f t="shared" si="1"/>
        <v>4703.7</v>
      </c>
      <c r="G13">
        <f t="shared" si="2"/>
        <v>8.0000000000000002E-13</v>
      </c>
      <c r="H13">
        <v>4393.8974436090193</v>
      </c>
      <c r="I13">
        <v>-3.7877977443609076E-11</v>
      </c>
      <c r="J13">
        <v>1.2680445867112791</v>
      </c>
      <c r="K13">
        <v>1.8997689318003074E-13</v>
      </c>
      <c r="L13" t="s">
        <v>78</v>
      </c>
      <c r="M13" s="11">
        <f t="shared" si="3"/>
        <v>-6.5863587471773344E-2</v>
      </c>
      <c r="N13" s="11">
        <f t="shared" si="4"/>
        <v>-48.347471804511343</v>
      </c>
      <c r="O13" s="11">
        <f t="shared" si="5"/>
        <v>2.6958449448546447E-4</v>
      </c>
      <c r="P13" s="11">
        <f t="shared" si="6"/>
        <v>0.23747111647503844</v>
      </c>
      <c r="R13" s="13">
        <v>1556</v>
      </c>
      <c r="S13" s="2">
        <v>7.9999999999999998E-12</v>
      </c>
      <c r="T13" s="2">
        <v>5.8000000000000003E-12</v>
      </c>
      <c r="U13" s="2">
        <v>4.4999999999999998E-12</v>
      </c>
      <c r="V13" s="2">
        <v>3.3000000000000001E-12</v>
      </c>
      <c r="W13" s="2">
        <v>2.5999999999999998E-12</v>
      </c>
      <c r="X13" s="2">
        <v>2E-12</v>
      </c>
    </row>
    <row r="14" spans="1:24" x14ac:dyDescent="0.25">
      <c r="A14" s="3">
        <v>9</v>
      </c>
      <c r="B14" s="3">
        <f t="shared" si="0"/>
        <v>49805</v>
      </c>
      <c r="C14">
        <v>17</v>
      </c>
      <c r="D14" s="2">
        <v>1E-4</v>
      </c>
      <c r="E14">
        <v>5</v>
      </c>
      <c r="F14">
        <f t="shared" si="1"/>
        <v>6735</v>
      </c>
      <c r="G14">
        <f t="shared" si="2"/>
        <v>8.0000000000000002E-13</v>
      </c>
      <c r="H14">
        <v>5874.6161832061034</v>
      </c>
      <c r="I14">
        <v>-9.4693080916030453E-11</v>
      </c>
      <c r="J14">
        <v>1.6575593471537022</v>
      </c>
      <c r="K14">
        <v>2.4087878222750512E-13</v>
      </c>
      <c r="L14" t="s">
        <v>79</v>
      </c>
      <c r="M14" s="11">
        <f t="shared" si="3"/>
        <v>-0.12774815394118733</v>
      </c>
      <c r="N14" s="11">
        <f t="shared" si="4"/>
        <v>-119.36635114503807</v>
      </c>
      <c r="O14" s="11">
        <f t="shared" si="5"/>
        <v>2.4611126164123269E-4</v>
      </c>
      <c r="P14" s="11">
        <f t="shared" si="6"/>
        <v>0.30109847778438137</v>
      </c>
      <c r="R14" s="13">
        <v>3113</v>
      </c>
      <c r="S14" s="2">
        <v>2.3999999999999999E-12</v>
      </c>
      <c r="T14" s="2">
        <v>1.9E-12</v>
      </c>
      <c r="U14" s="2">
        <v>1.6E-12</v>
      </c>
      <c r="V14" s="2">
        <v>1.4000000000000001E-12</v>
      </c>
      <c r="W14" s="2">
        <v>1.1E-12</v>
      </c>
      <c r="X14" s="2">
        <v>1.1E-12</v>
      </c>
    </row>
    <row r="15" spans="1:24" x14ac:dyDescent="0.25">
      <c r="A15" s="3">
        <v>9</v>
      </c>
      <c r="B15" s="3">
        <f t="shared" si="0"/>
        <v>49805</v>
      </c>
      <c r="C15">
        <v>17</v>
      </c>
      <c r="D15" s="2">
        <v>1E-4</v>
      </c>
      <c r="E15">
        <v>6</v>
      </c>
      <c r="F15">
        <f t="shared" si="1"/>
        <v>9949.6</v>
      </c>
      <c r="G15">
        <f t="shared" si="2"/>
        <v>9E-13</v>
      </c>
      <c r="H15">
        <v>8967.8221582733695</v>
      </c>
      <c r="I15">
        <v>-6.2657956115107904E-14</v>
      </c>
      <c r="J15">
        <v>1.3196409270665523</v>
      </c>
      <c r="K15">
        <v>4.1106909947350504E-14</v>
      </c>
      <c r="L15" t="s">
        <v>74</v>
      </c>
      <c r="M15" s="11">
        <f t="shared" si="3"/>
        <v>-9.8675106710483962E-2</v>
      </c>
      <c r="N15" s="11">
        <f t="shared" si="4"/>
        <v>-1.0696199512390088</v>
      </c>
      <c r="O15" s="11">
        <f t="shared" si="5"/>
        <v>1.3263256081315353E-4</v>
      </c>
      <c r="P15" s="11">
        <f t="shared" si="6"/>
        <v>4.5674344385945004E-2</v>
      </c>
      <c r="R15" s="13">
        <v>6226</v>
      </c>
      <c r="S15" s="2">
        <v>1.1999999999999999E-12</v>
      </c>
      <c r="T15" s="2">
        <v>1.1E-12</v>
      </c>
      <c r="U15" s="2">
        <v>1.1E-12</v>
      </c>
      <c r="V15" s="2">
        <v>9E-13</v>
      </c>
      <c r="W15" s="2">
        <v>9E-13</v>
      </c>
      <c r="X15" s="2">
        <v>9.9999999999999998E-13</v>
      </c>
    </row>
    <row r="16" spans="1:24" x14ac:dyDescent="0.25">
      <c r="A16" s="3">
        <v>10</v>
      </c>
      <c r="B16" s="3">
        <f t="shared" si="0"/>
        <v>24902</v>
      </c>
      <c r="C16">
        <v>17</v>
      </c>
      <c r="D16" s="2">
        <v>1E-4</v>
      </c>
      <c r="E16">
        <v>1</v>
      </c>
      <c r="F16">
        <f t="shared" si="1"/>
        <v>1477.2</v>
      </c>
      <c r="G16">
        <f t="shared" si="2"/>
        <v>4.9999999999999999E-13</v>
      </c>
      <c r="H16">
        <v>1504.6692828685232</v>
      </c>
      <c r="I16">
        <v>-1.3508449800796775E-10</v>
      </c>
      <c r="J16">
        <v>0.87227885567464603</v>
      </c>
      <c r="K16">
        <v>1.897222033715388E-12</v>
      </c>
      <c r="L16" t="s">
        <v>42</v>
      </c>
      <c r="M16" s="11">
        <f t="shared" si="3"/>
        <v>1.8595506951342378E-2</v>
      </c>
      <c r="N16" s="11">
        <f t="shared" si="4"/>
        <v>-271.16899601593553</v>
      </c>
      <c r="O16" s="11">
        <f t="shared" si="5"/>
        <v>5.9049475742935687E-4</v>
      </c>
      <c r="P16" s="11">
        <f t="shared" si="6"/>
        <v>3.794444067430776</v>
      </c>
      <c r="R16" s="13">
        <v>12451</v>
      </c>
      <c r="S16" s="2">
        <v>5.9999999999999997E-13</v>
      </c>
      <c r="T16" s="2">
        <v>5.9999999999999997E-13</v>
      </c>
      <c r="U16" s="2">
        <v>9E-13</v>
      </c>
      <c r="V16" s="2">
        <v>8.0000000000000002E-13</v>
      </c>
      <c r="W16" s="2">
        <v>8.0000000000000002E-13</v>
      </c>
      <c r="X16" s="2">
        <v>9E-13</v>
      </c>
    </row>
    <row r="17" spans="1:24" x14ac:dyDescent="0.25">
      <c r="A17" s="3">
        <v>10</v>
      </c>
      <c r="B17" s="3">
        <f t="shared" si="0"/>
        <v>24902</v>
      </c>
      <c r="C17">
        <v>17</v>
      </c>
      <c r="D17" s="2">
        <v>1E-4</v>
      </c>
      <c r="E17">
        <v>2</v>
      </c>
      <c r="F17">
        <f t="shared" si="1"/>
        <v>2192.6</v>
      </c>
      <c r="G17">
        <f t="shared" si="2"/>
        <v>7.0000000000000005E-13</v>
      </c>
      <c r="H17">
        <v>2263.7776171875075</v>
      </c>
      <c r="I17">
        <v>-7.8736107031249784E-11</v>
      </c>
      <c r="J17">
        <v>0.51714906006833905</v>
      </c>
      <c r="K17">
        <v>7.0752628199677949E-13</v>
      </c>
      <c r="L17" t="s">
        <v>43</v>
      </c>
      <c r="M17" s="11">
        <f t="shared" si="3"/>
        <v>3.2462654924522383E-2</v>
      </c>
      <c r="N17" s="11">
        <f t="shared" si="4"/>
        <v>-113.4801529017854</v>
      </c>
      <c r="O17" s="11">
        <f t="shared" si="5"/>
        <v>2.3586110556797366E-4</v>
      </c>
      <c r="P17" s="11">
        <f t="shared" si="6"/>
        <v>1.0107518314239707</v>
      </c>
      <c r="R17" s="13">
        <v>24902</v>
      </c>
      <c r="S17" s="2">
        <v>4.9999999999999999E-13</v>
      </c>
      <c r="T17" s="2">
        <v>7.0000000000000005E-13</v>
      </c>
      <c r="U17" s="2">
        <v>8.0000000000000002E-13</v>
      </c>
      <c r="V17" s="2">
        <v>8.0000000000000002E-13</v>
      </c>
      <c r="W17" s="2">
        <v>7.0000000000000005E-13</v>
      </c>
      <c r="X17" s="2">
        <v>9E-13</v>
      </c>
    </row>
    <row r="18" spans="1:24" x14ac:dyDescent="0.25">
      <c r="A18" s="3">
        <v>10</v>
      </c>
      <c r="B18" s="3">
        <f t="shared" si="0"/>
        <v>24902</v>
      </c>
      <c r="C18">
        <v>17</v>
      </c>
      <c r="D18" s="2">
        <v>1E-4</v>
      </c>
      <c r="E18">
        <v>3</v>
      </c>
      <c r="F18">
        <f t="shared" si="1"/>
        <v>3233.2</v>
      </c>
      <c r="G18">
        <f t="shared" si="2"/>
        <v>8.0000000000000002E-13</v>
      </c>
      <c r="H18">
        <v>3330.9756159420385</v>
      </c>
      <c r="I18">
        <v>-4.2585220289854942E-11</v>
      </c>
      <c r="J18">
        <v>0.33162312340625993</v>
      </c>
      <c r="K18">
        <v>2.4969008128031646E-13</v>
      </c>
      <c r="L18" t="s">
        <v>44</v>
      </c>
      <c r="M18" s="11">
        <f t="shared" si="3"/>
        <v>3.0241128276023321E-2</v>
      </c>
      <c r="N18" s="11">
        <f t="shared" si="4"/>
        <v>-54.231525362318678</v>
      </c>
      <c r="O18" s="11">
        <f t="shared" si="5"/>
        <v>1.0256808221151181E-4</v>
      </c>
      <c r="P18" s="11">
        <f t="shared" si="6"/>
        <v>0.31211260160039556</v>
      </c>
      <c r="R18" s="13">
        <v>49805</v>
      </c>
      <c r="S18" s="2">
        <v>7.0000000000000005E-13</v>
      </c>
      <c r="T18" s="2">
        <v>5.9999999999999997E-13</v>
      </c>
      <c r="U18" s="2">
        <v>9E-13</v>
      </c>
      <c r="V18" s="2">
        <v>8.0000000000000002E-13</v>
      </c>
      <c r="W18" s="2">
        <v>8.0000000000000002E-13</v>
      </c>
      <c r="X18" s="2">
        <v>9E-13</v>
      </c>
    </row>
    <row r="19" spans="1:24" x14ac:dyDescent="0.25">
      <c r="A19" s="3">
        <v>10</v>
      </c>
      <c r="B19" s="3">
        <f t="shared" si="0"/>
        <v>24902</v>
      </c>
      <c r="C19">
        <v>17</v>
      </c>
      <c r="D19" s="2">
        <v>1E-4</v>
      </c>
      <c r="E19">
        <v>4</v>
      </c>
      <c r="F19">
        <f t="shared" si="1"/>
        <v>4705.3999999999996</v>
      </c>
      <c r="G19">
        <f t="shared" si="2"/>
        <v>8.0000000000000002E-13</v>
      </c>
      <c r="H19">
        <v>4729.9138951310824</v>
      </c>
      <c r="I19">
        <v>-1.9545408988764001E-11</v>
      </c>
      <c r="J19">
        <v>0.88792513489739222</v>
      </c>
      <c r="K19">
        <v>1.3310806848846623E-13</v>
      </c>
      <c r="L19" t="s">
        <v>45</v>
      </c>
      <c r="M19" s="11">
        <f t="shared" si="3"/>
        <v>5.2097367133681072E-3</v>
      </c>
      <c r="N19" s="11">
        <f t="shared" si="4"/>
        <v>-25.431761235955001</v>
      </c>
      <c r="O19" s="11">
        <f t="shared" si="5"/>
        <v>1.8870343326760579E-4</v>
      </c>
      <c r="P19" s="11">
        <f t="shared" si="6"/>
        <v>0.16638508561058277</v>
      </c>
      <c r="R19" s="13">
        <v>99609</v>
      </c>
      <c r="S19" s="2">
        <v>7.0000000000000005E-13</v>
      </c>
      <c r="T19" s="2">
        <v>7.0000000000000005E-13</v>
      </c>
      <c r="U19" s="2">
        <v>8.0000000000000002E-13</v>
      </c>
      <c r="V19" s="2">
        <v>8.0000000000000002E-13</v>
      </c>
      <c r="W19" s="2">
        <v>7.0000000000000005E-13</v>
      </c>
      <c r="X19" s="2">
        <v>7.0000000000000005E-13</v>
      </c>
    </row>
    <row r="20" spans="1:24" x14ac:dyDescent="0.25">
      <c r="A20" s="3">
        <v>10</v>
      </c>
      <c r="B20" s="3">
        <f t="shared" si="0"/>
        <v>24902</v>
      </c>
      <c r="C20">
        <v>17</v>
      </c>
      <c r="D20" s="2">
        <v>1E-4</v>
      </c>
      <c r="E20">
        <v>5</v>
      </c>
      <c r="F20">
        <f t="shared" si="1"/>
        <v>6735.9</v>
      </c>
      <c r="G20">
        <f t="shared" si="2"/>
        <v>7.0000000000000005E-13</v>
      </c>
      <c r="H20">
        <v>6632.1312847222316</v>
      </c>
      <c r="I20">
        <v>-5.0469475694444565E-12</v>
      </c>
      <c r="J20">
        <v>0.92405061011003653</v>
      </c>
      <c r="K20">
        <v>1.1409380785397694E-13</v>
      </c>
      <c r="L20" t="s">
        <v>46</v>
      </c>
      <c r="M20" s="11">
        <f t="shared" si="3"/>
        <v>-1.5405323012183669E-2</v>
      </c>
      <c r="N20" s="11">
        <f t="shared" si="4"/>
        <v>-8.2099250992063659</v>
      </c>
      <c r="O20" s="11">
        <f t="shared" si="5"/>
        <v>1.3718294661589937E-4</v>
      </c>
      <c r="P20" s="11">
        <f t="shared" si="6"/>
        <v>0.1629911540771099</v>
      </c>
    </row>
    <row r="21" spans="1:24" x14ac:dyDescent="0.25">
      <c r="A21" s="3">
        <v>10</v>
      </c>
      <c r="B21" s="3">
        <f t="shared" si="0"/>
        <v>24902</v>
      </c>
      <c r="C21">
        <v>17</v>
      </c>
      <c r="D21" s="2">
        <v>1E-4</v>
      </c>
      <c r="E21">
        <v>6</v>
      </c>
      <c r="F21">
        <f t="shared" si="1"/>
        <v>9948</v>
      </c>
      <c r="G21">
        <f t="shared" si="2"/>
        <v>9E-13</v>
      </c>
      <c r="H21">
        <v>9584.5859459459443</v>
      </c>
      <c r="I21">
        <v>5.5179804633204623E-12</v>
      </c>
      <c r="J21">
        <v>0.91662138397331461</v>
      </c>
      <c r="K21">
        <v>7.3517163581697561E-14</v>
      </c>
      <c r="L21" t="s">
        <v>41</v>
      </c>
      <c r="M21" s="11">
        <f t="shared" si="3"/>
        <v>-3.6531368521718455E-2</v>
      </c>
      <c r="N21" s="11">
        <f t="shared" si="4"/>
        <v>5.131089403689403</v>
      </c>
      <c r="O21" s="11">
        <f t="shared" si="5"/>
        <v>9.2141273017019959E-5</v>
      </c>
      <c r="P21" s="11">
        <f t="shared" si="6"/>
        <v>8.1685737312997289E-2</v>
      </c>
    </row>
    <row r="22" spans="1:24" x14ac:dyDescent="0.25">
      <c r="A22" s="3">
        <v>11</v>
      </c>
      <c r="B22" s="3">
        <f t="shared" si="0"/>
        <v>12451</v>
      </c>
      <c r="C22">
        <v>17</v>
      </c>
      <c r="D22" s="2">
        <v>1E-4</v>
      </c>
      <c r="E22">
        <v>1</v>
      </c>
      <c r="F22">
        <f t="shared" si="1"/>
        <v>1476.8</v>
      </c>
      <c r="G22">
        <f t="shared" si="2"/>
        <v>5.9999999999999997E-13</v>
      </c>
      <c r="H22">
        <v>1535.5396598639381</v>
      </c>
      <c r="I22">
        <v>-1.2028479591836766E-10</v>
      </c>
      <c r="J22">
        <v>4.109879582851546E-3</v>
      </c>
      <c r="K22">
        <v>8.2411305395414169E-13</v>
      </c>
      <c r="L22" t="s">
        <v>93</v>
      </c>
      <c r="M22" s="11">
        <f t="shared" ref="M22:M27" si="7">H22/F22-1</f>
        <v>3.9774959279481381E-2</v>
      </c>
      <c r="N22" s="11">
        <f t="shared" ref="N22:N27" si="8">I22/G22-1</f>
        <v>-201.47465986394613</v>
      </c>
      <c r="O22" s="11">
        <f t="shared" ref="O22:O27" si="9">J22/F22</f>
        <v>2.7829628811291617E-6</v>
      </c>
      <c r="P22" s="11">
        <f t="shared" ref="P22:P27" si="10">K22/G22</f>
        <v>1.3735217565902362</v>
      </c>
    </row>
    <row r="23" spans="1:24" x14ac:dyDescent="0.25">
      <c r="A23" s="3">
        <v>11</v>
      </c>
      <c r="B23" s="3">
        <f t="shared" si="0"/>
        <v>12451</v>
      </c>
      <c r="C23">
        <v>17</v>
      </c>
      <c r="D23" s="2">
        <v>1E-4</v>
      </c>
      <c r="E23">
        <v>2</v>
      </c>
      <c r="F23">
        <f t="shared" si="1"/>
        <v>2191.4</v>
      </c>
      <c r="G23">
        <f t="shared" si="2"/>
        <v>5.9999999999999997E-13</v>
      </c>
      <c r="H23">
        <v>2309.7117793594307</v>
      </c>
      <c r="I23">
        <v>-7.0086365124555256E-11</v>
      </c>
      <c r="J23">
        <v>0.92326418900851492</v>
      </c>
      <c r="K23">
        <v>1.7378292799925357E-12</v>
      </c>
      <c r="L23" t="s">
        <v>92</v>
      </c>
      <c r="M23" s="11">
        <f t="shared" si="7"/>
        <v>5.3989129944068015E-2</v>
      </c>
      <c r="N23" s="11">
        <f t="shared" si="8"/>
        <v>-117.81060854092543</v>
      </c>
      <c r="O23" s="11">
        <f t="shared" si="9"/>
        <v>4.2131248928014734E-4</v>
      </c>
      <c r="P23" s="11">
        <f t="shared" si="10"/>
        <v>2.896382133320893</v>
      </c>
    </row>
    <row r="24" spans="1:24" x14ac:dyDescent="0.25">
      <c r="A24" s="3">
        <v>11</v>
      </c>
      <c r="B24" s="3">
        <f t="shared" si="0"/>
        <v>12451</v>
      </c>
      <c r="C24">
        <v>17</v>
      </c>
      <c r="D24" s="2">
        <v>1E-4</v>
      </c>
      <c r="E24">
        <v>3</v>
      </c>
      <c r="F24">
        <f t="shared" si="1"/>
        <v>3232.4</v>
      </c>
      <c r="G24">
        <f t="shared" si="2"/>
        <v>9E-13</v>
      </c>
      <c r="H24">
        <v>3385.6968543046323</v>
      </c>
      <c r="I24">
        <v>-3.8544366225165513E-11</v>
      </c>
      <c r="J24">
        <v>0.80061340636721479</v>
      </c>
      <c r="K24">
        <v>9.5679358008180313E-13</v>
      </c>
      <c r="L24" t="s">
        <v>91</v>
      </c>
      <c r="M24" s="11">
        <f t="shared" si="7"/>
        <v>4.7425087954656719E-2</v>
      </c>
      <c r="N24" s="11">
        <f t="shared" si="8"/>
        <v>-43.82707358351724</v>
      </c>
      <c r="O24" s="11">
        <f t="shared" si="9"/>
        <v>2.4768389010246711E-4</v>
      </c>
      <c r="P24" s="11">
        <f t="shared" si="10"/>
        <v>1.0631039778686702</v>
      </c>
    </row>
    <row r="25" spans="1:24" x14ac:dyDescent="0.25">
      <c r="A25" s="3">
        <v>11</v>
      </c>
      <c r="B25" s="3">
        <f t="shared" si="0"/>
        <v>12451</v>
      </c>
      <c r="C25">
        <v>17</v>
      </c>
      <c r="D25" s="2">
        <v>1E-4</v>
      </c>
      <c r="E25">
        <v>4</v>
      </c>
      <c r="F25">
        <f t="shared" si="1"/>
        <v>4705.8</v>
      </c>
      <c r="G25">
        <f t="shared" si="2"/>
        <v>8.0000000000000002E-13</v>
      </c>
      <c r="H25">
        <v>4810.8724242424059</v>
      </c>
      <c r="I25">
        <v>-1.8121792424242359E-11</v>
      </c>
      <c r="J25">
        <v>0.7182703563886248</v>
      </c>
      <c r="K25">
        <v>4.499215181766318E-13</v>
      </c>
      <c r="L25" t="s">
        <v>90</v>
      </c>
      <c r="M25" s="11">
        <f t="shared" si="7"/>
        <v>2.2328280896426911E-2</v>
      </c>
      <c r="N25" s="11">
        <f t="shared" si="8"/>
        <v>-23.652240530302947</v>
      </c>
      <c r="O25" s="11">
        <f t="shared" si="9"/>
        <v>1.526351218472151E-4</v>
      </c>
      <c r="P25" s="11">
        <f t="shared" si="10"/>
        <v>0.56240189772078975</v>
      </c>
    </row>
    <row r="26" spans="1:24" x14ac:dyDescent="0.25">
      <c r="A26" s="3">
        <v>11</v>
      </c>
      <c r="B26" s="3">
        <f t="shared" si="0"/>
        <v>12451</v>
      </c>
      <c r="C26">
        <v>17</v>
      </c>
      <c r="D26" s="2">
        <v>1E-4</v>
      </c>
      <c r="E26">
        <v>5</v>
      </c>
      <c r="F26">
        <f t="shared" si="1"/>
        <v>6736.5</v>
      </c>
      <c r="G26">
        <f t="shared" si="2"/>
        <v>8.0000000000000002E-13</v>
      </c>
      <c r="H26">
        <v>6727.4786328125019</v>
      </c>
      <c r="I26">
        <v>-3.5201169921875138E-12</v>
      </c>
      <c r="J26">
        <v>0.6520275513147048</v>
      </c>
      <c r="K26">
        <v>2.2993112259082077E-13</v>
      </c>
      <c r="L26" t="s">
        <v>89</v>
      </c>
      <c r="M26" s="11">
        <f t="shared" si="7"/>
        <v>-1.3391771969862853E-3</v>
      </c>
      <c r="N26" s="11">
        <f t="shared" si="8"/>
        <v>-5.4001462402343918</v>
      </c>
      <c r="O26" s="11">
        <f t="shared" si="9"/>
        <v>9.6790254778401962E-5</v>
      </c>
      <c r="P26" s="11">
        <f t="shared" si="10"/>
        <v>0.28741390323852595</v>
      </c>
    </row>
    <row r="27" spans="1:24" x14ac:dyDescent="0.25">
      <c r="A27" s="3">
        <v>11</v>
      </c>
      <c r="B27" s="3">
        <f t="shared" si="0"/>
        <v>12451</v>
      </c>
      <c r="C27">
        <v>17</v>
      </c>
      <c r="D27" s="2">
        <v>1E-4</v>
      </c>
      <c r="E27">
        <v>6</v>
      </c>
      <c r="F27">
        <f t="shared" si="1"/>
        <v>9950</v>
      </c>
      <c r="G27">
        <f t="shared" si="2"/>
        <v>9E-13</v>
      </c>
      <c r="H27">
        <v>9765.0171804511119</v>
      </c>
      <c r="I27">
        <v>7.6149021052631477E-12</v>
      </c>
      <c r="J27">
        <v>0.9063588754166586</v>
      </c>
      <c r="K27">
        <v>2.2865938168794589E-13</v>
      </c>
      <c r="L27" s="18" t="s">
        <v>88</v>
      </c>
      <c r="M27" s="11">
        <f t="shared" si="7"/>
        <v>-1.8591238145616917E-2</v>
      </c>
      <c r="N27" s="11">
        <f t="shared" si="8"/>
        <v>7.4610023391812756</v>
      </c>
      <c r="O27" s="11">
        <f t="shared" si="9"/>
        <v>9.1091344262980766E-5</v>
      </c>
      <c r="P27" s="11">
        <f t="shared" si="10"/>
        <v>0.25406597965327321</v>
      </c>
    </row>
    <row r="28" spans="1:24" x14ac:dyDescent="0.25">
      <c r="A28" s="3">
        <v>12</v>
      </c>
      <c r="B28" s="3">
        <f t="shared" si="0"/>
        <v>6226</v>
      </c>
      <c r="C28">
        <v>19</v>
      </c>
      <c r="D28" s="2">
        <v>1E-4</v>
      </c>
      <c r="E28">
        <v>1</v>
      </c>
      <c r="F28">
        <f t="shared" si="1"/>
        <v>1477.3</v>
      </c>
      <c r="G28">
        <f t="shared" si="2"/>
        <v>1.1999999999999999E-12</v>
      </c>
      <c r="H28">
        <v>1425.7193581081085</v>
      </c>
      <c r="I28">
        <v>1.1218028141891899E-9</v>
      </c>
      <c r="J28">
        <v>4.9495278160131901</v>
      </c>
      <c r="K28">
        <v>6.4699864398401622E-11</v>
      </c>
      <c r="L28" t="s">
        <v>56</v>
      </c>
      <c r="M28" s="11">
        <f t="shared" si="3"/>
        <v>-3.4915482225608474E-2</v>
      </c>
      <c r="N28" s="11">
        <f t="shared" si="4"/>
        <v>933.83567849099165</v>
      </c>
      <c r="O28" s="11">
        <f t="shared" si="5"/>
        <v>3.3503877452197863E-3</v>
      </c>
      <c r="P28" s="11">
        <f t="shared" si="6"/>
        <v>53.916553665334689</v>
      </c>
    </row>
    <row r="29" spans="1:24" x14ac:dyDescent="0.25">
      <c r="A29" s="3">
        <v>12</v>
      </c>
      <c r="B29" s="3">
        <f t="shared" si="0"/>
        <v>6226</v>
      </c>
      <c r="C29">
        <v>19</v>
      </c>
      <c r="D29" s="2">
        <v>1E-4</v>
      </c>
      <c r="E29">
        <v>2</v>
      </c>
      <c r="F29">
        <f t="shared" si="1"/>
        <v>2192.4</v>
      </c>
      <c r="G29">
        <f t="shared" si="2"/>
        <v>1.1E-12</v>
      </c>
      <c r="H29">
        <v>2202.092415094342</v>
      </c>
      <c r="I29">
        <v>3.9915838113207547E-10</v>
      </c>
      <c r="J29">
        <v>4.9205928674621564</v>
      </c>
      <c r="K29">
        <v>2.7207396992431952E-11</v>
      </c>
      <c r="L29" t="s">
        <v>57</v>
      </c>
      <c r="M29" s="11">
        <f t="shared" si="3"/>
        <v>4.420915478170917E-3</v>
      </c>
      <c r="N29" s="11">
        <f t="shared" si="4"/>
        <v>361.87125557461405</v>
      </c>
      <c r="O29" s="11">
        <f t="shared" si="5"/>
        <v>2.2443864566056176E-3</v>
      </c>
      <c r="P29" s="11">
        <f t="shared" si="6"/>
        <v>24.733997265847229</v>
      </c>
    </row>
    <row r="30" spans="1:24" x14ac:dyDescent="0.25">
      <c r="A30" s="3">
        <v>12</v>
      </c>
      <c r="B30" s="3">
        <f t="shared" si="0"/>
        <v>6226</v>
      </c>
      <c r="C30">
        <v>19</v>
      </c>
      <c r="D30" s="2">
        <v>1E-4</v>
      </c>
      <c r="E30">
        <v>3</v>
      </c>
      <c r="F30">
        <f t="shared" si="1"/>
        <v>3233.8</v>
      </c>
      <c r="G30">
        <f t="shared" si="2"/>
        <v>1.1E-12</v>
      </c>
      <c r="H30">
        <v>3275.7806691449814</v>
      </c>
      <c r="I30">
        <v>1.4388202230483272E-10</v>
      </c>
      <c r="J30">
        <v>4.778308203959031</v>
      </c>
      <c r="K30">
        <v>1.2059008546709554E-11</v>
      </c>
      <c r="L30" t="s">
        <v>58</v>
      </c>
      <c r="M30" s="11">
        <f t="shared" si="3"/>
        <v>1.2981838439291682E-2</v>
      </c>
      <c r="N30" s="11">
        <f t="shared" si="4"/>
        <v>129.80183845893885</v>
      </c>
      <c r="O30" s="11">
        <f t="shared" si="5"/>
        <v>1.4776140156964037E-3</v>
      </c>
      <c r="P30" s="11">
        <f t="shared" si="6"/>
        <v>10.962735042463231</v>
      </c>
    </row>
    <row r="31" spans="1:24" x14ac:dyDescent="0.25">
      <c r="A31" s="3">
        <v>12</v>
      </c>
      <c r="B31" s="3">
        <f t="shared" si="0"/>
        <v>6226</v>
      </c>
      <c r="C31">
        <v>19</v>
      </c>
      <c r="D31" s="2">
        <v>1E-4</v>
      </c>
      <c r="E31">
        <v>4</v>
      </c>
      <c r="F31">
        <f t="shared" si="1"/>
        <v>4704.2</v>
      </c>
      <c r="G31">
        <f t="shared" si="2"/>
        <v>9E-13</v>
      </c>
      <c r="H31">
        <v>4700.8771264367815</v>
      </c>
      <c r="I31">
        <v>5.1249653639846723E-11</v>
      </c>
      <c r="J31">
        <v>5.1898976967554491</v>
      </c>
      <c r="K31">
        <v>5.598195300563658E-12</v>
      </c>
      <c r="L31" t="s">
        <v>59</v>
      </c>
      <c r="M31" s="11">
        <f t="shared" si="3"/>
        <v>-7.0636315701255725E-4</v>
      </c>
      <c r="N31" s="11">
        <f t="shared" si="4"/>
        <v>55.944059599829693</v>
      </c>
      <c r="O31" s="11">
        <f t="shared" si="5"/>
        <v>1.1032476716031311E-3</v>
      </c>
      <c r="P31" s="11">
        <f t="shared" si="6"/>
        <v>6.2202170006262865</v>
      </c>
    </row>
    <row r="32" spans="1:24" x14ac:dyDescent="0.25">
      <c r="A32" s="3">
        <v>12</v>
      </c>
      <c r="B32" s="3">
        <f t="shared" si="0"/>
        <v>6226</v>
      </c>
      <c r="C32">
        <v>19</v>
      </c>
      <c r="D32" s="2">
        <v>1E-4</v>
      </c>
      <c r="E32">
        <v>5</v>
      </c>
      <c r="F32">
        <f t="shared" si="1"/>
        <v>6738</v>
      </c>
      <c r="G32">
        <f t="shared" si="2"/>
        <v>9E-13</v>
      </c>
      <c r="H32">
        <v>6623.3921686746971</v>
      </c>
      <c r="I32">
        <v>1.7116745662650611E-11</v>
      </c>
      <c r="J32">
        <v>5.6409869215821065</v>
      </c>
      <c r="K32">
        <v>3.3149781785070582E-12</v>
      </c>
      <c r="L32" t="s">
        <v>60</v>
      </c>
      <c r="M32" s="11">
        <f t="shared" si="3"/>
        <v>-1.7009176510137003E-2</v>
      </c>
      <c r="N32" s="11">
        <f t="shared" si="4"/>
        <v>18.018606291834011</v>
      </c>
      <c r="O32" s="11">
        <f t="shared" si="5"/>
        <v>8.3719010412319772E-4</v>
      </c>
      <c r="P32" s="11">
        <f t="shared" si="6"/>
        <v>3.6833090872300649</v>
      </c>
    </row>
    <row r="33" spans="1:16" x14ac:dyDescent="0.25">
      <c r="A33" s="3">
        <v>12</v>
      </c>
      <c r="B33" s="3">
        <f t="shared" si="0"/>
        <v>6226</v>
      </c>
      <c r="C33">
        <v>19</v>
      </c>
      <c r="D33" s="2">
        <v>1E-4</v>
      </c>
      <c r="E33">
        <v>6</v>
      </c>
      <c r="F33">
        <f t="shared" si="1"/>
        <v>9947</v>
      </c>
      <c r="G33">
        <f t="shared" si="2"/>
        <v>9.9999999999999998E-13</v>
      </c>
      <c r="H33">
        <v>9668.987435064937</v>
      </c>
      <c r="I33">
        <v>6.7258873376623384E-12</v>
      </c>
      <c r="J33">
        <v>5.1279763209653106</v>
      </c>
      <c r="K33">
        <v>1.4413450514726177E-12</v>
      </c>
      <c r="L33" t="s">
        <v>55</v>
      </c>
      <c r="M33" s="11">
        <f t="shared" si="3"/>
        <v>-2.7949388251237828E-2</v>
      </c>
      <c r="N33" s="11">
        <f t="shared" si="4"/>
        <v>5.7258873376623383</v>
      </c>
      <c r="O33" s="11">
        <f t="shared" si="5"/>
        <v>5.1552994078267922E-4</v>
      </c>
      <c r="P33" s="11">
        <f t="shared" si="6"/>
        <v>1.4413450514726176</v>
      </c>
    </row>
    <row r="34" spans="1:16" x14ac:dyDescent="0.25">
      <c r="A34" s="3">
        <v>13</v>
      </c>
      <c r="B34" s="3">
        <f t="shared" si="0"/>
        <v>3113</v>
      </c>
      <c r="C34">
        <v>21</v>
      </c>
      <c r="D34" s="2">
        <v>1E-4</v>
      </c>
      <c r="E34">
        <v>1</v>
      </c>
      <c r="F34">
        <f t="shared" si="1"/>
        <v>1477.3</v>
      </c>
      <c r="G34">
        <f t="shared" si="2"/>
        <v>2.3999999999999999E-12</v>
      </c>
      <c r="H34">
        <v>1428.3344852941173</v>
      </c>
      <c r="I34">
        <v>2.3640650735294137E-9</v>
      </c>
      <c r="J34">
        <v>3.9253586047970557</v>
      </c>
      <c r="K34">
        <v>1.0375981562353455E-10</v>
      </c>
      <c r="L34" t="s">
        <v>101</v>
      </c>
      <c r="M34" s="11">
        <f t="shared" ref="M34:M39" si="11">H34/F34-1</f>
        <v>-3.3145274965059701E-2</v>
      </c>
      <c r="N34" s="11">
        <f t="shared" ref="N34:N39" si="12">I34/G34-1</f>
        <v>984.02711397058908</v>
      </c>
      <c r="O34" s="11">
        <f t="shared" ref="O34:O39" si="13">J34/F34</f>
        <v>2.6571167703222471E-3</v>
      </c>
      <c r="P34" s="11">
        <f t="shared" ref="P34:P39" si="14">K34/G34</f>
        <v>43.233256509806068</v>
      </c>
    </row>
    <row r="35" spans="1:16" x14ac:dyDescent="0.25">
      <c r="A35" s="3">
        <v>13</v>
      </c>
      <c r="B35" s="3">
        <f t="shared" si="0"/>
        <v>3113</v>
      </c>
      <c r="C35">
        <v>21</v>
      </c>
      <c r="D35" s="2">
        <v>1E-4</v>
      </c>
      <c r="E35">
        <v>2</v>
      </c>
      <c r="F35">
        <f t="shared" si="1"/>
        <v>2193.1</v>
      </c>
      <c r="G35">
        <f t="shared" si="2"/>
        <v>1.9E-12</v>
      </c>
      <c r="H35">
        <v>2201.7189473684234</v>
      </c>
      <c r="I35">
        <v>8.6454639473684277E-10</v>
      </c>
      <c r="J35">
        <v>3.9563153593708851</v>
      </c>
      <c r="K35">
        <v>3.8788174502241813E-11</v>
      </c>
      <c r="L35" t="s">
        <v>100</v>
      </c>
      <c r="M35" s="11">
        <f t="shared" si="11"/>
        <v>3.930029350427855E-3</v>
      </c>
      <c r="N35" s="11">
        <f t="shared" si="12"/>
        <v>454.02441828254882</v>
      </c>
      <c r="O35" s="11">
        <f t="shared" si="13"/>
        <v>1.8039831103784075E-3</v>
      </c>
      <c r="P35" s="11">
        <f t="shared" si="14"/>
        <v>20.414828685390429</v>
      </c>
    </row>
    <row r="36" spans="1:16" x14ac:dyDescent="0.25">
      <c r="A36" s="3">
        <v>13</v>
      </c>
      <c r="B36" s="3">
        <f t="shared" si="0"/>
        <v>3113</v>
      </c>
      <c r="C36">
        <v>21</v>
      </c>
      <c r="D36" s="2">
        <v>1E-4</v>
      </c>
      <c r="E36">
        <v>3</v>
      </c>
      <c r="F36">
        <f t="shared" si="1"/>
        <v>3233.6</v>
      </c>
      <c r="G36">
        <f t="shared" si="2"/>
        <v>1.6E-12</v>
      </c>
      <c r="H36">
        <v>3280.3138289962835</v>
      </c>
      <c r="I36">
        <v>3.1647561338289994E-10</v>
      </c>
      <c r="J36">
        <v>3.6582868988031465</v>
      </c>
      <c r="K36">
        <v>1.8592965770832804E-11</v>
      </c>
      <c r="L36" t="s">
        <v>99</v>
      </c>
      <c r="M36" s="11">
        <f t="shared" si="11"/>
        <v>1.4446384523838285E-2</v>
      </c>
      <c r="N36" s="11">
        <f t="shared" si="12"/>
        <v>196.79725836431246</v>
      </c>
      <c r="O36" s="11">
        <f t="shared" si="13"/>
        <v>1.1313356317426851E-3</v>
      </c>
      <c r="P36" s="11">
        <f t="shared" si="14"/>
        <v>11.620603606770501</v>
      </c>
    </row>
    <row r="37" spans="1:16" x14ac:dyDescent="0.25">
      <c r="A37" s="3">
        <v>13</v>
      </c>
      <c r="B37" s="3">
        <f t="shared" si="0"/>
        <v>3113</v>
      </c>
      <c r="C37">
        <v>21</v>
      </c>
      <c r="D37" s="2">
        <v>1E-4</v>
      </c>
      <c r="E37">
        <v>4</v>
      </c>
      <c r="F37">
        <f t="shared" si="1"/>
        <v>4706.3999999999996</v>
      </c>
      <c r="G37">
        <f t="shared" si="2"/>
        <v>1.4000000000000001E-12</v>
      </c>
      <c r="H37">
        <v>4705.9393898305143</v>
      </c>
      <c r="I37">
        <v>1.1275769118644054E-10</v>
      </c>
      <c r="J37">
        <v>3.9569752573164942</v>
      </c>
      <c r="K37">
        <v>9.2838950839662013E-12</v>
      </c>
      <c r="L37" t="s">
        <v>98</v>
      </c>
      <c r="M37" s="11">
        <f t="shared" si="11"/>
        <v>-9.7868895437169812E-5</v>
      </c>
      <c r="N37" s="11">
        <f t="shared" si="12"/>
        <v>79.54120799031466</v>
      </c>
      <c r="O37" s="11">
        <f t="shared" si="13"/>
        <v>8.407647580563689E-4</v>
      </c>
      <c r="P37" s="11">
        <f t="shared" si="14"/>
        <v>6.631353631404429</v>
      </c>
    </row>
    <row r="38" spans="1:16" x14ac:dyDescent="0.25">
      <c r="A38" s="3">
        <v>13</v>
      </c>
      <c r="B38" s="3">
        <f t="shared" si="0"/>
        <v>3113</v>
      </c>
      <c r="C38">
        <v>21</v>
      </c>
      <c r="D38" s="2">
        <v>1E-4</v>
      </c>
      <c r="E38">
        <v>5</v>
      </c>
      <c r="F38">
        <f t="shared" si="1"/>
        <v>6737.6</v>
      </c>
      <c r="G38">
        <f t="shared" si="2"/>
        <v>1.1E-12</v>
      </c>
      <c r="H38">
        <v>6632.8435521235542</v>
      </c>
      <c r="I38">
        <v>3.4815813127413126E-11</v>
      </c>
      <c r="J38">
        <v>3.1920384380737499</v>
      </c>
      <c r="K38">
        <v>4.8070098178374051E-12</v>
      </c>
      <c r="L38" t="s">
        <v>97</v>
      </c>
      <c r="M38" s="11">
        <f t="shared" si="11"/>
        <v>-1.5548036077601246E-2</v>
      </c>
      <c r="N38" s="11">
        <f t="shared" si="12"/>
        <v>30.650739206739207</v>
      </c>
      <c r="O38" s="11">
        <f t="shared" si="13"/>
        <v>4.7376490709952353E-4</v>
      </c>
      <c r="P38" s="11">
        <f t="shared" si="14"/>
        <v>4.370008925306732</v>
      </c>
    </row>
    <row r="39" spans="1:16" x14ac:dyDescent="0.25">
      <c r="A39" s="3">
        <v>13</v>
      </c>
      <c r="B39" s="3">
        <f t="shared" si="0"/>
        <v>3113</v>
      </c>
      <c r="C39">
        <v>21</v>
      </c>
      <c r="D39" s="2">
        <v>1E-4</v>
      </c>
      <c r="E39">
        <v>6</v>
      </c>
      <c r="F39">
        <f t="shared" si="1"/>
        <v>9952</v>
      </c>
      <c r="G39">
        <f t="shared" si="2"/>
        <v>1.1E-12</v>
      </c>
      <c r="H39">
        <v>9674.9853435114564</v>
      </c>
      <c r="I39">
        <v>2.9806450000000002E-12</v>
      </c>
      <c r="J39">
        <v>4.110567427576922</v>
      </c>
      <c r="K39">
        <v>2.0706253846773053E-12</v>
      </c>
      <c r="L39" t="s">
        <v>96</v>
      </c>
      <c r="M39" s="11">
        <f t="shared" si="11"/>
        <v>-2.7835074004073923E-2</v>
      </c>
      <c r="N39" s="11">
        <f t="shared" si="12"/>
        <v>1.7096772727272729</v>
      </c>
      <c r="O39" s="11">
        <f t="shared" si="13"/>
        <v>4.1303933154912802E-4</v>
      </c>
      <c r="P39" s="11">
        <f t="shared" si="14"/>
        <v>1.882386713343005</v>
      </c>
    </row>
    <row r="40" spans="1:16" x14ac:dyDescent="0.25">
      <c r="A40" s="3">
        <v>14</v>
      </c>
      <c r="B40" s="3">
        <f t="shared" si="0"/>
        <v>1556</v>
      </c>
      <c r="C40">
        <v>24</v>
      </c>
      <c r="D40" s="2">
        <v>1E-4</v>
      </c>
      <c r="E40">
        <v>1</v>
      </c>
      <c r="F40">
        <f t="shared" si="1"/>
        <v>1477.7</v>
      </c>
      <c r="G40">
        <f t="shared" si="2"/>
        <v>7.9999999999999998E-12</v>
      </c>
      <c r="H40" s="2">
        <v>1431.3536923076922</v>
      </c>
      <c r="I40" s="2">
        <v>4.8904206153846143E-9</v>
      </c>
      <c r="J40">
        <v>2.6153829366510366</v>
      </c>
      <c r="K40">
        <v>1.401252649829587E-10</v>
      </c>
      <c r="L40" t="s">
        <v>67</v>
      </c>
      <c r="M40" s="11">
        <f t="shared" si="3"/>
        <v>-3.1363813827101517E-2</v>
      </c>
      <c r="N40" s="11">
        <f t="shared" si="4"/>
        <v>610.3025769230768</v>
      </c>
      <c r="O40" s="11">
        <f t="shared" si="5"/>
        <v>1.7699011549374274E-3</v>
      </c>
      <c r="P40" s="11">
        <f t="shared" si="6"/>
        <v>17.515658122869837</v>
      </c>
    </row>
    <row r="41" spans="1:16" x14ac:dyDescent="0.25">
      <c r="A41" s="3">
        <v>14</v>
      </c>
      <c r="B41" s="3">
        <f t="shared" si="0"/>
        <v>1556</v>
      </c>
      <c r="C41">
        <v>24</v>
      </c>
      <c r="D41" s="2">
        <v>1E-4</v>
      </c>
      <c r="E41">
        <v>2</v>
      </c>
      <c r="F41">
        <f t="shared" si="1"/>
        <v>2193.1999999999998</v>
      </c>
      <c r="G41">
        <f t="shared" si="2"/>
        <v>5.8000000000000003E-12</v>
      </c>
      <c r="H41">
        <v>2207.0644074074085</v>
      </c>
      <c r="I41">
        <v>1.8388481111111091E-9</v>
      </c>
      <c r="J41">
        <v>2.444071023385467</v>
      </c>
      <c r="K41">
        <v>5.4435869306669827E-11</v>
      </c>
      <c r="L41" t="s">
        <v>68</v>
      </c>
      <c r="M41" s="11">
        <f t="shared" si="3"/>
        <v>6.3215426807443631E-3</v>
      </c>
      <c r="N41" s="11">
        <f t="shared" si="4"/>
        <v>316.04277777777742</v>
      </c>
      <c r="O41" s="11">
        <f t="shared" si="5"/>
        <v>1.1143858395884858E-3</v>
      </c>
      <c r="P41" s="11">
        <f t="shared" si="6"/>
        <v>9.3854947080465205</v>
      </c>
    </row>
    <row r="42" spans="1:16" x14ac:dyDescent="0.25">
      <c r="A42" s="3">
        <v>14</v>
      </c>
      <c r="B42" s="3">
        <f t="shared" si="0"/>
        <v>1556</v>
      </c>
      <c r="C42">
        <v>24</v>
      </c>
      <c r="D42" s="2">
        <v>1E-4</v>
      </c>
      <c r="E42">
        <v>3</v>
      </c>
      <c r="F42">
        <f t="shared" si="1"/>
        <v>3233.7</v>
      </c>
      <c r="G42">
        <f t="shared" si="2"/>
        <v>4.4999999999999998E-12</v>
      </c>
      <c r="H42">
        <v>3280.7769294605773</v>
      </c>
      <c r="I42">
        <v>7.0308866390041511E-10</v>
      </c>
      <c r="J42">
        <v>2.7321405951265523</v>
      </c>
      <c r="K42">
        <v>2.4882724227096296E-11</v>
      </c>
      <c r="L42" t="s">
        <v>69</v>
      </c>
      <c r="M42" s="11">
        <f t="shared" si="3"/>
        <v>1.4558224158263799E-2</v>
      </c>
      <c r="N42" s="11">
        <f t="shared" si="4"/>
        <v>155.24192531120337</v>
      </c>
      <c r="O42" s="11">
        <f t="shared" si="5"/>
        <v>8.4489612367459946E-4</v>
      </c>
      <c r="P42" s="11">
        <f t="shared" si="6"/>
        <v>5.5294942726880656</v>
      </c>
    </row>
    <row r="43" spans="1:16" x14ac:dyDescent="0.25">
      <c r="A43" s="3">
        <v>14</v>
      </c>
      <c r="B43" s="3">
        <f t="shared" si="0"/>
        <v>1556</v>
      </c>
      <c r="C43">
        <v>24</v>
      </c>
      <c r="D43" s="2">
        <v>1E-4</v>
      </c>
      <c r="E43">
        <v>4</v>
      </c>
      <c r="F43">
        <f t="shared" si="1"/>
        <v>4705.5</v>
      </c>
      <c r="G43">
        <f t="shared" si="2"/>
        <v>3.3000000000000001E-12</v>
      </c>
      <c r="H43">
        <v>4714.0620567375872</v>
      </c>
      <c r="I43">
        <v>2.6066837588652492E-10</v>
      </c>
      <c r="J43">
        <v>2.5036680941887495</v>
      </c>
      <c r="K43">
        <v>1.2978199882847179E-11</v>
      </c>
      <c r="L43" t="s">
        <v>70</v>
      </c>
      <c r="M43" s="11">
        <f t="shared" si="3"/>
        <v>1.8195848980102625E-3</v>
      </c>
      <c r="N43" s="11">
        <f t="shared" si="4"/>
        <v>77.990416935310577</v>
      </c>
      <c r="O43" s="11">
        <f t="shared" si="5"/>
        <v>5.3207270092205919E-4</v>
      </c>
      <c r="P43" s="11">
        <f t="shared" si="6"/>
        <v>3.9327878432870236</v>
      </c>
    </row>
    <row r="44" spans="1:16" x14ac:dyDescent="0.25">
      <c r="A44" s="3">
        <v>14</v>
      </c>
      <c r="B44" s="3">
        <f t="shared" si="0"/>
        <v>1556</v>
      </c>
      <c r="C44">
        <v>24</v>
      </c>
      <c r="D44" s="2">
        <v>1E-4</v>
      </c>
      <c r="E44">
        <v>5</v>
      </c>
      <c r="F44">
        <f t="shared" si="1"/>
        <v>6738.9</v>
      </c>
      <c r="G44">
        <f t="shared" si="2"/>
        <v>2.5999999999999998E-12</v>
      </c>
      <c r="H44">
        <v>6637.0723754789251</v>
      </c>
      <c r="I44">
        <v>8.3497189272030696E-11</v>
      </c>
      <c r="J44">
        <v>2.7874921281974152</v>
      </c>
      <c r="K44">
        <v>5.8225754472013752E-12</v>
      </c>
      <c r="L44" t="s">
        <v>71</v>
      </c>
      <c r="M44" s="11">
        <f t="shared" si="3"/>
        <v>-1.5110422253049371E-2</v>
      </c>
      <c r="N44" s="11">
        <f t="shared" si="4"/>
        <v>31.114303566165653</v>
      </c>
      <c r="O44" s="11">
        <f t="shared" si="5"/>
        <v>4.1364200807215057E-4</v>
      </c>
      <c r="P44" s="11">
        <f t="shared" si="6"/>
        <v>2.2394520950774521</v>
      </c>
    </row>
    <row r="45" spans="1:16" x14ac:dyDescent="0.25">
      <c r="A45" s="3">
        <v>14</v>
      </c>
      <c r="B45" s="3">
        <f t="shared" si="0"/>
        <v>1556</v>
      </c>
      <c r="C45">
        <v>24</v>
      </c>
      <c r="D45" s="2">
        <v>1E-4</v>
      </c>
      <c r="E45">
        <v>6</v>
      </c>
      <c r="F45">
        <f t="shared" si="1"/>
        <v>9950</v>
      </c>
      <c r="G45">
        <f t="shared" si="2"/>
        <v>2E-12</v>
      </c>
      <c r="H45">
        <v>9690.4993798449595</v>
      </c>
      <c r="I45">
        <v>8.3319253488372217E-12</v>
      </c>
      <c r="J45">
        <v>2.8680646722562582</v>
      </c>
      <c r="K45">
        <v>2.9631512185340922E-12</v>
      </c>
      <c r="L45" t="s">
        <v>66</v>
      </c>
      <c r="M45" s="11">
        <f t="shared" si="3"/>
        <v>-2.6080464337190024E-2</v>
      </c>
      <c r="N45" s="11">
        <f t="shared" si="4"/>
        <v>3.1659626744186111</v>
      </c>
      <c r="O45" s="11">
        <f t="shared" si="5"/>
        <v>2.8824770575439779E-4</v>
      </c>
      <c r="P45" s="11">
        <f t="shared" si="6"/>
        <v>1.481575609267046</v>
      </c>
    </row>
    <row r="46" spans="1:16" x14ac:dyDescent="0.25">
      <c r="B46" s="3"/>
    </row>
  </sheetData>
  <mergeCells count="7">
    <mergeCell ref="F2:G2"/>
    <mergeCell ref="H2:I2"/>
    <mergeCell ref="J2:K2"/>
    <mergeCell ref="S1:X1"/>
    <mergeCell ref="S11:X11"/>
    <mergeCell ref="M2:N2"/>
    <mergeCell ref="O2:P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3C4E-A024-427F-B767-07D1B0794A1D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Delay Calibration</vt:lpstr>
      <vt:lpstr>2. Resistance Calibration</vt:lpstr>
      <vt:lpstr>3. Capacitance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2022-05-13T10:27:15Z</dcterms:created>
  <dcterms:modified xsi:type="dcterms:W3CDTF">2022-05-19T11:10:47Z</dcterms:modified>
</cp:coreProperties>
</file>