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ensor Readout Electronics\sensor-readout-board\"/>
    </mc:Choice>
  </mc:AlternateContent>
  <xr:revisionPtr revIDLastSave="0" documentId="13_ncr:1_{B766E0A3-5089-4749-8912-A7460623E803}" xr6:coauthVersionLast="47" xr6:coauthVersionMax="47" xr10:uidLastSave="{00000000-0000-0000-0000-000000000000}"/>
  <bookViews>
    <workbookView xWindow="-3010" yWindow="10690" windowWidth="25820" windowHeight="14160" activeTab="2" xr2:uid="{34BB106E-4641-4194-8BCF-2902A906DAE2}"/>
  </bookViews>
  <sheets>
    <sheet name="1. Delay Calibration" sheetId="1" r:id="rId1"/>
    <sheet name="2. R Calibration" sheetId="3" r:id="rId2"/>
    <sheet name="2. C Calibration" sheetId="7" r:id="rId3"/>
    <sheet name="4. R Calibration Tables" sheetId="5" r:id="rId4"/>
    <sheet name="4. C Calibration Tabl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7" l="1"/>
  <c r="N4" i="7" s="1"/>
  <c r="F4" i="7"/>
  <c r="P19" i="5"/>
  <c r="O19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5" i="5"/>
  <c r="B4" i="7"/>
  <c r="H4" i="6" a="1"/>
  <c r="H4" i="6" s="1"/>
  <c r="G4" i="6" a="1"/>
  <c r="I19" i="6" s="1"/>
  <c r="D4" i="6" a="1"/>
  <c r="D4" i="6" s="1"/>
  <c r="C4" i="6" a="1"/>
  <c r="C4" i="6" s="1"/>
  <c r="B4" i="6" a="1"/>
  <c r="B4" i="6" s="1"/>
  <c r="A4" i="6" a="1"/>
  <c r="F45" i="6" s="1"/>
  <c r="H5" i="5" a="1"/>
  <c r="H5" i="5" s="1"/>
  <c r="G5" i="5" a="1"/>
  <c r="G5" i="5" s="1"/>
  <c r="B5" i="5" a="1"/>
  <c r="B5" i="5" s="1"/>
  <c r="D5" i="5" a="1"/>
  <c r="D5" i="5" s="1"/>
  <c r="C5" i="5" a="1"/>
  <c r="C5" i="5" s="1"/>
  <c r="A5" i="5" a="1"/>
  <c r="A5" i="5" s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6" i="1"/>
  <c r="L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5" i="1"/>
  <c r="O4" i="7" l="1"/>
  <c r="I5" i="5"/>
  <c r="O5" i="5" s="1"/>
  <c r="M4" i="7"/>
  <c r="P4" i="7"/>
  <c r="I7" i="6"/>
  <c r="I11" i="6"/>
  <c r="I15" i="6"/>
  <c r="J22" i="6"/>
  <c r="J18" i="6"/>
  <c r="J16" i="6"/>
  <c r="J15" i="6"/>
  <c r="J13" i="6"/>
  <c r="J11" i="6"/>
  <c r="J9" i="6"/>
  <c r="J7" i="6"/>
  <c r="J5" i="6"/>
  <c r="G4" i="6"/>
  <c r="I44" i="6"/>
  <c r="I42" i="6"/>
  <c r="I40" i="6"/>
  <c r="I38" i="6"/>
  <c r="I36" i="6"/>
  <c r="I34" i="6"/>
  <c r="I32" i="6"/>
  <c r="I30" i="6"/>
  <c r="I29" i="6"/>
  <c r="I27" i="6"/>
  <c r="I25" i="6"/>
  <c r="I23" i="6"/>
  <c r="I21" i="6"/>
  <c r="J26" i="6"/>
  <c r="J25" i="6"/>
  <c r="J24" i="6"/>
  <c r="J23" i="6"/>
  <c r="J21" i="6"/>
  <c r="J20" i="6"/>
  <c r="J19" i="6"/>
  <c r="J17" i="6"/>
  <c r="J14" i="6"/>
  <c r="J12" i="6"/>
  <c r="J10" i="6"/>
  <c r="J8" i="6"/>
  <c r="J6" i="6"/>
  <c r="I45" i="6"/>
  <c r="I43" i="6"/>
  <c r="I41" i="6"/>
  <c r="I39" i="6"/>
  <c r="I37" i="6"/>
  <c r="I35" i="6"/>
  <c r="I33" i="6"/>
  <c r="I31" i="6"/>
  <c r="I28" i="6"/>
  <c r="I26" i="6"/>
  <c r="I24" i="6"/>
  <c r="I6" i="6"/>
  <c r="I10" i="6"/>
  <c r="I14" i="6"/>
  <c r="I18" i="6"/>
  <c r="I8" i="6"/>
  <c r="I12" i="6"/>
  <c r="I16" i="6"/>
  <c r="I20" i="6"/>
  <c r="I5" i="6"/>
  <c r="I9" i="6"/>
  <c r="I13" i="6"/>
  <c r="I17" i="6"/>
  <c r="I22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A4" i="6"/>
  <c r="E4" i="6" s="1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I19" i="5"/>
  <c r="E5" i="5"/>
  <c r="I31" i="5"/>
  <c r="O31" i="5" s="1"/>
  <c r="I15" i="5"/>
  <c r="O15" i="5" s="1"/>
  <c r="I35" i="5"/>
  <c r="O35" i="5" s="1"/>
  <c r="I43" i="5"/>
  <c r="O43" i="5" s="1"/>
  <c r="I27" i="5"/>
  <c r="O27" i="5" s="1"/>
  <c r="I11" i="5"/>
  <c r="O11" i="5" s="1"/>
  <c r="J5" i="5"/>
  <c r="P5" i="5" s="1"/>
  <c r="I39" i="5"/>
  <c r="O39" i="5" s="1"/>
  <c r="I23" i="5"/>
  <c r="O23" i="5" s="1"/>
  <c r="I7" i="5"/>
  <c r="O7" i="5" s="1"/>
  <c r="E43" i="5"/>
  <c r="E35" i="5"/>
  <c r="E23" i="5"/>
  <c r="E11" i="5"/>
  <c r="F45" i="5"/>
  <c r="F41" i="5"/>
  <c r="F29" i="5"/>
  <c r="F21" i="5"/>
  <c r="F13" i="5"/>
  <c r="J45" i="5"/>
  <c r="P45" i="5" s="1"/>
  <c r="J41" i="5"/>
  <c r="P41" i="5" s="1"/>
  <c r="J37" i="5"/>
  <c r="P37" i="5" s="1"/>
  <c r="J33" i="5"/>
  <c r="P33" i="5" s="1"/>
  <c r="J29" i="5"/>
  <c r="P29" i="5" s="1"/>
  <c r="J25" i="5"/>
  <c r="P25" i="5" s="1"/>
  <c r="J21" i="5"/>
  <c r="P21" i="5" s="1"/>
  <c r="J17" i="5"/>
  <c r="P17" i="5" s="1"/>
  <c r="J13" i="5"/>
  <c r="P13" i="5" s="1"/>
  <c r="J9" i="5"/>
  <c r="P9" i="5" s="1"/>
  <c r="E46" i="5"/>
  <c r="E42" i="5"/>
  <c r="E38" i="5"/>
  <c r="E34" i="5"/>
  <c r="E30" i="5"/>
  <c r="E26" i="5"/>
  <c r="E22" i="5"/>
  <c r="E18" i="5"/>
  <c r="E14" i="5"/>
  <c r="E10" i="5"/>
  <c r="E6" i="5"/>
  <c r="F44" i="5"/>
  <c r="F40" i="5"/>
  <c r="F36" i="5"/>
  <c r="F32" i="5"/>
  <c r="F28" i="5"/>
  <c r="F24" i="5"/>
  <c r="F20" i="5"/>
  <c r="F16" i="5"/>
  <c r="F12" i="5"/>
  <c r="F8" i="5"/>
  <c r="I46" i="5"/>
  <c r="O46" i="5" s="1"/>
  <c r="I42" i="5"/>
  <c r="O42" i="5" s="1"/>
  <c r="I38" i="5"/>
  <c r="O38" i="5" s="1"/>
  <c r="I34" i="5"/>
  <c r="O34" i="5" s="1"/>
  <c r="I30" i="5"/>
  <c r="O30" i="5" s="1"/>
  <c r="I26" i="5"/>
  <c r="O26" i="5" s="1"/>
  <c r="I22" i="5"/>
  <c r="O22" i="5" s="1"/>
  <c r="I18" i="5"/>
  <c r="O18" i="5" s="1"/>
  <c r="I14" i="5"/>
  <c r="O14" i="5" s="1"/>
  <c r="I10" i="5"/>
  <c r="O10" i="5" s="1"/>
  <c r="I6" i="5"/>
  <c r="O6" i="5" s="1"/>
  <c r="J44" i="5"/>
  <c r="P44" i="5" s="1"/>
  <c r="J40" i="5"/>
  <c r="P40" i="5" s="1"/>
  <c r="J36" i="5"/>
  <c r="P36" i="5" s="1"/>
  <c r="J32" i="5"/>
  <c r="P32" i="5" s="1"/>
  <c r="J28" i="5"/>
  <c r="P28" i="5" s="1"/>
  <c r="J24" i="5"/>
  <c r="P24" i="5" s="1"/>
  <c r="J20" i="5"/>
  <c r="P20" i="5" s="1"/>
  <c r="J16" i="5"/>
  <c r="P16" i="5" s="1"/>
  <c r="J12" i="5"/>
  <c r="P12" i="5" s="1"/>
  <c r="J8" i="5"/>
  <c r="P8" i="5" s="1"/>
  <c r="E31" i="5"/>
  <c r="E15" i="5"/>
  <c r="F33" i="5"/>
  <c r="E45" i="5"/>
  <c r="E41" i="5"/>
  <c r="E37" i="5"/>
  <c r="E33" i="5"/>
  <c r="E29" i="5"/>
  <c r="E25" i="5"/>
  <c r="E21" i="5"/>
  <c r="E17" i="5"/>
  <c r="E13" i="5"/>
  <c r="E9" i="5"/>
  <c r="F5" i="5"/>
  <c r="F43" i="5"/>
  <c r="F39" i="5"/>
  <c r="F35" i="5"/>
  <c r="F31" i="5"/>
  <c r="F27" i="5"/>
  <c r="F23" i="5"/>
  <c r="F19" i="5"/>
  <c r="F15" i="5"/>
  <c r="F11" i="5"/>
  <c r="F7" i="5"/>
  <c r="I45" i="5"/>
  <c r="O45" i="5" s="1"/>
  <c r="I41" i="5"/>
  <c r="O41" i="5" s="1"/>
  <c r="I37" i="5"/>
  <c r="O37" i="5" s="1"/>
  <c r="I33" i="5"/>
  <c r="O33" i="5" s="1"/>
  <c r="I29" i="5"/>
  <c r="O29" i="5" s="1"/>
  <c r="I25" i="5"/>
  <c r="O25" i="5" s="1"/>
  <c r="I21" i="5"/>
  <c r="O21" i="5" s="1"/>
  <c r="I17" i="5"/>
  <c r="O17" i="5" s="1"/>
  <c r="I13" i="5"/>
  <c r="O13" i="5" s="1"/>
  <c r="I9" i="5"/>
  <c r="O9" i="5" s="1"/>
  <c r="J43" i="5"/>
  <c r="P43" i="5" s="1"/>
  <c r="J39" i="5"/>
  <c r="P39" i="5" s="1"/>
  <c r="J35" i="5"/>
  <c r="P35" i="5" s="1"/>
  <c r="J31" i="5"/>
  <c r="P31" i="5" s="1"/>
  <c r="J27" i="5"/>
  <c r="P27" i="5" s="1"/>
  <c r="J23" i="5"/>
  <c r="P23" i="5" s="1"/>
  <c r="J19" i="5"/>
  <c r="J15" i="5"/>
  <c r="P15" i="5" s="1"/>
  <c r="J11" i="5"/>
  <c r="P11" i="5" s="1"/>
  <c r="J7" i="5"/>
  <c r="P7" i="5" s="1"/>
  <c r="E39" i="5"/>
  <c r="E27" i="5"/>
  <c r="E19" i="5"/>
  <c r="E7" i="5"/>
  <c r="F37" i="5"/>
  <c r="F25" i="5"/>
  <c r="F17" i="5"/>
  <c r="F9" i="5"/>
  <c r="E44" i="5"/>
  <c r="E40" i="5"/>
  <c r="E36" i="5"/>
  <c r="E32" i="5"/>
  <c r="E28" i="5"/>
  <c r="E24" i="5"/>
  <c r="E20" i="5"/>
  <c r="E16" i="5"/>
  <c r="E12" i="5"/>
  <c r="E8" i="5"/>
  <c r="F46" i="5"/>
  <c r="F42" i="5"/>
  <c r="F38" i="5"/>
  <c r="F34" i="5"/>
  <c r="F30" i="5"/>
  <c r="F26" i="5"/>
  <c r="F22" i="5"/>
  <c r="F18" i="5"/>
  <c r="F14" i="5"/>
  <c r="F10" i="5"/>
  <c r="F6" i="5"/>
  <c r="I44" i="5"/>
  <c r="O44" i="5" s="1"/>
  <c r="I40" i="5"/>
  <c r="O40" i="5" s="1"/>
  <c r="I36" i="5"/>
  <c r="O36" i="5" s="1"/>
  <c r="I32" i="5"/>
  <c r="O32" i="5" s="1"/>
  <c r="I28" i="5"/>
  <c r="O28" i="5" s="1"/>
  <c r="I24" i="5"/>
  <c r="O24" i="5" s="1"/>
  <c r="I20" i="5"/>
  <c r="O20" i="5" s="1"/>
  <c r="I16" i="5"/>
  <c r="O16" i="5" s="1"/>
  <c r="I12" i="5"/>
  <c r="O12" i="5" s="1"/>
  <c r="I8" i="5"/>
  <c r="O8" i="5" s="1"/>
  <c r="J46" i="5"/>
  <c r="P46" i="5" s="1"/>
  <c r="J42" i="5"/>
  <c r="P42" i="5" s="1"/>
  <c r="J38" i="5"/>
  <c r="P38" i="5" s="1"/>
  <c r="J34" i="5"/>
  <c r="P34" i="5" s="1"/>
  <c r="J30" i="5"/>
  <c r="P30" i="5" s="1"/>
  <c r="J26" i="5"/>
  <c r="P26" i="5" s="1"/>
  <c r="J22" i="5"/>
  <c r="P22" i="5" s="1"/>
  <c r="J18" i="5"/>
  <c r="P18" i="5" s="1"/>
  <c r="J14" i="5"/>
  <c r="P14" i="5" s="1"/>
  <c r="J10" i="5"/>
  <c r="P10" i="5" s="1"/>
  <c r="J6" i="5"/>
  <c r="P6" i="5" s="1"/>
  <c r="M32" i="1"/>
  <c r="M38" i="3"/>
  <c r="M34" i="3"/>
  <c r="N34" i="3"/>
  <c r="O34" i="3"/>
  <c r="P34" i="3"/>
  <c r="M35" i="3"/>
  <c r="N35" i="3"/>
  <c r="O35" i="3"/>
  <c r="P35" i="3"/>
  <c r="M36" i="3"/>
  <c r="N36" i="3"/>
  <c r="O36" i="3"/>
  <c r="P36" i="3"/>
  <c r="M37" i="3"/>
  <c r="N37" i="3"/>
  <c r="O37" i="3"/>
  <c r="P37" i="3"/>
  <c r="N38" i="3"/>
  <c r="O38" i="3"/>
  <c r="P38" i="3"/>
  <c r="M39" i="3"/>
  <c r="N39" i="3"/>
  <c r="O39" i="3"/>
  <c r="P39" i="3"/>
  <c r="F39" i="3"/>
  <c r="G39" i="3"/>
  <c r="F38" i="3"/>
  <c r="G38" i="3"/>
  <c r="F37" i="3"/>
  <c r="G37" i="3"/>
  <c r="F36" i="3"/>
  <c r="G36" i="3"/>
  <c r="F35" i="3"/>
  <c r="G35" i="3"/>
  <c r="F34" i="3"/>
  <c r="G34" i="3"/>
  <c r="B39" i="3"/>
  <c r="B38" i="3"/>
  <c r="B37" i="3"/>
  <c r="B36" i="3"/>
  <c r="B35" i="3"/>
  <c r="B34" i="3"/>
  <c r="N31" i="1"/>
  <c r="D31" i="1"/>
  <c r="B31" i="1"/>
  <c r="D32" i="1"/>
  <c r="B32" i="1"/>
  <c r="B27" i="3"/>
  <c r="G27" i="3" s="1"/>
  <c r="B26" i="3"/>
  <c r="F26" i="3" s="1"/>
  <c r="B25" i="3"/>
  <c r="G25" i="3" s="1"/>
  <c r="B24" i="3"/>
  <c r="G24" i="3" s="1"/>
  <c r="B23" i="3"/>
  <c r="G23" i="3" s="1"/>
  <c r="B22" i="3"/>
  <c r="F22" i="3" s="1"/>
  <c r="D24" i="1"/>
  <c r="B24" i="1"/>
  <c r="M22" i="1"/>
  <c r="D22" i="1"/>
  <c r="B22" i="1"/>
  <c r="D23" i="1"/>
  <c r="B23" i="1"/>
  <c r="B5" i="3"/>
  <c r="F5" i="3" s="1"/>
  <c r="O5" i="3" s="1"/>
  <c r="B6" i="3"/>
  <c r="G6" i="3" s="1"/>
  <c r="N6" i="3" s="1"/>
  <c r="B7" i="3"/>
  <c r="G7" i="3" s="1"/>
  <c r="B8" i="3"/>
  <c r="F8" i="3" s="1"/>
  <c r="O8" i="3" s="1"/>
  <c r="B9" i="3"/>
  <c r="F9" i="3" s="1"/>
  <c r="O9" i="3" s="1"/>
  <c r="B10" i="3"/>
  <c r="G10" i="3" s="1"/>
  <c r="N10" i="3" s="1"/>
  <c r="B11" i="3"/>
  <c r="G11" i="3" s="1"/>
  <c r="B12" i="3"/>
  <c r="G12" i="3" s="1"/>
  <c r="B13" i="3"/>
  <c r="F13" i="3" s="1"/>
  <c r="O13" i="3" s="1"/>
  <c r="B14" i="3"/>
  <c r="G14" i="3" s="1"/>
  <c r="N14" i="3" s="1"/>
  <c r="B15" i="3"/>
  <c r="G15" i="3" s="1"/>
  <c r="P15" i="3" s="1"/>
  <c r="B16" i="3"/>
  <c r="G16" i="3" s="1"/>
  <c r="N16" i="3" s="1"/>
  <c r="B17" i="3"/>
  <c r="F17" i="3" s="1"/>
  <c r="O17" i="3" s="1"/>
  <c r="B18" i="3"/>
  <c r="G18" i="3" s="1"/>
  <c r="N18" i="3" s="1"/>
  <c r="B19" i="3"/>
  <c r="G19" i="3" s="1"/>
  <c r="P19" i="3" s="1"/>
  <c r="B20" i="3"/>
  <c r="G20" i="3" s="1"/>
  <c r="B21" i="3"/>
  <c r="F21" i="3" s="1"/>
  <c r="O21" i="3" s="1"/>
  <c r="B28" i="3"/>
  <c r="G28" i="3" s="1"/>
  <c r="N28" i="3" s="1"/>
  <c r="B29" i="3"/>
  <c r="G29" i="3" s="1"/>
  <c r="P29" i="3" s="1"/>
  <c r="B30" i="3"/>
  <c r="F30" i="3" s="1"/>
  <c r="O30" i="3" s="1"/>
  <c r="B31" i="3"/>
  <c r="F31" i="3" s="1"/>
  <c r="O31" i="3" s="1"/>
  <c r="B32" i="3"/>
  <c r="G32" i="3" s="1"/>
  <c r="N32" i="3" s="1"/>
  <c r="B33" i="3"/>
  <c r="G33" i="3" s="1"/>
  <c r="P33" i="3" s="1"/>
  <c r="B40" i="3"/>
  <c r="G40" i="3" s="1"/>
  <c r="B41" i="3"/>
  <c r="F41" i="3" s="1"/>
  <c r="B42" i="3"/>
  <c r="G42" i="3" s="1"/>
  <c r="N42" i="3" s="1"/>
  <c r="B43" i="3"/>
  <c r="G43" i="3" s="1"/>
  <c r="P43" i="3" s="1"/>
  <c r="B44" i="3"/>
  <c r="G44" i="3" s="1"/>
  <c r="N44" i="3" s="1"/>
  <c r="B45" i="3"/>
  <c r="F45" i="3" s="1"/>
  <c r="O45" i="3" s="1"/>
  <c r="B4" i="3"/>
  <c r="G4" i="3" s="1"/>
  <c r="B17" i="1"/>
  <c r="D17" i="1"/>
  <c r="D14" i="1"/>
  <c r="B14" i="1"/>
  <c r="D15" i="1"/>
  <c r="B15" i="1"/>
  <c r="D35" i="1"/>
  <c r="B35" i="1"/>
  <c r="D34" i="1"/>
  <c r="B34" i="1"/>
  <c r="D36" i="1"/>
  <c r="B36" i="1"/>
  <c r="D37" i="1"/>
  <c r="D33" i="1"/>
  <c r="B37" i="1"/>
  <c r="B33" i="1"/>
  <c r="D27" i="1"/>
  <c r="B27" i="1"/>
  <c r="D26" i="1"/>
  <c r="D28" i="1"/>
  <c r="D29" i="1"/>
  <c r="D30" i="1"/>
  <c r="B26" i="1"/>
  <c r="B28" i="1"/>
  <c r="B29" i="1"/>
  <c r="B30" i="1"/>
  <c r="D25" i="1"/>
  <c r="B25" i="1"/>
  <c r="D18" i="1"/>
  <c r="B18" i="1"/>
  <c r="D20" i="1"/>
  <c r="D21" i="1"/>
  <c r="B20" i="1"/>
  <c r="B21" i="1"/>
  <c r="D19" i="1"/>
  <c r="B19" i="1"/>
  <c r="M19" i="1"/>
  <c r="M30" i="1"/>
  <c r="D16" i="1"/>
  <c r="B16" i="1"/>
  <c r="B7" i="1"/>
  <c r="D7" i="1"/>
  <c r="M10" i="1"/>
  <c r="M12" i="1"/>
  <c r="D10" i="1"/>
  <c r="B10" i="1"/>
  <c r="B12" i="1"/>
  <c r="B13" i="1"/>
  <c r="D13" i="1"/>
  <c r="D12" i="1"/>
  <c r="D6" i="1"/>
  <c r="D8" i="1"/>
  <c r="D9" i="1"/>
  <c r="D11" i="1"/>
  <c r="D5" i="1"/>
  <c r="B8" i="1"/>
  <c r="B9" i="1"/>
  <c r="B11" i="1"/>
  <c r="B6" i="1"/>
  <c r="B5" i="1"/>
  <c r="F4" i="6" l="1"/>
  <c r="J4" i="6"/>
  <c r="I4" i="6"/>
  <c r="M13" i="1"/>
  <c r="N32" i="1"/>
  <c r="G22" i="3"/>
  <c r="F25" i="3"/>
  <c r="M25" i="3" s="1"/>
  <c r="G26" i="3"/>
  <c r="N26" i="3" s="1"/>
  <c r="N25" i="3"/>
  <c r="P25" i="3"/>
  <c r="P23" i="3"/>
  <c r="N23" i="3"/>
  <c r="N27" i="3"/>
  <c r="P27" i="3"/>
  <c r="N24" i="3"/>
  <c r="P24" i="3"/>
  <c r="M22" i="3"/>
  <c r="O22" i="3"/>
  <c r="M26" i="3"/>
  <c r="O26" i="3"/>
  <c r="P26" i="3"/>
  <c r="F24" i="3"/>
  <c r="F23" i="3"/>
  <c r="F27" i="3"/>
  <c r="M31" i="1"/>
  <c r="N24" i="1"/>
  <c r="M24" i="1"/>
  <c r="N23" i="1"/>
  <c r="G8" i="3"/>
  <c r="P8" i="3" s="1"/>
  <c r="F15" i="3"/>
  <c r="O15" i="3" s="1"/>
  <c r="F40" i="3"/>
  <c r="O40" i="3" s="1"/>
  <c r="F6" i="3"/>
  <c r="M6" i="3" s="1"/>
  <c r="F10" i="3"/>
  <c r="F44" i="3"/>
  <c r="O44" i="3" s="1"/>
  <c r="F33" i="3"/>
  <c r="F19" i="3"/>
  <c r="F14" i="3"/>
  <c r="N43" i="3"/>
  <c r="F28" i="3"/>
  <c r="F4" i="3"/>
  <c r="O4" i="3" s="1"/>
  <c r="F43" i="3"/>
  <c r="O43" i="3" s="1"/>
  <c r="F32" i="3"/>
  <c r="F18" i="3"/>
  <c r="F12" i="3"/>
  <c r="O12" i="3" s="1"/>
  <c r="G30" i="3"/>
  <c r="N30" i="3" s="1"/>
  <c r="N29" i="3"/>
  <c r="F7" i="3"/>
  <c r="F42" i="3"/>
  <c r="F29" i="3"/>
  <c r="O29" i="3" s="1"/>
  <c r="F16" i="3"/>
  <c r="O16" i="3" s="1"/>
  <c r="F11" i="3"/>
  <c r="O11" i="3" s="1"/>
  <c r="N15" i="3"/>
  <c r="M23" i="1"/>
  <c r="N22" i="1"/>
  <c r="M17" i="1"/>
  <c r="N17" i="1"/>
  <c r="P20" i="3"/>
  <c r="N20" i="3"/>
  <c r="P40" i="3"/>
  <c r="N40" i="3"/>
  <c r="P12" i="3"/>
  <c r="N12" i="3"/>
  <c r="N4" i="3"/>
  <c r="P4" i="3"/>
  <c r="P44" i="3"/>
  <c r="P16" i="3"/>
  <c r="M41" i="3"/>
  <c r="O41" i="3"/>
  <c r="G21" i="3"/>
  <c r="G5" i="3"/>
  <c r="P42" i="3"/>
  <c r="F20" i="3"/>
  <c r="O20" i="3" s="1"/>
  <c r="N33" i="3"/>
  <c r="N19" i="3"/>
  <c r="P18" i="3"/>
  <c r="P32" i="3"/>
  <c r="P10" i="3"/>
  <c r="G41" i="3"/>
  <c r="G13" i="3"/>
  <c r="P14" i="3"/>
  <c r="P11" i="3"/>
  <c r="N11" i="3"/>
  <c r="P7" i="3"/>
  <c r="N7" i="3"/>
  <c r="G45" i="3"/>
  <c r="G31" i="3"/>
  <c r="G17" i="3"/>
  <c r="G9" i="3"/>
  <c r="P28" i="3"/>
  <c r="P6" i="3"/>
  <c r="M17" i="3"/>
  <c r="M31" i="3"/>
  <c r="M13" i="3"/>
  <c r="M21" i="3"/>
  <c r="M9" i="3"/>
  <c r="M45" i="3"/>
  <c r="M5" i="3"/>
  <c r="M30" i="3"/>
  <c r="M16" i="3"/>
  <c r="M8" i="3"/>
  <c r="N14" i="1"/>
  <c r="M35" i="1"/>
  <c r="M15" i="1"/>
  <c r="M14" i="1"/>
  <c r="M11" i="1"/>
  <c r="N15" i="1"/>
  <c r="N35" i="1"/>
  <c r="M26" i="1"/>
  <c r="M37" i="1"/>
  <c r="N34" i="1"/>
  <c r="N36" i="1"/>
  <c r="N27" i="1"/>
  <c r="M33" i="1"/>
  <c r="N37" i="1"/>
  <c r="M34" i="1"/>
  <c r="N33" i="1"/>
  <c r="M27" i="1"/>
  <c r="M36" i="1"/>
  <c r="M18" i="1"/>
  <c r="M16" i="1"/>
  <c r="M25" i="1"/>
  <c r="M21" i="1"/>
  <c r="M7" i="1"/>
  <c r="M29" i="1"/>
  <c r="M20" i="1"/>
  <c r="M28" i="1"/>
  <c r="N29" i="1"/>
  <c r="N26" i="1"/>
  <c r="N28" i="1"/>
  <c r="N30" i="1"/>
  <c r="N25" i="1"/>
  <c r="N16" i="1"/>
  <c r="N18" i="1"/>
  <c r="N20" i="1"/>
  <c r="N21" i="1"/>
  <c r="N10" i="1"/>
  <c r="N7" i="1"/>
  <c r="N19" i="1"/>
  <c r="N13" i="1"/>
  <c r="N11" i="1"/>
  <c r="N12" i="1"/>
  <c r="N8" i="1"/>
  <c r="N9" i="1"/>
  <c r="M6" i="1"/>
  <c r="M8" i="1"/>
  <c r="M9" i="1"/>
  <c r="N5" i="1"/>
  <c r="N6" i="1"/>
  <c r="M5" i="1"/>
  <c r="P30" i="3" l="1"/>
  <c r="O25" i="3"/>
  <c r="N22" i="3"/>
  <c r="P22" i="3"/>
  <c r="N8" i="3"/>
  <c r="M43" i="3"/>
  <c r="O27" i="3"/>
  <c r="M27" i="3"/>
  <c r="M23" i="3"/>
  <c r="O23" i="3"/>
  <c r="M24" i="3"/>
  <c r="O24" i="3"/>
  <c r="M15" i="3"/>
  <c r="M40" i="3"/>
  <c r="M29" i="3"/>
  <c r="M44" i="3"/>
  <c r="M4" i="3"/>
  <c r="O6" i="3"/>
  <c r="M12" i="3"/>
  <c r="O7" i="3"/>
  <c r="M7" i="3"/>
  <c r="O33" i="3"/>
  <c r="M33" i="3"/>
  <c r="M32" i="3"/>
  <c r="O32" i="3"/>
  <c r="O18" i="3"/>
  <c r="M18" i="3"/>
  <c r="M28" i="3"/>
  <c r="O28" i="3"/>
  <c r="M14" i="3"/>
  <c r="O14" i="3"/>
  <c r="M10" i="3"/>
  <c r="O10" i="3"/>
  <c r="M11" i="3"/>
  <c r="M42" i="3"/>
  <c r="O42" i="3"/>
  <c r="O19" i="3"/>
  <c r="M19" i="3"/>
  <c r="N17" i="3"/>
  <c r="P17" i="3"/>
  <c r="N31" i="3"/>
  <c r="P31" i="3"/>
  <c r="N41" i="3"/>
  <c r="P41" i="3"/>
  <c r="N5" i="3"/>
  <c r="P5" i="3"/>
  <c r="N9" i="3"/>
  <c r="P9" i="3"/>
  <c r="N13" i="3"/>
  <c r="P13" i="3"/>
  <c r="M20" i="3"/>
  <c r="N45" i="3"/>
  <c r="P45" i="3"/>
  <c r="N21" i="3"/>
  <c r="P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<sst xmlns="http://schemas.openxmlformats.org/spreadsheetml/2006/main" count="195" uniqueCount="116">
  <si>
    <t>Delay</t>
  </si>
  <si>
    <t>Test Load</t>
  </si>
  <si>
    <t>Q</t>
  </si>
  <si>
    <t>R</t>
  </si>
  <si>
    <t>C</t>
  </si>
  <si>
    <t>Frequency Divider (2^)</t>
  </si>
  <si>
    <t>Frequency (Hz)</t>
  </si>
  <si>
    <t>File</t>
  </si>
  <si>
    <t>I</t>
  </si>
  <si>
    <t>Average</t>
  </si>
  <si>
    <t>SD</t>
  </si>
  <si>
    <t>Log_2022-05-13T175123</t>
  </si>
  <si>
    <t>Cparallel (pF)</t>
  </si>
  <si>
    <t>Log_2022-05-17T151428</t>
  </si>
  <si>
    <t>Rparallel (kΩ)</t>
  </si>
  <si>
    <t>Delay (s)</t>
  </si>
  <si>
    <t>Log_2022-05-17T152758</t>
  </si>
  <si>
    <t>Log_2022-05-17T154118</t>
  </si>
  <si>
    <t>Log_2022-05-17T160022</t>
  </si>
  <si>
    <t>Log_2022-05-17T161202</t>
  </si>
  <si>
    <t>Log_2022-05-17T162330</t>
  </si>
  <si>
    <t>Log_2022-05-17T163508</t>
  </si>
  <si>
    <t>Log_2022-05-17T172053</t>
  </si>
  <si>
    <t>Calibration</t>
  </si>
  <si>
    <t>R Parallel</t>
  </si>
  <si>
    <t>C Parallel</t>
  </si>
  <si>
    <t>Gain</t>
  </si>
  <si>
    <t>Log_2022-05-18T123924</t>
  </si>
  <si>
    <t>Calibration Factor</t>
  </si>
  <si>
    <t>Log_2022-05-18T124306</t>
  </si>
  <si>
    <t>Log_2022-05-18T124500</t>
  </si>
  <si>
    <t>Log_2022-05-18T124738</t>
  </si>
  <si>
    <t>Log_2022-05-18T124933</t>
  </si>
  <si>
    <t>Log_2022-05-18T125112</t>
  </si>
  <si>
    <t>Confirmed on oscilloscope</t>
  </si>
  <si>
    <t>Comments</t>
  </si>
  <si>
    <t>Log_2022-05-18T140501</t>
  </si>
  <si>
    <t>Log_2022-05-18T141858</t>
  </si>
  <si>
    <t>Log_2022-05-18T143029</t>
  </si>
  <si>
    <t>Log_2022-05-18T144158</t>
  </si>
  <si>
    <t>Log_2022-05-18T145144</t>
  </si>
  <si>
    <t>Log_2022-05-18T145822</t>
  </si>
  <si>
    <t>Log_2022-05-18T150034</t>
  </si>
  <si>
    <t>Log_2022-05-18T150231</t>
  </si>
  <si>
    <t>Log_2022-05-18T150418</t>
  </si>
  <si>
    <t>Log_2022-05-18T150600</t>
  </si>
  <si>
    <t>Log_2022-05-18T150731</t>
  </si>
  <si>
    <t>Log_2022-05-18T152054</t>
  </si>
  <si>
    <t>Log_2022-05-18T153402</t>
  </si>
  <si>
    <t>With cable:</t>
  </si>
  <si>
    <t>Log_2022-05-18T154629</t>
  </si>
  <si>
    <t>Log_2022-05-18T155839</t>
  </si>
  <si>
    <t>Log_2022-05-18T160922</t>
  </si>
  <si>
    <t>Log_2022-05-18T162132</t>
  </si>
  <si>
    <t>Log_2022-05-18T162410</t>
  </si>
  <si>
    <t>Log_2022-05-18T162656</t>
  </si>
  <si>
    <t>Log_2022-05-18T162858</t>
  </si>
  <si>
    <t>Log_2022-05-18T163054</t>
  </si>
  <si>
    <t>Log_2022-05-18T163308</t>
  </si>
  <si>
    <t>Log_2022-05-18T163432</t>
  </si>
  <si>
    <t>Log_2022-05-18T165201</t>
  </si>
  <si>
    <t>Log_2022-05-18T170921</t>
  </si>
  <si>
    <t>Log_2022-05-18T172551</t>
  </si>
  <si>
    <t>Log_2022-05-18T174029</t>
  </si>
  <si>
    <t>Log_2022-05-18T180605</t>
  </si>
  <si>
    <t>Log_2022-05-18T180916</t>
  </si>
  <si>
    <t>Log_2022-05-18T181049</t>
  </si>
  <si>
    <t>Log_2022-05-18T181215</t>
  </si>
  <si>
    <t>Log_2022-05-18T181345</t>
  </si>
  <si>
    <t>Log_2022-05-18T181503</t>
  </si>
  <si>
    <t>Log_2022-05-18T181629</t>
  </si>
  <si>
    <t>Log_2022-05-19T102551</t>
  </si>
  <si>
    <t>Log_2022-05-19T103542</t>
  </si>
  <si>
    <t>Log_2022-05-19T104514</t>
  </si>
  <si>
    <t>Log_2022-05-19T104718</t>
  </si>
  <si>
    <t>Log_2022-05-19T104840</t>
  </si>
  <si>
    <t>Log_2022-05-19T105002</t>
  </si>
  <si>
    <t>Log_2022-05-19T105128</t>
  </si>
  <si>
    <t>Log_2022-05-19T105257</t>
  </si>
  <si>
    <t>Error</t>
  </si>
  <si>
    <t>Log_2022-05-19T111532</t>
  </si>
  <si>
    <r>
      <t>Nominal (</t>
    </r>
    <r>
      <rPr>
        <b/>
        <sz val="11"/>
        <color theme="3"/>
        <rFont val="Calibri"/>
        <family val="2"/>
      </rPr>
      <t>Ω)</t>
    </r>
  </si>
  <si>
    <t>Parallel Capacitance</t>
  </si>
  <si>
    <t>Parallel Resistance</t>
  </si>
  <si>
    <t>Log_2022-05-19T120015</t>
  </si>
  <si>
    <t>Log_2022-05-19T121519</t>
  </si>
  <si>
    <t>Log_2022-05-19T122624</t>
  </si>
  <si>
    <t>Log_2022-05-19T122955</t>
  </si>
  <si>
    <t>Log_2022-05-19T123130</t>
  </si>
  <si>
    <t>Log_2022-05-19T123250</t>
  </si>
  <si>
    <t>Log_2022-05-19T123404</t>
  </si>
  <si>
    <t>Log_2022-05-19T123513</t>
  </si>
  <si>
    <t>Log_2022-05-19T123709</t>
  </si>
  <si>
    <t>Log_2022-05-19T124910</t>
  </si>
  <si>
    <t>Log_2022-05-19T125934</t>
  </si>
  <si>
    <t>Log_2022-05-19T130225</t>
  </si>
  <si>
    <t>Log_2022-05-19T130347</t>
  </si>
  <si>
    <t>Log_2022-05-19T130502</t>
  </si>
  <si>
    <t>Log_2022-05-19T130637</t>
  </si>
  <si>
    <t>Log_2022-05-19T130754</t>
  </si>
  <si>
    <t>Log_2022-05-19T130907</t>
  </si>
  <si>
    <t>True Value</t>
  </si>
  <si>
    <t>Measured Value</t>
  </si>
  <si>
    <t>Resistance Calibration</t>
  </si>
  <si>
    <t>Delay Calibration</t>
  </si>
  <si>
    <t>m</t>
  </si>
  <si>
    <t>b</t>
  </si>
  <si>
    <t>Corrected Value</t>
  </si>
  <si>
    <t>Linear Fit</t>
  </si>
  <si>
    <t>Resistance Calibration Table</t>
  </si>
  <si>
    <t>Nominal (Ω)</t>
  </si>
  <si>
    <r>
      <t>Nominal (</t>
    </r>
    <r>
      <rPr>
        <b/>
        <sz val="11"/>
        <color theme="3"/>
        <rFont val="Calibri"/>
        <family val="2"/>
      </rPr>
      <t>F)</t>
    </r>
  </si>
  <si>
    <t>Nominal (F)</t>
  </si>
  <si>
    <t>R Series</t>
  </si>
  <si>
    <t>C Series</t>
  </si>
  <si>
    <t>Capacitance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</si>
</sst>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BDFF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" fontId="0" fillId="0" borderId="0" xfId="0" applyNumberFormat="1"/>
    <xf numFmtId="0" fontId="3" fillId="0" borderId="2" xfId="3"/>
    <xf numFmtId="0" fontId="0" fillId="2" borderId="0" xfId="0" applyFill="1"/>
    <xf numFmtId="1" fontId="0" fillId="2" borderId="0" xfId="0" applyNumberFormat="1" applyFill="1"/>
    <xf numFmtId="11" fontId="0" fillId="2" borderId="0" xfId="0" applyNumberFormat="1" applyFill="1"/>
    <xf numFmtId="0" fontId="3" fillId="0" borderId="2" xfId="3" applyFill="1"/>
    <xf numFmtId="0" fontId="4" fillId="0" borderId="0" xfId="5"/>
    <xf numFmtId="0" fontId="4" fillId="2" borderId="0" xfId="5" applyFill="1"/>
    <xf numFmtId="10" fontId="0" fillId="0" borderId="0" xfId="0" applyNumberFormat="1"/>
    <xf numFmtId="14" fontId="0" fillId="0" borderId="0" xfId="0" applyNumberFormat="1"/>
    <xf numFmtId="0" fontId="3" fillId="0" borderId="0" xfId="4"/>
    <xf numFmtId="0" fontId="2" fillId="0" borderId="1" xfId="2"/>
    <xf numFmtId="0" fontId="0" fillId="0" borderId="0" xfId="0" applyFont="1"/>
    <xf numFmtId="164" fontId="0" fillId="0" borderId="0" xfId="0" applyNumberFormat="1"/>
    <xf numFmtId="1" fontId="0" fillId="3" borderId="0" xfId="0" applyNumberFormat="1" applyFill="1"/>
    <xf numFmtId="164" fontId="0" fillId="3" borderId="0" xfId="0" applyNumberFormat="1" applyFill="1"/>
    <xf numFmtId="2" fontId="0" fillId="3" borderId="0" xfId="0" applyNumberFormat="1" applyFill="1"/>
    <xf numFmtId="0" fontId="0" fillId="3" borderId="0" xfId="0" applyFill="1"/>
    <xf numFmtId="10" fontId="0" fillId="3" borderId="0" xfId="0" applyNumberFormat="1" applyFill="1"/>
    <xf numFmtId="2" fontId="0" fillId="2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  <xf numFmtId="10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10" fontId="0" fillId="5" borderId="0" xfId="0" applyNumberFormat="1" applyFill="1"/>
    <xf numFmtId="0" fontId="0" fillId="6" borderId="0" xfId="0" applyFill="1"/>
    <xf numFmtId="2" fontId="0" fillId="6" borderId="0" xfId="0" applyNumberFormat="1" applyFill="1"/>
    <xf numFmtId="10" fontId="0" fillId="6" borderId="0" xfId="0" applyNumberFormat="1" applyFill="1"/>
    <xf numFmtId="0" fontId="0" fillId="7" borderId="0" xfId="0" applyFill="1"/>
    <xf numFmtId="2" fontId="0" fillId="7" borderId="0" xfId="0" applyNumberFormat="1" applyFill="1"/>
    <xf numFmtId="10" fontId="0" fillId="7" borderId="0" xfId="0" applyNumberFormat="1" applyFill="1"/>
    <xf numFmtId="0" fontId="0" fillId="8" borderId="0" xfId="0" applyFill="1"/>
    <xf numFmtId="2" fontId="0" fillId="8" borderId="0" xfId="0" applyNumberFormat="1" applyFill="1"/>
    <xf numFmtId="10" fontId="0" fillId="8" borderId="0" xfId="0" applyNumberFormat="1" applyFill="1"/>
    <xf numFmtId="0" fontId="2" fillId="0" borderId="1" xfId="2" applyAlignment="1">
      <alignment horizontal="center"/>
    </xf>
    <xf numFmtId="0" fontId="1" fillId="0" borderId="0" xfId="1" applyAlignment="1"/>
    <xf numFmtId="0" fontId="1" fillId="0" borderId="0" xfId="1"/>
    <xf numFmtId="0" fontId="3" fillId="0" borderId="2" xfId="3" applyAlignment="1">
      <alignment horizontal="center"/>
    </xf>
    <xf numFmtId="0" fontId="1" fillId="0" borderId="0" xfId="1" applyAlignment="1">
      <alignment horizontal="left"/>
    </xf>
    <xf numFmtId="11" fontId="3" fillId="0" borderId="0" xfId="4" applyNumberFormat="1"/>
  </cellXfs>
  <cellStyles count="6">
    <cellStyle name="Explanatory Text" xfId="5" builtinId="53"/>
    <cellStyle name="Heading 2" xfId="2" builtinId="17"/>
    <cellStyle name="Heading 3" xfId="3" builtinId="18"/>
    <cellStyle name="Heading 4" xfId="4" builtinId="19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FFBDFF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Coarse</a:t>
            </a:r>
            <a:r>
              <a:rPr lang="en-CA" baseline="0"/>
              <a:t> Calibration: Parallel Resistance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'1. Delay Calibration'!$B$5</c:f>
              <c:strCache>
                <c:ptCount val="1"/>
                <c:pt idx="0">
                  <c:v>99609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'1. Delay Calibration'!$C$5:$C$13</c:f>
              <c:numCache>
                <c:formatCode>General</c:formatCode>
                <c:ptCount val="9"/>
                <c:pt idx="0">
                  <c:v>32</c:v>
                </c:pt>
                <c:pt idx="1">
                  <c:v>16</c:v>
                </c:pt>
                <c:pt idx="2">
                  <c:v>15</c:v>
                </c:pt>
                <c:pt idx="3">
                  <c:v>8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</c:numCache>
            </c:numRef>
          </c:xVal>
          <c:yVal>
            <c:numRef>
              <c:f>'1. Delay Calibration'!$M$5:$M$13</c:f>
              <c:numCache>
                <c:formatCode>General</c:formatCode>
                <c:ptCount val="9"/>
                <c:pt idx="0">
                  <c:v>7.0185541927946016</c:v>
                </c:pt>
                <c:pt idx="1">
                  <c:v>7.0334453087909408</c:v>
                </c:pt>
                <c:pt idx="2">
                  <c:v>7.0372454334762296</c:v>
                </c:pt>
                <c:pt idx="3">
                  <c:v>9.7115878874871839</c:v>
                </c:pt>
                <c:pt idx="4">
                  <c:v>17.389452508795891</c:v>
                </c:pt>
                <c:pt idx="5">
                  <c:v>21.996515962695948</c:v>
                </c:pt>
                <c:pt idx="6">
                  <c:v>31.22078132894352</c:v>
                </c:pt>
                <c:pt idx="7">
                  <c:v>57.668182226265351</c:v>
                </c:pt>
                <c:pt idx="8">
                  <c:v>56.542763922735844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C27-453C-B267-A2A1323011D3}"/>
            </c:ext>
          </c:extLst>
        </c:ser>
        <c:ser>
          <c:idx val="1"/>
          <c:order val="1"/>
          <c:tx>
            <c:strRef>
              <c:f>'1. Delay Calibration'!$B$14</c:f>
              <c:strCache>
                <c:ptCount val="1"/>
                <c:pt idx="0">
                  <c:v>49805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'1. Delay Calibration'!$C$14:$C$15</c:f>
              <c:numCache>
                <c:formatCode>General</c:formatCode>
                <c:ptCount val="2"/>
                <c:pt idx="0">
                  <c:v>17</c:v>
                </c:pt>
                <c:pt idx="1">
                  <c:v>16</c:v>
                </c:pt>
              </c:numCache>
            </c:numRef>
          </c:xVal>
          <c:yVal>
            <c:numRef>
              <c:f>'1. Delay Calibration'!$M$14:$M$15</c:f>
              <c:numCache>
                <c:formatCode>General</c:formatCode>
                <c:ptCount val="2"/>
                <c:pt idx="0">
                  <c:v>16.590695349451206</c:v>
                </c:pt>
                <c:pt idx="1">
                  <c:v>15.936563395137862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27-453C-B267-A2A1323011D3}"/>
            </c:ext>
          </c:extLst>
        </c:ser>
        <c:ser>
          <c:idx val="2"/>
          <c:order val="2"/>
          <c:tx>
            <c:strRef>
              <c:f>'1. Delay Calibration'!$B$16</c:f>
              <c:strCache>
                <c:ptCount val="1"/>
                <c:pt idx="0">
                  <c:v>24902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'1. Delay Calibration'!$C$16:$C$21</c:f>
              <c:numCache>
                <c:formatCode>General</c:formatCode>
                <c:ptCount val="6"/>
                <c:pt idx="0">
                  <c:v>32</c:v>
                </c:pt>
                <c:pt idx="1">
                  <c:v>18</c:v>
                </c:pt>
                <c:pt idx="2">
                  <c:v>17</c:v>
                </c:pt>
                <c:pt idx="3">
                  <c:v>16</c:v>
                </c:pt>
                <c:pt idx="4">
                  <c:v>15</c:v>
                </c:pt>
                <c:pt idx="5">
                  <c:v>8</c:v>
                </c:pt>
              </c:numCache>
            </c:numRef>
          </c:xVal>
          <c:yVal>
            <c:numRef>
              <c:f>'1. Delay Calibration'!$M$16:$M$21</c:f>
              <c:numCache>
                <c:formatCode>General</c:formatCode>
                <c:ptCount val="6"/>
                <c:pt idx="0">
                  <c:v>18.953463415139371</c:v>
                </c:pt>
                <c:pt idx="1">
                  <c:v>17.741447096406215</c:v>
                </c:pt>
                <c:pt idx="2">
                  <c:v>17.731288256744865</c:v>
                </c:pt>
                <c:pt idx="3">
                  <c:v>17.738097520118462</c:v>
                </c:pt>
                <c:pt idx="4">
                  <c:v>17.758413159067288</c:v>
                </c:pt>
                <c:pt idx="5">
                  <c:v>18.207392871675292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C27-453C-B267-A2A1323011D3}"/>
            </c:ext>
          </c:extLst>
        </c:ser>
        <c:ser>
          <c:idx val="3"/>
          <c:order val="3"/>
          <c:tx>
            <c:strRef>
              <c:f>'1. Delay Calibration'!$B$22</c:f>
              <c:strCache>
                <c:ptCount val="1"/>
                <c:pt idx="0">
                  <c:v>12451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'1. Delay Calibration'!$C$22:$C$24</c:f>
              <c:numCache>
                <c:formatCode>General</c:formatCode>
                <c:ptCount val="3"/>
                <c:pt idx="0">
                  <c:v>19</c:v>
                </c:pt>
                <c:pt idx="1">
                  <c:v>18</c:v>
                </c:pt>
                <c:pt idx="2">
                  <c:v>17</c:v>
                </c:pt>
              </c:numCache>
            </c:numRef>
          </c:xVal>
          <c:yVal>
            <c:numRef>
              <c:f>'1. Delay Calibration'!$M$22:$M$24</c:f>
              <c:numCache>
                <c:formatCode>General</c:formatCode>
                <c:ptCount val="3"/>
                <c:pt idx="0">
                  <c:v>18.077393518044229</c:v>
                </c:pt>
                <c:pt idx="1">
                  <c:v>18.074502749747879</c:v>
                </c:pt>
                <c:pt idx="2">
                  <c:v>18.059568300012689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C27-453C-B267-A2A1323011D3}"/>
            </c:ext>
          </c:extLst>
        </c:ser>
        <c:ser>
          <c:idx val="4"/>
          <c:order val="4"/>
          <c:tx>
            <c:strRef>
              <c:f>'1. Delay Calibration'!$B$25</c:f>
              <c:strCache>
                <c:ptCount val="1"/>
                <c:pt idx="0">
                  <c:v>6226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'1. Delay Calibration'!$C$25:$C$30</c:f>
              <c:numCache>
                <c:formatCode>General</c:formatCode>
                <c:ptCount val="6"/>
                <c:pt idx="0">
                  <c:v>32</c:v>
                </c:pt>
                <c:pt idx="1">
                  <c:v>20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16</c:v>
                </c:pt>
              </c:numCache>
            </c:numRef>
          </c:xVal>
          <c:yVal>
            <c:numRef>
              <c:f>'1. Delay Calibration'!$M$25:$M$30</c:f>
              <c:numCache>
                <c:formatCode>General</c:formatCode>
                <c:ptCount val="6"/>
                <c:pt idx="0">
                  <c:v>17.939258882735267</c:v>
                </c:pt>
                <c:pt idx="1">
                  <c:v>17.896597935667319</c:v>
                </c:pt>
                <c:pt idx="2">
                  <c:v>17.882907118814401</c:v>
                </c:pt>
                <c:pt idx="3">
                  <c:v>17.881108943901832</c:v>
                </c:pt>
                <c:pt idx="4">
                  <c:v>17.884928129623081</c:v>
                </c:pt>
                <c:pt idx="5">
                  <c:v>17.890672900612714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C27-453C-B267-A2A1323011D3}"/>
            </c:ext>
          </c:extLst>
        </c:ser>
        <c:ser>
          <c:idx val="5"/>
          <c:order val="5"/>
          <c:tx>
            <c:strRef>
              <c:f>'1. Delay Calibration'!$B$31</c:f>
              <c:strCache>
                <c:ptCount val="1"/>
                <c:pt idx="0">
                  <c:v>3113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'1. Delay Calibration'!$C$31:$C$32</c:f>
              <c:numCache>
                <c:formatCode>General</c:formatCode>
                <c:ptCount val="2"/>
                <c:pt idx="0">
                  <c:v>21</c:v>
                </c:pt>
                <c:pt idx="1">
                  <c:v>20</c:v>
                </c:pt>
              </c:numCache>
            </c:numRef>
          </c:xVal>
          <c:yVal>
            <c:numRef>
              <c:f>'1. Delay Calibration'!$M$31:$M$32</c:f>
              <c:numCache>
                <c:formatCode>General</c:formatCode>
                <c:ptCount val="2"/>
                <c:pt idx="0">
                  <c:v>17.896876159683657</c:v>
                </c:pt>
                <c:pt idx="1">
                  <c:v>17.893324091509072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C27-453C-B267-A2A1323011D3}"/>
            </c:ext>
          </c:extLst>
        </c:ser>
        <c:ser>
          <c:idx val="6"/>
          <c:order val="6"/>
          <c:tx>
            <c:strRef>
              <c:f>'1. Delay Calibration'!$B$33</c:f>
              <c:strCache>
                <c:ptCount val="1"/>
                <c:pt idx="0">
                  <c:v>1556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'1. Delay Calibration'!$C$33:$C$37</c:f>
              <c:numCache>
                <c:formatCode>General</c:formatCode>
                <c:ptCount val="5"/>
                <c:pt idx="0">
                  <c:v>32</c:v>
                </c:pt>
                <c:pt idx="1">
                  <c:v>25</c:v>
                </c:pt>
                <c:pt idx="2">
                  <c:v>24</c:v>
                </c:pt>
                <c:pt idx="3">
                  <c:v>23</c:v>
                </c:pt>
                <c:pt idx="4">
                  <c:v>16</c:v>
                </c:pt>
              </c:numCache>
            </c:numRef>
          </c:xVal>
          <c:yVal>
            <c:numRef>
              <c:f>'1. Delay Calibration'!$M$33:$M$37</c:f>
              <c:numCache>
                <c:formatCode>General</c:formatCode>
                <c:ptCount val="5"/>
                <c:pt idx="0">
                  <c:v>17.93207977769854</c:v>
                </c:pt>
                <c:pt idx="1">
                  <c:v>17.938070607541221</c:v>
                </c:pt>
                <c:pt idx="2">
                  <c:v>17.922743443533559</c:v>
                </c:pt>
                <c:pt idx="3">
                  <c:v>17.922421318935324</c:v>
                </c:pt>
                <c:pt idx="4">
                  <c:v>17.926725546788575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C27-453C-B267-A2A132301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991311"/>
        <c:axId val="1029988815"/>
      </c:scatterChart>
      <c:valAx>
        <c:axId val="102999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Delay Line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988815"/>
        <c:crosses val="autoZero"/>
        <c:crossBetween val="midCat"/>
      </c:valAx>
      <c:valAx>
        <c:axId val="102998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Resistance (k</a:t>
                </a:r>
                <a:r>
                  <a:rPr lang="el-GR"/>
                  <a:t>Ω</a:t>
                </a:r>
                <a:r>
                  <a:rPr lang="en-CA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991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Coarse</a:t>
            </a:r>
            <a:r>
              <a:rPr lang="en-CA" baseline="0"/>
              <a:t> Calibration: Parallel Capacitance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'1. Delay Calibration'!$B$5</c:f>
              <c:strCache>
                <c:ptCount val="1"/>
                <c:pt idx="0">
                  <c:v>99609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'1. Delay Calibration'!$C$5:$C$13</c:f>
              <c:numCache>
                <c:formatCode>General</c:formatCode>
                <c:ptCount val="9"/>
                <c:pt idx="0">
                  <c:v>32</c:v>
                </c:pt>
                <c:pt idx="1">
                  <c:v>16</c:v>
                </c:pt>
                <c:pt idx="2">
                  <c:v>15</c:v>
                </c:pt>
                <c:pt idx="3">
                  <c:v>8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</c:numCache>
            </c:numRef>
          </c:xVal>
          <c:yVal>
            <c:numRef>
              <c:f>'1. Delay Calibration'!$N$5:$N$13</c:f>
              <c:numCache>
                <c:formatCode>General</c:formatCode>
                <c:ptCount val="9"/>
                <c:pt idx="0">
                  <c:v>5.1808172024142598</c:v>
                </c:pt>
                <c:pt idx="1">
                  <c:v>5.2976468990065397</c:v>
                </c:pt>
                <c:pt idx="2">
                  <c:v>-17.585026214223845</c:v>
                </c:pt>
                <c:pt idx="3">
                  <c:v>-156.93737235108415</c:v>
                </c:pt>
                <c:pt idx="4">
                  <c:v>-207.94418565677216</c:v>
                </c:pt>
                <c:pt idx="5">
                  <c:v>-214.83075823562893</c:v>
                </c:pt>
                <c:pt idx="6">
                  <c:v>-220.94373822724759</c:v>
                </c:pt>
                <c:pt idx="7">
                  <c:v>-225.58085523566862</c:v>
                </c:pt>
                <c:pt idx="8">
                  <c:v>-225.70008399403815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32-4469-BAD0-64CD23077F38}"/>
            </c:ext>
          </c:extLst>
        </c:ser>
        <c:ser>
          <c:idx val="1"/>
          <c:order val="1"/>
          <c:tx>
            <c:strRef>
              <c:f>'1. Delay Calibration'!$B$14</c:f>
              <c:strCache>
                <c:ptCount val="1"/>
                <c:pt idx="0">
                  <c:v>49805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'1. Delay Calibration'!$C$14:$C$15</c:f>
              <c:numCache>
                <c:formatCode>General</c:formatCode>
                <c:ptCount val="2"/>
                <c:pt idx="0">
                  <c:v>17</c:v>
                </c:pt>
                <c:pt idx="1">
                  <c:v>16</c:v>
                </c:pt>
              </c:numCache>
            </c:numRef>
          </c:xVal>
          <c:yVal>
            <c:numRef>
              <c:f>'1. Delay Calibration'!$N$14:$N$15</c:f>
              <c:numCache>
                <c:formatCode>General</c:formatCode>
                <c:ptCount val="2"/>
                <c:pt idx="0">
                  <c:v>3.4379743818243401E-2</c:v>
                </c:pt>
                <c:pt idx="1">
                  <c:v>-6.5186883942772189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32-4469-BAD0-64CD23077F38}"/>
            </c:ext>
          </c:extLst>
        </c:ser>
        <c:ser>
          <c:idx val="2"/>
          <c:order val="2"/>
          <c:tx>
            <c:strRef>
              <c:f>'1. Delay Calibration'!$B$16</c:f>
              <c:strCache>
                <c:ptCount val="1"/>
                <c:pt idx="0">
                  <c:v>24902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'1. Delay Calibration'!$C$16:$C$21</c:f>
              <c:numCache>
                <c:formatCode>General</c:formatCode>
                <c:ptCount val="6"/>
                <c:pt idx="0">
                  <c:v>32</c:v>
                </c:pt>
                <c:pt idx="1">
                  <c:v>18</c:v>
                </c:pt>
                <c:pt idx="2">
                  <c:v>17</c:v>
                </c:pt>
                <c:pt idx="3">
                  <c:v>16</c:v>
                </c:pt>
                <c:pt idx="4">
                  <c:v>15</c:v>
                </c:pt>
                <c:pt idx="5">
                  <c:v>8</c:v>
                </c:pt>
              </c:numCache>
            </c:numRef>
          </c:xVal>
          <c:yVal>
            <c:numRef>
              <c:f>'1. Delay Calibration'!$N$16:$N$21</c:f>
              <c:numCache>
                <c:formatCode>General</c:formatCode>
                <c:ptCount val="6"/>
                <c:pt idx="0">
                  <c:v>126.89976311953737</c:v>
                </c:pt>
                <c:pt idx="1">
                  <c:v>5.5064443723335481</c:v>
                </c:pt>
                <c:pt idx="2">
                  <c:v>-2.9884211603950868</c:v>
                </c:pt>
                <c:pt idx="3">
                  <c:v>-11.813126053676779</c:v>
                </c:pt>
                <c:pt idx="4">
                  <c:v>-20.684271791539821</c:v>
                </c:pt>
                <c:pt idx="5">
                  <c:v>-81.903783941750277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132-4469-BAD0-64CD23077F38}"/>
            </c:ext>
          </c:extLst>
        </c:ser>
        <c:ser>
          <c:idx val="3"/>
          <c:order val="3"/>
          <c:tx>
            <c:strRef>
              <c:f>'1. Delay Calibration'!$B$22</c:f>
              <c:strCache>
                <c:ptCount val="1"/>
                <c:pt idx="0">
                  <c:v>12451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'1. Delay Calibration'!$C$22:$C$24</c:f>
              <c:numCache>
                <c:formatCode>General</c:formatCode>
                <c:ptCount val="3"/>
                <c:pt idx="0">
                  <c:v>19</c:v>
                </c:pt>
                <c:pt idx="1">
                  <c:v>18</c:v>
                </c:pt>
                <c:pt idx="2">
                  <c:v>17</c:v>
                </c:pt>
              </c:numCache>
            </c:numRef>
          </c:xVal>
          <c:yVal>
            <c:numRef>
              <c:f>'1. Delay Calibration'!$N$22:$N$24</c:f>
              <c:numCache>
                <c:formatCode>General</c:formatCode>
                <c:ptCount val="3"/>
                <c:pt idx="0">
                  <c:v>13.255623638938504</c:v>
                </c:pt>
                <c:pt idx="1">
                  <c:v>4.6192301929893613</c:v>
                </c:pt>
                <c:pt idx="2">
                  <c:v>-4.1195204375365861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132-4469-BAD0-64CD23077F38}"/>
            </c:ext>
          </c:extLst>
        </c:ser>
        <c:ser>
          <c:idx val="4"/>
          <c:order val="4"/>
          <c:tx>
            <c:strRef>
              <c:f>'1. Delay Calibration'!$B$25</c:f>
              <c:strCache>
                <c:ptCount val="1"/>
                <c:pt idx="0">
                  <c:v>6226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'1. Delay Calibration'!$C$25:$C$30</c:f>
              <c:numCache>
                <c:formatCode>General</c:formatCode>
                <c:ptCount val="6"/>
                <c:pt idx="0">
                  <c:v>32</c:v>
                </c:pt>
                <c:pt idx="1">
                  <c:v>20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16</c:v>
                </c:pt>
              </c:numCache>
            </c:numRef>
          </c:xVal>
          <c:yVal>
            <c:numRef>
              <c:f>'1. Delay Calibration'!$N$25:$N$30</c:f>
              <c:numCache>
                <c:formatCode>General</c:formatCode>
                <c:ptCount val="6"/>
                <c:pt idx="0">
                  <c:v>111.89062918657756</c:v>
                </c:pt>
                <c:pt idx="1">
                  <c:v>5.2649707894917226</c:v>
                </c:pt>
                <c:pt idx="2">
                  <c:v>-3.5067841943446503</c:v>
                </c:pt>
                <c:pt idx="3">
                  <c:v>-12.571196189891674</c:v>
                </c:pt>
                <c:pt idx="4">
                  <c:v>-21.327901544298886</c:v>
                </c:pt>
                <c:pt idx="5">
                  <c:v>-30.239545123183071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132-4469-BAD0-64CD23077F38}"/>
            </c:ext>
          </c:extLst>
        </c:ser>
        <c:ser>
          <c:idx val="5"/>
          <c:order val="5"/>
          <c:tx>
            <c:strRef>
              <c:f>'1. Delay Calibration'!$B$31</c:f>
              <c:strCache>
                <c:ptCount val="1"/>
                <c:pt idx="0">
                  <c:v>3113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'1. Delay Calibration'!$C$31:$C$32</c:f>
              <c:numCache>
                <c:formatCode>General</c:formatCode>
                <c:ptCount val="2"/>
                <c:pt idx="0">
                  <c:v>21</c:v>
                </c:pt>
                <c:pt idx="1">
                  <c:v>20</c:v>
                </c:pt>
              </c:numCache>
            </c:numRef>
          </c:xVal>
          <c:yVal>
            <c:numRef>
              <c:f>'1. Delay Calibration'!$N$31:$N$32</c:f>
              <c:numCache>
                <c:formatCode>General</c:formatCode>
                <c:ptCount val="2"/>
                <c:pt idx="0">
                  <c:v>-1.4841144550384116</c:v>
                </c:pt>
                <c:pt idx="1">
                  <c:v>-10.388961094219189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132-4469-BAD0-64CD23077F38}"/>
            </c:ext>
          </c:extLst>
        </c:ser>
        <c:ser>
          <c:idx val="6"/>
          <c:order val="6"/>
          <c:tx>
            <c:strRef>
              <c:f>'1. Delay Calibration'!$B$33</c:f>
              <c:strCache>
                <c:ptCount val="1"/>
                <c:pt idx="0">
                  <c:v>1556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'1. Delay Calibration'!$C$33:$C$37</c:f>
              <c:numCache>
                <c:formatCode>General</c:formatCode>
                <c:ptCount val="5"/>
                <c:pt idx="0">
                  <c:v>32</c:v>
                </c:pt>
                <c:pt idx="1">
                  <c:v>25</c:v>
                </c:pt>
                <c:pt idx="2">
                  <c:v>24</c:v>
                </c:pt>
                <c:pt idx="3">
                  <c:v>23</c:v>
                </c:pt>
                <c:pt idx="4">
                  <c:v>16</c:v>
                </c:pt>
              </c:numCache>
            </c:numRef>
          </c:xVal>
          <c:yVal>
            <c:numRef>
              <c:f>'1. Delay Calibration'!$N$33:$N$37</c:f>
              <c:numCache>
                <c:formatCode>General</c:formatCode>
                <c:ptCount val="5"/>
                <c:pt idx="0">
                  <c:v>66.565847024149903</c:v>
                </c:pt>
                <c:pt idx="1">
                  <c:v>4.6657120003663977</c:v>
                </c:pt>
                <c:pt idx="2">
                  <c:v>-4.2852876426681252</c:v>
                </c:pt>
                <c:pt idx="3">
                  <c:v>-13.213904012709008</c:v>
                </c:pt>
                <c:pt idx="4">
                  <c:v>-75.455478316883415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132-4469-BAD0-64CD23077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991311"/>
        <c:axId val="1029988815"/>
      </c:scatterChart>
      <c:valAx>
        <c:axId val="102999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Delay Line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988815"/>
        <c:crosses val="autoZero"/>
        <c:crossBetween val="midCat"/>
      </c:valAx>
      <c:valAx>
        <c:axId val="102998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Caacitance (pF)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991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Calibration Factor vs.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'2. R Calibration'!$B$4</c:f>
              <c:strCache>
                <c:ptCount val="1"/>
                <c:pt idx="0">
                  <c:v>99609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R Calibration'!$O$4:$O$9</c:f>
                <c:numCache>
                  <c:formatCode>General</c:formatCode>
                  <c:ptCount val="6"/>
                  <c:pt idx="0">
                    <c:v>2.1423517242594348E-3</c:v>
                  </c:pt>
                  <c:pt idx="1">
                    <c:v>1.3869679100163863E-3</c:v>
                  </c:pt>
                  <c:pt idx="2">
                    <c:v>9.4118430799088786E-4</c:v>
                  </c:pt>
                  <c:pt idx="3">
                    <c:v>6.4821944509997663E-4</c:v>
                  </c:pt>
                  <c:pt idx="4">
                    <c:v>4.4145077310091962E-4</c:v>
                  </c:pt>
                  <c:pt idx="5">
                    <c:v>3.1130331105472069E-4</c:v>
                  </c:pt>
                </c:numCache>
              </c:numRef>
            </c:plus>
            <c:minus>
              <c:numRef>
                <c:f>'2. R Calibration'!$O$4:$O$9</c:f>
                <c:numCache>
                  <c:formatCode>General</c:formatCode>
                  <c:ptCount val="6"/>
                  <c:pt idx="0">
                    <c:v>2.1423517242594348E-3</c:v>
                  </c:pt>
                  <c:pt idx="1">
                    <c:v>1.3869679100163863E-3</c:v>
                  </c:pt>
                  <c:pt idx="2">
                    <c:v>9.4118430799088786E-4</c:v>
                  </c:pt>
                  <c:pt idx="3">
                    <c:v>6.4821944509997663E-4</c:v>
                  </c:pt>
                  <c:pt idx="4">
                    <c:v>4.4145077310091962E-4</c:v>
                  </c:pt>
                  <c:pt idx="5">
                    <c:v>3.1130331105472069E-4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R Calibration'!$F$4:$F$9</c:f>
              <c:numCache>
                <c:formatCode>General</c:formatCode>
                <c:ptCount val="6"/>
                <c:pt idx="0">
                  <c:v>1477.2</c:v>
                </c:pt>
                <c:pt idx="1">
                  <c:v>2192.1</c:v>
                </c:pt>
                <c:pt idx="2">
                  <c:v>3232.4</c:v>
                </c:pt>
                <c:pt idx="3">
                  <c:v>4705.3</c:v>
                </c:pt>
                <c:pt idx="4">
                  <c:v>6735.4</c:v>
                </c:pt>
                <c:pt idx="5">
                  <c:v>9948</c:v>
                </c:pt>
              </c:numCache>
            </c:numRef>
          </c:xVal>
          <c:yVal>
            <c:numRef>
              <c:f>'2. R Calibration'!$M$4:$M$9</c:f>
              <c:numCache>
                <c:formatCode>0.00%</c:formatCode>
                <c:ptCount val="6"/>
                <c:pt idx="0">
                  <c:v>-0.24030692384264529</c:v>
                </c:pt>
                <c:pt idx="1">
                  <c:v>-0.23175825277934492</c:v>
                </c:pt>
                <c:pt idx="2">
                  <c:v>-0.2360178545995385</c:v>
                </c:pt>
                <c:pt idx="3">
                  <c:v>-0.25428990365926629</c:v>
                </c:pt>
                <c:pt idx="4">
                  <c:v>-0.27071408578994627</c:v>
                </c:pt>
                <c:pt idx="5">
                  <c:v>-0.29255737415789551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D0-4BBD-A7AE-214753B0144C}"/>
            </c:ext>
          </c:extLst>
        </c:ser>
        <c:ser>
          <c:idx val="4"/>
          <c:order val="1"/>
          <c:tx>
            <c:strRef>
              <c:f>'2. R Calibration'!$B$10</c:f>
              <c:strCache>
                <c:ptCount val="1"/>
                <c:pt idx="0">
                  <c:v>49805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R Calibration'!$O$10:$O$15</c:f>
                <c:numCache>
                  <c:formatCode>General</c:formatCode>
                  <c:ptCount val="6"/>
                  <c:pt idx="0">
                    <c:v>7.0697755372244498E-4</c:v>
                  </c:pt>
                  <c:pt idx="1">
                    <c:v>5.5441026228614763E-4</c:v>
                  </c:pt>
                  <c:pt idx="2">
                    <c:v>4.5541297529036793E-4</c:v>
                  </c:pt>
                  <c:pt idx="3">
                    <c:v>2.6958449448546447E-4</c:v>
                  </c:pt>
                  <c:pt idx="4">
                    <c:v>2.4611126164123269E-4</c:v>
                  </c:pt>
                  <c:pt idx="5">
                    <c:v>1.3263256081315353E-4</c:v>
                  </c:pt>
                </c:numCache>
              </c:numRef>
            </c:plus>
            <c:minus>
              <c:numRef>
                <c:f>'2. R Calibration'!$O$10:$O$15</c:f>
                <c:numCache>
                  <c:formatCode>General</c:formatCode>
                  <c:ptCount val="6"/>
                  <c:pt idx="0">
                    <c:v>7.0697755372244498E-4</c:v>
                  </c:pt>
                  <c:pt idx="1">
                    <c:v>5.5441026228614763E-4</c:v>
                  </c:pt>
                  <c:pt idx="2">
                    <c:v>4.5541297529036793E-4</c:v>
                  </c:pt>
                  <c:pt idx="3">
                    <c:v>2.6958449448546447E-4</c:v>
                  </c:pt>
                  <c:pt idx="4">
                    <c:v>2.4611126164123269E-4</c:v>
                  </c:pt>
                  <c:pt idx="5">
                    <c:v>1.3263256081315353E-4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R Calibration'!$F$10:$F$15</c:f>
              <c:numCache>
                <c:formatCode>General</c:formatCode>
                <c:ptCount val="6"/>
                <c:pt idx="0">
                  <c:v>1477</c:v>
                </c:pt>
                <c:pt idx="1">
                  <c:v>2192.1999999999998</c:v>
                </c:pt>
                <c:pt idx="2">
                  <c:v>3232.7</c:v>
                </c:pt>
                <c:pt idx="3">
                  <c:v>4703.7</c:v>
                </c:pt>
                <c:pt idx="4">
                  <c:v>6735</c:v>
                </c:pt>
                <c:pt idx="5">
                  <c:v>9949.6</c:v>
                </c:pt>
              </c:numCache>
            </c:numRef>
          </c:xVal>
          <c:yVal>
            <c:numRef>
              <c:f>'2. R Calibration'!$M$10:$M$15</c:f>
              <c:numCache>
                <c:formatCode>0.00%</c:formatCode>
                <c:ptCount val="6"/>
                <c:pt idx="0">
                  <c:v>-2.8692125410133995E-2</c:v>
                </c:pt>
                <c:pt idx="1">
                  <c:v>-4.5402202655488999E-3</c:v>
                </c:pt>
                <c:pt idx="2">
                  <c:v>9.9067936089352049E-3</c:v>
                </c:pt>
                <c:pt idx="3">
                  <c:v>-6.5863587471773344E-2</c:v>
                </c:pt>
                <c:pt idx="4">
                  <c:v>-0.12774815394118733</c:v>
                </c:pt>
                <c:pt idx="5">
                  <c:v>-9.8675106710483962E-2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DE-485B-A376-51B5E863791D}"/>
            </c:ext>
          </c:extLst>
        </c:ser>
        <c:ser>
          <c:idx val="1"/>
          <c:order val="2"/>
          <c:tx>
            <c:strRef>
              <c:f>'2. R Calibration'!$B$16</c:f>
              <c:strCache>
                <c:ptCount val="1"/>
                <c:pt idx="0">
                  <c:v>24902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R Calibration'!$O$16:$O$21</c:f>
                <c:numCache>
                  <c:formatCode>General</c:formatCode>
                  <c:ptCount val="6"/>
                  <c:pt idx="0">
                    <c:v>5.9049475742935687E-4</c:v>
                  </c:pt>
                  <c:pt idx="1">
                    <c:v>2.3586110556797366E-4</c:v>
                  </c:pt>
                  <c:pt idx="2">
                    <c:v>1.0256808221151181E-4</c:v>
                  </c:pt>
                  <c:pt idx="3">
                    <c:v>1.8870343326760579E-4</c:v>
                  </c:pt>
                  <c:pt idx="4">
                    <c:v>1.3718294661589937E-4</c:v>
                  </c:pt>
                  <c:pt idx="5">
                    <c:v>9.2141273017019959E-5</c:v>
                  </c:pt>
                </c:numCache>
              </c:numRef>
            </c:plus>
            <c:minus>
              <c:numRef>
                <c:f>'2. R Calibration'!$O$16:$O$21</c:f>
                <c:numCache>
                  <c:formatCode>General</c:formatCode>
                  <c:ptCount val="6"/>
                  <c:pt idx="0">
                    <c:v>5.9049475742935687E-4</c:v>
                  </c:pt>
                  <c:pt idx="1">
                    <c:v>2.3586110556797366E-4</c:v>
                  </c:pt>
                  <c:pt idx="2">
                    <c:v>1.0256808221151181E-4</c:v>
                  </c:pt>
                  <c:pt idx="3">
                    <c:v>1.8870343326760579E-4</c:v>
                  </c:pt>
                  <c:pt idx="4">
                    <c:v>1.3718294661589937E-4</c:v>
                  </c:pt>
                  <c:pt idx="5">
                    <c:v>9.2141273017019959E-5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R Calibration'!$F$16:$F$21</c:f>
              <c:numCache>
                <c:formatCode>General</c:formatCode>
                <c:ptCount val="6"/>
                <c:pt idx="0">
                  <c:v>1477.2</c:v>
                </c:pt>
                <c:pt idx="1">
                  <c:v>2192.6</c:v>
                </c:pt>
                <c:pt idx="2">
                  <c:v>3233.2</c:v>
                </c:pt>
                <c:pt idx="3">
                  <c:v>4705.3999999999996</c:v>
                </c:pt>
                <c:pt idx="4">
                  <c:v>6735.9</c:v>
                </c:pt>
                <c:pt idx="5">
                  <c:v>9948</c:v>
                </c:pt>
              </c:numCache>
            </c:numRef>
          </c:xVal>
          <c:yVal>
            <c:numRef>
              <c:f>'2. R Calibration'!$M$16:$M$21</c:f>
              <c:numCache>
                <c:formatCode>0.00%</c:formatCode>
                <c:ptCount val="6"/>
                <c:pt idx="0">
                  <c:v>1.8595506951342378E-2</c:v>
                </c:pt>
                <c:pt idx="1">
                  <c:v>3.2462654924522383E-2</c:v>
                </c:pt>
                <c:pt idx="2">
                  <c:v>3.0241128276023321E-2</c:v>
                </c:pt>
                <c:pt idx="3">
                  <c:v>5.2097367133681072E-3</c:v>
                </c:pt>
                <c:pt idx="4">
                  <c:v>-1.5405323012183669E-2</c:v>
                </c:pt>
                <c:pt idx="5">
                  <c:v>-3.6531368521718455E-2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FD0-4BBD-A7AE-214753B0144C}"/>
            </c:ext>
          </c:extLst>
        </c:ser>
        <c:ser>
          <c:idx val="5"/>
          <c:order val="3"/>
          <c:tx>
            <c:strRef>
              <c:f>'2. R Calibration'!$B$22</c:f>
              <c:strCache>
                <c:ptCount val="1"/>
                <c:pt idx="0">
                  <c:v>12451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R Calibration'!$O$22:$O$27</c:f>
                <c:numCache>
                  <c:formatCode>General</c:formatCode>
                  <c:ptCount val="6"/>
                  <c:pt idx="0">
                    <c:v>2.7829628811291617E-6</c:v>
                  </c:pt>
                  <c:pt idx="1">
                    <c:v>4.2131248928014734E-4</c:v>
                  </c:pt>
                  <c:pt idx="2">
                    <c:v>2.4768389010246711E-4</c:v>
                  </c:pt>
                  <c:pt idx="3">
                    <c:v>1.526351218472151E-4</c:v>
                  </c:pt>
                  <c:pt idx="4">
                    <c:v>9.6790254778401962E-5</c:v>
                  </c:pt>
                  <c:pt idx="5">
                    <c:v>9.1091344262980766E-5</c:v>
                  </c:pt>
                </c:numCache>
              </c:numRef>
            </c:plus>
            <c:minus>
              <c:numRef>
                <c:f>'2. R Calibration'!$O$22:$O$27</c:f>
                <c:numCache>
                  <c:formatCode>General</c:formatCode>
                  <c:ptCount val="6"/>
                  <c:pt idx="0">
                    <c:v>2.7829628811291617E-6</c:v>
                  </c:pt>
                  <c:pt idx="1">
                    <c:v>4.2131248928014734E-4</c:v>
                  </c:pt>
                  <c:pt idx="2">
                    <c:v>2.4768389010246711E-4</c:v>
                  </c:pt>
                  <c:pt idx="3">
                    <c:v>1.526351218472151E-4</c:v>
                  </c:pt>
                  <c:pt idx="4">
                    <c:v>9.6790254778401962E-5</c:v>
                  </c:pt>
                  <c:pt idx="5">
                    <c:v>9.1091344262980766E-5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R Calibration'!$F$22:$F$27</c:f>
              <c:numCache>
                <c:formatCode>General</c:formatCode>
                <c:ptCount val="6"/>
                <c:pt idx="0">
                  <c:v>1476.8</c:v>
                </c:pt>
                <c:pt idx="1">
                  <c:v>2191.4</c:v>
                </c:pt>
                <c:pt idx="2">
                  <c:v>3232.4</c:v>
                </c:pt>
                <c:pt idx="3">
                  <c:v>4705.8</c:v>
                </c:pt>
                <c:pt idx="4">
                  <c:v>6736.5</c:v>
                </c:pt>
                <c:pt idx="5">
                  <c:v>9950</c:v>
                </c:pt>
              </c:numCache>
            </c:numRef>
          </c:xVal>
          <c:yVal>
            <c:numRef>
              <c:f>'2. R Calibration'!$M$22:$M$27</c:f>
              <c:numCache>
                <c:formatCode>0.00%</c:formatCode>
                <c:ptCount val="6"/>
                <c:pt idx="0">
                  <c:v>3.9774959279481381E-2</c:v>
                </c:pt>
                <c:pt idx="1">
                  <c:v>5.3989129944068015E-2</c:v>
                </c:pt>
                <c:pt idx="2">
                  <c:v>4.7425087954656719E-2</c:v>
                </c:pt>
                <c:pt idx="3">
                  <c:v>2.2328280896426911E-2</c:v>
                </c:pt>
                <c:pt idx="4">
                  <c:v>-1.3391771969862853E-3</c:v>
                </c:pt>
                <c:pt idx="5">
                  <c:v>-1.8591238145616917E-2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9DE-485B-A376-51B5E863791D}"/>
            </c:ext>
          </c:extLst>
        </c:ser>
        <c:ser>
          <c:idx val="2"/>
          <c:order val="4"/>
          <c:tx>
            <c:strRef>
              <c:f>'2. R Calibration'!$B$28</c:f>
              <c:strCache>
                <c:ptCount val="1"/>
                <c:pt idx="0">
                  <c:v>6226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R Calibration'!$O$28:$O$33</c:f>
                <c:numCache>
                  <c:formatCode>General</c:formatCode>
                  <c:ptCount val="6"/>
                  <c:pt idx="0">
                    <c:v>3.3503877452197863E-3</c:v>
                  </c:pt>
                  <c:pt idx="1">
                    <c:v>2.2443864566056176E-3</c:v>
                  </c:pt>
                  <c:pt idx="2">
                    <c:v>1.4776140156964037E-3</c:v>
                  </c:pt>
                  <c:pt idx="3">
                    <c:v>1.1032476716031311E-3</c:v>
                  </c:pt>
                  <c:pt idx="4">
                    <c:v>8.3719010412319772E-4</c:v>
                  </c:pt>
                  <c:pt idx="5">
                    <c:v>5.1552994078267922E-4</c:v>
                  </c:pt>
                </c:numCache>
              </c:numRef>
            </c:plus>
            <c:minus>
              <c:numRef>
                <c:f>'2. R Calibration'!$O$28:$O$33</c:f>
                <c:numCache>
                  <c:formatCode>General</c:formatCode>
                  <c:ptCount val="6"/>
                  <c:pt idx="0">
                    <c:v>3.3503877452197863E-3</c:v>
                  </c:pt>
                  <c:pt idx="1">
                    <c:v>2.2443864566056176E-3</c:v>
                  </c:pt>
                  <c:pt idx="2">
                    <c:v>1.4776140156964037E-3</c:v>
                  </c:pt>
                  <c:pt idx="3">
                    <c:v>1.1032476716031311E-3</c:v>
                  </c:pt>
                  <c:pt idx="4">
                    <c:v>8.3719010412319772E-4</c:v>
                  </c:pt>
                  <c:pt idx="5">
                    <c:v>5.1552994078267922E-4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R Calibration'!$F$28:$F$33</c:f>
              <c:numCache>
                <c:formatCode>General</c:formatCode>
                <c:ptCount val="6"/>
                <c:pt idx="0">
                  <c:v>1477.3</c:v>
                </c:pt>
                <c:pt idx="1">
                  <c:v>2192.4</c:v>
                </c:pt>
                <c:pt idx="2">
                  <c:v>3233.8</c:v>
                </c:pt>
                <c:pt idx="3">
                  <c:v>4704.2</c:v>
                </c:pt>
                <c:pt idx="4">
                  <c:v>6738</c:v>
                </c:pt>
                <c:pt idx="5">
                  <c:v>9947</c:v>
                </c:pt>
              </c:numCache>
            </c:numRef>
          </c:xVal>
          <c:yVal>
            <c:numRef>
              <c:f>'2. R Calibration'!$M$28:$M$33</c:f>
              <c:numCache>
                <c:formatCode>0.00%</c:formatCode>
                <c:ptCount val="6"/>
                <c:pt idx="0">
                  <c:v>-3.4915482225608474E-2</c:v>
                </c:pt>
                <c:pt idx="1">
                  <c:v>4.420915478170917E-3</c:v>
                </c:pt>
                <c:pt idx="2">
                  <c:v>1.2981838439291682E-2</c:v>
                </c:pt>
                <c:pt idx="3">
                  <c:v>-7.0636315701255725E-4</c:v>
                </c:pt>
                <c:pt idx="4">
                  <c:v>-1.7009176510137003E-2</c:v>
                </c:pt>
                <c:pt idx="5">
                  <c:v>-2.7949388251237828E-2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FD0-4BBD-A7AE-214753B0144C}"/>
            </c:ext>
          </c:extLst>
        </c:ser>
        <c:ser>
          <c:idx val="6"/>
          <c:order val="5"/>
          <c:tx>
            <c:strRef>
              <c:f>'2. R Calibration'!$B$34</c:f>
              <c:strCache>
                <c:ptCount val="1"/>
                <c:pt idx="0">
                  <c:v>3113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R Calibration'!$O$34:$O$39</c:f>
                <c:numCache>
                  <c:formatCode>General</c:formatCode>
                  <c:ptCount val="6"/>
                  <c:pt idx="0">
                    <c:v>2.6571167703222471E-3</c:v>
                  </c:pt>
                  <c:pt idx="1">
                    <c:v>1.8039831103784075E-3</c:v>
                  </c:pt>
                  <c:pt idx="2">
                    <c:v>1.1313356317426851E-3</c:v>
                  </c:pt>
                  <c:pt idx="3">
                    <c:v>8.407647580563689E-4</c:v>
                  </c:pt>
                  <c:pt idx="4">
                    <c:v>4.7376490709952353E-4</c:v>
                  </c:pt>
                  <c:pt idx="5">
                    <c:v>4.1303933154912802E-4</c:v>
                  </c:pt>
                </c:numCache>
              </c:numRef>
            </c:plus>
            <c:minus>
              <c:numRef>
                <c:f>'2. R Calibration'!$O$34:$O$39</c:f>
                <c:numCache>
                  <c:formatCode>General</c:formatCode>
                  <c:ptCount val="6"/>
                  <c:pt idx="0">
                    <c:v>2.6571167703222471E-3</c:v>
                  </c:pt>
                  <c:pt idx="1">
                    <c:v>1.8039831103784075E-3</c:v>
                  </c:pt>
                  <c:pt idx="2">
                    <c:v>1.1313356317426851E-3</c:v>
                  </c:pt>
                  <c:pt idx="3">
                    <c:v>8.407647580563689E-4</c:v>
                  </c:pt>
                  <c:pt idx="4">
                    <c:v>4.7376490709952353E-4</c:v>
                  </c:pt>
                  <c:pt idx="5">
                    <c:v>4.1303933154912802E-4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R Calibration'!$F$34:$F$39</c:f>
              <c:numCache>
                <c:formatCode>General</c:formatCode>
                <c:ptCount val="6"/>
                <c:pt idx="0">
                  <c:v>1477.3</c:v>
                </c:pt>
                <c:pt idx="1">
                  <c:v>2193.1</c:v>
                </c:pt>
                <c:pt idx="2">
                  <c:v>3233.6</c:v>
                </c:pt>
                <c:pt idx="3">
                  <c:v>4706.3999999999996</c:v>
                </c:pt>
                <c:pt idx="4">
                  <c:v>6737.6</c:v>
                </c:pt>
                <c:pt idx="5">
                  <c:v>9952</c:v>
                </c:pt>
              </c:numCache>
            </c:numRef>
          </c:xVal>
          <c:yVal>
            <c:numRef>
              <c:f>'2. R Calibration'!$M$34:$M$39</c:f>
              <c:numCache>
                <c:formatCode>0.00%</c:formatCode>
                <c:ptCount val="6"/>
                <c:pt idx="0">
                  <c:v>-3.3145274965059701E-2</c:v>
                </c:pt>
                <c:pt idx="1">
                  <c:v>3.930029350427855E-3</c:v>
                </c:pt>
                <c:pt idx="2">
                  <c:v>1.4446384523838285E-2</c:v>
                </c:pt>
                <c:pt idx="3">
                  <c:v>-9.7868895437169812E-5</c:v>
                </c:pt>
                <c:pt idx="4">
                  <c:v>-1.5548036077601246E-2</c:v>
                </c:pt>
                <c:pt idx="5">
                  <c:v>-2.7835074004073923E-2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9DE-485B-A376-51B5E863791D}"/>
            </c:ext>
          </c:extLst>
        </c:ser>
        <c:ser>
          <c:idx val="3"/>
          <c:order val="6"/>
          <c:tx>
            <c:strRef>
              <c:f>'2. R Calibration'!$B$40</c:f>
              <c:strCache>
                <c:ptCount val="1"/>
                <c:pt idx="0">
                  <c:v>1556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R Calibration'!$O$40:$O$45</c:f>
                <c:numCache>
                  <c:formatCode>General</c:formatCode>
                  <c:ptCount val="6"/>
                  <c:pt idx="0">
                    <c:v>1.7699011549374274E-3</c:v>
                  </c:pt>
                  <c:pt idx="1">
                    <c:v>1.1143858395884858E-3</c:v>
                  </c:pt>
                  <c:pt idx="2">
                    <c:v>8.4489612367459946E-4</c:v>
                  </c:pt>
                  <c:pt idx="3">
                    <c:v>5.3207270092205919E-4</c:v>
                  </c:pt>
                  <c:pt idx="4">
                    <c:v>4.1364200807215057E-4</c:v>
                  </c:pt>
                  <c:pt idx="5">
                    <c:v>2.8824770575439779E-4</c:v>
                  </c:pt>
                </c:numCache>
              </c:numRef>
            </c:plus>
            <c:minus>
              <c:numRef>
                <c:f>'2. R Calibration'!$O$40:$O$45</c:f>
                <c:numCache>
                  <c:formatCode>General</c:formatCode>
                  <c:ptCount val="6"/>
                  <c:pt idx="0">
                    <c:v>1.7699011549374274E-3</c:v>
                  </c:pt>
                  <c:pt idx="1">
                    <c:v>1.1143858395884858E-3</c:v>
                  </c:pt>
                  <c:pt idx="2">
                    <c:v>8.4489612367459946E-4</c:v>
                  </c:pt>
                  <c:pt idx="3">
                    <c:v>5.3207270092205919E-4</c:v>
                  </c:pt>
                  <c:pt idx="4">
                    <c:v>4.1364200807215057E-4</c:v>
                  </c:pt>
                  <c:pt idx="5">
                    <c:v>2.8824770575439779E-4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R Calibration'!$F$40:$F$45</c:f>
              <c:numCache>
                <c:formatCode>General</c:formatCode>
                <c:ptCount val="6"/>
                <c:pt idx="0">
                  <c:v>1477.7</c:v>
                </c:pt>
                <c:pt idx="1">
                  <c:v>2193.1999999999998</c:v>
                </c:pt>
                <c:pt idx="2">
                  <c:v>3233.7</c:v>
                </c:pt>
                <c:pt idx="3">
                  <c:v>4705.5</c:v>
                </c:pt>
                <c:pt idx="4">
                  <c:v>6738.9</c:v>
                </c:pt>
                <c:pt idx="5">
                  <c:v>9950</c:v>
                </c:pt>
              </c:numCache>
            </c:numRef>
          </c:xVal>
          <c:yVal>
            <c:numRef>
              <c:f>'2. R Calibration'!$M$40:$M$45</c:f>
              <c:numCache>
                <c:formatCode>0.00%</c:formatCode>
                <c:ptCount val="6"/>
                <c:pt idx="0">
                  <c:v>-3.1363813827101517E-2</c:v>
                </c:pt>
                <c:pt idx="1">
                  <c:v>6.3215426807443631E-3</c:v>
                </c:pt>
                <c:pt idx="2">
                  <c:v>1.4558224158263799E-2</c:v>
                </c:pt>
                <c:pt idx="3">
                  <c:v>1.8195848980102625E-3</c:v>
                </c:pt>
                <c:pt idx="4">
                  <c:v>-1.5110422253049371E-2</c:v>
                </c:pt>
                <c:pt idx="5">
                  <c:v>-2.6080464337190024E-2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FD0-4BBD-A7AE-214753B01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446047"/>
        <c:axId val="589447295"/>
      </c:scatterChart>
      <c:valAx>
        <c:axId val="589446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Calibration</a:t>
                </a:r>
                <a:r>
                  <a:rPr lang="en-CA" baseline="0"/>
                  <a:t> Resistive Load (</a:t>
                </a:r>
                <a:r>
                  <a:rPr lang="el-GR" baseline="0"/>
                  <a:t>Ω</a:t>
                </a:r>
                <a:r>
                  <a:rPr lang="en-CA" baseline="0"/>
                  <a:t>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47295"/>
        <c:crosses val="autoZero"/>
        <c:crossBetween val="midCat"/>
      </c:valAx>
      <c:valAx>
        <c:axId val="58944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Calibration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46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Calibration Factor vs.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'2. C Calibration'!$B$4</c:f>
              <c:strCache>
                <c:ptCount val="1"/>
                <c:pt idx="0">
                  <c:v>3113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C Calibration'!$O$4:$O$9</c:f>
                <c:numCache>
                  <c:formatCode>General</c:formatCode>
                  <c:ptCount val="6"/>
                  <c:pt idx="0">
                    <c:v>0</c:v>
                  </c:pt>
                </c:numCache>
              </c:numRef>
            </c:plus>
            <c:minus>
              <c:numRef>
                <c:f>'2. C Calibration'!$O$4:$O$9</c:f>
                <c:numCache>
                  <c:formatCode>General</c:formatCode>
                  <c:ptCount val="6"/>
                  <c:pt idx="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C Calibration'!$F$4:$F$9</c:f>
              <c:numCache>
                <c:formatCode>General</c:formatCode>
                <c:ptCount val="6"/>
                <c:pt idx="0">
                  <c:v>0</c:v>
                </c:pt>
              </c:numCache>
            </c:numRef>
          </c:xVal>
          <c:yVal>
            <c:numRef>
              <c:f>'2. C Calibration'!$M$4:$M$9</c:f>
              <c:numCache>
                <c:formatCode>0.00%</c:formatCode>
                <c:ptCount val="6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61-4D26-9A08-6048E5E20DAC}"/>
            </c:ext>
          </c:extLst>
        </c:ser>
        <c:ser>
          <c:idx val="4"/>
          <c:order val="1"/>
          <c:tx>
            <c:strRef>
              <c:f>'2. C Calibration'!$B$10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C Calibration'!$O$10:$O$15</c:f>
                <c:numCache>
                  <c:formatCode>General</c:formatCode>
                  <c:ptCount val="6"/>
                </c:numCache>
              </c:numRef>
            </c:plus>
            <c:minus>
              <c:numRef>
                <c:f>'2. C Calibration'!$O$10:$O$15</c:f>
                <c:numCache>
                  <c:formatCode>General</c:formatCode>
                  <c:ptCount val="6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C Calibration'!$F$10:$F$15</c:f>
              <c:numCache>
                <c:formatCode>General</c:formatCode>
                <c:ptCount val="6"/>
              </c:numCache>
            </c:numRef>
          </c:xVal>
          <c:yVal>
            <c:numRef>
              <c:f>'2. C Calibration'!$M$10:$M$15</c:f>
              <c:numCache>
                <c:formatCode>0.00%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61-4D26-9A08-6048E5E20DAC}"/>
            </c:ext>
          </c:extLst>
        </c:ser>
        <c:ser>
          <c:idx val="1"/>
          <c:order val="2"/>
          <c:tx>
            <c:strRef>
              <c:f>'2. C Calibration'!$B$16</c:f>
              <c:strCache>
                <c:ptCount val="1"/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C Calibration'!$O$16:$O$21</c:f>
                <c:numCache>
                  <c:formatCode>General</c:formatCode>
                  <c:ptCount val="6"/>
                </c:numCache>
              </c:numRef>
            </c:plus>
            <c:minus>
              <c:numRef>
                <c:f>'2. C Calibration'!$O$16:$O$21</c:f>
                <c:numCache>
                  <c:formatCode>General</c:formatCode>
                  <c:ptCount val="6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C Calibration'!$F$16:$F$21</c:f>
              <c:numCache>
                <c:formatCode>General</c:formatCode>
                <c:ptCount val="6"/>
              </c:numCache>
            </c:numRef>
          </c:xVal>
          <c:yVal>
            <c:numRef>
              <c:f>'2. C Calibration'!$M$16:$M$21</c:f>
              <c:numCache>
                <c:formatCode>0.00%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261-4D26-9A08-6048E5E20DAC}"/>
            </c:ext>
          </c:extLst>
        </c:ser>
        <c:ser>
          <c:idx val="5"/>
          <c:order val="3"/>
          <c:tx>
            <c:strRef>
              <c:f>'2. C Calibration'!$B$22</c:f>
              <c:strCache>
                <c:ptCount val="1"/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C Calibration'!$O$22:$O$27</c:f>
                <c:numCache>
                  <c:formatCode>General</c:formatCode>
                  <c:ptCount val="6"/>
                </c:numCache>
              </c:numRef>
            </c:plus>
            <c:minus>
              <c:numRef>
                <c:f>'2. C Calibration'!$O$22:$O$27</c:f>
                <c:numCache>
                  <c:formatCode>General</c:formatCode>
                  <c:ptCount val="6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C Calibration'!$F$22:$F$27</c:f>
              <c:numCache>
                <c:formatCode>General</c:formatCode>
                <c:ptCount val="6"/>
              </c:numCache>
            </c:numRef>
          </c:xVal>
          <c:yVal>
            <c:numRef>
              <c:f>'2. C Calibration'!$M$22:$M$27</c:f>
              <c:numCache>
                <c:formatCode>0.00%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261-4D26-9A08-6048E5E20DAC}"/>
            </c:ext>
          </c:extLst>
        </c:ser>
        <c:ser>
          <c:idx val="2"/>
          <c:order val="4"/>
          <c:tx>
            <c:strRef>
              <c:f>'2. C Calibration'!$B$28</c:f>
              <c:strCache>
                <c:ptCount val="1"/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C Calibration'!$O$28:$O$33</c:f>
                <c:numCache>
                  <c:formatCode>General</c:formatCode>
                  <c:ptCount val="6"/>
                </c:numCache>
              </c:numRef>
            </c:plus>
            <c:minus>
              <c:numRef>
                <c:f>'2. C Calibration'!$O$28:$O$33</c:f>
                <c:numCache>
                  <c:formatCode>General</c:formatCode>
                  <c:ptCount val="6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C Calibration'!$F$28:$F$33</c:f>
              <c:numCache>
                <c:formatCode>General</c:formatCode>
                <c:ptCount val="6"/>
              </c:numCache>
            </c:numRef>
          </c:xVal>
          <c:yVal>
            <c:numRef>
              <c:f>'2. C Calibration'!$M$28:$M$33</c:f>
              <c:numCache>
                <c:formatCode>0.00%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261-4D26-9A08-6048E5E20DAC}"/>
            </c:ext>
          </c:extLst>
        </c:ser>
        <c:ser>
          <c:idx val="6"/>
          <c:order val="5"/>
          <c:tx>
            <c:strRef>
              <c:f>'2. C Calibration'!$B$34</c:f>
              <c:strCache>
                <c:ptCount val="1"/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C Calibration'!$O$34:$O$39</c:f>
                <c:numCache>
                  <c:formatCode>General</c:formatCode>
                  <c:ptCount val="6"/>
                </c:numCache>
              </c:numRef>
            </c:plus>
            <c:minus>
              <c:numRef>
                <c:f>'2. C Calibration'!$O$34:$O$39</c:f>
                <c:numCache>
                  <c:formatCode>General</c:formatCode>
                  <c:ptCount val="6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C Calibration'!$F$34:$F$39</c:f>
              <c:numCache>
                <c:formatCode>General</c:formatCode>
                <c:ptCount val="6"/>
              </c:numCache>
            </c:numRef>
          </c:xVal>
          <c:yVal>
            <c:numRef>
              <c:f>'2. C Calibration'!$M$34:$M$39</c:f>
              <c:numCache>
                <c:formatCode>0.00%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261-4D26-9A08-6048E5E20DAC}"/>
            </c:ext>
          </c:extLst>
        </c:ser>
        <c:ser>
          <c:idx val="3"/>
          <c:order val="6"/>
          <c:tx>
            <c:strRef>
              <c:f>'2. C Calibration'!$B$40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C Calibration'!$O$40:$O$45</c:f>
                <c:numCache>
                  <c:formatCode>General</c:formatCode>
                  <c:ptCount val="6"/>
                </c:numCache>
              </c:numRef>
            </c:plus>
            <c:minus>
              <c:numRef>
                <c:f>'2. C Calibration'!$O$40:$O$45</c:f>
                <c:numCache>
                  <c:formatCode>General</c:formatCode>
                  <c:ptCount val="6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C Calibration'!$F$40:$F$45</c:f>
              <c:numCache>
                <c:formatCode>General</c:formatCode>
                <c:ptCount val="6"/>
              </c:numCache>
            </c:numRef>
          </c:xVal>
          <c:yVal>
            <c:numRef>
              <c:f>'2. C Calibration'!$M$40:$M$45</c:f>
              <c:numCache>
                <c:formatCode>0.00%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261-4D26-9A08-6048E5E20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446047"/>
        <c:axId val="589447295"/>
      </c:scatterChart>
      <c:valAx>
        <c:axId val="589446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Calibration</a:t>
                </a:r>
                <a:r>
                  <a:rPr lang="en-CA" baseline="0"/>
                  <a:t> Resistive Load (</a:t>
                </a:r>
                <a:r>
                  <a:rPr lang="el-GR" baseline="0"/>
                  <a:t>Ω</a:t>
                </a:r>
                <a:r>
                  <a:rPr lang="en-CA" baseline="0"/>
                  <a:t>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47295"/>
        <c:crosses val="autoZero"/>
        <c:crossBetween val="midCat"/>
      </c:valAx>
      <c:valAx>
        <c:axId val="58944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Calibration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46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Calibration Curves: In-Phase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'4. R Calibration Tables'!$A$5</c:f>
              <c:strCache>
                <c:ptCount val="1"/>
                <c:pt idx="0">
                  <c:v>99609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2.1037760314578824E-2"/>
                  <c:y val="-1.11809182406775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0000"/>
                        </a:solidFill>
                      </a:rPr>
                      <a:t>y = 1.4253x - 82.3</a:t>
                    </a:r>
                    <a:endParaRPr lang="en-US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R Calibration Tables'!$I$5:$I$10</c:f>
              <c:numCache>
                <c:formatCode>General</c:formatCode>
                <c:ptCount val="6"/>
                <c:pt idx="0">
                  <c:v>583.88217506786964</c:v>
                </c:pt>
                <c:pt idx="1">
                  <c:v>882.80945387924032</c:v>
                </c:pt>
                <c:pt idx="2">
                  <c:v>1304.4246706106317</c:v>
                </c:pt>
                <c:pt idx="3">
                  <c:v>1868.4950615161795</c:v>
                </c:pt>
                <c:pt idx="4">
                  <c:v>2636.6781629871539</c:v>
                </c:pt>
                <c:pt idx="5">
                  <c:v>3801.7817465641524</c:v>
                </c:pt>
              </c:numCache>
            </c:numRef>
          </c:xVal>
          <c:yVal>
            <c:numRef>
              <c:f>'4. R Calibration Tables'!$E$5:$E$10</c:f>
              <c:numCache>
                <c:formatCode>General</c:formatCode>
                <c:ptCount val="6"/>
                <c:pt idx="0">
                  <c:v>798.68034389349236</c:v>
                </c:pt>
                <c:pt idx="1">
                  <c:v>1185.2059980807512</c:v>
                </c:pt>
                <c:pt idx="2">
                  <c:v>1747.6635951255173</c:v>
                </c:pt>
                <c:pt idx="3">
                  <c:v>2544.0098417431191</c:v>
                </c:pt>
                <c:pt idx="4">
                  <c:v>3641.6104804785405</c:v>
                </c:pt>
                <c:pt idx="5">
                  <c:v>5378.5028948114486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0D-409B-8B71-61B09AFD9812}"/>
            </c:ext>
          </c:extLst>
        </c:ser>
        <c:ser>
          <c:idx val="1"/>
          <c:order val="1"/>
          <c:tx>
            <c:strRef>
              <c:f>'4. R Calibration Tables'!$A$11</c:f>
              <c:strCache>
                <c:ptCount val="1"/>
                <c:pt idx="0">
                  <c:v>49805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17573862368475449"/>
                  <c:y val="3.35258499339113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C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R Calibration Tables'!$I$11:$I$16</c:f>
              <c:numCache>
                <c:formatCode>General</c:formatCode>
                <c:ptCount val="6"/>
                <c:pt idx="0">
                  <c:v>769.79277380697658</c:v>
                </c:pt>
                <c:pt idx="1">
                  <c:v>1171.6388783704197</c:v>
                </c:pt>
                <c:pt idx="2">
                  <c:v>1696.7916191586205</c:v>
                </c:pt>
                <c:pt idx="3">
                  <c:v>2369.2306432926543</c:v>
                </c:pt>
                <c:pt idx="4">
                  <c:v>3082.8185003440826</c:v>
                </c:pt>
                <c:pt idx="5">
                  <c:v>4848.6501920402834</c:v>
                </c:pt>
              </c:numCache>
            </c:numRef>
          </c:xVal>
          <c:yVal>
            <c:numRef>
              <c:f>'4. R Calibration Tables'!$E$11:$E$16</c:f>
              <c:numCache>
                <c:formatCode>General</c:formatCode>
                <c:ptCount val="6"/>
                <c:pt idx="0">
                  <c:v>798.57246040563075</c:v>
                </c:pt>
                <c:pt idx="1">
                  <c:v>1185.2609575913334</c:v>
                </c:pt>
                <c:pt idx="2">
                  <c:v>1747.8289255601815</c:v>
                </c:pt>
                <c:pt idx="3">
                  <c:v>2543.1553599500771</c:v>
                </c:pt>
                <c:pt idx="4">
                  <c:v>3641.4155678383668</c:v>
                </c:pt>
                <c:pt idx="5">
                  <c:v>5379.4278898317243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0D-409B-8B71-61B09AFD9812}"/>
            </c:ext>
          </c:extLst>
        </c:ser>
        <c:ser>
          <c:idx val="2"/>
          <c:order val="2"/>
          <c:tx>
            <c:strRef>
              <c:f>'4. R Calibration Tables'!$A$17</c:f>
              <c:strCache>
                <c:ptCount val="1"/>
                <c:pt idx="0">
                  <c:v>24902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2679956510749773"/>
                  <c:y val="6.7758959651925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R Calibration Tables'!$I$17:$I$22</c:f>
              <c:numCache>
                <c:formatCode>General</c:formatCode>
                <c:ptCount val="6"/>
                <c:pt idx="0">
                  <c:v>812.71057809125909</c:v>
                </c:pt>
                <c:pt idx="1">
                  <c:v>1223.0099680100504</c:v>
                </c:pt>
                <c:pt idx="2">
                  <c:v>1800.0785407831847</c:v>
                </c:pt>
                <c:pt idx="3">
                  <c:v>2556.7970465742897</c:v>
                </c:pt>
                <c:pt idx="4">
                  <c:v>3585.7093376202479</c:v>
                </c:pt>
                <c:pt idx="5">
                  <c:v>5181.7624287839853</c:v>
                </c:pt>
              </c:numCache>
            </c:numRef>
          </c:xVal>
          <c:yVal>
            <c:numRef>
              <c:f>'4. R Calibration Tables'!$E$17:$E$22</c:f>
              <c:numCache>
                <c:formatCode>General</c:formatCode>
                <c:ptCount val="6"/>
                <c:pt idx="0">
                  <c:v>798.68066773354849</c:v>
                </c:pt>
                <c:pt idx="1">
                  <c:v>1185.4773588346004</c:v>
                </c:pt>
                <c:pt idx="2">
                  <c:v>1748.1004240879099</c:v>
                </c:pt>
                <c:pt idx="3">
                  <c:v>2544.0771462658058</c:v>
                </c:pt>
                <c:pt idx="4">
                  <c:v>3641.9105426121478</c:v>
                </c:pt>
                <c:pt idx="5">
                  <c:v>5378.5945011134436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0D-409B-8B71-61B09AFD9812}"/>
            </c:ext>
          </c:extLst>
        </c:ser>
        <c:ser>
          <c:idx val="3"/>
          <c:order val="3"/>
          <c:tx>
            <c:strRef>
              <c:f>'4. R Calibration Tables'!$A$23</c:f>
              <c:strCache>
                <c:ptCount val="1"/>
                <c:pt idx="0">
                  <c:v>12451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31179426602021276"/>
                  <c:y val="0.137391837911408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F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R Calibration Tables'!$I$23:$I$28</c:f>
              <c:numCache>
                <c:formatCode>General</c:formatCode>
                <c:ptCount val="6"/>
                <c:pt idx="0">
                  <c:v>830.04999201975818</c:v>
                </c:pt>
                <c:pt idx="1">
                  <c:v>1248.5962370074913</c:v>
                </c:pt>
                <c:pt idx="2">
                  <c:v>1830.3607140023539</c:v>
                </c:pt>
                <c:pt idx="3">
                  <c:v>2600.9830236250668</c:v>
                </c:pt>
                <c:pt idx="4">
                  <c:v>3637.3468428423425</c:v>
                </c:pt>
                <c:pt idx="5">
                  <c:v>5279.4927058047369</c:v>
                </c:pt>
              </c:numCache>
            </c:numRef>
          </c:xVal>
          <c:yVal>
            <c:numRef>
              <c:f>'4. R Calibration Tables'!$E$23:$E$28</c:f>
              <c:numCache>
                <c:formatCode>General</c:formatCode>
                <c:ptCount val="6"/>
                <c:pt idx="0">
                  <c:v>798.46440576319583</c:v>
                </c:pt>
                <c:pt idx="1">
                  <c:v>1184.8286082636951</c:v>
                </c:pt>
                <c:pt idx="2">
                  <c:v>1747.6680822762842</c:v>
                </c:pt>
                <c:pt idx="3">
                  <c:v>2544.2940769101219</c:v>
                </c:pt>
                <c:pt idx="4">
                  <c:v>3642.2362805817747</c:v>
                </c:pt>
                <c:pt idx="5">
                  <c:v>5379.6837596826472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0D-409B-8B71-61B09AFD9812}"/>
            </c:ext>
          </c:extLst>
        </c:ser>
        <c:ser>
          <c:idx val="4"/>
          <c:order val="4"/>
          <c:tx>
            <c:strRef>
              <c:f>'4. R Calibration Tables'!$A$29</c:f>
              <c:strCache>
                <c:ptCount val="1"/>
                <c:pt idx="0">
                  <c:v>6226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33222453655602641"/>
                  <c:y val="0.203945303415818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R Calibration Tables'!$I$29:$I$34</c:f>
              <c:numCache>
                <c:formatCode>General</c:formatCode>
                <c:ptCount val="6"/>
                <c:pt idx="0">
                  <c:v>767.84080447461383</c:v>
                </c:pt>
                <c:pt idx="1">
                  <c:v>1189.2036763281239</c:v>
                </c:pt>
                <c:pt idx="2">
                  <c:v>1770.5209895459109</c:v>
                </c:pt>
                <c:pt idx="3">
                  <c:v>2541.406906373169</c:v>
                </c:pt>
                <c:pt idx="4">
                  <c:v>3581.0122558498147</c:v>
                </c:pt>
                <c:pt idx="5">
                  <c:v>5227.7169406583671</c:v>
                </c:pt>
              </c:numCache>
            </c:numRef>
          </c:xVal>
          <c:yVal>
            <c:numRef>
              <c:f>'4. R Calibration Tables'!$E$29:$E$34</c:f>
              <c:numCache>
                <c:formatCode>General</c:formatCode>
                <c:ptCount val="6"/>
                <c:pt idx="0">
                  <c:v>798.73474175868057</c:v>
                </c:pt>
                <c:pt idx="1">
                  <c:v>1185.3692822498997</c:v>
                </c:pt>
                <c:pt idx="2">
                  <c:v>1748.4250797439195</c:v>
                </c:pt>
                <c:pt idx="3">
                  <c:v>2543.429152632335</c:v>
                </c:pt>
                <c:pt idx="4">
                  <c:v>3643.0477309830057</c:v>
                </c:pt>
                <c:pt idx="5">
                  <c:v>5378.0635696930594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40D-409B-8B71-61B09AFD9812}"/>
            </c:ext>
          </c:extLst>
        </c:ser>
        <c:ser>
          <c:idx val="5"/>
          <c:order val="5"/>
          <c:tx>
            <c:strRef>
              <c:f>'4. R Calibration Tables'!$A$35</c:f>
              <c:strCache>
                <c:ptCount val="1"/>
                <c:pt idx="0">
                  <c:v>3113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37610333686240299"/>
                  <c:y val="0.264918132852445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R Calibration Tables'!$I$35:$I$40</c:f>
              <c:numCache>
                <c:formatCode>General</c:formatCode>
                <c:ptCount val="6"/>
                <c:pt idx="0">
                  <c:v>768.90640802061978</c:v>
                </c:pt>
                <c:pt idx="1">
                  <c:v>1188.7599563017613</c:v>
                </c:pt>
                <c:pt idx="2">
                  <c:v>1772.8428686188477</c:v>
                </c:pt>
                <c:pt idx="3">
                  <c:v>2544.0956076085863</c:v>
                </c:pt>
                <c:pt idx="4">
                  <c:v>3586.1196253671133</c:v>
                </c:pt>
                <c:pt idx="5">
                  <c:v>5230.992011379366</c:v>
                </c:pt>
              </c:numCache>
            </c:numRef>
          </c:xVal>
          <c:yVal>
            <c:numRef>
              <c:f>'4. R Calibration Tables'!$E$35:$E$40</c:f>
              <c:numCache>
                <c:formatCode>General</c:formatCode>
                <c:ptCount val="6"/>
                <c:pt idx="0">
                  <c:v>798.73474175868057</c:v>
                </c:pt>
                <c:pt idx="1">
                  <c:v>1185.7477553234803</c:v>
                </c:pt>
                <c:pt idx="2">
                  <c:v>1748.3169612959737</c:v>
                </c:pt>
                <c:pt idx="3">
                  <c:v>2544.6186585356277</c:v>
                </c:pt>
                <c:pt idx="4">
                  <c:v>3642.8315906486432</c:v>
                </c:pt>
                <c:pt idx="5">
                  <c:v>5380.7674973004769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40D-409B-8B71-61B09AFD9812}"/>
            </c:ext>
          </c:extLst>
        </c:ser>
        <c:ser>
          <c:idx val="6"/>
          <c:order val="6"/>
          <c:tx>
            <c:strRef>
              <c:f>'4. R Calibration Tables'!$A$41</c:f>
              <c:strCache>
                <c:ptCount val="1"/>
                <c:pt idx="0">
                  <c:v>1556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43446923321960262"/>
                  <c:y val="0.331654352823031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R Calibration Tables'!$I$41:$I$46</c:f>
              <c:numCache>
                <c:formatCode>General</c:formatCode>
                <c:ptCount val="6"/>
                <c:pt idx="0">
                  <c:v>770.28527604928991</c:v>
                </c:pt>
                <c:pt idx="1">
                  <c:v>1191.4222144665966</c:v>
                </c:pt>
                <c:pt idx="2">
                  <c:v>1772.9225650806407</c:v>
                </c:pt>
                <c:pt idx="3">
                  <c:v>2548.3935595115254</c:v>
                </c:pt>
                <c:pt idx="4">
                  <c:v>3588.3738602187577</c:v>
                </c:pt>
                <c:pt idx="5">
                  <c:v>5239.3784160110663</c:v>
                </c:pt>
              </c:numCache>
            </c:numRef>
          </c:xVal>
          <c:yVal>
            <c:numRef>
              <c:f>'4. R Calibration Tables'!$E$41:$E$46</c:f>
              <c:numCache>
                <c:formatCode>General</c:formatCode>
                <c:ptCount val="6"/>
                <c:pt idx="0">
                  <c:v>798.95100372785816</c:v>
                </c:pt>
                <c:pt idx="1">
                  <c:v>1185.8018120598244</c:v>
                </c:pt>
                <c:pt idx="2">
                  <c:v>1748.3710110135501</c:v>
                </c:pt>
                <c:pt idx="3">
                  <c:v>2544.1320373648555</c:v>
                </c:pt>
                <c:pt idx="4">
                  <c:v>3643.5344338879841</c:v>
                </c:pt>
                <c:pt idx="5">
                  <c:v>5379.6861963698784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40D-409B-8B71-61B09AFD9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375855"/>
        <c:axId val="1569377519"/>
      </c:scatterChart>
      <c:valAx>
        <c:axId val="156937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Measured</a:t>
                </a:r>
                <a:r>
                  <a:rPr lang="en-CA" baseline="0"/>
                  <a:t> Value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7519"/>
        <c:crosses val="autoZero"/>
        <c:crossBetween val="midCat"/>
      </c:valAx>
      <c:valAx>
        <c:axId val="156937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True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5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Calibration Curves: Quadrature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'4. R Calibration Tables'!$A$5</c:f>
              <c:strCache>
                <c:ptCount val="1"/>
                <c:pt idx="0">
                  <c:v>99609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'4. R Calibration Tables'!$J$5:$J$10</c:f>
              <c:numCache>
                <c:formatCode>General</c:formatCode>
                <c:ptCount val="6"/>
                <c:pt idx="0">
                  <c:v>-115.5568650710141</c:v>
                </c:pt>
                <c:pt idx="1">
                  <c:v>-156.42265277428439</c:v>
                </c:pt>
                <c:pt idx="2">
                  <c:v>-200.31851326153833</c:v>
                </c:pt>
                <c:pt idx="3">
                  <c:v>-231.20622997935166</c:v>
                </c:pt>
                <c:pt idx="4">
                  <c:v>-224.53014758731234</c:v>
                </c:pt>
                <c:pt idx="5">
                  <c:v>-111.54476296724344</c:v>
                </c:pt>
              </c:numCache>
            </c:numRef>
          </c:xVal>
          <c:yVal>
            <c:numRef>
              <c:f>'4. R Calibration Tables'!$F$5:$F$10</c:f>
              <c:numCache>
                <c:formatCode>General</c:formatCode>
                <c:ptCount val="6"/>
                <c:pt idx="0">
                  <c:v>0.51687887614115313</c:v>
                </c:pt>
                <c:pt idx="1">
                  <c:v>1.1382317383078686</c:v>
                </c:pt>
                <c:pt idx="2">
                  <c:v>2.8284686746889611</c:v>
                </c:pt>
                <c:pt idx="3">
                  <c:v>5.993417628551641</c:v>
                </c:pt>
                <c:pt idx="4">
                  <c:v>10.745666835829754</c:v>
                </c:pt>
                <c:pt idx="5">
                  <c:v>23.440867056565725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4-4EF9-93E5-A8FB68FE840F}"/>
            </c:ext>
          </c:extLst>
        </c:ser>
        <c:ser>
          <c:idx val="1"/>
          <c:order val="1"/>
          <c:tx>
            <c:strRef>
              <c:f>'4. R Calibration Tables'!$A$11</c:f>
              <c:strCache>
                <c:ptCount val="1"/>
                <c:pt idx="0">
                  <c:v>49805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'4. R Calibration Tables'!$J$11:$J$16</c:f>
              <c:numCache>
                <c:formatCode>General</c:formatCode>
                <c:ptCount val="6"/>
                <c:pt idx="0">
                  <c:v>-67.204127025464857</c:v>
                </c:pt>
                <c:pt idx="1">
                  <c:v>-98.261883995173392</c:v>
                </c:pt>
                <c:pt idx="2">
                  <c:v>-340.56240088332464</c:v>
                </c:pt>
                <c:pt idx="3">
                  <c:v>-123.39479788890723</c:v>
                </c:pt>
                <c:pt idx="4">
                  <c:v>-536.659119296982</c:v>
                </c:pt>
                <c:pt idx="5">
                  <c:v>-0.85258340873353711</c:v>
                </c:pt>
              </c:numCache>
            </c:numRef>
          </c:xVal>
          <c:yVal>
            <c:numRef>
              <c:f>'4. R Calibration Tables'!$F$11:$F$16</c:f>
              <c:numCache>
                <c:formatCode>General</c:formatCode>
                <c:ptCount val="6"/>
                <c:pt idx="0">
                  <c:v>0.25837213691752753</c:v>
                </c:pt>
                <c:pt idx="1">
                  <c:v>0.4878633746913229</c:v>
                </c:pt>
                <c:pt idx="2">
                  <c:v>1.5913277927269165</c:v>
                </c:pt>
                <c:pt idx="3">
                  <c:v>2.9947136795462126</c:v>
                </c:pt>
                <c:pt idx="4">
                  <c:v>6.1397493870544535</c:v>
                </c:pt>
                <c:pt idx="5">
                  <c:v>15.074295824753596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84-4EF9-93E5-A8FB68FE840F}"/>
            </c:ext>
          </c:extLst>
        </c:ser>
        <c:ser>
          <c:idx val="2"/>
          <c:order val="2"/>
          <c:tx>
            <c:strRef>
              <c:f>'4. R Calibration Tables'!$A$17</c:f>
              <c:strCache>
                <c:ptCount val="1"/>
                <c:pt idx="0">
                  <c:v>24902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'4. R Calibration Tables'!$J$17:$J$22</c:f>
              <c:numCache>
                <c:formatCode>General</c:formatCode>
                <c:ptCount val="6"/>
                <c:pt idx="0">
                  <c:v>-25.846192703088448</c:v>
                </c:pt>
                <c:pt idx="1">
                  <c:v>-34.107649664591804</c:v>
                </c:pt>
                <c:pt idx="2">
                  <c:v>-39.951758830729311</c:v>
                </c:pt>
                <c:pt idx="3">
                  <c:v>-36.983529071041026</c:v>
                </c:pt>
                <c:pt idx="4">
                  <c:v>-18.778940545660301</c:v>
                </c:pt>
                <c:pt idx="5">
                  <c:v>42.879045523478553</c:v>
                </c:pt>
              </c:numCache>
            </c:numRef>
          </c:xVal>
          <c:yVal>
            <c:numRef>
              <c:f>'4. R Calibration Tables'!$F$17:$F$22</c:f>
              <c:numCache>
                <c:formatCode>General</c:formatCode>
                <c:ptCount val="6"/>
                <c:pt idx="0">
                  <c:v>9.229891011416283E-2</c:v>
                </c:pt>
                <c:pt idx="1">
                  <c:v>0.2846851481309815</c:v>
                </c:pt>
                <c:pt idx="2">
                  <c:v>0.70746186141501832</c:v>
                </c:pt>
                <c:pt idx="3">
                  <c:v>1.498410849455859</c:v>
                </c:pt>
                <c:pt idx="4">
                  <c:v>2.6868105326166334</c:v>
                </c:pt>
                <c:pt idx="5">
                  <c:v>7.5346170965463761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84-4EF9-93E5-A8FB68FE840F}"/>
            </c:ext>
          </c:extLst>
        </c:ser>
        <c:ser>
          <c:idx val="3"/>
          <c:order val="3"/>
          <c:tx>
            <c:strRef>
              <c:f>'4. R Calibration Tables'!$A$23</c:f>
              <c:strCache>
                <c:ptCount val="1"/>
                <c:pt idx="0">
                  <c:v>12451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'4. R Calibration Tables'!$J$23:$J$28</c:f>
              <c:numCache>
                <c:formatCode>General</c:formatCode>
                <c:ptCount val="6"/>
                <c:pt idx="0">
                  <c:v>-11.993891748242646</c:v>
                </c:pt>
                <c:pt idx="1">
                  <c:v>-15.812387522024608</c:v>
                </c:pt>
                <c:pt idx="2">
                  <c:v>-18.686577495983389</c:v>
                </c:pt>
                <c:pt idx="3">
                  <c:v>-17.739713879729866</c:v>
                </c:pt>
                <c:pt idx="4">
                  <c:v>-6.7387328846521246</c:v>
                </c:pt>
                <c:pt idx="5">
                  <c:v>30.712391267964975</c:v>
                </c:pt>
              </c:numCache>
            </c:numRef>
          </c:xVal>
          <c:yVal>
            <c:numRef>
              <c:f>'4. R Calibration Tables'!$F$23:$F$28</c:f>
              <c:numCache>
                <c:formatCode>General</c:formatCode>
                <c:ptCount val="6"/>
                <c:pt idx="0">
                  <c:v>5.534935907994095E-2</c:v>
                </c:pt>
                <c:pt idx="1">
                  <c:v>0.12187441415250976</c:v>
                </c:pt>
                <c:pt idx="2">
                  <c:v>0.39775043545804928</c:v>
                </c:pt>
                <c:pt idx="3">
                  <c:v>0.74933300306572992</c:v>
                </c:pt>
                <c:pt idx="4">
                  <c:v>1.5355943965364307</c:v>
                </c:pt>
                <c:pt idx="5">
                  <c:v>3.7688290470991439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84-4EF9-93E5-A8FB68FE840F}"/>
            </c:ext>
          </c:extLst>
        </c:ser>
        <c:ser>
          <c:idx val="4"/>
          <c:order val="4"/>
          <c:tx>
            <c:strRef>
              <c:f>'4. R Calibration Tables'!$A$29</c:f>
              <c:strCache>
                <c:ptCount val="1"/>
                <c:pt idx="0">
                  <c:v>6226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'4. R Calibration Tables'!$J$29:$J$34</c:f>
              <c:numCache>
                <c:formatCode>General</c:formatCode>
                <c:ptCount val="6"/>
                <c:pt idx="0">
                  <c:v>48.040856745054249</c:v>
                </c:pt>
                <c:pt idx="1">
                  <c:v>40.890838993118912</c:v>
                </c:pt>
                <c:pt idx="2">
                  <c:v>32.644604659148833</c:v>
                </c:pt>
                <c:pt idx="3">
                  <c:v>23.951516972065814</c:v>
                </c:pt>
                <c:pt idx="4">
                  <c:v>15.881680682778731</c:v>
                </c:pt>
                <c:pt idx="5">
                  <c:v>13.299387289274847</c:v>
                </c:pt>
              </c:numCache>
            </c:numRef>
          </c:xVal>
          <c:yVal>
            <c:numRef>
              <c:f>'4. R Calibration Tables'!$F$29:$F$34</c:f>
              <c:numCache>
                <c:formatCode>General</c:formatCode>
                <c:ptCount val="6"/>
                <c:pt idx="0">
                  <c:v>5.5391293061449791E-2</c:v>
                </c:pt>
                <c:pt idx="1">
                  <c:v>0.11182917783040715</c:v>
                </c:pt>
                <c:pt idx="2">
                  <c:v>0.24329985719959502</c:v>
                </c:pt>
                <c:pt idx="3">
                  <c:v>0.42124709271687333</c:v>
                </c:pt>
                <c:pt idx="4">
                  <c:v>0.86422606838730653</c:v>
                </c:pt>
                <c:pt idx="5">
                  <c:v>2.0927002876447283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284-4EF9-93E5-A8FB68FE840F}"/>
            </c:ext>
          </c:extLst>
        </c:ser>
        <c:ser>
          <c:idx val="5"/>
          <c:order val="5"/>
          <c:tx>
            <c:strRef>
              <c:f>'4. R Calibration Tables'!$A$35</c:f>
              <c:strCache>
                <c:ptCount val="1"/>
                <c:pt idx="0">
                  <c:v>3113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'4. R Calibration Tables'!$J$35:$J$40</c:f>
              <c:numCache>
                <c:formatCode>General</c:formatCode>
                <c:ptCount val="6"/>
                <c:pt idx="0">
                  <c:v>50.783405144261103</c:v>
                </c:pt>
                <c:pt idx="1">
                  <c:v>44.259177646777403</c:v>
                </c:pt>
                <c:pt idx="2">
                  <c:v>35.998539297185651</c:v>
                </c:pt>
                <c:pt idx="3">
                  <c:v>26.404923968496384</c:v>
                </c:pt>
                <c:pt idx="4">
                  <c:v>16.197950149799599</c:v>
                </c:pt>
                <c:pt idx="5">
                  <c:v>2.9505543270891135</c:v>
                </c:pt>
              </c:numCache>
            </c:numRef>
          </c:xVal>
          <c:yVal>
            <c:numRef>
              <c:f>'4. R Calibration Tables'!$F$35:$F$40</c:f>
              <c:numCache>
                <c:formatCode>General</c:formatCode>
                <c:ptCount val="6"/>
                <c:pt idx="0">
                  <c:v>5.5391293061449791E-2</c:v>
                </c:pt>
                <c:pt idx="1">
                  <c:v>9.6641427442884995E-2</c:v>
                </c:pt>
                <c:pt idx="2">
                  <c:v>0.17692346599398276</c:v>
                </c:pt>
                <c:pt idx="3">
                  <c:v>0.32794315267836355</c:v>
                </c:pt>
                <c:pt idx="4">
                  <c:v>0.52807546775746839</c:v>
                </c:pt>
                <c:pt idx="5">
                  <c:v>1.1521426885334964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284-4EF9-93E5-A8FB68FE840F}"/>
            </c:ext>
          </c:extLst>
        </c:ser>
        <c:ser>
          <c:idx val="6"/>
          <c:order val="6"/>
          <c:tx>
            <c:strRef>
              <c:f>'4. R Calibration Tables'!$A$41</c:f>
              <c:strCache>
                <c:ptCount val="1"/>
                <c:pt idx="0">
                  <c:v>1556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'4. R Calibration Tables'!$J$41:$J$46</c:f>
              <c:numCache>
                <c:formatCode>General</c:formatCode>
                <c:ptCount val="6"/>
                <c:pt idx="0">
                  <c:v>52.715002764261776</c:v>
                </c:pt>
                <c:pt idx="1">
                  <c:v>47.273310820879317</c:v>
                </c:pt>
                <c:pt idx="2">
                  <c:v>39.98213918178071</c:v>
                </c:pt>
                <c:pt idx="3">
                  <c:v>30.615376260161945</c:v>
                </c:pt>
                <c:pt idx="4">
                  <c:v>19.441758993960665</c:v>
                </c:pt>
                <c:pt idx="5">
                  <c:v>4.1358116852724587</c:v>
                </c:pt>
              </c:numCache>
            </c:numRef>
          </c:xVal>
          <c:yVal>
            <c:numRef>
              <c:f>'4. R Calibration Tables'!$F$41:$F$46</c:f>
              <c:numCache>
                <c:formatCode>General</c:formatCode>
                <c:ptCount val="6"/>
                <c:pt idx="0">
                  <c:v>9.233914905436405E-2</c:v>
                </c:pt>
                <c:pt idx="1">
                  <c:v>0.14747139941222515</c:v>
                </c:pt>
                <c:pt idx="2">
                  <c:v>0.2487340827360966</c:v>
                </c:pt>
                <c:pt idx="3">
                  <c:v>0.38623250920138907</c:v>
                </c:pt>
                <c:pt idx="4">
                  <c:v>0.62412948378309563</c:v>
                </c:pt>
                <c:pt idx="5">
                  <c:v>1.0466451875308309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284-4EF9-93E5-A8FB68FE8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375855"/>
        <c:axId val="1569377519"/>
      </c:scatterChart>
      <c:valAx>
        <c:axId val="156937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Measured</a:t>
                </a:r>
                <a:r>
                  <a:rPr lang="en-CA" baseline="0"/>
                  <a:t> Value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7519"/>
        <c:crosses val="autoZero"/>
        <c:crossBetween val="midCat"/>
      </c:valAx>
      <c:valAx>
        <c:axId val="156937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True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5855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Calibration Curves: In-Phase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'4. C Calibration Tables'!$A$4</c:f>
              <c:strCache>
                <c:ptCount val="1"/>
                <c:pt idx="0">
                  <c:v>99609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2.1037760314578824E-2"/>
                  <c:y val="-1.11809182406775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0000"/>
                        </a:solidFill>
                      </a:rPr>
                      <a:t>y = 1.4253x - 82.3</a:t>
                    </a:r>
                    <a:endParaRPr lang="en-US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Tables'!$I$4:$I$9</c:f>
              <c:numCache>
                <c:formatCode>General</c:formatCode>
                <c:ptCount val="6"/>
                <c:pt idx="0">
                  <c:v>583.88217506786964</c:v>
                </c:pt>
                <c:pt idx="1">
                  <c:v>882.80945387924032</c:v>
                </c:pt>
                <c:pt idx="2">
                  <c:v>1304.4246706106317</c:v>
                </c:pt>
                <c:pt idx="3">
                  <c:v>1868.4950615161795</c:v>
                </c:pt>
                <c:pt idx="4">
                  <c:v>2636.6781629871539</c:v>
                </c:pt>
                <c:pt idx="5">
                  <c:v>3801.7817465641524</c:v>
                </c:pt>
              </c:numCache>
            </c:numRef>
          </c:xVal>
          <c:yVal>
            <c:numRef>
              <c:f>'4. C Calibration Tables'!$E$4:$E$9</c:f>
              <c:numCache>
                <c:formatCode>General</c:formatCode>
                <c:ptCount val="6"/>
                <c:pt idx="0">
                  <c:v>798.68034389349236</c:v>
                </c:pt>
                <c:pt idx="1">
                  <c:v>1185.2059980807512</c:v>
                </c:pt>
                <c:pt idx="2">
                  <c:v>1747.6635951255173</c:v>
                </c:pt>
                <c:pt idx="3">
                  <c:v>2544.0098417431191</c:v>
                </c:pt>
                <c:pt idx="4">
                  <c:v>3641.6104804785405</c:v>
                </c:pt>
                <c:pt idx="5">
                  <c:v>5378.5028948114486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36-4CD8-B08D-C08EEC5A1980}"/>
            </c:ext>
          </c:extLst>
        </c:ser>
        <c:ser>
          <c:idx val="1"/>
          <c:order val="1"/>
          <c:tx>
            <c:strRef>
              <c:f>'4. C Calibration Tables'!$A$10</c:f>
              <c:strCache>
                <c:ptCount val="1"/>
                <c:pt idx="0">
                  <c:v>49805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17573862368475449"/>
                  <c:y val="3.35258499339113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C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Tables'!$I$10:$I$15</c:f>
              <c:numCache>
                <c:formatCode>General</c:formatCode>
                <c:ptCount val="6"/>
                <c:pt idx="0">
                  <c:v>769.79277380697658</c:v>
                </c:pt>
                <c:pt idx="1">
                  <c:v>1171.6388783704197</c:v>
                </c:pt>
                <c:pt idx="2">
                  <c:v>1696.7916191586205</c:v>
                </c:pt>
                <c:pt idx="3">
                  <c:v>2369.2306432926543</c:v>
                </c:pt>
                <c:pt idx="4">
                  <c:v>3082.8185003440826</c:v>
                </c:pt>
                <c:pt idx="5">
                  <c:v>4848.6501920402834</c:v>
                </c:pt>
              </c:numCache>
            </c:numRef>
          </c:xVal>
          <c:yVal>
            <c:numRef>
              <c:f>'4. C Calibration Tables'!$E$10:$E$15</c:f>
              <c:numCache>
                <c:formatCode>General</c:formatCode>
                <c:ptCount val="6"/>
                <c:pt idx="0">
                  <c:v>798.57246040563075</c:v>
                </c:pt>
                <c:pt idx="1">
                  <c:v>1185.2609575913334</c:v>
                </c:pt>
                <c:pt idx="2">
                  <c:v>1747.8289255601815</c:v>
                </c:pt>
                <c:pt idx="3">
                  <c:v>2543.1553599500771</c:v>
                </c:pt>
                <c:pt idx="4">
                  <c:v>3641.4155678383668</c:v>
                </c:pt>
                <c:pt idx="5">
                  <c:v>5379.4278898317243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36-4CD8-B08D-C08EEC5A1980}"/>
            </c:ext>
          </c:extLst>
        </c:ser>
        <c:ser>
          <c:idx val="2"/>
          <c:order val="2"/>
          <c:tx>
            <c:strRef>
              <c:f>'4. C Calibration Tables'!$A$16</c:f>
              <c:strCache>
                <c:ptCount val="1"/>
                <c:pt idx="0">
                  <c:v>24902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2679956510749773"/>
                  <c:y val="6.7758959651925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Tables'!$I$16:$I$21</c:f>
              <c:numCache>
                <c:formatCode>General</c:formatCode>
                <c:ptCount val="6"/>
                <c:pt idx="0">
                  <c:v>812.71057809125909</c:v>
                </c:pt>
                <c:pt idx="1">
                  <c:v>1223.0099680100504</c:v>
                </c:pt>
                <c:pt idx="2">
                  <c:v>1800.0785407831847</c:v>
                </c:pt>
                <c:pt idx="3">
                  <c:v>2556.7970465742897</c:v>
                </c:pt>
                <c:pt idx="4">
                  <c:v>3585.7093376202479</c:v>
                </c:pt>
                <c:pt idx="5">
                  <c:v>5181.7624287839853</c:v>
                </c:pt>
              </c:numCache>
            </c:numRef>
          </c:xVal>
          <c:yVal>
            <c:numRef>
              <c:f>'4. C Calibration Tables'!$E$16:$E$21</c:f>
              <c:numCache>
                <c:formatCode>General</c:formatCode>
                <c:ptCount val="6"/>
                <c:pt idx="0">
                  <c:v>798.68066773354849</c:v>
                </c:pt>
                <c:pt idx="1">
                  <c:v>1185.4773588346004</c:v>
                </c:pt>
                <c:pt idx="2">
                  <c:v>1748.1004240879099</c:v>
                </c:pt>
                <c:pt idx="3">
                  <c:v>2544.0771462658058</c:v>
                </c:pt>
                <c:pt idx="4">
                  <c:v>3641.9105426121478</c:v>
                </c:pt>
                <c:pt idx="5">
                  <c:v>5378.5945011134436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36-4CD8-B08D-C08EEC5A1980}"/>
            </c:ext>
          </c:extLst>
        </c:ser>
        <c:ser>
          <c:idx val="3"/>
          <c:order val="3"/>
          <c:tx>
            <c:strRef>
              <c:f>'4. C Calibration Tables'!$A$22</c:f>
              <c:strCache>
                <c:ptCount val="1"/>
                <c:pt idx="0">
                  <c:v>12451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31179426602021276"/>
                  <c:y val="0.137391837911408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F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Tables'!$I$22:$I$27</c:f>
              <c:numCache>
                <c:formatCode>General</c:formatCode>
                <c:ptCount val="6"/>
                <c:pt idx="0">
                  <c:v>830.04999201975818</c:v>
                </c:pt>
                <c:pt idx="1">
                  <c:v>1248.5962370074913</c:v>
                </c:pt>
                <c:pt idx="2">
                  <c:v>1830.3607140023539</c:v>
                </c:pt>
                <c:pt idx="3">
                  <c:v>2600.9830236250668</c:v>
                </c:pt>
                <c:pt idx="4">
                  <c:v>3637.3468428423425</c:v>
                </c:pt>
                <c:pt idx="5">
                  <c:v>5279.4927058047369</c:v>
                </c:pt>
              </c:numCache>
            </c:numRef>
          </c:xVal>
          <c:yVal>
            <c:numRef>
              <c:f>'4. C Calibration Tables'!$E$22:$E$27</c:f>
              <c:numCache>
                <c:formatCode>General</c:formatCode>
                <c:ptCount val="6"/>
                <c:pt idx="0">
                  <c:v>798.46440576319583</c:v>
                </c:pt>
                <c:pt idx="1">
                  <c:v>1184.8286082636951</c:v>
                </c:pt>
                <c:pt idx="2">
                  <c:v>1747.6680822762842</c:v>
                </c:pt>
                <c:pt idx="3">
                  <c:v>2544.2940769101219</c:v>
                </c:pt>
                <c:pt idx="4">
                  <c:v>3642.2362805817747</c:v>
                </c:pt>
                <c:pt idx="5">
                  <c:v>5379.6837596826472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536-4CD8-B08D-C08EEC5A1980}"/>
            </c:ext>
          </c:extLst>
        </c:ser>
        <c:ser>
          <c:idx val="4"/>
          <c:order val="4"/>
          <c:tx>
            <c:strRef>
              <c:f>'4. C Calibration Tables'!$A$28</c:f>
              <c:strCache>
                <c:ptCount val="1"/>
                <c:pt idx="0">
                  <c:v>6226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33222453655602641"/>
                  <c:y val="0.203945303415818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Tables'!$I$28:$I$33</c:f>
              <c:numCache>
                <c:formatCode>General</c:formatCode>
                <c:ptCount val="6"/>
                <c:pt idx="0">
                  <c:v>767.84080447461383</c:v>
                </c:pt>
                <c:pt idx="1">
                  <c:v>1189.2036763281239</c:v>
                </c:pt>
                <c:pt idx="2">
                  <c:v>1770.5209895459109</c:v>
                </c:pt>
                <c:pt idx="3">
                  <c:v>2541.406906373169</c:v>
                </c:pt>
                <c:pt idx="4">
                  <c:v>3581.0122558498147</c:v>
                </c:pt>
                <c:pt idx="5">
                  <c:v>5227.7169406583671</c:v>
                </c:pt>
              </c:numCache>
            </c:numRef>
          </c:xVal>
          <c:yVal>
            <c:numRef>
              <c:f>'4. C Calibration Tables'!$E$28:$E$33</c:f>
              <c:numCache>
                <c:formatCode>General</c:formatCode>
                <c:ptCount val="6"/>
                <c:pt idx="0">
                  <c:v>798.73474175868057</c:v>
                </c:pt>
                <c:pt idx="1">
                  <c:v>1185.3692822498997</c:v>
                </c:pt>
                <c:pt idx="2">
                  <c:v>1748.4250797439195</c:v>
                </c:pt>
                <c:pt idx="3">
                  <c:v>2543.429152632335</c:v>
                </c:pt>
                <c:pt idx="4">
                  <c:v>3643.0477309830057</c:v>
                </c:pt>
                <c:pt idx="5">
                  <c:v>5378.0635696930594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536-4CD8-B08D-C08EEC5A1980}"/>
            </c:ext>
          </c:extLst>
        </c:ser>
        <c:ser>
          <c:idx val="5"/>
          <c:order val="5"/>
          <c:tx>
            <c:strRef>
              <c:f>'4. C Calibration Tables'!$A$34</c:f>
              <c:strCache>
                <c:ptCount val="1"/>
                <c:pt idx="0">
                  <c:v>3113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37610333686240299"/>
                  <c:y val="0.264918132852445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Tables'!$I$34:$I$39</c:f>
              <c:numCache>
                <c:formatCode>General</c:formatCode>
                <c:ptCount val="6"/>
                <c:pt idx="0">
                  <c:v>768.90640802061978</c:v>
                </c:pt>
                <c:pt idx="1">
                  <c:v>1188.7599563017613</c:v>
                </c:pt>
                <c:pt idx="2">
                  <c:v>1772.8428686188477</c:v>
                </c:pt>
                <c:pt idx="3">
                  <c:v>2544.0956076085863</c:v>
                </c:pt>
                <c:pt idx="4">
                  <c:v>3586.1196253671133</c:v>
                </c:pt>
                <c:pt idx="5">
                  <c:v>5230.992011379366</c:v>
                </c:pt>
              </c:numCache>
            </c:numRef>
          </c:xVal>
          <c:yVal>
            <c:numRef>
              <c:f>'4. C Calibration Tables'!$E$34:$E$39</c:f>
              <c:numCache>
                <c:formatCode>General</c:formatCode>
                <c:ptCount val="6"/>
                <c:pt idx="0">
                  <c:v>798.73474175868057</c:v>
                </c:pt>
                <c:pt idx="1">
                  <c:v>1185.7477553234803</c:v>
                </c:pt>
                <c:pt idx="2">
                  <c:v>1748.3169612959737</c:v>
                </c:pt>
                <c:pt idx="3">
                  <c:v>2544.6186585356277</c:v>
                </c:pt>
                <c:pt idx="4">
                  <c:v>3642.8315906486432</c:v>
                </c:pt>
                <c:pt idx="5">
                  <c:v>5380.7674973004769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536-4CD8-B08D-C08EEC5A1980}"/>
            </c:ext>
          </c:extLst>
        </c:ser>
        <c:ser>
          <c:idx val="6"/>
          <c:order val="6"/>
          <c:tx>
            <c:strRef>
              <c:f>'4. C Calibration Tables'!$A$40</c:f>
              <c:strCache>
                <c:ptCount val="1"/>
                <c:pt idx="0">
                  <c:v>1556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43446923321960262"/>
                  <c:y val="0.331654352823031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Tables'!$I$40:$I$45</c:f>
              <c:numCache>
                <c:formatCode>General</c:formatCode>
                <c:ptCount val="6"/>
                <c:pt idx="0">
                  <c:v>770.28527604928991</c:v>
                </c:pt>
                <c:pt idx="1">
                  <c:v>1191.4222144665966</c:v>
                </c:pt>
                <c:pt idx="2">
                  <c:v>1772.9225650806407</c:v>
                </c:pt>
                <c:pt idx="3">
                  <c:v>2548.3935595115254</c:v>
                </c:pt>
                <c:pt idx="4">
                  <c:v>3588.3738602187577</c:v>
                </c:pt>
                <c:pt idx="5">
                  <c:v>5239.3784160110663</c:v>
                </c:pt>
              </c:numCache>
            </c:numRef>
          </c:xVal>
          <c:yVal>
            <c:numRef>
              <c:f>'4. C Calibration Tables'!$E$40:$E$45</c:f>
              <c:numCache>
                <c:formatCode>General</c:formatCode>
                <c:ptCount val="6"/>
                <c:pt idx="0">
                  <c:v>798.95100372785816</c:v>
                </c:pt>
                <c:pt idx="1">
                  <c:v>1185.8018120598244</c:v>
                </c:pt>
                <c:pt idx="2">
                  <c:v>1748.3710110135501</c:v>
                </c:pt>
                <c:pt idx="3">
                  <c:v>2544.1320373648555</c:v>
                </c:pt>
                <c:pt idx="4">
                  <c:v>3643.5344338879841</c:v>
                </c:pt>
                <c:pt idx="5">
                  <c:v>5379.6861963698784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536-4CD8-B08D-C08EEC5A1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375855"/>
        <c:axId val="1569377519"/>
      </c:scatterChart>
      <c:valAx>
        <c:axId val="156937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Measured</a:t>
                </a:r>
                <a:r>
                  <a:rPr lang="en-CA" baseline="0"/>
                  <a:t> Value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7519"/>
        <c:crosses val="autoZero"/>
        <c:crossBetween val="midCat"/>
      </c:valAx>
      <c:valAx>
        <c:axId val="156937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True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5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Calibration Curves: Quadrature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'4. C Calibration Tables'!$A$4</c:f>
              <c:strCache>
                <c:ptCount val="1"/>
                <c:pt idx="0">
                  <c:v>99609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'4. C Calibration Tables'!$J$4:$J$9</c:f>
              <c:numCache>
                <c:formatCode>General</c:formatCode>
                <c:ptCount val="6"/>
                <c:pt idx="0">
                  <c:v>-115.5568650710141</c:v>
                </c:pt>
                <c:pt idx="1">
                  <c:v>-156.42265277428439</c:v>
                </c:pt>
                <c:pt idx="2">
                  <c:v>-200.31851326153833</c:v>
                </c:pt>
                <c:pt idx="3">
                  <c:v>-231.20622997935166</c:v>
                </c:pt>
                <c:pt idx="4">
                  <c:v>-224.53014758731234</c:v>
                </c:pt>
                <c:pt idx="5">
                  <c:v>-111.54476296724344</c:v>
                </c:pt>
              </c:numCache>
            </c:numRef>
          </c:xVal>
          <c:yVal>
            <c:numRef>
              <c:f>'4. C Calibration Tables'!$F$4:$F$9</c:f>
              <c:numCache>
                <c:formatCode>General</c:formatCode>
                <c:ptCount val="6"/>
                <c:pt idx="0">
                  <c:v>0.51687887614115313</c:v>
                </c:pt>
                <c:pt idx="1">
                  <c:v>1.1382317383078686</c:v>
                </c:pt>
                <c:pt idx="2">
                  <c:v>2.8284686746889611</c:v>
                </c:pt>
                <c:pt idx="3">
                  <c:v>5.993417628551641</c:v>
                </c:pt>
                <c:pt idx="4">
                  <c:v>10.745666835829754</c:v>
                </c:pt>
                <c:pt idx="5">
                  <c:v>23.440867056565725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93-4F30-9AE4-2DD74C91D1D4}"/>
            </c:ext>
          </c:extLst>
        </c:ser>
        <c:ser>
          <c:idx val="1"/>
          <c:order val="1"/>
          <c:tx>
            <c:strRef>
              <c:f>'4. C Calibration Tables'!$A$10</c:f>
              <c:strCache>
                <c:ptCount val="1"/>
                <c:pt idx="0">
                  <c:v>49805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'4. C Calibration Tables'!$J$10:$J$15</c:f>
              <c:numCache>
                <c:formatCode>General</c:formatCode>
                <c:ptCount val="6"/>
                <c:pt idx="0">
                  <c:v>-67.204127025464857</c:v>
                </c:pt>
                <c:pt idx="1">
                  <c:v>-98.261883995173392</c:v>
                </c:pt>
                <c:pt idx="2">
                  <c:v>-340.56240088332464</c:v>
                </c:pt>
                <c:pt idx="3">
                  <c:v>-123.39479788890723</c:v>
                </c:pt>
                <c:pt idx="4">
                  <c:v>-536.659119296982</c:v>
                </c:pt>
                <c:pt idx="5">
                  <c:v>-0.85258340873353711</c:v>
                </c:pt>
              </c:numCache>
            </c:numRef>
          </c:xVal>
          <c:yVal>
            <c:numRef>
              <c:f>'4. C Calibration Tables'!$F$10:$F$15</c:f>
              <c:numCache>
                <c:formatCode>General</c:formatCode>
                <c:ptCount val="6"/>
                <c:pt idx="0">
                  <c:v>0.25837213691752753</c:v>
                </c:pt>
                <c:pt idx="1">
                  <c:v>0.4878633746913229</c:v>
                </c:pt>
                <c:pt idx="2">
                  <c:v>1.5913277927269165</c:v>
                </c:pt>
                <c:pt idx="3">
                  <c:v>2.9947136795462126</c:v>
                </c:pt>
                <c:pt idx="4">
                  <c:v>6.1397493870544535</c:v>
                </c:pt>
                <c:pt idx="5">
                  <c:v>15.074295824753596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93-4F30-9AE4-2DD74C91D1D4}"/>
            </c:ext>
          </c:extLst>
        </c:ser>
        <c:ser>
          <c:idx val="2"/>
          <c:order val="2"/>
          <c:tx>
            <c:strRef>
              <c:f>'4. C Calibration Tables'!$A$16</c:f>
              <c:strCache>
                <c:ptCount val="1"/>
                <c:pt idx="0">
                  <c:v>24902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'4. C Calibration Tables'!$J$16:$J$21</c:f>
              <c:numCache>
                <c:formatCode>General</c:formatCode>
                <c:ptCount val="6"/>
                <c:pt idx="0">
                  <c:v>-25.846192703088448</c:v>
                </c:pt>
                <c:pt idx="1">
                  <c:v>-34.107649664591804</c:v>
                </c:pt>
                <c:pt idx="2">
                  <c:v>-39.951758830729311</c:v>
                </c:pt>
                <c:pt idx="3">
                  <c:v>-36.983529071041026</c:v>
                </c:pt>
                <c:pt idx="4">
                  <c:v>-18.778940545660301</c:v>
                </c:pt>
                <c:pt idx="5">
                  <c:v>42.879045523478553</c:v>
                </c:pt>
              </c:numCache>
            </c:numRef>
          </c:xVal>
          <c:yVal>
            <c:numRef>
              <c:f>'4. C Calibration Tables'!$F$16:$F$21</c:f>
              <c:numCache>
                <c:formatCode>General</c:formatCode>
                <c:ptCount val="6"/>
                <c:pt idx="0">
                  <c:v>9.229891011416283E-2</c:v>
                </c:pt>
                <c:pt idx="1">
                  <c:v>0.2846851481309815</c:v>
                </c:pt>
                <c:pt idx="2">
                  <c:v>0.70746186141501832</c:v>
                </c:pt>
                <c:pt idx="3">
                  <c:v>1.498410849455859</c:v>
                </c:pt>
                <c:pt idx="4">
                  <c:v>2.6868105326166334</c:v>
                </c:pt>
                <c:pt idx="5">
                  <c:v>7.5346170965463761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93-4F30-9AE4-2DD74C91D1D4}"/>
            </c:ext>
          </c:extLst>
        </c:ser>
        <c:ser>
          <c:idx val="3"/>
          <c:order val="3"/>
          <c:tx>
            <c:strRef>
              <c:f>'4. C Calibration Tables'!$A$22</c:f>
              <c:strCache>
                <c:ptCount val="1"/>
                <c:pt idx="0">
                  <c:v>12451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'4. C Calibration Tables'!$J$22:$J$27</c:f>
              <c:numCache>
                <c:formatCode>General</c:formatCode>
                <c:ptCount val="6"/>
                <c:pt idx="0">
                  <c:v>-11.993891748242646</c:v>
                </c:pt>
                <c:pt idx="1">
                  <c:v>-15.812387522024608</c:v>
                </c:pt>
                <c:pt idx="2">
                  <c:v>-18.686577495983389</c:v>
                </c:pt>
                <c:pt idx="3">
                  <c:v>-17.739713879729866</c:v>
                </c:pt>
                <c:pt idx="4">
                  <c:v>-6.7387328846521246</c:v>
                </c:pt>
                <c:pt idx="5">
                  <c:v>30.712391267964975</c:v>
                </c:pt>
              </c:numCache>
            </c:numRef>
          </c:xVal>
          <c:yVal>
            <c:numRef>
              <c:f>'4. C Calibration Tables'!$F$22:$F$27</c:f>
              <c:numCache>
                <c:formatCode>General</c:formatCode>
                <c:ptCount val="6"/>
                <c:pt idx="0">
                  <c:v>5.534935907994095E-2</c:v>
                </c:pt>
                <c:pt idx="1">
                  <c:v>0.12187441415250976</c:v>
                </c:pt>
                <c:pt idx="2">
                  <c:v>0.39775043545804928</c:v>
                </c:pt>
                <c:pt idx="3">
                  <c:v>0.74933300306572992</c:v>
                </c:pt>
                <c:pt idx="4">
                  <c:v>1.5355943965364307</c:v>
                </c:pt>
                <c:pt idx="5">
                  <c:v>3.7688290470991439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93-4F30-9AE4-2DD74C91D1D4}"/>
            </c:ext>
          </c:extLst>
        </c:ser>
        <c:ser>
          <c:idx val="4"/>
          <c:order val="4"/>
          <c:tx>
            <c:strRef>
              <c:f>'4. C Calibration Tables'!$A$28</c:f>
              <c:strCache>
                <c:ptCount val="1"/>
                <c:pt idx="0">
                  <c:v>6226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'4. C Calibration Tables'!$J$28:$J$33</c:f>
              <c:numCache>
                <c:formatCode>General</c:formatCode>
                <c:ptCount val="6"/>
                <c:pt idx="0">
                  <c:v>48.040856745054249</c:v>
                </c:pt>
                <c:pt idx="1">
                  <c:v>40.890838993118912</c:v>
                </c:pt>
                <c:pt idx="2">
                  <c:v>32.644604659148833</c:v>
                </c:pt>
                <c:pt idx="3">
                  <c:v>23.951516972065814</c:v>
                </c:pt>
                <c:pt idx="4">
                  <c:v>15.881680682778731</c:v>
                </c:pt>
                <c:pt idx="5">
                  <c:v>13.299387289274847</c:v>
                </c:pt>
              </c:numCache>
            </c:numRef>
          </c:xVal>
          <c:yVal>
            <c:numRef>
              <c:f>'4. C Calibration Tables'!$F$28:$F$33</c:f>
              <c:numCache>
                <c:formatCode>General</c:formatCode>
                <c:ptCount val="6"/>
                <c:pt idx="0">
                  <c:v>5.5391293061449791E-2</c:v>
                </c:pt>
                <c:pt idx="1">
                  <c:v>0.11182917783040715</c:v>
                </c:pt>
                <c:pt idx="2">
                  <c:v>0.24329985719959502</c:v>
                </c:pt>
                <c:pt idx="3">
                  <c:v>0.42124709271687333</c:v>
                </c:pt>
                <c:pt idx="4">
                  <c:v>0.86422606838730653</c:v>
                </c:pt>
                <c:pt idx="5">
                  <c:v>2.0927002876447283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493-4F30-9AE4-2DD74C91D1D4}"/>
            </c:ext>
          </c:extLst>
        </c:ser>
        <c:ser>
          <c:idx val="5"/>
          <c:order val="5"/>
          <c:tx>
            <c:strRef>
              <c:f>'4. C Calibration Tables'!$A$34</c:f>
              <c:strCache>
                <c:ptCount val="1"/>
                <c:pt idx="0">
                  <c:v>3113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'4. C Calibration Tables'!$J$34:$J$39</c:f>
              <c:numCache>
                <c:formatCode>General</c:formatCode>
                <c:ptCount val="6"/>
                <c:pt idx="0">
                  <c:v>50.783405144261103</c:v>
                </c:pt>
                <c:pt idx="1">
                  <c:v>44.259177646777403</c:v>
                </c:pt>
                <c:pt idx="2">
                  <c:v>35.998539297185651</c:v>
                </c:pt>
                <c:pt idx="3">
                  <c:v>26.404923968496384</c:v>
                </c:pt>
                <c:pt idx="4">
                  <c:v>16.197950149799599</c:v>
                </c:pt>
                <c:pt idx="5">
                  <c:v>2.9505543270891135</c:v>
                </c:pt>
              </c:numCache>
            </c:numRef>
          </c:xVal>
          <c:yVal>
            <c:numRef>
              <c:f>'4. C Calibration Tables'!$F$34:$F$39</c:f>
              <c:numCache>
                <c:formatCode>General</c:formatCode>
                <c:ptCount val="6"/>
                <c:pt idx="0">
                  <c:v>5.5391293061449791E-2</c:v>
                </c:pt>
                <c:pt idx="1">
                  <c:v>9.6641427442884995E-2</c:v>
                </c:pt>
                <c:pt idx="2">
                  <c:v>0.17692346599398276</c:v>
                </c:pt>
                <c:pt idx="3">
                  <c:v>0.32794315267836355</c:v>
                </c:pt>
                <c:pt idx="4">
                  <c:v>0.52807546775746839</c:v>
                </c:pt>
                <c:pt idx="5">
                  <c:v>1.1521426885334964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493-4F30-9AE4-2DD74C91D1D4}"/>
            </c:ext>
          </c:extLst>
        </c:ser>
        <c:ser>
          <c:idx val="6"/>
          <c:order val="6"/>
          <c:tx>
            <c:strRef>
              <c:f>'4. C Calibration Tables'!$A$40</c:f>
              <c:strCache>
                <c:ptCount val="1"/>
                <c:pt idx="0">
                  <c:v>1556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'4. C Calibration Tables'!$J$40:$J$45</c:f>
              <c:numCache>
                <c:formatCode>General</c:formatCode>
                <c:ptCount val="6"/>
                <c:pt idx="0">
                  <c:v>52.715002764261776</c:v>
                </c:pt>
                <c:pt idx="1">
                  <c:v>47.273310820879317</c:v>
                </c:pt>
                <c:pt idx="2">
                  <c:v>39.98213918178071</c:v>
                </c:pt>
                <c:pt idx="3">
                  <c:v>30.615376260161945</c:v>
                </c:pt>
                <c:pt idx="4">
                  <c:v>19.441758993960665</c:v>
                </c:pt>
                <c:pt idx="5">
                  <c:v>4.1358116852724587</c:v>
                </c:pt>
              </c:numCache>
            </c:numRef>
          </c:xVal>
          <c:yVal>
            <c:numRef>
              <c:f>'4. C Calibration Tables'!$F$40:$F$45</c:f>
              <c:numCache>
                <c:formatCode>General</c:formatCode>
                <c:ptCount val="6"/>
                <c:pt idx="0">
                  <c:v>9.233914905436405E-2</c:v>
                </c:pt>
                <c:pt idx="1">
                  <c:v>0.14747139941222515</c:v>
                </c:pt>
                <c:pt idx="2">
                  <c:v>0.2487340827360966</c:v>
                </c:pt>
                <c:pt idx="3">
                  <c:v>0.38623250920138907</c:v>
                </c:pt>
                <c:pt idx="4">
                  <c:v>0.62412948378309563</c:v>
                </c:pt>
                <c:pt idx="5">
                  <c:v>1.0466451875308309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493-4F30-9AE4-2DD74C91D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375855"/>
        <c:axId val="1569377519"/>
      </c:scatterChart>
      <c:valAx>
        <c:axId val="156937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Measured</a:t>
                </a:r>
                <a:r>
                  <a:rPr lang="en-CA" baseline="0"/>
                  <a:t> Value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7519"/>
        <c:crosses val="autoZero"/>
        <c:crossBetween val="midCat"/>
      </c:valAx>
      <c:valAx>
        <c:axId val="156937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True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5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6350</xdr:colOff>
      <xdr:row>3</xdr:row>
      <xdr:rowOff>3175</xdr:rowOff>
    </xdr:from>
    <xdr:to>
      <xdr:col>24</xdr:col>
      <xdr:colOff>314325</xdr:colOff>
      <xdr:row>22</xdr:row>
      <xdr:rowOff>60325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7A4682-5B8C-4A31-BDAA-549E6AEBFB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23</xdr:row>
      <xdr:rowOff>0</xdr:rowOff>
    </xdr:from>
    <xdr:to>
      <xdr:col>24</xdr:col>
      <xdr:colOff>307975</xdr:colOff>
      <xdr:row>42</xdr:row>
      <xdr:rowOff>73025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B67AFC-8630-4312-B728-B7BF11C557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3175</xdr:colOff>
      <xdr:row>19</xdr:row>
      <xdr:rowOff>187325</xdr:rowOff>
    </xdr:from>
    <xdr:to>
      <xdr:col>24</xdr:col>
      <xdr:colOff>0</xdr:colOff>
      <xdr:row>40</xdr:row>
      <xdr:rowOff>92075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286C2D-7369-4FB4-9128-0CB5EA6B81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3175</xdr:colOff>
      <xdr:row>19</xdr:row>
      <xdr:rowOff>187325</xdr:rowOff>
    </xdr:from>
    <xdr:to>
      <xdr:col>24</xdr:col>
      <xdr:colOff>0</xdr:colOff>
      <xdr:row>40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A40EA5-40BA-4E56-AA0B-F58EEB6E3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8248</xdr:colOff>
      <xdr:row>4</xdr:row>
      <xdr:rowOff>4042</xdr:rowOff>
    </xdr:from>
    <xdr:to>
      <xdr:col>31</xdr:col>
      <xdr:colOff>607769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22B548-9EB8-46FB-BC02-0996006DC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453</xdr:colOff>
      <xdr:row>28</xdr:row>
      <xdr:rowOff>3175</xdr:rowOff>
    </xdr:from>
    <xdr:to>
      <xdr:col>32</xdr:col>
      <xdr:colOff>5552</xdr:colOff>
      <xdr:row>51</xdr:row>
      <xdr:rowOff>15421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F69A0C-61B4-4867-A08E-E36ED8AAA3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8248</xdr:colOff>
      <xdr:row>3</xdr:row>
      <xdr:rowOff>4042</xdr:rowOff>
    </xdr:from>
    <xdr:to>
      <xdr:col>21</xdr:col>
      <xdr:colOff>607769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CEC8D1-6D39-43FB-BC8B-1CF358D7CD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453</xdr:colOff>
      <xdr:row>27</xdr:row>
      <xdr:rowOff>3175</xdr:rowOff>
    </xdr:from>
    <xdr:to>
      <xdr:col>22</xdr:col>
      <xdr:colOff>5552</xdr:colOff>
      <xdr:row>50</xdr:row>
      <xdr:rowOff>15421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EC17AD-BD4E-4C73-9BB4-0C6460B404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3AA3-A324-444C-9647-36F5D352532D}">
  <dimension ref="A1:P37"/>
  <sheetViews>
    <sheetView topLeftCell="A4" zoomScaleNormal="100" workbookViewId="0">
      <selection activeCell="D31" sqref="D31"/>
    </sheetView>
  </sheetViews>
  <sheetFormatPr defaultRowHeight="15" x14ac:dyDescent="0.25"/>
  <cols>
    <col min="1" max="1" width="21.42578125" bestFit="1" customWidth="1"/>
    <col min="2" max="2" width="14.42578125" bestFit="1" customWidth="1"/>
    <col min="3" max="3" width="10.5703125" bestFit="1" customWidth="1"/>
    <col min="4" max="4" width="12.42578125" bestFit="1" customWidth="1"/>
    <col min="7" max="7" width="12" bestFit="1" customWidth="1"/>
    <col min="11" max="14" width="12.7109375" bestFit="1" customWidth="1"/>
    <col min="15" max="15" width="22.28515625" bestFit="1" customWidth="1"/>
    <col min="16" max="16" width="24.85546875" bestFit="1" customWidth="1"/>
  </cols>
  <sheetData>
    <row r="1" spans="1:16" ht="23.25" x14ac:dyDescent="0.35">
      <c r="A1" s="40" t="s">
        <v>104</v>
      </c>
      <c r="B1" s="40"/>
      <c r="C1" s="12">
        <v>44699</v>
      </c>
    </row>
    <row r="3" spans="1:16" ht="18" thickBot="1" x14ac:dyDescent="0.35">
      <c r="A3" s="13" t="s">
        <v>49</v>
      </c>
      <c r="B3" t="b">
        <v>1</v>
      </c>
      <c r="E3" s="39" t="s">
        <v>1</v>
      </c>
      <c r="F3" s="39"/>
      <c r="G3" s="39" t="s">
        <v>9</v>
      </c>
      <c r="H3" s="39"/>
      <c r="I3" s="39" t="s">
        <v>10</v>
      </c>
      <c r="J3" s="39"/>
      <c r="K3" s="1"/>
      <c r="L3" s="1"/>
      <c r="M3" s="39" t="s">
        <v>9</v>
      </c>
      <c r="N3" s="39"/>
    </row>
    <row r="4" spans="1:16" ht="16.5" thickTop="1" thickBot="1" x14ac:dyDescent="0.3">
      <c r="A4" s="4" t="s">
        <v>5</v>
      </c>
      <c r="B4" s="4" t="s">
        <v>6</v>
      </c>
      <c r="C4" s="4" t="s">
        <v>0</v>
      </c>
      <c r="D4" s="4" t="s">
        <v>15</v>
      </c>
      <c r="E4" s="4" t="s">
        <v>3</v>
      </c>
      <c r="F4" s="4" t="s">
        <v>4</v>
      </c>
      <c r="G4" s="4" t="s">
        <v>8</v>
      </c>
      <c r="H4" s="4" t="s">
        <v>2</v>
      </c>
      <c r="I4" s="4" t="s">
        <v>8</v>
      </c>
      <c r="J4" s="4" t="s">
        <v>2</v>
      </c>
      <c r="M4" s="4" t="s">
        <v>14</v>
      </c>
      <c r="N4" s="4" t="s">
        <v>12</v>
      </c>
      <c r="O4" s="4" t="s">
        <v>7</v>
      </c>
      <c r="P4" s="8" t="s">
        <v>35</v>
      </c>
    </row>
    <row r="5" spans="1:16" x14ac:dyDescent="0.25">
      <c r="A5">
        <v>8</v>
      </c>
      <c r="B5" s="3">
        <f t="shared" ref="B5:B37" si="0">25500000/2^A5</f>
        <v>99609.375</v>
      </c>
      <c r="C5">
        <v>32</v>
      </c>
      <c r="D5">
        <f>C5/6375000</f>
        <v>5.0196078431372549E-6</v>
      </c>
      <c r="E5" s="2">
        <v>10000</v>
      </c>
      <c r="F5">
        <v>0</v>
      </c>
      <c r="G5">
        <v>3792.7714285714287</v>
      </c>
      <c r="H5">
        <v>86.314285714285717</v>
      </c>
      <c r="I5">
        <v>1.5228866252841606</v>
      </c>
      <c r="J5">
        <v>1.5449720953823727</v>
      </c>
      <c r="K5">
        <f>G5/(2^15/2*0.33*0.0001)</f>
        <v>7014.9211140422076</v>
      </c>
      <c r="L5">
        <f>H5/(2^15/2*0.33*0.0001)</f>
        <v>159.64260349025975</v>
      </c>
      <c r="M5">
        <f t="shared" ref="M5:M37" si="1">0.001*(K5^2+L5^2)/K5</f>
        <v>7.0185541927946016</v>
      </c>
      <c r="N5">
        <f>1000000000000*L5/(2*PI()*$B5*(K5^2+L5^2))</f>
        <v>5.1808172024142598</v>
      </c>
      <c r="O5" t="s">
        <v>11</v>
      </c>
      <c r="P5" s="9"/>
    </row>
    <row r="6" spans="1:16" x14ac:dyDescent="0.25">
      <c r="A6" s="5">
        <v>8</v>
      </c>
      <c r="B6" s="6">
        <f t="shared" si="0"/>
        <v>99609.375</v>
      </c>
      <c r="C6" s="5">
        <v>16</v>
      </c>
      <c r="D6" s="5">
        <f t="shared" ref="D6:D37" si="2">C6/6375000</f>
        <v>2.5098039215686274E-6</v>
      </c>
      <c r="E6" s="7">
        <v>10000</v>
      </c>
      <c r="F6" s="5">
        <v>0</v>
      </c>
      <c r="G6" s="5">
        <v>3800.72</v>
      </c>
      <c r="H6" s="5">
        <v>88.63333333333334</v>
      </c>
      <c r="I6" s="5">
        <v>1.7985920419409525</v>
      </c>
      <c r="J6" s="5">
        <v>1.4918296000400162</v>
      </c>
      <c r="K6" s="5">
        <f t="shared" ref="K6:K37" si="3">G6/(2^15/2*0.33*0.0001)</f>
        <v>7029.6223958333321</v>
      </c>
      <c r="L6" s="5">
        <f>H6/(2^15/2*0.33*0.0001)</f>
        <v>163.93179845328282</v>
      </c>
      <c r="M6" s="5">
        <f t="shared" si="1"/>
        <v>7.0334453087909408</v>
      </c>
      <c r="N6" s="5">
        <f>1000000000000*L6/(2*PI()*$B6*(K6^2+L6^2))</f>
        <v>5.2976468990065397</v>
      </c>
      <c r="O6" s="5" t="s">
        <v>13</v>
      </c>
      <c r="P6" s="10" t="s">
        <v>34</v>
      </c>
    </row>
    <row r="7" spans="1:16" x14ac:dyDescent="0.25">
      <c r="A7">
        <v>8</v>
      </c>
      <c r="B7" s="3">
        <f t="shared" si="0"/>
        <v>99609.375</v>
      </c>
      <c r="C7">
        <v>15</v>
      </c>
      <c r="D7">
        <f t="shared" si="2"/>
        <v>2.352941176470588E-6</v>
      </c>
      <c r="E7" s="2">
        <v>10000</v>
      </c>
      <c r="F7">
        <v>0</v>
      </c>
      <c r="G7">
        <v>3782.1538461538462</v>
      </c>
      <c r="H7">
        <v>-292.93076923076922</v>
      </c>
      <c r="I7">
        <v>1.6523248817326781</v>
      </c>
      <c r="J7">
        <v>1.5301506287766431</v>
      </c>
      <c r="K7">
        <f t="shared" si="3"/>
        <v>6995.2833624708619</v>
      </c>
      <c r="L7">
        <f t="shared" ref="L7:L37" si="4">H7/(2^15/2*0.33*0.0001)</f>
        <v>-541.79015971008153</v>
      </c>
      <c r="M7">
        <f t="shared" si="1"/>
        <v>7.0372454334762296</v>
      </c>
      <c r="N7">
        <f>1000000000000*L7/(2*PI()*$B7*(K7^2+L7^2))</f>
        <v>-17.585026214223845</v>
      </c>
      <c r="O7" t="s">
        <v>22</v>
      </c>
      <c r="P7" s="9"/>
    </row>
    <row r="8" spans="1:16" x14ac:dyDescent="0.25">
      <c r="A8">
        <v>8</v>
      </c>
      <c r="B8" s="3">
        <f t="shared" si="0"/>
        <v>99609.375</v>
      </c>
      <c r="C8">
        <v>8</v>
      </c>
      <c r="D8">
        <f t="shared" si="2"/>
        <v>1.2549019607843137E-6</v>
      </c>
      <c r="E8" s="2">
        <v>10000</v>
      </c>
      <c r="F8">
        <v>0</v>
      </c>
      <c r="G8">
        <v>2749.24609375</v>
      </c>
      <c r="H8">
        <v>-2622.46875</v>
      </c>
      <c r="I8">
        <v>1.6926958132549799</v>
      </c>
      <c r="J8">
        <v>1.5280578972997063</v>
      </c>
      <c r="K8">
        <f t="shared" si="3"/>
        <v>5084.8686333858604</v>
      </c>
      <c r="L8">
        <f t="shared" si="4"/>
        <v>-4850.3875732421875</v>
      </c>
      <c r="M8">
        <f t="shared" si="1"/>
        <v>9.7115878874871839</v>
      </c>
      <c r="N8">
        <f>1000000000000*L8/(2*PI()*$B8*(K8^2+L8^2))</f>
        <v>-156.93737235108415</v>
      </c>
      <c r="O8" t="s">
        <v>16</v>
      </c>
      <c r="P8" s="9"/>
    </row>
    <row r="9" spans="1:16" x14ac:dyDescent="0.25">
      <c r="A9">
        <v>8</v>
      </c>
      <c r="B9" s="3">
        <f t="shared" si="0"/>
        <v>99609.375</v>
      </c>
      <c r="C9">
        <v>4</v>
      </c>
      <c r="D9">
        <f t="shared" si="2"/>
        <v>6.2745098039215686E-7</v>
      </c>
      <c r="E9" s="2">
        <v>10000</v>
      </c>
      <c r="F9">
        <v>0</v>
      </c>
      <c r="G9">
        <v>1535.8125</v>
      </c>
      <c r="H9">
        <v>-3475.76953125</v>
      </c>
      <c r="I9">
        <v>1.6735534798744856</v>
      </c>
      <c r="J9">
        <v>1.5454094620111001</v>
      </c>
      <c r="K9">
        <f t="shared" si="3"/>
        <v>2840.5623002485795</v>
      </c>
      <c r="L9">
        <f t="shared" si="4"/>
        <v>-6428.6101948131209</v>
      </c>
      <c r="M9">
        <f t="shared" si="1"/>
        <v>17.389452508795891</v>
      </c>
      <c r="N9">
        <f>1000000000000*L9/(2*PI()*$B9*(K9^2+L9^2))</f>
        <v>-207.94418565677216</v>
      </c>
      <c r="O9" t="s">
        <v>17</v>
      </c>
      <c r="P9" s="9"/>
    </row>
    <row r="10" spans="1:16" x14ac:dyDescent="0.25">
      <c r="A10">
        <v>8</v>
      </c>
      <c r="B10" s="3">
        <f t="shared" si="0"/>
        <v>99609.375</v>
      </c>
      <c r="C10">
        <v>3</v>
      </c>
      <c r="D10">
        <f t="shared" si="2"/>
        <v>4.7058823529411767E-7</v>
      </c>
      <c r="E10" s="2">
        <v>10000</v>
      </c>
      <c r="F10">
        <v>0</v>
      </c>
      <c r="G10">
        <v>1220.1556420233462</v>
      </c>
      <c r="H10">
        <v>-3608.6575875486383</v>
      </c>
      <c r="I10">
        <v>1.6804834387181642</v>
      </c>
      <c r="J10">
        <v>1.6898273163452937</v>
      </c>
      <c r="K10">
        <f t="shared" si="3"/>
        <v>2256.7390987943636</v>
      </c>
      <c r="L10">
        <f t="shared" si="4"/>
        <v>-6674.39332450846</v>
      </c>
      <c r="M10">
        <f t="shared" si="1"/>
        <v>21.996515962695948</v>
      </c>
      <c r="N10">
        <f t="shared" ref="N10:N37" si="5">1000000000000*L10/(2*PI()*$B10*(K10^2+L10^2))</f>
        <v>-214.83075823562893</v>
      </c>
      <c r="O10" t="s">
        <v>18</v>
      </c>
      <c r="P10" s="9"/>
    </row>
    <row r="11" spans="1:16" x14ac:dyDescent="0.25">
      <c r="A11">
        <v>8</v>
      </c>
      <c r="B11" s="3">
        <f t="shared" si="0"/>
        <v>99609.375</v>
      </c>
      <c r="C11">
        <v>2</v>
      </c>
      <c r="D11">
        <f t="shared" si="2"/>
        <v>3.1372549019607843E-7</v>
      </c>
      <c r="E11" s="2">
        <v>10000</v>
      </c>
      <c r="F11">
        <v>0</v>
      </c>
      <c r="G11">
        <v>859.54615384615386</v>
      </c>
      <c r="H11">
        <v>-3710.8615384615387</v>
      </c>
      <c r="I11">
        <v>1.6460280325752883</v>
      </c>
      <c r="J11">
        <v>1.570173171017214</v>
      </c>
      <c r="K11">
        <f t="shared" si="3"/>
        <v>1589.7737516389859</v>
      </c>
      <c r="L11">
        <f t="shared" si="4"/>
        <v>-6863.4246612762236</v>
      </c>
      <c r="M11">
        <f t="shared" si="1"/>
        <v>31.22078132894352</v>
      </c>
      <c r="N11">
        <f t="shared" si="5"/>
        <v>-220.94373822724759</v>
      </c>
      <c r="O11" t="s">
        <v>19</v>
      </c>
      <c r="P11" s="9"/>
    </row>
    <row r="12" spans="1:16" x14ac:dyDescent="0.25">
      <c r="A12">
        <v>8</v>
      </c>
      <c r="B12" s="3">
        <f t="shared" si="0"/>
        <v>99609.375</v>
      </c>
      <c r="C12">
        <v>1</v>
      </c>
      <c r="D12">
        <f t="shared" si="2"/>
        <v>1.5686274509803921E-7</v>
      </c>
      <c r="E12" s="2">
        <v>10000</v>
      </c>
      <c r="F12">
        <v>0</v>
      </c>
      <c r="G12">
        <v>463.37254901960785</v>
      </c>
      <c r="H12">
        <v>-3772.670588235294</v>
      </c>
      <c r="I12">
        <v>1.541081671484456</v>
      </c>
      <c r="J12">
        <v>1.744829236843525</v>
      </c>
      <c r="K12">
        <f t="shared" si="3"/>
        <v>857.03078579916814</v>
      </c>
      <c r="L12">
        <f t="shared" si="4"/>
        <v>-6977.7436009915318</v>
      </c>
      <c r="M12">
        <f t="shared" si="1"/>
        <v>57.668182226265351</v>
      </c>
      <c r="N12">
        <f t="shared" si="5"/>
        <v>-225.58085523566862</v>
      </c>
      <c r="O12" t="s">
        <v>20</v>
      </c>
      <c r="P12" s="9"/>
    </row>
    <row r="13" spans="1:16" x14ac:dyDescent="0.25">
      <c r="A13">
        <v>8</v>
      </c>
      <c r="B13" s="3">
        <f t="shared" si="0"/>
        <v>99609.375</v>
      </c>
      <c r="C13">
        <v>0</v>
      </c>
      <c r="D13">
        <f t="shared" si="2"/>
        <v>0</v>
      </c>
      <c r="E13" s="2">
        <v>10000</v>
      </c>
      <c r="F13">
        <v>0</v>
      </c>
      <c r="G13">
        <v>471.8220640569395</v>
      </c>
      <c r="H13">
        <v>-3768.4875444839859</v>
      </c>
      <c r="I13">
        <v>1.4867184275206407</v>
      </c>
      <c r="J13">
        <v>1.3207977823380055</v>
      </c>
      <c r="K13">
        <f t="shared" si="3"/>
        <v>872.65858793675181</v>
      </c>
      <c r="L13">
        <f t="shared" si="4"/>
        <v>-6970.0068516290576</v>
      </c>
      <c r="M13">
        <f t="shared" si="1"/>
        <v>56.542763922735844</v>
      </c>
      <c r="N13">
        <f t="shared" si="5"/>
        <v>-225.70008399403815</v>
      </c>
      <c r="O13" t="s">
        <v>21</v>
      </c>
      <c r="P13" s="9"/>
    </row>
    <row r="14" spans="1:16" x14ac:dyDescent="0.25">
      <c r="A14" s="5">
        <v>9</v>
      </c>
      <c r="B14" s="6">
        <f t="shared" si="0"/>
        <v>49804.6875</v>
      </c>
      <c r="C14" s="5">
        <v>17</v>
      </c>
      <c r="D14" s="5">
        <f t="shared" si="2"/>
        <v>2.6666666666666668E-6</v>
      </c>
      <c r="E14" s="7">
        <v>10000</v>
      </c>
      <c r="F14" s="5">
        <v>0</v>
      </c>
      <c r="G14" s="5">
        <v>8970.1241501976638</v>
      </c>
      <c r="H14" s="5">
        <v>1.6010900790513771</v>
      </c>
      <c r="I14" s="5">
        <v>1.1911119166535233</v>
      </c>
      <c r="J14" s="5">
        <v>1.0363991137721398</v>
      </c>
      <c r="K14" s="5">
        <f t="shared" si="3"/>
        <v>16590.694820885237</v>
      </c>
      <c r="L14" s="5">
        <f t="shared" si="4"/>
        <v>2.9612964589462316</v>
      </c>
      <c r="M14" s="5">
        <f t="shared" si="1"/>
        <v>16.590695349451206</v>
      </c>
      <c r="N14" s="5">
        <f>1000000000000*L14/(2*PI()*$B14*(K14^2+L14^2))</f>
        <v>3.4379743818243401E-2</v>
      </c>
      <c r="O14" s="5" t="s">
        <v>72</v>
      </c>
      <c r="P14" s="10" t="s">
        <v>34</v>
      </c>
    </row>
    <row r="15" spans="1:16" x14ac:dyDescent="0.25">
      <c r="A15">
        <v>9</v>
      </c>
      <c r="B15" s="3">
        <f t="shared" si="0"/>
        <v>49804.6875</v>
      </c>
      <c r="C15">
        <v>16</v>
      </c>
      <c r="D15">
        <f t="shared" si="2"/>
        <v>2.5098039215686274E-6</v>
      </c>
      <c r="E15" s="2">
        <v>10000</v>
      </c>
      <c r="F15">
        <v>0</v>
      </c>
      <c r="G15">
        <v>8607.3569896193803</v>
      </c>
      <c r="H15">
        <v>-279.81745328719683</v>
      </c>
      <c r="I15">
        <v>2.0360628274351273</v>
      </c>
      <c r="J15">
        <v>1.4365776633255884</v>
      </c>
      <c r="K15">
        <f t="shared" si="3"/>
        <v>15919.738750331771</v>
      </c>
      <c r="L15">
        <f t="shared" si="4"/>
        <v>-517.53642372306467</v>
      </c>
      <c r="M15">
        <f t="shared" si="1"/>
        <v>15.936563395137862</v>
      </c>
      <c r="N15">
        <f>1000000000000*L15/(2*PI()*$B15*(K15^2+L15^2))</f>
        <v>-6.5186883942772189</v>
      </c>
      <c r="O15" t="s">
        <v>71</v>
      </c>
      <c r="P15" s="9"/>
    </row>
    <row r="16" spans="1:16" x14ac:dyDescent="0.25">
      <c r="A16">
        <v>10</v>
      </c>
      <c r="B16" s="3">
        <f t="shared" si="0"/>
        <v>24902.34375</v>
      </c>
      <c r="C16">
        <v>32</v>
      </c>
      <c r="D16">
        <f t="shared" si="2"/>
        <v>5.0196078431372549E-6</v>
      </c>
      <c r="E16" s="2">
        <v>10000</v>
      </c>
      <c r="F16">
        <v>0</v>
      </c>
      <c r="G16">
        <v>8976.3361538461395</v>
      </c>
      <c r="H16">
        <v>3378.0695970695851</v>
      </c>
      <c r="I16">
        <v>0.57486313560976166</v>
      </c>
      <c r="J16">
        <v>0.87635620836928074</v>
      </c>
      <c r="K16">
        <f t="shared" si="3"/>
        <v>16602.184233409793</v>
      </c>
      <c r="L16">
        <f t="shared" si="4"/>
        <v>6247.9092630459591</v>
      </c>
      <c r="M16">
        <f t="shared" si="1"/>
        <v>18.953463415139371</v>
      </c>
      <c r="N16">
        <f t="shared" si="5"/>
        <v>126.89976311953737</v>
      </c>
      <c r="O16" t="s">
        <v>36</v>
      </c>
      <c r="P16" s="9"/>
    </row>
    <row r="17" spans="1:16" x14ac:dyDescent="0.25">
      <c r="A17">
        <v>10</v>
      </c>
      <c r="B17" s="3">
        <f t="shared" si="0"/>
        <v>24902.34375</v>
      </c>
      <c r="C17">
        <v>18</v>
      </c>
      <c r="D17">
        <f>C17/6375000</f>
        <v>2.8235294117647058E-6</v>
      </c>
      <c r="E17" s="2">
        <v>10000</v>
      </c>
      <c r="F17">
        <v>0</v>
      </c>
      <c r="G17">
        <v>9590.0629921259915</v>
      </c>
      <c r="H17">
        <v>146.58915748031484</v>
      </c>
      <c r="I17">
        <v>1.0500321067163982</v>
      </c>
      <c r="J17">
        <v>0.86763842232399813</v>
      </c>
      <c r="K17">
        <f t="shared" si="3"/>
        <v>17737.302823386435</v>
      </c>
      <c r="L17">
        <f t="shared" si="4"/>
        <v>271.12400398081428</v>
      </c>
      <c r="M17">
        <f t="shared" si="1"/>
        <v>17.741447096406215</v>
      </c>
      <c r="N17">
        <f>1000000000000*L17/(2*PI()*$B17*(K17^2+L17^2))</f>
        <v>5.5064443723335481</v>
      </c>
      <c r="O17" t="s">
        <v>80</v>
      </c>
      <c r="P17" s="9"/>
    </row>
    <row r="18" spans="1:16" x14ac:dyDescent="0.25">
      <c r="A18" s="5">
        <v>10</v>
      </c>
      <c r="B18" s="6">
        <f t="shared" si="0"/>
        <v>24902.34375</v>
      </c>
      <c r="C18" s="5">
        <v>17</v>
      </c>
      <c r="D18" s="5">
        <f t="shared" si="2"/>
        <v>2.6666666666666668E-6</v>
      </c>
      <c r="E18" s="7">
        <v>10000</v>
      </c>
      <c r="F18" s="5">
        <v>0</v>
      </c>
      <c r="G18" s="5">
        <v>9586.152140077842</v>
      </c>
      <c r="H18" s="5">
        <v>-79.477921789883439</v>
      </c>
      <c r="I18" s="5">
        <v>0.88250687094443447</v>
      </c>
      <c r="J18" s="5">
        <v>1.1407626118382399</v>
      </c>
      <c r="K18" s="5">
        <f t="shared" si="3"/>
        <v>17730.069506240088</v>
      </c>
      <c r="L18" s="5">
        <f t="shared" si="4"/>
        <v>-146.9984052991156</v>
      </c>
      <c r="M18" s="5">
        <f t="shared" si="1"/>
        <v>17.731288256744865</v>
      </c>
      <c r="N18" s="5">
        <f t="shared" si="5"/>
        <v>-2.9884211603950868</v>
      </c>
      <c r="O18" s="5" t="s">
        <v>40</v>
      </c>
      <c r="P18" s="10" t="s">
        <v>34</v>
      </c>
    </row>
    <row r="19" spans="1:16" x14ac:dyDescent="0.25">
      <c r="A19">
        <v>10</v>
      </c>
      <c r="B19" s="3">
        <f t="shared" si="0"/>
        <v>24902.34375</v>
      </c>
      <c r="C19">
        <v>16</v>
      </c>
      <c r="D19">
        <f t="shared" si="2"/>
        <v>2.5098039215686274E-6</v>
      </c>
      <c r="E19" s="2">
        <v>10000</v>
      </c>
      <c r="F19">
        <v>0</v>
      </c>
      <c r="G19">
        <v>9580.1945348837162</v>
      </c>
      <c r="H19">
        <v>-314.09881395348771</v>
      </c>
      <c r="I19">
        <v>0.92439629196423079</v>
      </c>
      <c r="J19">
        <v>0.71991676701767982</v>
      </c>
      <c r="K19">
        <f t="shared" si="3"/>
        <v>17719.05061642496</v>
      </c>
      <c r="L19">
        <f t="shared" si="4"/>
        <v>-580.94152083608492</v>
      </c>
      <c r="M19">
        <f t="shared" si="1"/>
        <v>17.738097520118462</v>
      </c>
      <c r="N19">
        <f t="shared" si="5"/>
        <v>-11.813126053676779</v>
      </c>
      <c r="O19" t="s">
        <v>37</v>
      </c>
    </row>
    <row r="20" spans="1:16" x14ac:dyDescent="0.25">
      <c r="A20">
        <v>10</v>
      </c>
      <c r="B20" s="3">
        <f t="shared" si="0"/>
        <v>24902.34375</v>
      </c>
      <c r="C20">
        <v>15</v>
      </c>
      <c r="D20">
        <f t="shared" si="2"/>
        <v>2.352941176470588E-6</v>
      </c>
      <c r="E20" s="2">
        <v>10000</v>
      </c>
      <c r="F20">
        <v>0</v>
      </c>
      <c r="G20">
        <v>9569.8660077519435</v>
      </c>
      <c r="H20">
        <v>-550.00968992248204</v>
      </c>
      <c r="I20">
        <v>0.83440594842192228</v>
      </c>
      <c r="J20">
        <v>0.88613518312201067</v>
      </c>
      <c r="K20">
        <f t="shared" si="3"/>
        <v>17699.947487112229</v>
      </c>
      <c r="L20">
        <f t="shared" si="4"/>
        <v>-1017.2705261646284</v>
      </c>
      <c r="M20">
        <f t="shared" si="1"/>
        <v>17.758413159067288</v>
      </c>
      <c r="N20">
        <f t="shared" si="5"/>
        <v>-20.684271791539821</v>
      </c>
      <c r="O20" t="s">
        <v>39</v>
      </c>
      <c r="P20" s="9"/>
    </row>
    <row r="21" spans="1:16" x14ac:dyDescent="0.25">
      <c r="A21">
        <v>10</v>
      </c>
      <c r="B21" s="3">
        <f t="shared" si="0"/>
        <v>24902.34375</v>
      </c>
      <c r="C21">
        <v>8</v>
      </c>
      <c r="D21">
        <f t="shared" si="2"/>
        <v>1.2549019607843137E-6</v>
      </c>
      <c r="E21" s="2">
        <v>10000</v>
      </c>
      <c r="F21">
        <v>0</v>
      </c>
      <c r="G21">
        <v>9335.9486013986188</v>
      </c>
      <c r="H21">
        <v>-2178.3631118881199</v>
      </c>
      <c r="I21">
        <v>0.89686602861579778</v>
      </c>
      <c r="J21">
        <v>0.83963930488404048</v>
      </c>
      <c r="K21">
        <f t="shared" si="3"/>
        <v>17267.305503888896</v>
      </c>
      <c r="L21">
        <f t="shared" si="4"/>
        <v>-4028.9919061614428</v>
      </c>
      <c r="M21">
        <f t="shared" si="1"/>
        <v>18.207392871675292</v>
      </c>
      <c r="N21">
        <f t="shared" si="5"/>
        <v>-81.903783941750277</v>
      </c>
      <c r="O21" t="s">
        <v>38</v>
      </c>
      <c r="P21" s="9"/>
    </row>
    <row r="22" spans="1:16" x14ac:dyDescent="0.25">
      <c r="A22">
        <v>11</v>
      </c>
      <c r="B22" s="3">
        <f t="shared" si="0"/>
        <v>12451.171875</v>
      </c>
      <c r="C22">
        <v>19</v>
      </c>
      <c r="D22">
        <f t="shared" si="2"/>
        <v>2.9803921568627452E-6</v>
      </c>
      <c r="E22" s="2">
        <v>10000</v>
      </c>
      <c r="F22">
        <v>0</v>
      </c>
      <c r="G22">
        <v>9770.5067537313244</v>
      </c>
      <c r="H22">
        <v>183.16528358208856</v>
      </c>
      <c r="I22">
        <v>0.86093812886879373</v>
      </c>
      <c r="J22">
        <v>0.40441002010004645</v>
      </c>
      <c r="K22">
        <f t="shared" si="3"/>
        <v>18071.042616838535</v>
      </c>
      <c r="L22">
        <f t="shared" si="4"/>
        <v>338.77338493964652</v>
      </c>
      <c r="M22">
        <f t="shared" si="1"/>
        <v>18.077393518044229</v>
      </c>
      <c r="N22">
        <f>1000000000000*L22/(2*PI()*$B22*(K22^2+L22^2))</f>
        <v>13.255623638938504</v>
      </c>
      <c r="O22" t="s">
        <v>85</v>
      </c>
      <c r="P22" s="9"/>
    </row>
    <row r="23" spans="1:16" x14ac:dyDescent="0.25">
      <c r="A23">
        <v>11</v>
      </c>
      <c r="B23" s="3">
        <f t="shared" si="0"/>
        <v>12451.171875</v>
      </c>
      <c r="C23">
        <v>18</v>
      </c>
      <c r="D23">
        <f t="shared" si="2"/>
        <v>2.8235294117647058E-6</v>
      </c>
      <c r="E23" s="2">
        <v>10000</v>
      </c>
      <c r="F23">
        <v>0</v>
      </c>
      <c r="G23">
        <v>9771.960648854978</v>
      </c>
      <c r="H23">
        <v>63.827490458015049</v>
      </c>
      <c r="I23">
        <v>0.93005291997252049</v>
      </c>
      <c r="J23">
        <v>1.6058602015886558</v>
      </c>
      <c r="K23">
        <f t="shared" si="3"/>
        <v>18073.731668839846</v>
      </c>
      <c r="L23">
        <f t="shared" si="4"/>
        <v>118.05214706516159</v>
      </c>
      <c r="M23">
        <f t="shared" si="1"/>
        <v>18.074502749747879</v>
      </c>
      <c r="N23">
        <f>1000000000000*L23/(2*PI()*$B23*(K23^2+L23^2))</f>
        <v>4.6192301929893613</v>
      </c>
      <c r="O23" t="s">
        <v>84</v>
      </c>
      <c r="P23" s="9"/>
    </row>
    <row r="24" spans="1:16" x14ac:dyDescent="0.25">
      <c r="A24" s="5">
        <v>11</v>
      </c>
      <c r="B24" s="6">
        <f t="shared" si="0"/>
        <v>12451.171875</v>
      </c>
      <c r="C24" s="5">
        <v>17</v>
      </c>
      <c r="D24" s="5">
        <f t="shared" si="2"/>
        <v>2.6666666666666668E-6</v>
      </c>
      <c r="E24" s="7">
        <v>10000</v>
      </c>
      <c r="F24" s="5">
        <v>0</v>
      </c>
      <c r="G24" s="5">
        <v>9763.972150537691</v>
      </c>
      <c r="H24" s="5">
        <v>-56.829083870967814</v>
      </c>
      <c r="I24" s="5">
        <v>0.85143503084331607</v>
      </c>
      <c r="J24" s="5">
        <v>1.6784794639241551</v>
      </c>
      <c r="K24" s="5">
        <f t="shared" si="3"/>
        <v>18058.956540264135</v>
      </c>
      <c r="L24" s="5">
        <f t="shared" si="4"/>
        <v>-105.10824283663258</v>
      </c>
      <c r="M24" s="5">
        <f t="shared" si="1"/>
        <v>18.059568300012689</v>
      </c>
      <c r="N24" s="5">
        <f>1000000000000*L24/(2*PI()*$B24*(K24^2+L24^2))</f>
        <v>-4.1195204375365861</v>
      </c>
      <c r="O24" s="5" t="s">
        <v>86</v>
      </c>
      <c r="P24" s="10" t="s">
        <v>34</v>
      </c>
    </row>
    <row r="25" spans="1:16" x14ac:dyDescent="0.25">
      <c r="A25">
        <v>12</v>
      </c>
      <c r="B25" s="3">
        <f t="shared" si="0"/>
        <v>6225.5859375</v>
      </c>
      <c r="C25">
        <v>32</v>
      </c>
      <c r="D25">
        <f t="shared" si="2"/>
        <v>5.0196078431372549E-6</v>
      </c>
      <c r="E25" s="2">
        <v>10000</v>
      </c>
      <c r="F25">
        <v>0</v>
      </c>
      <c r="G25">
        <v>9639.8276923076864</v>
      </c>
      <c r="H25">
        <v>756.88096853146556</v>
      </c>
      <c r="I25">
        <v>5.1109260026562033</v>
      </c>
      <c r="J25">
        <v>5.0710010503702181</v>
      </c>
      <c r="K25">
        <f t="shared" si="3"/>
        <v>17829.345134032621</v>
      </c>
      <c r="L25">
        <f t="shared" si="4"/>
        <v>1399.8893386960403</v>
      </c>
      <c r="M25">
        <f t="shared" si="1"/>
        <v>17.939258882735267</v>
      </c>
      <c r="N25">
        <f t="shared" si="5"/>
        <v>111.89062918657756</v>
      </c>
      <c r="O25" t="s">
        <v>47</v>
      </c>
      <c r="P25" s="9"/>
    </row>
    <row r="26" spans="1:16" x14ac:dyDescent="0.25">
      <c r="A26">
        <v>12</v>
      </c>
      <c r="B26" s="3">
        <f>25500000/2^A26</f>
        <v>6225.5859375</v>
      </c>
      <c r="C26">
        <v>20</v>
      </c>
      <c r="D26">
        <f>C26/6375000</f>
        <v>3.1372549019607842E-6</v>
      </c>
      <c r="E26" s="2">
        <v>10000</v>
      </c>
      <c r="F26">
        <v>0</v>
      </c>
      <c r="G26">
        <v>9676.05795180723</v>
      </c>
      <c r="H26">
        <v>35.663585943775125</v>
      </c>
      <c r="I26">
        <v>5.2415255970015249</v>
      </c>
      <c r="J26">
        <v>5.3309218311924838</v>
      </c>
      <c r="K26">
        <f t="shared" si="3"/>
        <v>17896.354817351796</v>
      </c>
      <c r="L26">
        <f t="shared" si="4"/>
        <v>65.961592136776318</v>
      </c>
      <c r="M26">
        <f t="shared" si="1"/>
        <v>17.896597935667319</v>
      </c>
      <c r="N26">
        <f>1000000000000*L26/(2*PI()*$B26*(K26^2+L26^2))</f>
        <v>5.2649707894917226</v>
      </c>
      <c r="O26" t="s">
        <v>52</v>
      </c>
      <c r="P26" s="9"/>
    </row>
    <row r="27" spans="1:16" x14ac:dyDescent="0.25">
      <c r="A27" s="5">
        <v>12</v>
      </c>
      <c r="B27" s="6">
        <f>25500000/2^A27</f>
        <v>6225.5859375</v>
      </c>
      <c r="C27" s="5">
        <v>19</v>
      </c>
      <c r="D27" s="5">
        <f>C27/6375000</f>
        <v>2.9803921568627452E-6</v>
      </c>
      <c r="E27" s="7">
        <v>10000</v>
      </c>
      <c r="F27" s="5">
        <v>0</v>
      </c>
      <c r="G27" s="5">
        <v>9668.7289763779518</v>
      </c>
      <c r="H27" s="5">
        <v>-23.717922677165376</v>
      </c>
      <c r="I27" s="5">
        <v>4.6698539548974729</v>
      </c>
      <c r="J27" s="5">
        <v>5.0999939401725118</v>
      </c>
      <c r="K27" s="5">
        <f t="shared" si="3"/>
        <v>17882.799509458509</v>
      </c>
      <c r="L27" s="5">
        <f t="shared" si="4"/>
        <v>-43.867488379582028</v>
      </c>
      <c r="M27" s="5">
        <f t="shared" si="1"/>
        <v>17.882907118814401</v>
      </c>
      <c r="N27" s="5">
        <f>1000000000000*L27/(2*PI()*$B27*(K27^2+L27^2))</f>
        <v>-3.5067841943446503</v>
      </c>
      <c r="O27" s="5" t="s">
        <v>53</v>
      </c>
      <c r="P27" s="10" t="s">
        <v>34</v>
      </c>
    </row>
    <row r="28" spans="1:16" x14ac:dyDescent="0.25">
      <c r="A28">
        <v>12</v>
      </c>
      <c r="B28" s="3">
        <f>25500000/2^A28</f>
        <v>6225.5859375</v>
      </c>
      <c r="C28">
        <v>18</v>
      </c>
      <c r="D28">
        <f>C28/6375000</f>
        <v>2.8235294117647058E-6</v>
      </c>
      <c r="E28" s="2">
        <v>10000</v>
      </c>
      <c r="F28">
        <v>0</v>
      </c>
      <c r="G28">
        <v>9667.0675280898813</v>
      </c>
      <c r="H28">
        <v>-85.001366292134904</v>
      </c>
      <c r="I28">
        <v>5.187947054348558</v>
      </c>
      <c r="J28">
        <v>5.2187149240846411</v>
      </c>
      <c r="K28">
        <f t="shared" si="3"/>
        <v>17879.726577462639</v>
      </c>
      <c r="L28">
        <f t="shared" si="4"/>
        <v>-157.21429312436172</v>
      </c>
      <c r="M28">
        <f t="shared" si="1"/>
        <v>17.881108943901832</v>
      </c>
      <c r="N28">
        <f>1000000000000*L28/(2*PI()*$B28*(K28^2+L28^2))</f>
        <v>-12.571196189891674</v>
      </c>
      <c r="O28" t="s">
        <v>51</v>
      </c>
      <c r="P28" s="9"/>
    </row>
    <row r="29" spans="1:16" x14ac:dyDescent="0.25">
      <c r="A29">
        <v>12</v>
      </c>
      <c r="B29" s="3">
        <f>25500000/2^A29</f>
        <v>6225.5859375</v>
      </c>
      <c r="C29">
        <v>17</v>
      </c>
      <c r="D29">
        <f>C29/6375000</f>
        <v>2.6666666666666668E-6</v>
      </c>
      <c r="E29" s="2">
        <v>10000</v>
      </c>
      <c r="F29">
        <v>0</v>
      </c>
      <c r="G29">
        <v>9667.7275000000009</v>
      </c>
      <c r="H29">
        <v>-144.25133064516123</v>
      </c>
      <c r="I29">
        <v>4.9736528610527158</v>
      </c>
      <c r="J29">
        <v>5.1505262081964922</v>
      </c>
      <c r="K29">
        <f t="shared" si="3"/>
        <v>17880.947228633995</v>
      </c>
      <c r="L29">
        <f t="shared" si="4"/>
        <v>-266.8000759150857</v>
      </c>
      <c r="M29">
        <f t="shared" si="1"/>
        <v>17.884928129623081</v>
      </c>
      <c r="N29">
        <f>1000000000000*L29/(2*PI()*$B29*(K29^2+L29^2))</f>
        <v>-21.327901544298886</v>
      </c>
      <c r="O29" t="s">
        <v>50</v>
      </c>
      <c r="P29" s="9"/>
    </row>
    <row r="30" spans="1:16" x14ac:dyDescent="0.25">
      <c r="A30">
        <v>12</v>
      </c>
      <c r="B30" s="3">
        <f t="shared" si="0"/>
        <v>6225.5859375</v>
      </c>
      <c r="C30">
        <v>16</v>
      </c>
      <c r="D30">
        <f t="shared" si="2"/>
        <v>2.5098039215686274E-6</v>
      </c>
      <c r="E30" s="2">
        <v>10000</v>
      </c>
      <c r="F30">
        <v>0</v>
      </c>
      <c r="G30">
        <v>9668.6558759124109</v>
      </c>
      <c r="H30">
        <v>-204.6106021897811</v>
      </c>
      <c r="I30">
        <v>5.0449687446244305</v>
      </c>
      <c r="J30">
        <v>5.296308386435661</v>
      </c>
      <c r="K30">
        <f t="shared" si="3"/>
        <v>17882.664306478622</v>
      </c>
      <c r="L30">
        <f t="shared" si="4"/>
        <v>-378.43757803211759</v>
      </c>
      <c r="M30">
        <f t="shared" si="1"/>
        <v>17.890672900612714</v>
      </c>
      <c r="N30">
        <f t="shared" si="5"/>
        <v>-30.239545123183071</v>
      </c>
      <c r="O30" t="s">
        <v>48</v>
      </c>
      <c r="P30" s="9"/>
    </row>
    <row r="31" spans="1:16" x14ac:dyDescent="0.25">
      <c r="A31" s="5">
        <v>13</v>
      </c>
      <c r="B31" s="6">
        <f t="shared" si="0"/>
        <v>3112.79296875</v>
      </c>
      <c r="C31" s="5">
        <v>21</v>
      </c>
      <c r="D31" s="5">
        <f t="shared" si="2"/>
        <v>3.2941176470588236E-6</v>
      </c>
      <c r="E31" s="7">
        <v>10000</v>
      </c>
      <c r="F31" s="5">
        <v>0</v>
      </c>
      <c r="G31" s="5">
        <v>9676.3372156862806</v>
      </c>
      <c r="H31" s="5">
        <v>-5.0267319607843133</v>
      </c>
      <c r="I31" s="5">
        <v>4.422605532780195</v>
      </c>
      <c r="J31" s="5">
        <v>3.9682190134733095</v>
      </c>
      <c r="K31" s="5">
        <f t="shared" si="3"/>
        <v>17896.871329912185</v>
      </c>
      <c r="L31" s="5">
        <f t="shared" si="4"/>
        <v>-9.2971930501011943</v>
      </c>
      <c r="M31" s="5">
        <f t="shared" si="1"/>
        <v>17.896876159683657</v>
      </c>
      <c r="N31" s="5">
        <f t="shared" si="5"/>
        <v>-1.4841144550384116</v>
      </c>
      <c r="O31" s="5" t="s">
        <v>94</v>
      </c>
      <c r="P31" s="10" t="s">
        <v>34</v>
      </c>
    </row>
    <row r="32" spans="1:16" x14ac:dyDescent="0.25">
      <c r="A32">
        <v>13</v>
      </c>
      <c r="B32" s="3">
        <f t="shared" si="0"/>
        <v>3112.79296875</v>
      </c>
      <c r="C32">
        <v>20</v>
      </c>
      <c r="D32">
        <f t="shared" si="2"/>
        <v>3.1372549019607842E-6</v>
      </c>
      <c r="E32" s="2">
        <v>10000</v>
      </c>
      <c r="F32">
        <v>0</v>
      </c>
      <c r="G32">
        <v>9674.2914423076909</v>
      </c>
      <c r="H32">
        <v>-35.173243589743592</v>
      </c>
      <c r="I32">
        <v>3.5258418029952101</v>
      </c>
      <c r="J32">
        <v>3.8744050309774907</v>
      </c>
      <c r="K32">
        <f t="shared" si="3"/>
        <v>17893.087569372354</v>
      </c>
      <c r="L32">
        <f t="shared" si="4"/>
        <v>-65.054679343009425</v>
      </c>
      <c r="M32">
        <f t="shared" si="1"/>
        <v>17.893324091509072</v>
      </c>
      <c r="N32">
        <f>1000000000000*L32/(2*PI()*$B32*(K32^2+L32^2))</f>
        <v>-10.388961094219189</v>
      </c>
      <c r="O32" t="s">
        <v>93</v>
      </c>
      <c r="P32" s="9"/>
    </row>
    <row r="33" spans="1:16" x14ac:dyDescent="0.25">
      <c r="A33">
        <v>14</v>
      </c>
      <c r="B33" s="3">
        <f t="shared" si="0"/>
        <v>1556.396484375</v>
      </c>
      <c r="C33">
        <v>32</v>
      </c>
      <c r="D33">
        <f t="shared" si="2"/>
        <v>5.0196078431372549E-6</v>
      </c>
      <c r="E33" s="2">
        <v>10000</v>
      </c>
      <c r="F33">
        <v>0</v>
      </c>
      <c r="G33">
        <v>9694.0525378787825</v>
      </c>
      <c r="H33">
        <v>113.15860984848491</v>
      </c>
      <c r="I33">
        <v>3.0792926428620651</v>
      </c>
      <c r="J33">
        <v>2.8406014226706953</v>
      </c>
      <c r="K33">
        <f t="shared" si="3"/>
        <v>17929.636707428501</v>
      </c>
      <c r="L33">
        <f t="shared" si="4"/>
        <v>209.29252827682015</v>
      </c>
      <c r="M33">
        <f t="shared" si="1"/>
        <v>17.93207977769854</v>
      </c>
      <c r="N33">
        <f t="shared" si="5"/>
        <v>66.565847024149903</v>
      </c>
      <c r="O33" t="s">
        <v>60</v>
      </c>
      <c r="P33" s="9"/>
    </row>
    <row r="34" spans="1:16" x14ac:dyDescent="0.25">
      <c r="A34">
        <v>14</v>
      </c>
      <c r="B34" s="3">
        <f>25500000/2^A34</f>
        <v>1556.396484375</v>
      </c>
      <c r="C34">
        <v>25</v>
      </c>
      <c r="D34">
        <f>C34/6375000</f>
        <v>3.9215686274509803E-6</v>
      </c>
      <c r="E34" s="2">
        <v>10000</v>
      </c>
      <c r="F34">
        <v>0</v>
      </c>
      <c r="G34">
        <v>9698.6060147601311</v>
      </c>
      <c r="H34">
        <v>7.9378535793357781</v>
      </c>
      <c r="I34">
        <v>2.8407219964360642</v>
      </c>
      <c r="J34">
        <v>2.9556394886106112</v>
      </c>
      <c r="K34">
        <f t="shared" si="3"/>
        <v>17938.0585914568</v>
      </c>
      <c r="L34">
        <f t="shared" si="4"/>
        <v>14.681458591041848</v>
      </c>
      <c r="M34">
        <f t="shared" si="1"/>
        <v>17.938070607541221</v>
      </c>
      <c r="N34">
        <f>1000000000000*L34/(2*PI()*$B34*(K34^2+L34^2))</f>
        <v>4.6657120003663977</v>
      </c>
      <c r="O34" t="s">
        <v>63</v>
      </c>
      <c r="P34" s="9"/>
    </row>
    <row r="35" spans="1:16" x14ac:dyDescent="0.25">
      <c r="A35" s="5">
        <v>14</v>
      </c>
      <c r="B35" s="6">
        <f>25500000/2^A35</f>
        <v>1556.396484375</v>
      </c>
      <c r="C35" s="5">
        <v>24</v>
      </c>
      <c r="D35" s="5">
        <f>C35/6375000</f>
        <v>3.7647058823529414E-6</v>
      </c>
      <c r="E35" s="7">
        <v>10000</v>
      </c>
      <c r="F35" s="5">
        <v>0</v>
      </c>
      <c r="G35" s="5">
        <v>9690.3200766283335</v>
      </c>
      <c r="H35" s="5">
        <v>-7.278178429118773</v>
      </c>
      <c r="I35" s="5">
        <v>2.9082459055245229</v>
      </c>
      <c r="J35" s="5">
        <v>2.7091004445021474</v>
      </c>
      <c r="K35" s="5">
        <f t="shared" si="3"/>
        <v>17922.733333015825</v>
      </c>
      <c r="L35" s="5">
        <f t="shared" si="4"/>
        <v>-13.461356292019509</v>
      </c>
      <c r="M35" s="5">
        <f t="shared" si="1"/>
        <v>17.922743443533559</v>
      </c>
      <c r="N35" s="5">
        <f>1000000000000*L35/(2*PI()*$B35*(K35^2+L35^2))</f>
        <v>-4.2852876426681252</v>
      </c>
      <c r="O35" s="5" t="s">
        <v>64</v>
      </c>
      <c r="P35" s="10" t="s">
        <v>34</v>
      </c>
    </row>
    <row r="36" spans="1:16" x14ac:dyDescent="0.25">
      <c r="A36">
        <v>14</v>
      </c>
      <c r="B36" s="3">
        <f>25500000/2^A36</f>
        <v>1556.396484375</v>
      </c>
      <c r="C36">
        <v>23</v>
      </c>
      <c r="D36">
        <f>C36/6375000</f>
        <v>3.607843137254902E-6</v>
      </c>
      <c r="E36" s="2">
        <v>10000</v>
      </c>
      <c r="F36">
        <v>0</v>
      </c>
      <c r="G36">
        <v>9690.099405594392</v>
      </c>
      <c r="H36">
        <v>-22.441721678321713</v>
      </c>
      <c r="I36">
        <v>2.6604194152167584</v>
      </c>
      <c r="J36">
        <v>2.8998244689615276</v>
      </c>
      <c r="K36">
        <f t="shared" si="3"/>
        <v>17922.325190863205</v>
      </c>
      <c r="L36">
        <f t="shared" si="4"/>
        <v>-41.507090580465999</v>
      </c>
      <c r="M36">
        <f t="shared" si="1"/>
        <v>17.922421318935324</v>
      </c>
      <c r="N36">
        <f>1000000000000*L36/(2*PI()*$B36*(K36^2+L36^2))</f>
        <v>-13.213904012709008</v>
      </c>
      <c r="O36" t="s">
        <v>62</v>
      </c>
      <c r="P36" s="9"/>
    </row>
    <row r="37" spans="1:16" x14ac:dyDescent="0.25">
      <c r="A37">
        <v>14</v>
      </c>
      <c r="B37" s="3">
        <f t="shared" si="0"/>
        <v>1556.396484375</v>
      </c>
      <c r="C37">
        <v>16</v>
      </c>
      <c r="D37">
        <f t="shared" si="2"/>
        <v>2.5098039215686274E-6</v>
      </c>
      <c r="E37" s="2">
        <v>10000</v>
      </c>
      <c r="F37">
        <v>0</v>
      </c>
      <c r="G37">
        <v>9690.7828799999879</v>
      </c>
      <c r="H37">
        <v>-128.18898799999991</v>
      </c>
      <c r="I37">
        <v>2.9432907613076331</v>
      </c>
      <c r="J37">
        <v>2.8723990676533768</v>
      </c>
      <c r="K37">
        <f t="shared" si="3"/>
        <v>17923.589311079522</v>
      </c>
      <c r="L37">
        <f t="shared" si="4"/>
        <v>-237.09196703361724</v>
      </c>
      <c r="M37">
        <f t="shared" si="1"/>
        <v>17.926725546788575</v>
      </c>
      <c r="N37">
        <f t="shared" si="5"/>
        <v>-75.455478316883415</v>
      </c>
      <c r="O37" t="s">
        <v>61</v>
      </c>
      <c r="P37" s="9"/>
    </row>
  </sheetData>
  <mergeCells count="5">
    <mergeCell ref="E3:F3"/>
    <mergeCell ref="G3:H3"/>
    <mergeCell ref="I3:J3"/>
    <mergeCell ref="M3:N3"/>
    <mergeCell ref="A1:B1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3D93-2EBF-4FCD-93BB-B022F9B3A9A8}">
  <dimension ref="A1:X46"/>
  <sheetViews>
    <sheetView zoomScaleNormal="100" workbookViewId="0">
      <selection activeCell="F4" sqref="F4:G4"/>
    </sheetView>
  </sheetViews>
  <sheetFormatPr defaultRowHeight="15" x14ac:dyDescent="0.25"/>
  <cols>
    <col min="1" max="1" width="10.140625" customWidth="1"/>
    <col min="2" max="2" width="13.7109375" customWidth="1"/>
    <col min="3" max="4" width="10.5703125" bestFit="1" customWidth="1"/>
    <col min="5" max="5" width="10.7109375" bestFit="1" customWidth="1"/>
    <col min="10" max="10" width="12" bestFit="1" customWidth="1"/>
    <col min="12" max="12" width="22.28515625" bestFit="1" customWidth="1"/>
    <col min="13" max="13" width="7.85546875" bestFit="1" customWidth="1"/>
    <col min="14" max="14" width="10.85546875" bestFit="1" customWidth="1"/>
    <col min="18" max="18" width="21.7109375" bestFit="1" customWidth="1"/>
  </cols>
  <sheetData>
    <row r="1" spans="1:24" ht="24" thickBot="1" x14ac:dyDescent="0.4">
      <c r="A1" s="41" t="s">
        <v>103</v>
      </c>
      <c r="B1" s="41"/>
      <c r="C1" s="41"/>
      <c r="D1" s="12">
        <v>44701</v>
      </c>
      <c r="R1" s="14" t="s">
        <v>83</v>
      </c>
      <c r="S1" s="42" t="s">
        <v>81</v>
      </c>
      <c r="T1" s="42"/>
      <c r="U1" s="42"/>
      <c r="V1" s="42"/>
      <c r="W1" s="42"/>
      <c r="X1" s="42"/>
    </row>
    <row r="2" spans="1:24" ht="18.75" thickTop="1" thickBot="1" x14ac:dyDescent="0.35">
      <c r="F2" s="39" t="s">
        <v>1</v>
      </c>
      <c r="G2" s="39"/>
      <c r="H2" s="39" t="s">
        <v>9</v>
      </c>
      <c r="I2" s="39"/>
      <c r="J2" s="39" t="s">
        <v>10</v>
      </c>
      <c r="K2" s="39"/>
      <c r="M2" s="39" t="s">
        <v>28</v>
      </c>
      <c r="N2" s="39"/>
      <c r="O2" s="39" t="s">
        <v>79</v>
      </c>
      <c r="P2" s="39"/>
      <c r="R2" s="4" t="s">
        <v>6</v>
      </c>
      <c r="S2" s="13">
        <v>1500</v>
      </c>
      <c r="T2" s="13">
        <v>2200</v>
      </c>
      <c r="U2" s="13">
        <v>3300</v>
      </c>
      <c r="V2" s="13">
        <v>4700</v>
      </c>
      <c r="W2" s="13">
        <v>6800</v>
      </c>
      <c r="X2" s="13">
        <v>10000</v>
      </c>
    </row>
    <row r="3" spans="1:24" ht="16.5" thickTop="1" thickBot="1" x14ac:dyDescent="0.3">
      <c r="A3" s="4" t="s">
        <v>5</v>
      </c>
      <c r="B3" s="4" t="s">
        <v>6</v>
      </c>
      <c r="C3" s="4" t="s">
        <v>0</v>
      </c>
      <c r="D3" s="4" t="s">
        <v>26</v>
      </c>
      <c r="E3" s="4" t="s">
        <v>23</v>
      </c>
      <c r="F3" s="4" t="s">
        <v>3</v>
      </c>
      <c r="G3" s="4" t="s">
        <v>4</v>
      </c>
      <c r="H3" s="4" t="s">
        <v>24</v>
      </c>
      <c r="I3" s="4" t="s">
        <v>25</v>
      </c>
      <c r="J3" s="4" t="s">
        <v>24</v>
      </c>
      <c r="K3" s="4" t="s">
        <v>25</v>
      </c>
      <c r="L3" s="4" t="s">
        <v>7</v>
      </c>
      <c r="M3" s="8" t="s">
        <v>3</v>
      </c>
      <c r="N3" s="8" t="s">
        <v>4</v>
      </c>
      <c r="O3" s="8" t="s">
        <v>3</v>
      </c>
      <c r="P3" s="8" t="s">
        <v>4</v>
      </c>
      <c r="R3" s="13">
        <v>1556</v>
      </c>
      <c r="S3" s="2">
        <v>1477.7</v>
      </c>
      <c r="T3" s="2">
        <v>2193.1999999999998</v>
      </c>
      <c r="U3" s="2">
        <v>3233.7</v>
      </c>
      <c r="V3" s="2">
        <v>4705.5</v>
      </c>
      <c r="W3" s="2">
        <v>6738.9</v>
      </c>
      <c r="X3" s="2">
        <v>9950</v>
      </c>
    </row>
    <row r="4" spans="1:24" x14ac:dyDescent="0.25">
      <c r="A4" s="3">
        <v>8</v>
      </c>
      <c r="B4" s="3">
        <f>MROUND(25500000/2^A4,1)</f>
        <v>99609</v>
      </c>
      <c r="C4">
        <v>16</v>
      </c>
      <c r="D4" s="2">
        <v>1E-4</v>
      </c>
      <c r="E4">
        <v>1</v>
      </c>
      <c r="F4">
        <f>VLOOKUP(B4,$R$3:$X$9,1+E4)</f>
        <v>1477.2</v>
      </c>
      <c r="G4">
        <f>VLOOKUP(B4,$R$13:$X$19,1+E4)</f>
        <v>7.0000000000000005E-13</v>
      </c>
      <c r="H4">
        <v>1122.2186120996444</v>
      </c>
      <c r="I4">
        <v>-2.8178288967971524E-10</v>
      </c>
      <c r="J4">
        <v>3.1646819670760369</v>
      </c>
      <c r="K4">
        <v>3.590183688428083E-12</v>
      </c>
      <c r="L4" t="s">
        <v>29</v>
      </c>
      <c r="M4" s="11">
        <f>H4/F4-1</f>
        <v>-0.24030692384264529</v>
      </c>
      <c r="N4" s="11">
        <f>I4/G4-1</f>
        <v>-403.54698525673604</v>
      </c>
      <c r="O4" s="11">
        <f>J4/F4</f>
        <v>2.1423517242594348E-3</v>
      </c>
      <c r="P4" s="11">
        <f>K4/G4</f>
        <v>5.1288338406115468</v>
      </c>
      <c r="R4" s="13">
        <v>3113</v>
      </c>
      <c r="S4" s="2">
        <v>1477.3</v>
      </c>
      <c r="T4" s="2">
        <v>2193.1</v>
      </c>
      <c r="U4" s="2">
        <v>3233.6</v>
      </c>
      <c r="V4" s="2">
        <v>4706.3999999999996</v>
      </c>
      <c r="W4" s="2">
        <v>6737.6</v>
      </c>
      <c r="X4" s="2">
        <v>9952</v>
      </c>
    </row>
    <row r="5" spans="1:24" x14ac:dyDescent="0.25">
      <c r="A5" s="3">
        <v>8</v>
      </c>
      <c r="B5" s="3">
        <f t="shared" ref="B5:B45" si="0">MROUND(25500000/2^A5,1)</f>
        <v>99609</v>
      </c>
      <c r="C5">
        <v>16</v>
      </c>
      <c r="D5" s="2">
        <v>1E-4</v>
      </c>
      <c r="E5">
        <v>2</v>
      </c>
      <c r="F5">
        <f t="shared" ref="F5:F45" si="1">VLOOKUP(B5,$R$3:$X$9,1+E5)</f>
        <v>2192.1</v>
      </c>
      <c r="G5">
        <f t="shared" ref="G5:G45" si="2">VLOOKUP(B5,$R$13:$X$19,1+E5)</f>
        <v>7.0000000000000005E-13</v>
      </c>
      <c r="H5">
        <v>1684.0627340823978</v>
      </c>
      <c r="I5">
        <v>-1.6811093258426951E-10</v>
      </c>
      <c r="J5">
        <v>3.04037235554692</v>
      </c>
      <c r="K5">
        <v>1.5817946437766775E-12</v>
      </c>
      <c r="L5" t="s">
        <v>30</v>
      </c>
      <c r="M5" s="11">
        <f t="shared" ref="M5:M45" si="3">H5/F5-1</f>
        <v>-0.23175825277934492</v>
      </c>
      <c r="N5" s="11">
        <f t="shared" ref="N5:N45" si="4">I5/G5-1</f>
        <v>-241.15847512038499</v>
      </c>
      <c r="O5" s="11">
        <f t="shared" ref="O5:O45" si="5">J5/F5</f>
        <v>1.3869679100163863E-3</v>
      </c>
      <c r="P5" s="11">
        <f t="shared" ref="P5:P45" si="6">K5/G5</f>
        <v>2.2597066339666818</v>
      </c>
      <c r="R5" s="13">
        <v>6226</v>
      </c>
      <c r="S5" s="2">
        <v>1477.3</v>
      </c>
      <c r="T5" s="2">
        <v>2192.4</v>
      </c>
      <c r="U5" s="2">
        <v>3233.8</v>
      </c>
      <c r="V5" s="2">
        <v>4704.2</v>
      </c>
      <c r="W5" s="2">
        <v>6738</v>
      </c>
      <c r="X5" s="2">
        <v>9947</v>
      </c>
    </row>
    <row r="6" spans="1:24" x14ac:dyDescent="0.25">
      <c r="A6" s="3">
        <v>8</v>
      </c>
      <c r="B6" s="3">
        <f t="shared" si="0"/>
        <v>99609</v>
      </c>
      <c r="C6">
        <v>16</v>
      </c>
      <c r="D6" s="2">
        <v>1E-4</v>
      </c>
      <c r="E6">
        <v>3</v>
      </c>
      <c r="F6">
        <f t="shared" si="1"/>
        <v>3232.4</v>
      </c>
      <c r="G6">
        <f t="shared" si="2"/>
        <v>8.0000000000000002E-13</v>
      </c>
      <c r="H6">
        <v>2469.495886792452</v>
      </c>
      <c r="I6">
        <v>-9.9360856981132143E-11</v>
      </c>
      <c r="J6">
        <v>3.0422841571497461</v>
      </c>
      <c r="K6">
        <v>7.8868478106606345E-13</v>
      </c>
      <c r="L6" t="s">
        <v>31</v>
      </c>
      <c r="M6" s="11">
        <f t="shared" si="3"/>
        <v>-0.2360178545995385</v>
      </c>
      <c r="N6" s="11">
        <f t="shared" si="4"/>
        <v>-125.20107122641518</v>
      </c>
      <c r="O6" s="11">
        <f t="shared" si="5"/>
        <v>9.4118430799088786E-4</v>
      </c>
      <c r="P6" s="11">
        <f t="shared" si="6"/>
        <v>0.98585597633257926</v>
      </c>
      <c r="R6" s="13">
        <v>12451</v>
      </c>
      <c r="S6" s="2">
        <v>1476.8</v>
      </c>
      <c r="T6" s="2">
        <v>2191.4</v>
      </c>
      <c r="U6" s="2">
        <v>3232.4</v>
      </c>
      <c r="V6" s="2">
        <v>4705.8</v>
      </c>
      <c r="W6" s="2">
        <v>6736.5</v>
      </c>
      <c r="X6" s="2">
        <v>9950</v>
      </c>
    </row>
    <row r="7" spans="1:24" x14ac:dyDescent="0.25">
      <c r="A7" s="3">
        <v>8</v>
      </c>
      <c r="B7" s="3">
        <f t="shared" si="0"/>
        <v>99609</v>
      </c>
      <c r="C7">
        <v>16</v>
      </c>
      <c r="D7" s="2">
        <v>1E-4</v>
      </c>
      <c r="E7">
        <v>4</v>
      </c>
      <c r="F7">
        <f t="shared" si="1"/>
        <v>4705.3</v>
      </c>
      <c r="G7">
        <f t="shared" si="2"/>
        <v>8.0000000000000002E-13</v>
      </c>
      <c r="H7">
        <v>3508.7897163120542</v>
      </c>
      <c r="I7">
        <v>-5.6347128368794406E-11</v>
      </c>
      <c r="J7">
        <v>3.0500669550289201</v>
      </c>
      <c r="K7">
        <v>3.8172510370428647E-13</v>
      </c>
      <c r="L7" t="s">
        <v>32</v>
      </c>
      <c r="M7" s="11">
        <f t="shared" si="3"/>
        <v>-0.25428990365926629</v>
      </c>
      <c r="N7" s="11">
        <f t="shared" si="4"/>
        <v>-71.433910460993005</v>
      </c>
      <c r="O7" s="11">
        <f t="shared" si="5"/>
        <v>6.4821944509997663E-4</v>
      </c>
      <c r="P7" s="11">
        <f t="shared" si="6"/>
        <v>0.47715637963035806</v>
      </c>
      <c r="R7" s="13">
        <v>24902</v>
      </c>
      <c r="S7" s="2">
        <v>1477.2</v>
      </c>
      <c r="T7" s="2">
        <v>2192.6</v>
      </c>
      <c r="U7" s="2">
        <v>3233.2</v>
      </c>
      <c r="V7" s="2">
        <v>4705.3999999999996</v>
      </c>
      <c r="W7" s="2">
        <v>6735.9</v>
      </c>
      <c r="X7" s="2">
        <v>9948</v>
      </c>
    </row>
    <row r="8" spans="1:24" x14ac:dyDescent="0.25">
      <c r="A8" s="3">
        <v>8</v>
      </c>
      <c r="B8" s="3">
        <f t="shared" si="0"/>
        <v>99609</v>
      </c>
      <c r="C8">
        <v>16</v>
      </c>
      <c r="D8" s="2">
        <v>1E-4</v>
      </c>
      <c r="E8">
        <v>5</v>
      </c>
      <c r="F8">
        <f t="shared" si="1"/>
        <v>6735.4</v>
      </c>
      <c r="G8">
        <f t="shared" si="2"/>
        <v>7.0000000000000005E-13</v>
      </c>
      <c r="H8">
        <v>4912.0323465703959</v>
      </c>
      <c r="I8">
        <v>-2.769987906137179E-11</v>
      </c>
      <c r="J8">
        <v>2.9733475371439337</v>
      </c>
      <c r="K8">
        <v>1.8619430903442913E-13</v>
      </c>
      <c r="L8" t="s">
        <v>27</v>
      </c>
      <c r="M8" s="11">
        <f t="shared" si="3"/>
        <v>-0.27071408578994627</v>
      </c>
      <c r="N8" s="11">
        <f t="shared" si="4"/>
        <v>-40.571255801959694</v>
      </c>
      <c r="O8" s="11">
        <f t="shared" si="5"/>
        <v>4.4145077310091962E-4</v>
      </c>
      <c r="P8" s="11">
        <f t="shared" si="6"/>
        <v>0.26599187004918445</v>
      </c>
      <c r="R8" s="13">
        <v>49805</v>
      </c>
      <c r="S8" s="2">
        <v>1477</v>
      </c>
      <c r="T8" s="2">
        <v>2192.1999999999998</v>
      </c>
      <c r="U8" s="2">
        <v>3232.7</v>
      </c>
      <c r="V8" s="2">
        <v>4703.7</v>
      </c>
      <c r="W8" s="2">
        <v>6735</v>
      </c>
      <c r="X8" s="2">
        <v>9949.6</v>
      </c>
    </row>
    <row r="9" spans="1:24" x14ac:dyDescent="0.25">
      <c r="A9" s="3">
        <v>8</v>
      </c>
      <c r="B9" s="3">
        <f t="shared" si="0"/>
        <v>99609</v>
      </c>
      <c r="C9">
        <v>16</v>
      </c>
      <c r="D9" s="2">
        <v>1E-4</v>
      </c>
      <c r="E9">
        <v>6</v>
      </c>
      <c r="F9">
        <f t="shared" si="1"/>
        <v>9948</v>
      </c>
      <c r="G9">
        <f t="shared" si="2"/>
        <v>7.0000000000000005E-13</v>
      </c>
      <c r="H9">
        <v>7037.6392418772557</v>
      </c>
      <c r="I9">
        <v>-6.6612625992779728E-12</v>
      </c>
      <c r="J9">
        <v>3.0968453383723613</v>
      </c>
      <c r="K9">
        <v>9.2187126303294876E-14</v>
      </c>
      <c r="L9" t="s">
        <v>33</v>
      </c>
      <c r="M9" s="11">
        <f t="shared" si="3"/>
        <v>-0.29255737415789551</v>
      </c>
      <c r="N9" s="11">
        <f t="shared" si="4"/>
        <v>-10.51608942753996</v>
      </c>
      <c r="O9" s="11">
        <f t="shared" si="5"/>
        <v>3.1130331105472069E-4</v>
      </c>
      <c r="P9" s="11">
        <f t="shared" si="6"/>
        <v>0.13169589471899268</v>
      </c>
      <c r="R9" s="13">
        <v>99609</v>
      </c>
      <c r="S9" s="2">
        <v>1477.2</v>
      </c>
      <c r="T9" s="2">
        <v>2192.1</v>
      </c>
      <c r="U9" s="2">
        <v>3232.4</v>
      </c>
      <c r="V9" s="2">
        <v>4705.3</v>
      </c>
      <c r="W9" s="2">
        <v>6735.4</v>
      </c>
      <c r="X9" s="2">
        <v>9948</v>
      </c>
    </row>
    <row r="10" spans="1:24" x14ac:dyDescent="0.25">
      <c r="A10" s="3">
        <v>9</v>
      </c>
      <c r="B10" s="3">
        <f t="shared" si="0"/>
        <v>49805</v>
      </c>
      <c r="C10">
        <v>17</v>
      </c>
      <c r="D10" s="2">
        <v>1E-4</v>
      </c>
      <c r="E10">
        <v>1</v>
      </c>
      <c r="F10">
        <f t="shared" si="1"/>
        <v>1477</v>
      </c>
      <c r="G10">
        <f t="shared" si="2"/>
        <v>7.0000000000000005E-13</v>
      </c>
      <c r="H10">
        <v>1434.621730769232</v>
      </c>
      <c r="I10">
        <v>-1.944607230769225E-10</v>
      </c>
      <c r="J10">
        <v>1.0442058468480513</v>
      </c>
      <c r="K10">
        <v>1.6943693790152086E-12</v>
      </c>
      <c r="L10" t="s">
        <v>74</v>
      </c>
      <c r="M10" s="11">
        <f t="shared" si="3"/>
        <v>-2.8692125410133995E-2</v>
      </c>
      <c r="N10" s="11">
        <f t="shared" si="4"/>
        <v>-278.80103296703214</v>
      </c>
      <c r="O10" s="11">
        <f t="shared" si="5"/>
        <v>7.0697755372244498E-4</v>
      </c>
      <c r="P10" s="11">
        <f t="shared" si="6"/>
        <v>2.4205276843074408</v>
      </c>
    </row>
    <row r="11" spans="1:24" ht="18" thickBot="1" x14ac:dyDescent="0.35">
      <c r="A11" s="3">
        <v>9</v>
      </c>
      <c r="B11" s="3">
        <f t="shared" si="0"/>
        <v>49805</v>
      </c>
      <c r="C11">
        <v>17</v>
      </c>
      <c r="D11" s="2">
        <v>1E-4</v>
      </c>
      <c r="E11">
        <v>2</v>
      </c>
      <c r="F11">
        <f t="shared" si="1"/>
        <v>2192.1999999999998</v>
      </c>
      <c r="G11">
        <f t="shared" si="2"/>
        <v>5.9999999999999997E-13</v>
      </c>
      <c r="H11">
        <v>2182.2469291338634</v>
      </c>
      <c r="I11">
        <v>-1.2281024803149596E-10</v>
      </c>
      <c r="J11">
        <v>1.2153781769836927</v>
      </c>
      <c r="K11">
        <v>7.2799072897427864E-13</v>
      </c>
      <c r="L11" t="s">
        <v>75</v>
      </c>
      <c r="M11" s="11">
        <f t="shared" si="3"/>
        <v>-4.5402202655488999E-3</v>
      </c>
      <c r="N11" s="11">
        <f t="shared" si="4"/>
        <v>-205.68374671915996</v>
      </c>
      <c r="O11" s="11">
        <f t="shared" si="5"/>
        <v>5.5441026228614763E-4</v>
      </c>
      <c r="P11" s="11">
        <f t="shared" si="6"/>
        <v>1.2133178816237977</v>
      </c>
      <c r="R11" s="14" t="s">
        <v>82</v>
      </c>
      <c r="S11" s="42" t="s">
        <v>111</v>
      </c>
      <c r="T11" s="42"/>
      <c r="U11" s="42"/>
      <c r="V11" s="42"/>
      <c r="W11" s="42"/>
      <c r="X11" s="42"/>
    </row>
    <row r="12" spans="1:24" ht="16.5" thickTop="1" thickBot="1" x14ac:dyDescent="0.3">
      <c r="A12" s="3">
        <v>9</v>
      </c>
      <c r="B12" s="3">
        <f t="shared" si="0"/>
        <v>49805</v>
      </c>
      <c r="C12">
        <v>17</v>
      </c>
      <c r="D12" s="2">
        <v>1E-4</v>
      </c>
      <c r="E12">
        <v>3</v>
      </c>
      <c r="F12">
        <f t="shared" si="1"/>
        <v>3232.7</v>
      </c>
      <c r="G12">
        <f t="shared" si="2"/>
        <v>9E-13</v>
      </c>
      <c r="H12">
        <v>3264.7256916996048</v>
      </c>
      <c r="I12">
        <v>-1.964575296442688E-10</v>
      </c>
      <c r="J12">
        <v>1.4722135252211723</v>
      </c>
      <c r="K12">
        <v>3.5688737291658539E-13</v>
      </c>
      <c r="L12" t="s">
        <v>76</v>
      </c>
      <c r="M12" s="11">
        <f t="shared" si="3"/>
        <v>9.9067936089352049E-3</v>
      </c>
      <c r="N12" s="11">
        <f t="shared" si="4"/>
        <v>-219.28614404918756</v>
      </c>
      <c r="O12" s="11">
        <f t="shared" si="5"/>
        <v>4.5541297529036793E-4</v>
      </c>
      <c r="P12" s="11">
        <f t="shared" si="6"/>
        <v>0.39654152546287263</v>
      </c>
      <c r="R12" s="4" t="s">
        <v>6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</row>
    <row r="13" spans="1:24" x14ac:dyDescent="0.25">
      <c r="A13" s="3">
        <v>9</v>
      </c>
      <c r="B13" s="3">
        <f t="shared" si="0"/>
        <v>49805</v>
      </c>
      <c r="C13">
        <v>17</v>
      </c>
      <c r="D13" s="2">
        <v>1E-4</v>
      </c>
      <c r="E13">
        <v>4</v>
      </c>
      <c r="F13">
        <f t="shared" si="1"/>
        <v>4703.7</v>
      </c>
      <c r="G13">
        <f t="shared" si="2"/>
        <v>8.0000000000000002E-13</v>
      </c>
      <c r="H13">
        <v>4393.8974436090193</v>
      </c>
      <c r="I13">
        <v>-3.7877977443609076E-11</v>
      </c>
      <c r="J13">
        <v>1.2680445867112791</v>
      </c>
      <c r="K13">
        <v>1.8997689318003074E-13</v>
      </c>
      <c r="L13" t="s">
        <v>77</v>
      </c>
      <c r="M13" s="11">
        <f t="shared" si="3"/>
        <v>-6.5863587471773344E-2</v>
      </c>
      <c r="N13" s="11">
        <f t="shared" si="4"/>
        <v>-48.347471804511343</v>
      </c>
      <c r="O13" s="11">
        <f t="shared" si="5"/>
        <v>2.6958449448546447E-4</v>
      </c>
      <c r="P13" s="11">
        <f t="shared" si="6"/>
        <v>0.23747111647503844</v>
      </c>
      <c r="R13" s="13">
        <v>1556</v>
      </c>
      <c r="S13" s="2">
        <v>7.9999999999999998E-12</v>
      </c>
      <c r="T13" s="2">
        <v>5.8000000000000003E-12</v>
      </c>
      <c r="U13" s="2">
        <v>4.4999999999999998E-12</v>
      </c>
      <c r="V13" s="2">
        <v>3.3000000000000001E-12</v>
      </c>
      <c r="W13" s="2">
        <v>2.5999999999999998E-12</v>
      </c>
      <c r="X13" s="2">
        <v>2E-12</v>
      </c>
    </row>
    <row r="14" spans="1:24" x14ac:dyDescent="0.25">
      <c r="A14" s="3">
        <v>9</v>
      </c>
      <c r="B14" s="3">
        <f t="shared" si="0"/>
        <v>49805</v>
      </c>
      <c r="C14">
        <v>17</v>
      </c>
      <c r="D14" s="2">
        <v>1E-4</v>
      </c>
      <c r="E14">
        <v>5</v>
      </c>
      <c r="F14">
        <f t="shared" si="1"/>
        <v>6735</v>
      </c>
      <c r="G14">
        <f t="shared" si="2"/>
        <v>8.0000000000000002E-13</v>
      </c>
      <c r="H14">
        <v>5874.6161832061034</v>
      </c>
      <c r="I14">
        <v>-9.4693080916030453E-11</v>
      </c>
      <c r="J14">
        <v>1.6575593471537022</v>
      </c>
      <c r="K14">
        <v>2.4087878222750512E-13</v>
      </c>
      <c r="L14" t="s">
        <v>78</v>
      </c>
      <c r="M14" s="11">
        <f t="shared" si="3"/>
        <v>-0.12774815394118733</v>
      </c>
      <c r="N14" s="11">
        <f t="shared" si="4"/>
        <v>-119.36635114503807</v>
      </c>
      <c r="O14" s="11">
        <f t="shared" si="5"/>
        <v>2.4611126164123269E-4</v>
      </c>
      <c r="P14" s="11">
        <f t="shared" si="6"/>
        <v>0.30109847778438137</v>
      </c>
      <c r="R14" s="13">
        <v>3113</v>
      </c>
      <c r="S14" s="2">
        <v>2.3999999999999999E-12</v>
      </c>
      <c r="T14" s="2">
        <v>1.9E-12</v>
      </c>
      <c r="U14" s="2">
        <v>1.6E-12</v>
      </c>
      <c r="V14" s="2">
        <v>1.4000000000000001E-12</v>
      </c>
      <c r="W14" s="2">
        <v>1.1E-12</v>
      </c>
      <c r="X14" s="2">
        <v>1.1E-12</v>
      </c>
    </row>
    <row r="15" spans="1:24" x14ac:dyDescent="0.25">
      <c r="A15" s="3">
        <v>9</v>
      </c>
      <c r="B15" s="3">
        <f t="shared" si="0"/>
        <v>49805</v>
      </c>
      <c r="C15">
        <v>17</v>
      </c>
      <c r="D15" s="2">
        <v>1E-4</v>
      </c>
      <c r="E15">
        <v>6</v>
      </c>
      <c r="F15">
        <f t="shared" si="1"/>
        <v>9949.6</v>
      </c>
      <c r="G15">
        <f t="shared" si="2"/>
        <v>9E-13</v>
      </c>
      <c r="H15">
        <v>8967.8221582733695</v>
      </c>
      <c r="I15">
        <v>-6.2657956115107904E-14</v>
      </c>
      <c r="J15">
        <v>1.3196409270665523</v>
      </c>
      <c r="K15">
        <v>4.1106909947350504E-14</v>
      </c>
      <c r="L15" t="s">
        <v>73</v>
      </c>
      <c r="M15" s="11">
        <f t="shared" si="3"/>
        <v>-9.8675106710483962E-2</v>
      </c>
      <c r="N15" s="11">
        <f t="shared" si="4"/>
        <v>-1.0696199512390088</v>
      </c>
      <c r="O15" s="11">
        <f t="shared" si="5"/>
        <v>1.3263256081315353E-4</v>
      </c>
      <c r="P15" s="11">
        <f t="shared" si="6"/>
        <v>4.5674344385945004E-2</v>
      </c>
      <c r="R15" s="13">
        <v>6226</v>
      </c>
      <c r="S15" s="2">
        <v>1.1999999999999999E-12</v>
      </c>
      <c r="T15" s="2">
        <v>1.1E-12</v>
      </c>
      <c r="U15" s="2">
        <v>1.1E-12</v>
      </c>
      <c r="V15" s="2">
        <v>9E-13</v>
      </c>
      <c r="W15" s="2">
        <v>9E-13</v>
      </c>
      <c r="X15" s="2">
        <v>9.9999999999999998E-13</v>
      </c>
    </row>
    <row r="16" spans="1:24" x14ac:dyDescent="0.25">
      <c r="A16" s="3">
        <v>10</v>
      </c>
      <c r="B16" s="3">
        <f t="shared" si="0"/>
        <v>24902</v>
      </c>
      <c r="C16">
        <v>17</v>
      </c>
      <c r="D16" s="2">
        <v>1E-4</v>
      </c>
      <c r="E16">
        <v>1</v>
      </c>
      <c r="F16">
        <f t="shared" si="1"/>
        <v>1477.2</v>
      </c>
      <c r="G16">
        <f t="shared" si="2"/>
        <v>4.9999999999999999E-13</v>
      </c>
      <c r="H16">
        <v>1504.6692828685232</v>
      </c>
      <c r="I16">
        <v>-1.3508449800796775E-10</v>
      </c>
      <c r="J16">
        <v>0.87227885567464603</v>
      </c>
      <c r="K16">
        <v>1.897222033715388E-12</v>
      </c>
      <c r="L16" t="s">
        <v>42</v>
      </c>
      <c r="M16" s="11">
        <f t="shared" si="3"/>
        <v>1.8595506951342378E-2</v>
      </c>
      <c r="N16" s="11">
        <f t="shared" si="4"/>
        <v>-271.16899601593553</v>
      </c>
      <c r="O16" s="11">
        <f t="shared" si="5"/>
        <v>5.9049475742935687E-4</v>
      </c>
      <c r="P16" s="11">
        <f t="shared" si="6"/>
        <v>3.794444067430776</v>
      </c>
      <c r="R16" s="13">
        <v>12451</v>
      </c>
      <c r="S16" s="2">
        <v>5.9999999999999997E-13</v>
      </c>
      <c r="T16" s="2">
        <v>5.9999999999999997E-13</v>
      </c>
      <c r="U16" s="2">
        <v>9E-13</v>
      </c>
      <c r="V16" s="2">
        <v>8.0000000000000002E-13</v>
      </c>
      <c r="W16" s="2">
        <v>8.0000000000000002E-13</v>
      </c>
      <c r="X16" s="2">
        <v>9E-13</v>
      </c>
    </row>
    <row r="17" spans="1:24" x14ac:dyDescent="0.25">
      <c r="A17" s="3">
        <v>10</v>
      </c>
      <c r="B17" s="3">
        <f t="shared" si="0"/>
        <v>24902</v>
      </c>
      <c r="C17">
        <v>17</v>
      </c>
      <c r="D17" s="2">
        <v>1E-4</v>
      </c>
      <c r="E17">
        <v>2</v>
      </c>
      <c r="F17">
        <f t="shared" si="1"/>
        <v>2192.6</v>
      </c>
      <c r="G17">
        <f t="shared" si="2"/>
        <v>7.0000000000000005E-13</v>
      </c>
      <c r="H17">
        <v>2263.7776171875075</v>
      </c>
      <c r="I17">
        <v>-7.8736107031249784E-11</v>
      </c>
      <c r="J17">
        <v>0.51714906006833905</v>
      </c>
      <c r="K17">
        <v>7.0752628199677949E-13</v>
      </c>
      <c r="L17" t="s">
        <v>43</v>
      </c>
      <c r="M17" s="11">
        <f t="shared" si="3"/>
        <v>3.2462654924522383E-2</v>
      </c>
      <c r="N17" s="11">
        <f t="shared" si="4"/>
        <v>-113.4801529017854</v>
      </c>
      <c r="O17" s="11">
        <f t="shared" si="5"/>
        <v>2.3586110556797366E-4</v>
      </c>
      <c r="P17" s="11">
        <f t="shared" si="6"/>
        <v>1.0107518314239707</v>
      </c>
      <c r="R17" s="13">
        <v>24902</v>
      </c>
      <c r="S17" s="2">
        <v>4.9999999999999999E-13</v>
      </c>
      <c r="T17" s="2">
        <v>7.0000000000000005E-13</v>
      </c>
      <c r="U17" s="2">
        <v>8.0000000000000002E-13</v>
      </c>
      <c r="V17" s="2">
        <v>8.0000000000000002E-13</v>
      </c>
      <c r="W17" s="2">
        <v>7.0000000000000005E-13</v>
      </c>
      <c r="X17" s="2">
        <v>9E-13</v>
      </c>
    </row>
    <row r="18" spans="1:24" x14ac:dyDescent="0.25">
      <c r="A18" s="3">
        <v>10</v>
      </c>
      <c r="B18" s="3">
        <f t="shared" si="0"/>
        <v>24902</v>
      </c>
      <c r="C18">
        <v>17</v>
      </c>
      <c r="D18" s="2">
        <v>1E-4</v>
      </c>
      <c r="E18">
        <v>3</v>
      </c>
      <c r="F18">
        <f t="shared" si="1"/>
        <v>3233.2</v>
      </c>
      <c r="G18">
        <f t="shared" si="2"/>
        <v>8.0000000000000002E-13</v>
      </c>
      <c r="H18">
        <v>3330.9756159420385</v>
      </c>
      <c r="I18">
        <v>-4.2585220289854942E-11</v>
      </c>
      <c r="J18">
        <v>0.33162312340625993</v>
      </c>
      <c r="K18">
        <v>2.4969008128031646E-13</v>
      </c>
      <c r="L18" t="s">
        <v>44</v>
      </c>
      <c r="M18" s="11">
        <f t="shared" si="3"/>
        <v>3.0241128276023321E-2</v>
      </c>
      <c r="N18" s="11">
        <f t="shared" si="4"/>
        <v>-54.231525362318678</v>
      </c>
      <c r="O18" s="11">
        <f t="shared" si="5"/>
        <v>1.0256808221151181E-4</v>
      </c>
      <c r="P18" s="11">
        <f t="shared" si="6"/>
        <v>0.31211260160039556</v>
      </c>
      <c r="R18" s="13">
        <v>49805</v>
      </c>
      <c r="S18" s="2">
        <v>7.0000000000000005E-13</v>
      </c>
      <c r="T18" s="2">
        <v>5.9999999999999997E-13</v>
      </c>
      <c r="U18" s="2">
        <v>9E-13</v>
      </c>
      <c r="V18" s="2">
        <v>8.0000000000000002E-13</v>
      </c>
      <c r="W18" s="2">
        <v>8.0000000000000002E-13</v>
      </c>
      <c r="X18" s="2">
        <v>9E-13</v>
      </c>
    </row>
    <row r="19" spans="1:24" x14ac:dyDescent="0.25">
      <c r="A19" s="3">
        <v>10</v>
      </c>
      <c r="B19" s="3">
        <f t="shared" si="0"/>
        <v>24902</v>
      </c>
      <c r="C19">
        <v>17</v>
      </c>
      <c r="D19" s="2">
        <v>1E-4</v>
      </c>
      <c r="E19">
        <v>4</v>
      </c>
      <c r="F19">
        <f t="shared" si="1"/>
        <v>4705.3999999999996</v>
      </c>
      <c r="G19">
        <f t="shared" si="2"/>
        <v>8.0000000000000002E-13</v>
      </c>
      <c r="H19">
        <v>4729.9138951310824</v>
      </c>
      <c r="I19">
        <v>-1.9545408988764001E-11</v>
      </c>
      <c r="J19">
        <v>0.88792513489739222</v>
      </c>
      <c r="K19">
        <v>1.3310806848846623E-13</v>
      </c>
      <c r="L19" t="s">
        <v>45</v>
      </c>
      <c r="M19" s="11">
        <f t="shared" si="3"/>
        <v>5.2097367133681072E-3</v>
      </c>
      <c r="N19" s="11">
        <f t="shared" si="4"/>
        <v>-25.431761235955001</v>
      </c>
      <c r="O19" s="11">
        <f t="shared" si="5"/>
        <v>1.8870343326760579E-4</v>
      </c>
      <c r="P19" s="11">
        <f t="shared" si="6"/>
        <v>0.16638508561058277</v>
      </c>
      <c r="R19" s="13">
        <v>99609</v>
      </c>
      <c r="S19" s="2">
        <v>7.0000000000000005E-13</v>
      </c>
      <c r="T19" s="2">
        <v>7.0000000000000005E-13</v>
      </c>
      <c r="U19" s="2">
        <v>8.0000000000000002E-13</v>
      </c>
      <c r="V19" s="2">
        <v>8.0000000000000002E-13</v>
      </c>
      <c r="W19" s="2">
        <v>7.0000000000000005E-13</v>
      </c>
      <c r="X19" s="2">
        <v>7.0000000000000005E-13</v>
      </c>
    </row>
    <row r="20" spans="1:24" x14ac:dyDescent="0.25">
      <c r="A20" s="3">
        <v>10</v>
      </c>
      <c r="B20" s="3">
        <f t="shared" si="0"/>
        <v>24902</v>
      </c>
      <c r="C20">
        <v>17</v>
      </c>
      <c r="D20" s="2">
        <v>1E-4</v>
      </c>
      <c r="E20">
        <v>5</v>
      </c>
      <c r="F20">
        <f t="shared" si="1"/>
        <v>6735.9</v>
      </c>
      <c r="G20">
        <f t="shared" si="2"/>
        <v>7.0000000000000005E-13</v>
      </c>
      <c r="H20">
        <v>6632.1312847222316</v>
      </c>
      <c r="I20">
        <v>-5.0469475694444565E-12</v>
      </c>
      <c r="J20">
        <v>0.92405061011003653</v>
      </c>
      <c r="K20">
        <v>1.1409380785397694E-13</v>
      </c>
      <c r="L20" t="s">
        <v>46</v>
      </c>
      <c r="M20" s="11">
        <f t="shared" si="3"/>
        <v>-1.5405323012183669E-2</v>
      </c>
      <c r="N20" s="11">
        <f t="shared" si="4"/>
        <v>-8.2099250992063659</v>
      </c>
      <c r="O20" s="11">
        <f t="shared" si="5"/>
        <v>1.3718294661589937E-4</v>
      </c>
      <c r="P20" s="11">
        <f t="shared" si="6"/>
        <v>0.1629911540771099</v>
      </c>
    </row>
    <row r="21" spans="1:24" x14ac:dyDescent="0.25">
      <c r="A21" s="3">
        <v>10</v>
      </c>
      <c r="B21" s="3">
        <f t="shared" si="0"/>
        <v>24902</v>
      </c>
      <c r="C21">
        <v>17</v>
      </c>
      <c r="D21" s="2">
        <v>1E-4</v>
      </c>
      <c r="E21">
        <v>6</v>
      </c>
      <c r="F21">
        <f t="shared" si="1"/>
        <v>9948</v>
      </c>
      <c r="G21">
        <f t="shared" si="2"/>
        <v>9E-13</v>
      </c>
      <c r="H21">
        <v>9584.5859459459443</v>
      </c>
      <c r="I21">
        <v>5.5179804633204623E-12</v>
      </c>
      <c r="J21">
        <v>0.91662138397331461</v>
      </c>
      <c r="K21">
        <v>7.3517163581697561E-14</v>
      </c>
      <c r="L21" t="s">
        <v>41</v>
      </c>
      <c r="M21" s="11">
        <f t="shared" si="3"/>
        <v>-3.6531368521718455E-2</v>
      </c>
      <c r="N21" s="11">
        <f t="shared" si="4"/>
        <v>5.131089403689403</v>
      </c>
      <c r="O21" s="11">
        <f t="shared" si="5"/>
        <v>9.2141273017019959E-5</v>
      </c>
      <c r="P21" s="11">
        <f t="shared" si="6"/>
        <v>8.1685737312997289E-2</v>
      </c>
    </row>
    <row r="22" spans="1:24" x14ac:dyDescent="0.25">
      <c r="A22" s="3">
        <v>11</v>
      </c>
      <c r="B22" s="3">
        <f t="shared" si="0"/>
        <v>12451</v>
      </c>
      <c r="C22">
        <v>17</v>
      </c>
      <c r="D22" s="2">
        <v>1E-4</v>
      </c>
      <c r="E22">
        <v>1</v>
      </c>
      <c r="F22">
        <f t="shared" si="1"/>
        <v>1476.8</v>
      </c>
      <c r="G22">
        <f t="shared" si="2"/>
        <v>5.9999999999999997E-13</v>
      </c>
      <c r="H22">
        <v>1535.5396598639381</v>
      </c>
      <c r="I22">
        <v>-1.2028479591836766E-10</v>
      </c>
      <c r="J22">
        <v>4.109879582851546E-3</v>
      </c>
      <c r="K22">
        <v>8.2411305395414169E-13</v>
      </c>
      <c r="L22" t="s">
        <v>92</v>
      </c>
      <c r="M22" s="11">
        <f t="shared" ref="M22:M27" si="7">H22/F22-1</f>
        <v>3.9774959279481381E-2</v>
      </c>
      <c r="N22" s="11">
        <f t="shared" ref="N22:N27" si="8">I22/G22-1</f>
        <v>-201.47465986394613</v>
      </c>
      <c r="O22" s="11">
        <f t="shared" ref="O22:O27" si="9">J22/F22</f>
        <v>2.7829628811291617E-6</v>
      </c>
      <c r="P22" s="11">
        <f t="shared" ref="P22:P27" si="10">K22/G22</f>
        <v>1.3735217565902362</v>
      </c>
    </row>
    <row r="23" spans="1:24" x14ac:dyDescent="0.25">
      <c r="A23" s="3">
        <v>11</v>
      </c>
      <c r="B23" s="3">
        <f t="shared" si="0"/>
        <v>12451</v>
      </c>
      <c r="C23">
        <v>17</v>
      </c>
      <c r="D23" s="2">
        <v>1E-4</v>
      </c>
      <c r="E23">
        <v>2</v>
      </c>
      <c r="F23">
        <f t="shared" si="1"/>
        <v>2191.4</v>
      </c>
      <c r="G23">
        <f t="shared" si="2"/>
        <v>5.9999999999999997E-13</v>
      </c>
      <c r="H23">
        <v>2309.7117793594307</v>
      </c>
      <c r="I23">
        <v>-7.0086365124555256E-11</v>
      </c>
      <c r="J23">
        <v>0.92326418900851492</v>
      </c>
      <c r="K23">
        <v>1.7378292799925357E-12</v>
      </c>
      <c r="L23" t="s">
        <v>91</v>
      </c>
      <c r="M23" s="11">
        <f t="shared" si="7"/>
        <v>5.3989129944068015E-2</v>
      </c>
      <c r="N23" s="11">
        <f t="shared" si="8"/>
        <v>-117.81060854092543</v>
      </c>
      <c r="O23" s="11">
        <f t="shared" si="9"/>
        <v>4.2131248928014734E-4</v>
      </c>
      <c r="P23" s="11">
        <f t="shared" si="10"/>
        <v>2.896382133320893</v>
      </c>
    </row>
    <row r="24" spans="1:24" x14ac:dyDescent="0.25">
      <c r="A24" s="3">
        <v>11</v>
      </c>
      <c r="B24" s="3">
        <f t="shared" si="0"/>
        <v>12451</v>
      </c>
      <c r="C24">
        <v>17</v>
      </c>
      <c r="D24" s="2">
        <v>1E-4</v>
      </c>
      <c r="E24">
        <v>3</v>
      </c>
      <c r="F24">
        <f t="shared" si="1"/>
        <v>3232.4</v>
      </c>
      <c r="G24">
        <f t="shared" si="2"/>
        <v>9E-13</v>
      </c>
      <c r="H24">
        <v>3385.6968543046323</v>
      </c>
      <c r="I24">
        <v>-3.8544366225165513E-11</v>
      </c>
      <c r="J24">
        <v>0.80061340636721479</v>
      </c>
      <c r="K24">
        <v>9.5679358008180313E-13</v>
      </c>
      <c r="L24" t="s">
        <v>90</v>
      </c>
      <c r="M24" s="11">
        <f t="shared" si="7"/>
        <v>4.7425087954656719E-2</v>
      </c>
      <c r="N24" s="11">
        <f t="shared" si="8"/>
        <v>-43.82707358351724</v>
      </c>
      <c r="O24" s="11">
        <f t="shared" si="9"/>
        <v>2.4768389010246711E-4</v>
      </c>
      <c r="P24" s="11">
        <f t="shared" si="10"/>
        <v>1.0631039778686702</v>
      </c>
    </row>
    <row r="25" spans="1:24" x14ac:dyDescent="0.25">
      <c r="A25" s="3">
        <v>11</v>
      </c>
      <c r="B25" s="3">
        <f t="shared" si="0"/>
        <v>12451</v>
      </c>
      <c r="C25">
        <v>17</v>
      </c>
      <c r="D25" s="2">
        <v>1E-4</v>
      </c>
      <c r="E25">
        <v>4</v>
      </c>
      <c r="F25">
        <f t="shared" si="1"/>
        <v>4705.8</v>
      </c>
      <c r="G25">
        <f t="shared" si="2"/>
        <v>8.0000000000000002E-13</v>
      </c>
      <c r="H25">
        <v>4810.8724242424059</v>
      </c>
      <c r="I25">
        <v>-1.8121792424242359E-11</v>
      </c>
      <c r="J25">
        <v>0.7182703563886248</v>
      </c>
      <c r="K25">
        <v>4.499215181766318E-13</v>
      </c>
      <c r="L25" t="s">
        <v>89</v>
      </c>
      <c r="M25" s="11">
        <f t="shared" si="7"/>
        <v>2.2328280896426911E-2</v>
      </c>
      <c r="N25" s="11">
        <f t="shared" si="8"/>
        <v>-23.652240530302947</v>
      </c>
      <c r="O25" s="11">
        <f t="shared" si="9"/>
        <v>1.526351218472151E-4</v>
      </c>
      <c r="P25" s="11">
        <f t="shared" si="10"/>
        <v>0.56240189772078975</v>
      </c>
    </row>
    <row r="26" spans="1:24" x14ac:dyDescent="0.25">
      <c r="A26" s="3">
        <v>11</v>
      </c>
      <c r="B26" s="3">
        <f t="shared" si="0"/>
        <v>12451</v>
      </c>
      <c r="C26">
        <v>17</v>
      </c>
      <c r="D26" s="2">
        <v>1E-4</v>
      </c>
      <c r="E26">
        <v>5</v>
      </c>
      <c r="F26">
        <f t="shared" si="1"/>
        <v>6736.5</v>
      </c>
      <c r="G26">
        <f t="shared" si="2"/>
        <v>8.0000000000000002E-13</v>
      </c>
      <c r="H26">
        <v>6727.4786328125019</v>
      </c>
      <c r="I26">
        <v>-3.5201169921875138E-12</v>
      </c>
      <c r="J26">
        <v>0.6520275513147048</v>
      </c>
      <c r="K26">
        <v>2.2993112259082077E-13</v>
      </c>
      <c r="L26" t="s">
        <v>88</v>
      </c>
      <c r="M26" s="11">
        <f t="shared" si="7"/>
        <v>-1.3391771969862853E-3</v>
      </c>
      <c r="N26" s="11">
        <f t="shared" si="8"/>
        <v>-5.4001462402343918</v>
      </c>
      <c r="O26" s="11">
        <f t="shared" si="9"/>
        <v>9.6790254778401962E-5</v>
      </c>
      <c r="P26" s="11">
        <f t="shared" si="10"/>
        <v>0.28741390323852595</v>
      </c>
    </row>
    <row r="27" spans="1:24" x14ac:dyDescent="0.25">
      <c r="A27" s="3">
        <v>11</v>
      </c>
      <c r="B27" s="3">
        <f t="shared" si="0"/>
        <v>12451</v>
      </c>
      <c r="C27">
        <v>17</v>
      </c>
      <c r="D27" s="2">
        <v>1E-4</v>
      </c>
      <c r="E27">
        <v>6</v>
      </c>
      <c r="F27">
        <f t="shared" si="1"/>
        <v>9950</v>
      </c>
      <c r="G27">
        <f t="shared" si="2"/>
        <v>9E-13</v>
      </c>
      <c r="H27">
        <v>9765.0171804511119</v>
      </c>
      <c r="I27">
        <v>7.6149021052631477E-12</v>
      </c>
      <c r="J27">
        <v>0.9063588754166586</v>
      </c>
      <c r="K27">
        <v>2.2865938168794589E-13</v>
      </c>
      <c r="L27" s="15" t="s">
        <v>87</v>
      </c>
      <c r="M27" s="11">
        <f t="shared" si="7"/>
        <v>-1.8591238145616917E-2</v>
      </c>
      <c r="N27" s="11">
        <f t="shared" si="8"/>
        <v>7.4610023391812756</v>
      </c>
      <c r="O27" s="11">
        <f t="shared" si="9"/>
        <v>9.1091344262980766E-5</v>
      </c>
      <c r="P27" s="11">
        <f t="shared" si="10"/>
        <v>0.25406597965327321</v>
      </c>
    </row>
    <row r="28" spans="1:24" x14ac:dyDescent="0.25">
      <c r="A28" s="3">
        <v>12</v>
      </c>
      <c r="B28" s="3">
        <f t="shared" si="0"/>
        <v>6226</v>
      </c>
      <c r="C28">
        <v>19</v>
      </c>
      <c r="D28" s="2">
        <v>1E-4</v>
      </c>
      <c r="E28">
        <v>1</v>
      </c>
      <c r="F28">
        <f t="shared" si="1"/>
        <v>1477.3</v>
      </c>
      <c r="G28">
        <f t="shared" si="2"/>
        <v>1.1999999999999999E-12</v>
      </c>
      <c r="H28">
        <v>1425.7193581081085</v>
      </c>
      <c r="I28">
        <v>1.1218028141891899E-9</v>
      </c>
      <c r="J28">
        <v>4.9495278160131901</v>
      </c>
      <c r="K28">
        <v>6.4699864398401622E-11</v>
      </c>
      <c r="L28" t="s">
        <v>55</v>
      </c>
      <c r="M28" s="11">
        <f t="shared" si="3"/>
        <v>-3.4915482225608474E-2</v>
      </c>
      <c r="N28" s="11">
        <f t="shared" si="4"/>
        <v>933.83567849099165</v>
      </c>
      <c r="O28" s="11">
        <f t="shared" si="5"/>
        <v>3.3503877452197863E-3</v>
      </c>
      <c r="P28" s="11">
        <f t="shared" si="6"/>
        <v>53.916553665334689</v>
      </c>
    </row>
    <row r="29" spans="1:24" x14ac:dyDescent="0.25">
      <c r="A29" s="3">
        <v>12</v>
      </c>
      <c r="B29" s="3">
        <f t="shared" si="0"/>
        <v>6226</v>
      </c>
      <c r="C29">
        <v>19</v>
      </c>
      <c r="D29" s="2">
        <v>1E-4</v>
      </c>
      <c r="E29">
        <v>2</v>
      </c>
      <c r="F29">
        <f t="shared" si="1"/>
        <v>2192.4</v>
      </c>
      <c r="G29">
        <f t="shared" si="2"/>
        <v>1.1E-12</v>
      </c>
      <c r="H29">
        <v>2202.092415094342</v>
      </c>
      <c r="I29">
        <v>3.9915838113207547E-10</v>
      </c>
      <c r="J29">
        <v>4.9205928674621564</v>
      </c>
      <c r="K29">
        <v>2.7207396992431952E-11</v>
      </c>
      <c r="L29" t="s">
        <v>56</v>
      </c>
      <c r="M29" s="11">
        <f t="shared" si="3"/>
        <v>4.420915478170917E-3</v>
      </c>
      <c r="N29" s="11">
        <f t="shared" si="4"/>
        <v>361.87125557461405</v>
      </c>
      <c r="O29" s="11">
        <f t="shared" si="5"/>
        <v>2.2443864566056176E-3</v>
      </c>
      <c r="P29" s="11">
        <f t="shared" si="6"/>
        <v>24.733997265847229</v>
      </c>
    </row>
    <row r="30" spans="1:24" x14ac:dyDescent="0.25">
      <c r="A30" s="3">
        <v>12</v>
      </c>
      <c r="B30" s="3">
        <f t="shared" si="0"/>
        <v>6226</v>
      </c>
      <c r="C30">
        <v>19</v>
      </c>
      <c r="D30" s="2">
        <v>1E-4</v>
      </c>
      <c r="E30">
        <v>3</v>
      </c>
      <c r="F30">
        <f t="shared" si="1"/>
        <v>3233.8</v>
      </c>
      <c r="G30">
        <f t="shared" si="2"/>
        <v>1.1E-12</v>
      </c>
      <c r="H30">
        <v>3275.7806691449814</v>
      </c>
      <c r="I30">
        <v>1.4388202230483272E-10</v>
      </c>
      <c r="J30">
        <v>4.778308203959031</v>
      </c>
      <c r="K30">
        <v>1.2059008546709554E-11</v>
      </c>
      <c r="L30" t="s">
        <v>57</v>
      </c>
      <c r="M30" s="11">
        <f t="shared" si="3"/>
        <v>1.2981838439291682E-2</v>
      </c>
      <c r="N30" s="11">
        <f t="shared" si="4"/>
        <v>129.80183845893885</v>
      </c>
      <c r="O30" s="11">
        <f t="shared" si="5"/>
        <v>1.4776140156964037E-3</v>
      </c>
      <c r="P30" s="11">
        <f t="shared" si="6"/>
        <v>10.962735042463231</v>
      </c>
    </row>
    <row r="31" spans="1:24" x14ac:dyDescent="0.25">
      <c r="A31" s="3">
        <v>12</v>
      </c>
      <c r="B31" s="3">
        <f t="shared" si="0"/>
        <v>6226</v>
      </c>
      <c r="C31">
        <v>19</v>
      </c>
      <c r="D31" s="2">
        <v>1E-4</v>
      </c>
      <c r="E31">
        <v>4</v>
      </c>
      <c r="F31">
        <f t="shared" si="1"/>
        <v>4704.2</v>
      </c>
      <c r="G31">
        <f t="shared" si="2"/>
        <v>9E-13</v>
      </c>
      <c r="H31">
        <v>4700.8771264367815</v>
      </c>
      <c r="I31">
        <v>5.1249653639846723E-11</v>
      </c>
      <c r="J31">
        <v>5.1898976967554491</v>
      </c>
      <c r="K31">
        <v>5.598195300563658E-12</v>
      </c>
      <c r="L31" t="s">
        <v>58</v>
      </c>
      <c r="M31" s="11">
        <f t="shared" si="3"/>
        <v>-7.0636315701255725E-4</v>
      </c>
      <c r="N31" s="11">
        <f t="shared" si="4"/>
        <v>55.944059599829693</v>
      </c>
      <c r="O31" s="11">
        <f t="shared" si="5"/>
        <v>1.1032476716031311E-3</v>
      </c>
      <c r="P31" s="11">
        <f t="shared" si="6"/>
        <v>6.2202170006262865</v>
      </c>
    </row>
    <row r="32" spans="1:24" x14ac:dyDescent="0.25">
      <c r="A32" s="3">
        <v>12</v>
      </c>
      <c r="B32" s="3">
        <f t="shared" si="0"/>
        <v>6226</v>
      </c>
      <c r="C32">
        <v>19</v>
      </c>
      <c r="D32" s="2">
        <v>1E-4</v>
      </c>
      <c r="E32">
        <v>5</v>
      </c>
      <c r="F32">
        <f t="shared" si="1"/>
        <v>6738</v>
      </c>
      <c r="G32">
        <f t="shared" si="2"/>
        <v>9E-13</v>
      </c>
      <c r="H32">
        <v>6623.3921686746971</v>
      </c>
      <c r="I32">
        <v>1.7116745662650611E-11</v>
      </c>
      <c r="J32">
        <v>5.6409869215821065</v>
      </c>
      <c r="K32">
        <v>3.3149781785070582E-12</v>
      </c>
      <c r="L32" t="s">
        <v>59</v>
      </c>
      <c r="M32" s="11">
        <f t="shared" si="3"/>
        <v>-1.7009176510137003E-2</v>
      </c>
      <c r="N32" s="11">
        <f t="shared" si="4"/>
        <v>18.018606291834011</v>
      </c>
      <c r="O32" s="11">
        <f t="shared" si="5"/>
        <v>8.3719010412319772E-4</v>
      </c>
      <c r="P32" s="11">
        <f t="shared" si="6"/>
        <v>3.6833090872300649</v>
      </c>
    </row>
    <row r="33" spans="1:16" x14ac:dyDescent="0.25">
      <c r="A33" s="3">
        <v>12</v>
      </c>
      <c r="B33" s="3">
        <f t="shared" si="0"/>
        <v>6226</v>
      </c>
      <c r="C33">
        <v>19</v>
      </c>
      <c r="D33" s="2">
        <v>1E-4</v>
      </c>
      <c r="E33">
        <v>6</v>
      </c>
      <c r="F33">
        <f t="shared" si="1"/>
        <v>9947</v>
      </c>
      <c r="G33">
        <f t="shared" si="2"/>
        <v>9.9999999999999998E-13</v>
      </c>
      <c r="H33">
        <v>9668.987435064937</v>
      </c>
      <c r="I33">
        <v>6.7258873376623384E-12</v>
      </c>
      <c r="J33">
        <v>5.1279763209653106</v>
      </c>
      <c r="K33">
        <v>1.4413450514726177E-12</v>
      </c>
      <c r="L33" t="s">
        <v>54</v>
      </c>
      <c r="M33" s="11">
        <f t="shared" si="3"/>
        <v>-2.7949388251237828E-2</v>
      </c>
      <c r="N33" s="11">
        <f t="shared" si="4"/>
        <v>5.7258873376623383</v>
      </c>
      <c r="O33" s="11">
        <f t="shared" si="5"/>
        <v>5.1552994078267922E-4</v>
      </c>
      <c r="P33" s="11">
        <f t="shared" si="6"/>
        <v>1.4413450514726176</v>
      </c>
    </row>
    <row r="34" spans="1:16" x14ac:dyDescent="0.25">
      <c r="A34" s="3">
        <v>13</v>
      </c>
      <c r="B34" s="3">
        <f t="shared" si="0"/>
        <v>3113</v>
      </c>
      <c r="C34">
        <v>21</v>
      </c>
      <c r="D34" s="2">
        <v>1E-4</v>
      </c>
      <c r="E34">
        <v>1</v>
      </c>
      <c r="F34">
        <f t="shared" si="1"/>
        <v>1477.3</v>
      </c>
      <c r="G34">
        <f t="shared" si="2"/>
        <v>2.3999999999999999E-12</v>
      </c>
      <c r="H34">
        <v>1428.3344852941173</v>
      </c>
      <c r="I34">
        <v>2.3640650735294137E-9</v>
      </c>
      <c r="J34">
        <v>3.9253586047970557</v>
      </c>
      <c r="K34">
        <v>1.0375981562353455E-10</v>
      </c>
      <c r="L34" t="s">
        <v>100</v>
      </c>
      <c r="M34" s="11">
        <f t="shared" ref="M34:M39" si="11">H34/F34-1</f>
        <v>-3.3145274965059701E-2</v>
      </c>
      <c r="N34" s="11">
        <f t="shared" ref="N34:N39" si="12">I34/G34-1</f>
        <v>984.02711397058908</v>
      </c>
      <c r="O34" s="11">
        <f t="shared" ref="O34:O39" si="13">J34/F34</f>
        <v>2.6571167703222471E-3</v>
      </c>
      <c r="P34" s="11">
        <f t="shared" ref="P34:P39" si="14">K34/G34</f>
        <v>43.233256509806068</v>
      </c>
    </row>
    <row r="35" spans="1:16" x14ac:dyDescent="0.25">
      <c r="A35" s="3">
        <v>13</v>
      </c>
      <c r="B35" s="3">
        <f t="shared" si="0"/>
        <v>3113</v>
      </c>
      <c r="C35">
        <v>21</v>
      </c>
      <c r="D35" s="2">
        <v>1E-4</v>
      </c>
      <c r="E35">
        <v>2</v>
      </c>
      <c r="F35">
        <f t="shared" si="1"/>
        <v>2193.1</v>
      </c>
      <c r="G35">
        <f t="shared" si="2"/>
        <v>1.9E-12</v>
      </c>
      <c r="H35">
        <v>2201.7189473684234</v>
      </c>
      <c r="I35">
        <v>8.6454639473684277E-10</v>
      </c>
      <c r="J35">
        <v>3.9563153593708851</v>
      </c>
      <c r="K35">
        <v>3.8788174502241813E-11</v>
      </c>
      <c r="L35" t="s">
        <v>99</v>
      </c>
      <c r="M35" s="11">
        <f t="shared" si="11"/>
        <v>3.930029350427855E-3</v>
      </c>
      <c r="N35" s="11">
        <f t="shared" si="12"/>
        <v>454.02441828254882</v>
      </c>
      <c r="O35" s="11">
        <f t="shared" si="13"/>
        <v>1.8039831103784075E-3</v>
      </c>
      <c r="P35" s="11">
        <f t="shared" si="14"/>
        <v>20.414828685390429</v>
      </c>
    </row>
    <row r="36" spans="1:16" x14ac:dyDescent="0.25">
      <c r="A36" s="3">
        <v>13</v>
      </c>
      <c r="B36" s="3">
        <f t="shared" si="0"/>
        <v>3113</v>
      </c>
      <c r="C36">
        <v>21</v>
      </c>
      <c r="D36" s="2">
        <v>1E-4</v>
      </c>
      <c r="E36">
        <v>3</v>
      </c>
      <c r="F36">
        <f t="shared" si="1"/>
        <v>3233.6</v>
      </c>
      <c r="G36">
        <f t="shared" si="2"/>
        <v>1.6E-12</v>
      </c>
      <c r="H36">
        <v>3280.3138289962835</v>
      </c>
      <c r="I36">
        <v>3.1647561338289994E-10</v>
      </c>
      <c r="J36">
        <v>3.6582868988031465</v>
      </c>
      <c r="K36">
        <v>1.8592965770832804E-11</v>
      </c>
      <c r="L36" t="s">
        <v>98</v>
      </c>
      <c r="M36" s="11">
        <f t="shared" si="11"/>
        <v>1.4446384523838285E-2</v>
      </c>
      <c r="N36" s="11">
        <f t="shared" si="12"/>
        <v>196.79725836431246</v>
      </c>
      <c r="O36" s="11">
        <f t="shared" si="13"/>
        <v>1.1313356317426851E-3</v>
      </c>
      <c r="P36" s="11">
        <f t="shared" si="14"/>
        <v>11.620603606770501</v>
      </c>
    </row>
    <row r="37" spans="1:16" x14ac:dyDescent="0.25">
      <c r="A37" s="3">
        <v>13</v>
      </c>
      <c r="B37" s="3">
        <f t="shared" si="0"/>
        <v>3113</v>
      </c>
      <c r="C37">
        <v>21</v>
      </c>
      <c r="D37" s="2">
        <v>1E-4</v>
      </c>
      <c r="E37">
        <v>4</v>
      </c>
      <c r="F37">
        <f t="shared" si="1"/>
        <v>4706.3999999999996</v>
      </c>
      <c r="G37">
        <f t="shared" si="2"/>
        <v>1.4000000000000001E-12</v>
      </c>
      <c r="H37">
        <v>4705.9393898305143</v>
      </c>
      <c r="I37">
        <v>1.1275769118644054E-10</v>
      </c>
      <c r="J37">
        <v>3.9569752573164942</v>
      </c>
      <c r="K37">
        <v>9.2838950839662013E-12</v>
      </c>
      <c r="L37" t="s">
        <v>97</v>
      </c>
      <c r="M37" s="11">
        <f t="shared" si="11"/>
        <v>-9.7868895437169812E-5</v>
      </c>
      <c r="N37" s="11">
        <f t="shared" si="12"/>
        <v>79.54120799031466</v>
      </c>
      <c r="O37" s="11">
        <f t="shared" si="13"/>
        <v>8.407647580563689E-4</v>
      </c>
      <c r="P37" s="11">
        <f t="shared" si="14"/>
        <v>6.631353631404429</v>
      </c>
    </row>
    <row r="38" spans="1:16" x14ac:dyDescent="0.25">
      <c r="A38" s="3">
        <v>13</v>
      </c>
      <c r="B38" s="3">
        <f t="shared" si="0"/>
        <v>3113</v>
      </c>
      <c r="C38">
        <v>21</v>
      </c>
      <c r="D38" s="2">
        <v>1E-4</v>
      </c>
      <c r="E38">
        <v>5</v>
      </c>
      <c r="F38">
        <f t="shared" si="1"/>
        <v>6737.6</v>
      </c>
      <c r="G38">
        <f t="shared" si="2"/>
        <v>1.1E-12</v>
      </c>
      <c r="H38">
        <v>6632.8435521235542</v>
      </c>
      <c r="I38">
        <v>3.4815813127413126E-11</v>
      </c>
      <c r="J38">
        <v>3.1920384380737499</v>
      </c>
      <c r="K38">
        <v>4.8070098178374051E-12</v>
      </c>
      <c r="L38" t="s">
        <v>96</v>
      </c>
      <c r="M38" s="11">
        <f t="shared" si="11"/>
        <v>-1.5548036077601246E-2</v>
      </c>
      <c r="N38" s="11">
        <f t="shared" si="12"/>
        <v>30.650739206739207</v>
      </c>
      <c r="O38" s="11">
        <f t="shared" si="13"/>
        <v>4.7376490709952353E-4</v>
      </c>
      <c r="P38" s="11">
        <f t="shared" si="14"/>
        <v>4.370008925306732</v>
      </c>
    </row>
    <row r="39" spans="1:16" x14ac:dyDescent="0.25">
      <c r="A39" s="3">
        <v>13</v>
      </c>
      <c r="B39" s="3">
        <f t="shared" si="0"/>
        <v>3113</v>
      </c>
      <c r="C39">
        <v>21</v>
      </c>
      <c r="D39" s="2">
        <v>1E-4</v>
      </c>
      <c r="E39">
        <v>6</v>
      </c>
      <c r="F39">
        <f t="shared" si="1"/>
        <v>9952</v>
      </c>
      <c r="G39">
        <f t="shared" si="2"/>
        <v>1.1E-12</v>
      </c>
      <c r="H39">
        <v>9674.9853435114564</v>
      </c>
      <c r="I39">
        <v>2.9806450000000002E-12</v>
      </c>
      <c r="J39">
        <v>4.110567427576922</v>
      </c>
      <c r="K39">
        <v>2.0706253846773053E-12</v>
      </c>
      <c r="L39" t="s">
        <v>95</v>
      </c>
      <c r="M39" s="11">
        <f t="shared" si="11"/>
        <v>-2.7835074004073923E-2</v>
      </c>
      <c r="N39" s="11">
        <f t="shared" si="12"/>
        <v>1.7096772727272729</v>
      </c>
      <c r="O39" s="11">
        <f t="shared" si="13"/>
        <v>4.1303933154912802E-4</v>
      </c>
      <c r="P39" s="11">
        <f t="shared" si="14"/>
        <v>1.882386713343005</v>
      </c>
    </row>
    <row r="40" spans="1:16" x14ac:dyDescent="0.25">
      <c r="A40" s="3">
        <v>14</v>
      </c>
      <c r="B40" s="3">
        <f t="shared" si="0"/>
        <v>1556</v>
      </c>
      <c r="C40">
        <v>24</v>
      </c>
      <c r="D40" s="2">
        <v>1E-4</v>
      </c>
      <c r="E40">
        <v>1</v>
      </c>
      <c r="F40">
        <f t="shared" si="1"/>
        <v>1477.7</v>
      </c>
      <c r="G40">
        <f t="shared" si="2"/>
        <v>7.9999999999999998E-12</v>
      </c>
      <c r="H40" s="2">
        <v>1431.3536923076922</v>
      </c>
      <c r="I40" s="2">
        <v>4.8904206153846143E-9</v>
      </c>
      <c r="J40">
        <v>2.6153829366510366</v>
      </c>
      <c r="K40">
        <v>1.401252649829587E-10</v>
      </c>
      <c r="L40" t="s">
        <v>66</v>
      </c>
      <c r="M40" s="11">
        <f t="shared" si="3"/>
        <v>-3.1363813827101517E-2</v>
      </c>
      <c r="N40" s="11">
        <f t="shared" si="4"/>
        <v>610.3025769230768</v>
      </c>
      <c r="O40" s="11">
        <f t="shared" si="5"/>
        <v>1.7699011549374274E-3</v>
      </c>
      <c r="P40" s="11">
        <f t="shared" si="6"/>
        <v>17.515658122869837</v>
      </c>
    </row>
    <row r="41" spans="1:16" x14ac:dyDescent="0.25">
      <c r="A41" s="3">
        <v>14</v>
      </c>
      <c r="B41" s="3">
        <f t="shared" si="0"/>
        <v>1556</v>
      </c>
      <c r="C41">
        <v>24</v>
      </c>
      <c r="D41" s="2">
        <v>1E-4</v>
      </c>
      <c r="E41">
        <v>2</v>
      </c>
      <c r="F41">
        <f t="shared" si="1"/>
        <v>2193.1999999999998</v>
      </c>
      <c r="G41">
        <f t="shared" si="2"/>
        <v>5.8000000000000003E-12</v>
      </c>
      <c r="H41">
        <v>2207.0644074074085</v>
      </c>
      <c r="I41">
        <v>1.8388481111111091E-9</v>
      </c>
      <c r="J41">
        <v>2.444071023385467</v>
      </c>
      <c r="K41">
        <v>5.4435869306669827E-11</v>
      </c>
      <c r="L41" t="s">
        <v>67</v>
      </c>
      <c r="M41" s="11">
        <f t="shared" si="3"/>
        <v>6.3215426807443631E-3</v>
      </c>
      <c r="N41" s="11">
        <f t="shared" si="4"/>
        <v>316.04277777777742</v>
      </c>
      <c r="O41" s="11">
        <f t="shared" si="5"/>
        <v>1.1143858395884858E-3</v>
      </c>
      <c r="P41" s="11">
        <f t="shared" si="6"/>
        <v>9.3854947080465205</v>
      </c>
    </row>
    <row r="42" spans="1:16" x14ac:dyDescent="0.25">
      <c r="A42" s="3">
        <v>14</v>
      </c>
      <c r="B42" s="3">
        <f t="shared" si="0"/>
        <v>1556</v>
      </c>
      <c r="C42">
        <v>24</v>
      </c>
      <c r="D42" s="2">
        <v>1E-4</v>
      </c>
      <c r="E42">
        <v>3</v>
      </c>
      <c r="F42">
        <f t="shared" si="1"/>
        <v>3233.7</v>
      </c>
      <c r="G42">
        <f t="shared" si="2"/>
        <v>4.4999999999999998E-12</v>
      </c>
      <c r="H42">
        <v>3280.7769294605773</v>
      </c>
      <c r="I42">
        <v>7.0308866390041511E-10</v>
      </c>
      <c r="J42">
        <v>2.7321405951265523</v>
      </c>
      <c r="K42">
        <v>2.4882724227096296E-11</v>
      </c>
      <c r="L42" t="s">
        <v>68</v>
      </c>
      <c r="M42" s="11">
        <f t="shared" si="3"/>
        <v>1.4558224158263799E-2</v>
      </c>
      <c r="N42" s="11">
        <f t="shared" si="4"/>
        <v>155.24192531120337</v>
      </c>
      <c r="O42" s="11">
        <f t="shared" si="5"/>
        <v>8.4489612367459946E-4</v>
      </c>
      <c r="P42" s="11">
        <f t="shared" si="6"/>
        <v>5.5294942726880656</v>
      </c>
    </row>
    <row r="43" spans="1:16" x14ac:dyDescent="0.25">
      <c r="A43" s="3">
        <v>14</v>
      </c>
      <c r="B43" s="3">
        <f t="shared" si="0"/>
        <v>1556</v>
      </c>
      <c r="C43">
        <v>24</v>
      </c>
      <c r="D43" s="2">
        <v>1E-4</v>
      </c>
      <c r="E43">
        <v>4</v>
      </c>
      <c r="F43">
        <f t="shared" si="1"/>
        <v>4705.5</v>
      </c>
      <c r="G43">
        <f t="shared" si="2"/>
        <v>3.3000000000000001E-12</v>
      </c>
      <c r="H43">
        <v>4714.0620567375872</v>
      </c>
      <c r="I43">
        <v>2.6066837588652492E-10</v>
      </c>
      <c r="J43">
        <v>2.5036680941887495</v>
      </c>
      <c r="K43">
        <v>1.2978199882847179E-11</v>
      </c>
      <c r="L43" t="s">
        <v>69</v>
      </c>
      <c r="M43" s="11">
        <f t="shared" si="3"/>
        <v>1.8195848980102625E-3</v>
      </c>
      <c r="N43" s="11">
        <f t="shared" si="4"/>
        <v>77.990416935310577</v>
      </c>
      <c r="O43" s="11">
        <f t="shared" si="5"/>
        <v>5.3207270092205919E-4</v>
      </c>
      <c r="P43" s="11">
        <f t="shared" si="6"/>
        <v>3.9327878432870236</v>
      </c>
    </row>
    <row r="44" spans="1:16" x14ac:dyDescent="0.25">
      <c r="A44" s="3">
        <v>14</v>
      </c>
      <c r="B44" s="3">
        <f t="shared" si="0"/>
        <v>1556</v>
      </c>
      <c r="C44">
        <v>24</v>
      </c>
      <c r="D44" s="2">
        <v>1E-4</v>
      </c>
      <c r="E44">
        <v>5</v>
      </c>
      <c r="F44">
        <f t="shared" si="1"/>
        <v>6738.9</v>
      </c>
      <c r="G44">
        <f t="shared" si="2"/>
        <v>2.5999999999999998E-12</v>
      </c>
      <c r="H44">
        <v>6637.0723754789251</v>
      </c>
      <c r="I44">
        <v>8.3497189272030696E-11</v>
      </c>
      <c r="J44">
        <v>2.7874921281974152</v>
      </c>
      <c r="K44">
        <v>5.8225754472013752E-12</v>
      </c>
      <c r="L44" t="s">
        <v>70</v>
      </c>
      <c r="M44" s="11">
        <f t="shared" si="3"/>
        <v>-1.5110422253049371E-2</v>
      </c>
      <c r="N44" s="11">
        <f t="shared" si="4"/>
        <v>31.114303566165653</v>
      </c>
      <c r="O44" s="11">
        <f t="shared" si="5"/>
        <v>4.1364200807215057E-4</v>
      </c>
      <c r="P44" s="11">
        <f t="shared" si="6"/>
        <v>2.2394520950774521</v>
      </c>
    </row>
    <row r="45" spans="1:16" x14ac:dyDescent="0.25">
      <c r="A45" s="3">
        <v>14</v>
      </c>
      <c r="B45" s="3">
        <f t="shared" si="0"/>
        <v>1556</v>
      </c>
      <c r="C45">
        <v>24</v>
      </c>
      <c r="D45" s="2">
        <v>1E-4</v>
      </c>
      <c r="E45">
        <v>6</v>
      </c>
      <c r="F45">
        <f t="shared" si="1"/>
        <v>9950</v>
      </c>
      <c r="G45">
        <f t="shared" si="2"/>
        <v>2E-12</v>
      </c>
      <c r="H45">
        <v>9690.4993798449595</v>
      </c>
      <c r="I45">
        <v>8.3319253488372217E-12</v>
      </c>
      <c r="J45">
        <v>2.8680646722562582</v>
      </c>
      <c r="K45">
        <v>2.9631512185340922E-12</v>
      </c>
      <c r="L45" t="s">
        <v>65</v>
      </c>
      <c r="M45" s="11">
        <f t="shared" si="3"/>
        <v>-2.6080464337190024E-2</v>
      </c>
      <c r="N45" s="11">
        <f t="shared" si="4"/>
        <v>3.1659626744186111</v>
      </c>
      <c r="O45" s="11">
        <f t="shared" si="5"/>
        <v>2.8824770575439779E-4</v>
      </c>
      <c r="P45" s="11">
        <f t="shared" si="6"/>
        <v>1.481575609267046</v>
      </c>
    </row>
    <row r="46" spans="1:16" x14ac:dyDescent="0.25">
      <c r="B46" s="3"/>
    </row>
  </sheetData>
  <mergeCells count="8">
    <mergeCell ref="S11:X11"/>
    <mergeCell ref="M2:N2"/>
    <mergeCell ref="O2:P2"/>
    <mergeCell ref="A1:C1"/>
    <mergeCell ref="F2:G2"/>
    <mergeCell ref="H2:I2"/>
    <mergeCell ref="J2:K2"/>
    <mergeCell ref="S1:X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62EB-334F-4D2B-8392-C34285B65D6F}">
  <dimension ref="A1:AD46"/>
  <sheetViews>
    <sheetView tabSelected="1" zoomScaleNormal="100" workbookViewId="0">
      <selection activeCell="F11" sqref="F11"/>
    </sheetView>
  </sheetViews>
  <sheetFormatPr defaultRowHeight="15" x14ac:dyDescent="0.25"/>
  <cols>
    <col min="1" max="1" width="10.140625" customWidth="1"/>
    <col min="2" max="2" width="13.7109375" customWidth="1"/>
    <col min="3" max="4" width="10.5703125" bestFit="1" customWidth="1"/>
    <col min="5" max="5" width="10.7109375" bestFit="1" customWidth="1"/>
    <col min="10" max="10" width="12" bestFit="1" customWidth="1"/>
    <col min="12" max="12" width="22.28515625" bestFit="1" customWidth="1"/>
    <col min="13" max="13" width="7.85546875" bestFit="1" customWidth="1"/>
    <col min="14" max="14" width="10.85546875" bestFit="1" customWidth="1"/>
    <col min="18" max="18" width="21.7109375" bestFit="1" customWidth="1"/>
  </cols>
  <sheetData>
    <row r="1" spans="1:30" ht="24" thickBot="1" x14ac:dyDescent="0.4">
      <c r="A1" s="41" t="s">
        <v>115</v>
      </c>
      <c r="B1" s="41"/>
      <c r="C1" s="41"/>
      <c r="D1" s="12">
        <v>44705</v>
      </c>
      <c r="R1" s="14" t="s">
        <v>83</v>
      </c>
      <c r="S1" s="42" t="s">
        <v>110</v>
      </c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</row>
    <row r="2" spans="1:30" ht="18.75" thickTop="1" thickBot="1" x14ac:dyDescent="0.35">
      <c r="F2" s="39" t="s">
        <v>1</v>
      </c>
      <c r="G2" s="39"/>
      <c r="H2" s="39" t="s">
        <v>9</v>
      </c>
      <c r="I2" s="39"/>
      <c r="J2" s="39" t="s">
        <v>10</v>
      </c>
      <c r="K2" s="39"/>
      <c r="M2" s="39" t="s">
        <v>28</v>
      </c>
      <c r="N2" s="39"/>
      <c r="O2" s="39" t="s">
        <v>79</v>
      </c>
      <c r="P2" s="39"/>
      <c r="R2" s="4" t="s">
        <v>6</v>
      </c>
      <c r="S2" s="44">
        <v>0</v>
      </c>
      <c r="T2" s="44">
        <v>0</v>
      </c>
      <c r="U2" s="44">
        <v>0</v>
      </c>
      <c r="V2" s="44">
        <v>0</v>
      </c>
      <c r="W2" s="44">
        <v>0</v>
      </c>
      <c r="X2" s="44">
        <v>0</v>
      </c>
      <c r="Y2" s="44">
        <v>0</v>
      </c>
      <c r="Z2" s="44">
        <v>0</v>
      </c>
      <c r="AA2" s="44">
        <v>0</v>
      </c>
      <c r="AB2" s="44">
        <v>0</v>
      </c>
      <c r="AC2" s="44">
        <v>0</v>
      </c>
      <c r="AD2" s="44">
        <v>0</v>
      </c>
    </row>
    <row r="3" spans="1:30" ht="16.5" thickTop="1" thickBot="1" x14ac:dyDescent="0.3">
      <c r="A3" s="4" t="s">
        <v>5</v>
      </c>
      <c r="B3" s="4" t="s">
        <v>6</v>
      </c>
      <c r="C3" s="4" t="s">
        <v>0</v>
      </c>
      <c r="D3" s="4" t="s">
        <v>26</v>
      </c>
      <c r="E3" s="4" t="s">
        <v>23</v>
      </c>
      <c r="F3" s="4" t="s">
        <v>3</v>
      </c>
      <c r="G3" s="4" t="s">
        <v>4</v>
      </c>
      <c r="H3" s="4" t="s">
        <v>113</v>
      </c>
      <c r="I3" s="4" t="s">
        <v>114</v>
      </c>
      <c r="J3" s="4" t="s">
        <v>113</v>
      </c>
      <c r="K3" s="4" t="s">
        <v>114</v>
      </c>
      <c r="L3" s="4" t="s">
        <v>7</v>
      </c>
      <c r="M3" s="8" t="s">
        <v>3</v>
      </c>
      <c r="N3" s="8" t="s">
        <v>4</v>
      </c>
      <c r="O3" s="8" t="s">
        <v>3</v>
      </c>
      <c r="P3" s="8" t="s">
        <v>4</v>
      </c>
      <c r="R3" s="13">
        <v>1556</v>
      </c>
      <c r="S3" s="2"/>
      <c r="T3" s="2"/>
      <c r="U3" s="2"/>
      <c r="V3" s="2"/>
      <c r="W3" s="2"/>
      <c r="X3" s="2"/>
    </row>
    <row r="4" spans="1:30" x14ac:dyDescent="0.25">
      <c r="A4" s="3">
        <v>13</v>
      </c>
      <c r="B4" s="3">
        <f>MROUND(25500000/2^A4,1)</f>
        <v>3113</v>
      </c>
      <c r="C4">
        <v>21</v>
      </c>
      <c r="D4" s="2">
        <v>1.0000000000000001E-5</v>
      </c>
      <c r="E4">
        <v>1</v>
      </c>
      <c r="F4">
        <f>VLOOKUP(B4,$R$3:$AD$9,1+E4)</f>
        <v>0</v>
      </c>
      <c r="G4">
        <f>VLOOKUP(B4,$R$13:$AD$19,1+E4)</f>
        <v>0</v>
      </c>
      <c r="M4" s="11" t="e">
        <f>H4/F4-1</f>
        <v>#DIV/0!</v>
      </c>
      <c r="N4" s="11" t="e">
        <f>I4/G4-1</f>
        <v>#DIV/0!</v>
      </c>
      <c r="O4" s="11" t="e">
        <f>J4/F4</f>
        <v>#DIV/0!</v>
      </c>
      <c r="P4" s="11" t="e">
        <f>K4/G4</f>
        <v>#DIV/0!</v>
      </c>
      <c r="R4" s="13">
        <v>3113</v>
      </c>
      <c r="S4" s="2"/>
      <c r="T4" s="2"/>
      <c r="U4" s="2"/>
      <c r="V4" s="2"/>
      <c r="W4" s="2"/>
      <c r="X4" s="2"/>
    </row>
    <row r="5" spans="1:30" x14ac:dyDescent="0.25">
      <c r="A5" s="3"/>
      <c r="B5" s="3"/>
      <c r="D5" s="2"/>
      <c r="M5" s="11"/>
      <c r="N5" s="11"/>
      <c r="O5" s="11"/>
      <c r="P5" s="11"/>
      <c r="R5" s="13">
        <v>6226</v>
      </c>
      <c r="S5" s="2"/>
      <c r="T5" s="2"/>
      <c r="U5" s="2"/>
      <c r="V5" s="2"/>
      <c r="W5" s="2"/>
      <c r="X5" s="2"/>
    </row>
    <row r="6" spans="1:30" x14ac:dyDescent="0.25">
      <c r="A6" s="3"/>
      <c r="B6" s="3"/>
      <c r="D6" s="2"/>
      <c r="M6" s="11"/>
      <c r="N6" s="11"/>
      <c r="O6" s="11"/>
      <c r="P6" s="11"/>
      <c r="R6" s="13">
        <v>12451</v>
      </c>
      <c r="S6" s="2"/>
      <c r="T6" s="2"/>
      <c r="U6" s="2"/>
      <c r="V6" s="2"/>
      <c r="W6" s="2"/>
      <c r="X6" s="2"/>
    </row>
    <row r="7" spans="1:30" x14ac:dyDescent="0.25">
      <c r="A7" s="3"/>
      <c r="B7" s="3"/>
      <c r="D7" s="2"/>
      <c r="M7" s="11"/>
      <c r="N7" s="11"/>
      <c r="O7" s="11"/>
      <c r="P7" s="11"/>
      <c r="R7" s="13">
        <v>24902</v>
      </c>
      <c r="S7" s="2"/>
      <c r="T7" s="2"/>
      <c r="U7" s="2"/>
      <c r="V7" s="2"/>
      <c r="W7" s="2"/>
      <c r="X7" s="2"/>
    </row>
    <row r="8" spans="1:30" x14ac:dyDescent="0.25">
      <c r="A8" s="3"/>
      <c r="B8" s="3"/>
      <c r="D8" s="2"/>
      <c r="M8" s="11"/>
      <c r="N8" s="11"/>
      <c r="O8" s="11"/>
      <c r="P8" s="11"/>
      <c r="R8" s="13">
        <v>49805</v>
      </c>
      <c r="S8" s="2"/>
      <c r="T8" s="2"/>
      <c r="U8" s="2"/>
      <c r="V8" s="2"/>
      <c r="W8" s="2"/>
      <c r="X8" s="2"/>
    </row>
    <row r="9" spans="1:30" x14ac:dyDescent="0.25">
      <c r="A9" s="3"/>
      <c r="B9" s="3"/>
      <c r="D9" s="2"/>
      <c r="M9" s="11"/>
      <c r="N9" s="11"/>
      <c r="O9" s="11"/>
      <c r="P9" s="11"/>
      <c r="R9" s="13">
        <v>99609</v>
      </c>
      <c r="S9" s="2"/>
      <c r="T9" s="2"/>
      <c r="U9" s="2"/>
      <c r="V9" s="2"/>
      <c r="W9" s="2"/>
      <c r="X9" s="2"/>
    </row>
    <row r="10" spans="1:30" x14ac:dyDescent="0.25">
      <c r="A10" s="3"/>
      <c r="B10" s="3"/>
      <c r="D10" s="2"/>
      <c r="M10" s="11"/>
      <c r="N10" s="11"/>
      <c r="O10" s="11"/>
      <c r="P10" s="11"/>
    </row>
    <row r="11" spans="1:30" ht="18" thickBot="1" x14ac:dyDescent="0.35">
      <c r="A11" s="3"/>
      <c r="B11" s="3"/>
      <c r="D11" s="2"/>
      <c r="M11" s="11"/>
      <c r="N11" s="11"/>
      <c r="O11" s="11"/>
      <c r="P11" s="11"/>
      <c r="R11" s="14" t="s">
        <v>82</v>
      </c>
      <c r="S11" s="39" t="s">
        <v>112</v>
      </c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</row>
    <row r="12" spans="1:30" ht="16.5" thickTop="1" thickBot="1" x14ac:dyDescent="0.3">
      <c r="A12" s="3"/>
      <c r="B12" s="3"/>
      <c r="D12" s="2"/>
      <c r="M12" s="11"/>
      <c r="N12" s="11"/>
      <c r="O12" s="11"/>
      <c r="P12" s="11"/>
      <c r="R12" s="4" t="s">
        <v>6</v>
      </c>
      <c r="S12" s="44">
        <v>9.9999999999999998E-13</v>
      </c>
      <c r="T12" s="44">
        <v>2.1999999999999999E-12</v>
      </c>
      <c r="U12" s="44">
        <v>4.6999999999999998E-12</v>
      </c>
      <c r="V12" s="44">
        <v>6.8000000000000001E-12</v>
      </c>
      <c r="W12" s="44">
        <v>9.9999999999999994E-12</v>
      </c>
      <c r="X12" s="44">
        <v>2.2000000000000002E-11</v>
      </c>
      <c r="Y12" s="44">
        <v>4.6999999999999999E-11</v>
      </c>
      <c r="Z12" s="44">
        <v>6.7999999999999998E-11</v>
      </c>
      <c r="AA12" s="44">
        <v>1E-10</v>
      </c>
      <c r="AB12" s="44">
        <v>2.1999999999999999E-10</v>
      </c>
      <c r="AC12" s="44">
        <v>4.7000000000000003E-10</v>
      </c>
      <c r="AD12" s="44">
        <v>6.8000000000000003E-10</v>
      </c>
    </row>
    <row r="13" spans="1:30" x14ac:dyDescent="0.25">
      <c r="A13" s="3"/>
      <c r="B13" s="3"/>
      <c r="D13" s="2"/>
      <c r="M13" s="11"/>
      <c r="N13" s="11"/>
      <c r="O13" s="11"/>
      <c r="P13" s="11"/>
      <c r="R13" s="13">
        <v>1556</v>
      </c>
      <c r="S13" s="2"/>
      <c r="T13" s="2"/>
      <c r="U13" s="2"/>
      <c r="V13" s="2"/>
      <c r="W13" s="2"/>
      <c r="X13" s="2"/>
    </row>
    <row r="14" spans="1:30" x14ac:dyDescent="0.25">
      <c r="A14" s="3"/>
      <c r="B14" s="3"/>
      <c r="D14" s="2"/>
      <c r="M14" s="11"/>
      <c r="N14" s="11"/>
      <c r="O14" s="11"/>
      <c r="P14" s="11"/>
      <c r="R14" s="13">
        <v>3113</v>
      </c>
      <c r="S14" s="2"/>
      <c r="T14" s="2"/>
      <c r="U14" s="2"/>
      <c r="V14" s="2"/>
      <c r="W14" s="2"/>
      <c r="X14" s="2"/>
    </row>
    <row r="15" spans="1:30" x14ac:dyDescent="0.25">
      <c r="A15" s="3"/>
      <c r="B15" s="3"/>
      <c r="D15" s="2"/>
      <c r="M15" s="11"/>
      <c r="N15" s="11"/>
      <c r="O15" s="11"/>
      <c r="P15" s="11"/>
      <c r="R15" s="13">
        <v>6226</v>
      </c>
      <c r="S15" s="2"/>
      <c r="T15" s="2"/>
      <c r="U15" s="2"/>
      <c r="V15" s="2"/>
      <c r="W15" s="2"/>
      <c r="X15" s="2"/>
    </row>
    <row r="16" spans="1:30" x14ac:dyDescent="0.25">
      <c r="A16" s="3"/>
      <c r="B16" s="3"/>
      <c r="D16" s="2"/>
      <c r="M16" s="11"/>
      <c r="N16" s="11"/>
      <c r="O16" s="11"/>
      <c r="P16" s="11"/>
      <c r="R16" s="13">
        <v>12451</v>
      </c>
      <c r="S16" s="2"/>
      <c r="T16" s="2"/>
      <c r="U16" s="2"/>
      <c r="V16" s="2"/>
      <c r="W16" s="2"/>
      <c r="X16" s="2"/>
    </row>
    <row r="17" spans="1:24" x14ac:dyDescent="0.25">
      <c r="A17" s="3"/>
      <c r="B17" s="3"/>
      <c r="D17" s="2"/>
      <c r="M17" s="11"/>
      <c r="N17" s="11"/>
      <c r="O17" s="11"/>
      <c r="P17" s="11"/>
      <c r="R17" s="13">
        <v>24902</v>
      </c>
      <c r="S17" s="2"/>
      <c r="T17" s="2"/>
      <c r="U17" s="2"/>
      <c r="V17" s="2"/>
      <c r="W17" s="2"/>
      <c r="X17" s="2"/>
    </row>
    <row r="18" spans="1:24" x14ac:dyDescent="0.25">
      <c r="A18" s="3"/>
      <c r="B18" s="3"/>
      <c r="D18" s="2"/>
      <c r="M18" s="11"/>
      <c r="N18" s="11"/>
      <c r="O18" s="11"/>
      <c r="P18" s="11"/>
      <c r="R18" s="13">
        <v>49805</v>
      </c>
      <c r="S18" s="2"/>
      <c r="T18" s="2"/>
      <c r="U18" s="2"/>
      <c r="V18" s="2"/>
      <c r="W18" s="2"/>
      <c r="X18" s="2"/>
    </row>
    <row r="19" spans="1:24" x14ac:dyDescent="0.25">
      <c r="A19" s="3"/>
      <c r="B19" s="3"/>
      <c r="D19" s="2"/>
      <c r="M19" s="11"/>
      <c r="N19" s="11"/>
      <c r="O19" s="11"/>
      <c r="P19" s="11"/>
      <c r="R19" s="13">
        <v>99609</v>
      </c>
      <c r="S19" s="2"/>
      <c r="T19" s="2"/>
      <c r="U19" s="2"/>
      <c r="V19" s="2"/>
      <c r="W19" s="2"/>
      <c r="X19" s="2"/>
    </row>
    <row r="20" spans="1:24" x14ac:dyDescent="0.25">
      <c r="A20" s="3"/>
      <c r="B20" s="3"/>
      <c r="D20" s="2"/>
      <c r="M20" s="11"/>
      <c r="N20" s="11"/>
      <c r="O20" s="11"/>
      <c r="P20" s="11"/>
    </row>
    <row r="21" spans="1:24" x14ac:dyDescent="0.25">
      <c r="A21" s="3"/>
      <c r="B21" s="3"/>
      <c r="D21" s="2"/>
      <c r="M21" s="11"/>
      <c r="N21" s="11"/>
      <c r="O21" s="11"/>
      <c r="P21" s="11"/>
    </row>
    <row r="22" spans="1:24" x14ac:dyDescent="0.25">
      <c r="A22" s="3"/>
      <c r="B22" s="3"/>
      <c r="D22" s="2"/>
      <c r="M22" s="11"/>
      <c r="N22" s="11"/>
      <c r="O22" s="11"/>
      <c r="P22" s="11"/>
    </row>
    <row r="23" spans="1:24" x14ac:dyDescent="0.25">
      <c r="A23" s="3"/>
      <c r="B23" s="3"/>
      <c r="D23" s="2"/>
      <c r="M23" s="11"/>
      <c r="N23" s="11"/>
      <c r="O23" s="11"/>
      <c r="P23" s="11"/>
    </row>
    <row r="24" spans="1:24" x14ac:dyDescent="0.25">
      <c r="A24" s="3"/>
      <c r="B24" s="3"/>
      <c r="D24" s="2"/>
      <c r="M24" s="11"/>
      <c r="N24" s="11"/>
      <c r="O24" s="11"/>
      <c r="P24" s="11"/>
    </row>
    <row r="25" spans="1:24" x14ac:dyDescent="0.25">
      <c r="A25" s="3"/>
      <c r="B25" s="3"/>
      <c r="D25" s="2"/>
      <c r="M25" s="11"/>
      <c r="N25" s="11"/>
      <c r="O25" s="11"/>
      <c r="P25" s="11"/>
    </row>
    <row r="26" spans="1:24" x14ac:dyDescent="0.25">
      <c r="A26" s="3"/>
      <c r="B26" s="3"/>
      <c r="D26" s="2"/>
      <c r="M26" s="11"/>
      <c r="N26" s="11"/>
      <c r="O26" s="11"/>
      <c r="P26" s="11"/>
    </row>
    <row r="27" spans="1:24" x14ac:dyDescent="0.25">
      <c r="A27" s="3"/>
      <c r="B27" s="3"/>
      <c r="D27" s="2"/>
      <c r="L27" s="15"/>
      <c r="M27" s="11"/>
      <c r="N27" s="11"/>
      <c r="O27" s="11"/>
      <c r="P27" s="11"/>
    </row>
    <row r="28" spans="1:24" x14ac:dyDescent="0.25">
      <c r="A28" s="3"/>
      <c r="B28" s="3"/>
      <c r="D28" s="2"/>
      <c r="M28" s="11"/>
      <c r="N28" s="11"/>
      <c r="O28" s="11"/>
      <c r="P28" s="11"/>
    </row>
    <row r="29" spans="1:24" x14ac:dyDescent="0.25">
      <c r="A29" s="3"/>
      <c r="B29" s="3"/>
      <c r="D29" s="2"/>
      <c r="M29" s="11"/>
      <c r="N29" s="11"/>
      <c r="O29" s="11"/>
      <c r="P29" s="11"/>
    </row>
    <row r="30" spans="1:24" x14ac:dyDescent="0.25">
      <c r="A30" s="3"/>
      <c r="B30" s="3"/>
      <c r="D30" s="2"/>
      <c r="M30" s="11"/>
      <c r="N30" s="11"/>
      <c r="O30" s="11"/>
      <c r="P30" s="11"/>
    </row>
    <row r="31" spans="1:24" x14ac:dyDescent="0.25">
      <c r="A31" s="3"/>
      <c r="B31" s="3"/>
      <c r="D31" s="2"/>
      <c r="M31" s="11"/>
      <c r="N31" s="11"/>
      <c r="O31" s="11"/>
      <c r="P31" s="11"/>
    </row>
    <row r="32" spans="1:24" x14ac:dyDescent="0.25">
      <c r="A32" s="3"/>
      <c r="B32" s="3"/>
      <c r="D32" s="2"/>
      <c r="M32" s="11"/>
      <c r="N32" s="11"/>
      <c r="O32" s="11"/>
      <c r="P32" s="11"/>
    </row>
    <row r="33" spans="1:16" x14ac:dyDescent="0.25">
      <c r="A33" s="3"/>
      <c r="B33" s="3"/>
      <c r="D33" s="2"/>
      <c r="M33" s="11"/>
      <c r="N33" s="11"/>
      <c r="O33" s="11"/>
      <c r="P33" s="11"/>
    </row>
    <row r="34" spans="1:16" x14ac:dyDescent="0.25">
      <c r="A34" s="3"/>
      <c r="B34" s="3"/>
      <c r="D34" s="2"/>
      <c r="M34" s="11"/>
      <c r="N34" s="11"/>
      <c r="O34" s="11"/>
      <c r="P34" s="11"/>
    </row>
    <row r="35" spans="1:16" x14ac:dyDescent="0.25">
      <c r="A35" s="3"/>
      <c r="B35" s="3"/>
      <c r="D35" s="2"/>
      <c r="M35" s="11"/>
      <c r="N35" s="11"/>
      <c r="O35" s="11"/>
      <c r="P35" s="11"/>
    </row>
    <row r="36" spans="1:16" x14ac:dyDescent="0.25">
      <c r="A36" s="3"/>
      <c r="B36" s="3"/>
      <c r="D36" s="2"/>
      <c r="M36" s="11"/>
      <c r="N36" s="11"/>
      <c r="O36" s="11"/>
      <c r="P36" s="11"/>
    </row>
    <row r="37" spans="1:16" x14ac:dyDescent="0.25">
      <c r="A37" s="3"/>
      <c r="B37" s="3"/>
      <c r="D37" s="2"/>
      <c r="M37" s="11"/>
      <c r="N37" s="11"/>
      <c r="O37" s="11"/>
      <c r="P37" s="11"/>
    </row>
    <row r="38" spans="1:16" x14ac:dyDescent="0.25">
      <c r="A38" s="3"/>
      <c r="B38" s="3"/>
      <c r="D38" s="2"/>
      <c r="M38" s="11"/>
      <c r="N38" s="11"/>
      <c r="O38" s="11"/>
      <c r="P38" s="11"/>
    </row>
    <row r="39" spans="1:16" x14ac:dyDescent="0.25">
      <c r="A39" s="3"/>
      <c r="B39" s="3"/>
      <c r="D39" s="2"/>
      <c r="M39" s="11"/>
      <c r="N39" s="11"/>
      <c r="O39" s="11"/>
      <c r="P39" s="11"/>
    </row>
    <row r="40" spans="1:16" x14ac:dyDescent="0.25">
      <c r="A40" s="3"/>
      <c r="B40" s="3"/>
      <c r="D40" s="2"/>
      <c r="H40" s="2"/>
      <c r="I40" s="2"/>
      <c r="M40" s="11"/>
      <c r="N40" s="11"/>
      <c r="O40" s="11"/>
      <c r="P40" s="11"/>
    </row>
    <row r="41" spans="1:16" x14ac:dyDescent="0.25">
      <c r="A41" s="3"/>
      <c r="B41" s="3"/>
      <c r="D41" s="2"/>
      <c r="M41" s="11"/>
      <c r="N41" s="11"/>
      <c r="O41" s="11"/>
      <c r="P41" s="11"/>
    </row>
    <row r="42" spans="1:16" x14ac:dyDescent="0.25">
      <c r="A42" s="3"/>
      <c r="B42" s="3"/>
      <c r="D42" s="2"/>
      <c r="M42" s="11"/>
      <c r="N42" s="11"/>
      <c r="O42" s="11"/>
      <c r="P42" s="11"/>
    </row>
    <row r="43" spans="1:16" x14ac:dyDescent="0.25">
      <c r="A43" s="3"/>
      <c r="B43" s="3"/>
      <c r="D43" s="2"/>
      <c r="M43" s="11"/>
      <c r="N43" s="11"/>
      <c r="O43" s="11"/>
      <c r="P43" s="11"/>
    </row>
    <row r="44" spans="1:16" x14ac:dyDescent="0.25">
      <c r="A44" s="3"/>
      <c r="B44" s="3"/>
      <c r="D44" s="2"/>
      <c r="M44" s="11"/>
      <c r="N44" s="11"/>
      <c r="O44" s="11"/>
      <c r="P44" s="11"/>
    </row>
    <row r="45" spans="1:16" x14ac:dyDescent="0.25">
      <c r="A45" s="3"/>
      <c r="B45" s="3"/>
      <c r="D45" s="2"/>
      <c r="M45" s="11"/>
      <c r="N45" s="11"/>
      <c r="O45" s="11"/>
      <c r="P45" s="11"/>
    </row>
    <row r="46" spans="1:16" x14ac:dyDescent="0.25">
      <c r="B46" s="3"/>
    </row>
  </sheetData>
  <mergeCells count="8">
    <mergeCell ref="A1:C1"/>
    <mergeCell ref="F2:G2"/>
    <mergeCell ref="H2:I2"/>
    <mergeCell ref="J2:K2"/>
    <mergeCell ref="M2:N2"/>
    <mergeCell ref="O2:P2"/>
    <mergeCell ref="S1:AD1"/>
    <mergeCell ref="S11:AD1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C944-D4EF-46E6-9F7B-6698D8FBD54A}">
  <dimension ref="A1:T46"/>
  <sheetViews>
    <sheetView zoomScaleNormal="100" workbookViewId="0">
      <selection activeCell="AR62" sqref="AR62"/>
    </sheetView>
  </sheetViews>
  <sheetFormatPr defaultRowHeight="15" x14ac:dyDescent="0.25"/>
  <cols>
    <col min="4" max="4" width="12" bestFit="1" customWidth="1"/>
    <col min="5" max="5" width="13.140625" bestFit="1" customWidth="1"/>
    <col min="6" max="6" width="12" bestFit="1" customWidth="1"/>
    <col min="7" max="7" width="12.42578125" bestFit="1" customWidth="1"/>
    <col min="8" max="10" width="12" bestFit="1" customWidth="1"/>
    <col min="11" max="20" width="12" customWidth="1"/>
    <col min="21" max="23" width="12" bestFit="1" customWidth="1"/>
    <col min="24" max="24" width="12.42578125" bestFit="1" customWidth="1"/>
  </cols>
  <sheetData>
    <row r="1" spans="1:20" ht="23.25" x14ac:dyDescent="0.35">
      <c r="A1" s="43" t="s">
        <v>109</v>
      </c>
      <c r="B1" s="43"/>
      <c r="C1" s="43"/>
      <c r="D1" s="43"/>
      <c r="E1" s="12">
        <v>44704</v>
      </c>
    </row>
    <row r="3" spans="1:20" ht="18" thickBot="1" x14ac:dyDescent="0.35">
      <c r="C3" s="39" t="s">
        <v>101</v>
      </c>
      <c r="D3" s="39"/>
      <c r="E3" s="39"/>
      <c r="F3" s="39"/>
      <c r="G3" s="39" t="s">
        <v>102</v>
      </c>
      <c r="H3" s="39"/>
      <c r="I3" s="39"/>
      <c r="J3" s="39"/>
      <c r="K3" s="39" t="s">
        <v>79</v>
      </c>
      <c r="L3" s="39"/>
      <c r="M3" s="39" t="s">
        <v>108</v>
      </c>
      <c r="N3" s="39"/>
      <c r="O3" s="39" t="s">
        <v>107</v>
      </c>
      <c r="P3" s="39"/>
      <c r="Q3" s="39"/>
      <c r="R3" s="39"/>
      <c r="S3" s="39" t="s">
        <v>79</v>
      </c>
      <c r="T3" s="39"/>
    </row>
    <row r="4" spans="1:20" ht="16.5" thickTop="1" thickBot="1" x14ac:dyDescent="0.3">
      <c r="A4" s="4" t="s">
        <v>6</v>
      </c>
      <c r="B4" s="4"/>
      <c r="C4" s="4" t="s">
        <v>3</v>
      </c>
      <c r="D4" s="4" t="s">
        <v>4</v>
      </c>
      <c r="E4" s="4" t="s">
        <v>8</v>
      </c>
      <c r="F4" s="4" t="s">
        <v>2</v>
      </c>
      <c r="G4" s="4" t="s">
        <v>3</v>
      </c>
      <c r="H4" s="4" t="s">
        <v>4</v>
      </c>
      <c r="I4" s="4" t="s">
        <v>8</v>
      </c>
      <c r="J4" s="4" t="s">
        <v>2</v>
      </c>
      <c r="K4" s="4" t="s">
        <v>3</v>
      </c>
      <c r="L4" s="4" t="s">
        <v>4</v>
      </c>
      <c r="M4" s="4" t="s">
        <v>105</v>
      </c>
      <c r="N4" s="4" t="s">
        <v>106</v>
      </c>
      <c r="O4" s="4" t="s">
        <v>8</v>
      </c>
      <c r="P4" s="4" t="s">
        <v>2</v>
      </c>
      <c r="Q4" s="4" t="s">
        <v>3</v>
      </c>
      <c r="R4" s="4" t="s">
        <v>4</v>
      </c>
      <c r="S4" s="4" t="s">
        <v>3</v>
      </c>
      <c r="T4" s="4" t="s">
        <v>4</v>
      </c>
    </row>
    <row r="5" spans="1:20" x14ac:dyDescent="0.25">
      <c r="A5" s="17" cm="1">
        <f t="array" ref="A5:A46">'2. R Calibration'!B4:B45</f>
        <v>99609</v>
      </c>
      <c r="B5" s="18" cm="1">
        <f t="array" ref="B5:B46">'2. R Calibration'!D4:D45</f>
        <v>1E-4</v>
      </c>
      <c r="C5" s="19" cm="1">
        <f t="array" ref="C5:C46">'2. R Calibration'!F4:F45</f>
        <v>1477.2</v>
      </c>
      <c r="D5" s="20" cm="1">
        <f t="array" ref="D5:D46">'2. R Calibration'!G4:G45</f>
        <v>7.0000000000000005E-13</v>
      </c>
      <c r="E5" s="20">
        <f>(1/C5)/(1/C5^2+(2*PI()*$A5*D5)^2)*(2^15)/2*$B5*0.33</f>
        <v>798.68034389349236</v>
      </c>
      <c r="F5" s="20">
        <f>2*PI()*$A5*D5/(1/C5^2+(2*PI()*$A5*D5)^2)*(2^15)/2*$B5*0.33</f>
        <v>0.51687887614115313</v>
      </c>
      <c r="G5" s="20" cm="1">
        <f t="array" ref="G5:G46">'2. R Calibration'!H4:H45</f>
        <v>1122.2186120996444</v>
      </c>
      <c r="H5" s="20" cm="1">
        <f t="array" ref="H5:H46">'2. R Calibration'!I4:I45</f>
        <v>-2.8178288967971524E-10</v>
      </c>
      <c r="I5" s="20">
        <f>(1/G5)/(1/G5^2+(2*PI()*$A5*H5)^2)*(2^15)/2*$B5*0.33</f>
        <v>583.88217506786964</v>
      </c>
      <c r="J5" s="20">
        <f>2*PI()*$A5*H5/(1/G5^2+(2*PI()*$A5*H5)^2)*(2^15)/2*$B5*0.33</f>
        <v>-115.5568650710141</v>
      </c>
      <c r="K5" s="21">
        <f>(G5-C5)/C5</f>
        <v>-0.24030692384264532</v>
      </c>
      <c r="L5" s="21">
        <f>(H5-D5)/D5</f>
        <v>-403.54698525673604</v>
      </c>
      <c r="M5" s="20">
        <v>1.4253</v>
      </c>
      <c r="N5" s="20">
        <v>-82.3</v>
      </c>
      <c r="O5" s="20">
        <f>M5*I5+N5</f>
        <v>749.90726412423464</v>
      </c>
      <c r="P5" s="20">
        <f>J5</f>
        <v>-115.5568650710141</v>
      </c>
      <c r="Q5" s="19">
        <f>((O5/(2^15/2*B5*0.33))^2+(P5/(2^15/2*B5*0.33))^2)/(O5/(2^15/2*B5*0.33))</f>
        <v>1419.9255456913816</v>
      </c>
      <c r="R5" s="20">
        <f>(P5/(2^15/2*B5*0.33))/(2*PI()*A5*((O5/(2^15/2*B5*0.33))^2+(P5/(2^15/2*B5*0.33))^2))</f>
        <v>-1.733980342892652E-10</v>
      </c>
      <c r="S5" s="21">
        <f>(Q5-C5)/C5</f>
        <v>-3.8772308630258927E-2</v>
      </c>
      <c r="T5" s="21">
        <f>(R5-D5)/D5</f>
        <v>-248.71147755609314</v>
      </c>
    </row>
    <row r="6" spans="1:20" x14ac:dyDescent="0.25">
      <c r="A6" s="20">
        <v>99609</v>
      </c>
      <c r="B6" s="20">
        <v>1E-4</v>
      </c>
      <c r="C6" s="19">
        <v>2192.1</v>
      </c>
      <c r="D6" s="20">
        <v>7.0000000000000005E-13</v>
      </c>
      <c r="E6" s="20">
        <f t="shared" ref="E6:E46" si="0">(1/C6)/(1/C6^2+(2*PI()*$A6*D6)^2)*(2^15)/2*$B6*0.33</f>
        <v>1185.2059980807512</v>
      </c>
      <c r="F6" s="20">
        <f t="shared" ref="F6:F46" si="1">2*PI()*$A6*D6/(1/C6^2+(2*PI()*$A6*D6)^2)*(2^15)/2*$B6*0.33</f>
        <v>1.1382317383078686</v>
      </c>
      <c r="G6" s="20">
        <v>1684.0627340823978</v>
      </c>
      <c r="H6" s="20">
        <v>-1.6811093258426951E-10</v>
      </c>
      <c r="I6" s="20">
        <f t="shared" ref="I6:I46" si="2">(1/G6)/(1/G6^2+(2*PI()*$A6*H6)^2)*(2^15)/2*$B6*0.33</f>
        <v>882.80945387924032</v>
      </c>
      <c r="J6" s="20">
        <f t="shared" ref="J6:J46" si="3">2*PI()*$A6*H6/(1/G6^2+(2*PI()*$A6*H6)^2)*(2^15)/2*$B6*0.33</f>
        <v>-156.42265277428439</v>
      </c>
      <c r="K6" s="21">
        <f t="shared" ref="K6:K46" si="4">(G6-C6)/C6</f>
        <v>-0.23175825277934498</v>
      </c>
      <c r="L6" s="21">
        <f t="shared" ref="L6:L46" si="5">(H6-D6)/D6</f>
        <v>-241.15847512038502</v>
      </c>
      <c r="M6" s="20">
        <v>1.4253</v>
      </c>
      <c r="N6" s="20">
        <v>-82.3</v>
      </c>
      <c r="O6" s="20">
        <f t="shared" ref="O6:O46" si="6">M6*I6+N6</f>
        <v>1175.9683146140812</v>
      </c>
      <c r="P6" s="20">
        <f t="shared" ref="P6:P46" si="7">J6</f>
        <v>-156.42265277428439</v>
      </c>
      <c r="Q6" s="19">
        <f t="shared" ref="Q6:Q46" si="8">((O6/(2^15/2*B6*0.33))^2+(P6/(2^15/2*B6*0.33))^2)/(O6/(2^15/2*B6*0.33))</f>
        <v>2213.4954964146991</v>
      </c>
      <c r="R6" s="20">
        <f t="shared" ref="R6:R46" si="9">(P6/(2^15/2*B6*0.33))/(2*PI()*A6*((O6/(2^15/2*B6*0.33))^2+(P6/(2^15/2*B6*0.33))^2))</f>
        <v>-9.6016735327728872E-11</v>
      </c>
      <c r="S6" s="21">
        <f t="shared" ref="S6:S46" si="10">(Q6-C6)/C6</f>
        <v>9.7602738993199257E-3</v>
      </c>
      <c r="T6" s="21">
        <f t="shared" ref="T6:T46" si="11">(R6-D6)/D6</f>
        <v>-138.16676475389838</v>
      </c>
    </row>
    <row r="7" spans="1:20" x14ac:dyDescent="0.25">
      <c r="A7" s="20">
        <v>99609</v>
      </c>
      <c r="B7" s="20">
        <v>1E-4</v>
      </c>
      <c r="C7" s="19">
        <v>3232.4</v>
      </c>
      <c r="D7" s="20">
        <v>8.0000000000000002E-13</v>
      </c>
      <c r="E7" s="20">
        <f t="shared" si="0"/>
        <v>1747.6635951255173</v>
      </c>
      <c r="F7" s="20">
        <f t="shared" si="1"/>
        <v>2.8284686746889611</v>
      </c>
      <c r="G7" s="20">
        <v>2469.495886792452</v>
      </c>
      <c r="H7" s="20">
        <v>-9.9360856981132143E-11</v>
      </c>
      <c r="I7" s="20">
        <f t="shared" si="2"/>
        <v>1304.4246706106317</v>
      </c>
      <c r="J7" s="20">
        <f t="shared" si="3"/>
        <v>-200.31851326153833</v>
      </c>
      <c r="K7" s="21">
        <f t="shared" si="4"/>
        <v>-0.23601785459953845</v>
      </c>
      <c r="L7" s="21">
        <f t="shared" si="5"/>
        <v>-125.20107122641518</v>
      </c>
      <c r="M7" s="20">
        <v>1.4253</v>
      </c>
      <c r="N7" s="20">
        <v>-82.3</v>
      </c>
      <c r="O7" s="20">
        <f t="shared" si="6"/>
        <v>1776.8964830213333</v>
      </c>
      <c r="P7" s="20">
        <f t="shared" si="7"/>
        <v>-200.31851326153833</v>
      </c>
      <c r="Q7" s="19">
        <f t="shared" si="8"/>
        <v>3328.2274661209194</v>
      </c>
      <c r="R7" s="20">
        <f t="shared" si="9"/>
        <v>-5.4121211753632615E-11</v>
      </c>
      <c r="S7" s="21">
        <f t="shared" si="10"/>
        <v>2.9645918240601202E-2</v>
      </c>
      <c r="T7" s="21">
        <f t="shared" si="11"/>
        <v>-68.651514692040763</v>
      </c>
    </row>
    <row r="8" spans="1:20" x14ac:dyDescent="0.25">
      <c r="A8" s="20">
        <v>99609</v>
      </c>
      <c r="B8" s="20">
        <v>1E-4</v>
      </c>
      <c r="C8" s="19">
        <v>4705.3</v>
      </c>
      <c r="D8" s="20">
        <v>8.0000000000000002E-13</v>
      </c>
      <c r="E8" s="20">
        <f t="shared" si="0"/>
        <v>2544.0098417431191</v>
      </c>
      <c r="F8" s="20">
        <f t="shared" si="1"/>
        <v>5.993417628551641</v>
      </c>
      <c r="G8" s="20">
        <v>3508.7897163120542</v>
      </c>
      <c r="H8" s="20">
        <v>-5.6347128368794406E-11</v>
      </c>
      <c r="I8" s="20">
        <f t="shared" si="2"/>
        <v>1868.4950615161795</v>
      </c>
      <c r="J8" s="20">
        <f t="shared" si="3"/>
        <v>-231.20622997935166</v>
      </c>
      <c r="K8" s="21">
        <f t="shared" si="4"/>
        <v>-0.25428990365926635</v>
      </c>
      <c r="L8" s="21">
        <f t="shared" si="5"/>
        <v>-71.433910460993005</v>
      </c>
      <c r="M8" s="20">
        <v>1.4253</v>
      </c>
      <c r="N8" s="20">
        <v>-82.3</v>
      </c>
      <c r="O8" s="20">
        <f t="shared" si="6"/>
        <v>2580.8660111790105</v>
      </c>
      <c r="P8" s="20">
        <f t="shared" si="7"/>
        <v>-231.20622997935166</v>
      </c>
      <c r="Q8" s="19">
        <f t="shared" si="8"/>
        <v>4811.7501237634115</v>
      </c>
      <c r="R8" s="20">
        <f t="shared" si="9"/>
        <v>-2.9747642895172658E-11</v>
      </c>
      <c r="S8" s="21">
        <f t="shared" si="10"/>
        <v>2.2623450951780179E-2</v>
      </c>
      <c r="T8" s="21">
        <f t="shared" si="11"/>
        <v>-38.184553618965822</v>
      </c>
    </row>
    <row r="9" spans="1:20" x14ac:dyDescent="0.25">
      <c r="A9" s="20">
        <v>99609</v>
      </c>
      <c r="B9" s="20">
        <v>1E-4</v>
      </c>
      <c r="C9" s="19">
        <v>6735.4</v>
      </c>
      <c r="D9" s="20">
        <v>7.0000000000000005E-13</v>
      </c>
      <c r="E9" s="20">
        <f t="shared" si="0"/>
        <v>3641.6104804785405</v>
      </c>
      <c r="F9" s="20">
        <f t="shared" si="1"/>
        <v>10.745666835829754</v>
      </c>
      <c r="G9" s="20">
        <v>4912.0323465703959</v>
      </c>
      <c r="H9" s="20">
        <v>-2.769987906137179E-11</v>
      </c>
      <c r="I9" s="20">
        <f t="shared" si="2"/>
        <v>2636.6781629871539</v>
      </c>
      <c r="J9" s="20">
        <f t="shared" si="3"/>
        <v>-224.53014758731234</v>
      </c>
      <c r="K9" s="21">
        <f t="shared" si="4"/>
        <v>-0.27071408578994621</v>
      </c>
      <c r="L9" s="21">
        <f t="shared" si="5"/>
        <v>-40.571255801959701</v>
      </c>
      <c r="M9" s="20">
        <v>1.4253</v>
      </c>
      <c r="N9" s="20">
        <v>-82.3</v>
      </c>
      <c r="O9" s="20">
        <f t="shared" si="6"/>
        <v>3675.7573857055904</v>
      </c>
      <c r="P9" s="20">
        <f t="shared" si="7"/>
        <v>-224.53014758731234</v>
      </c>
      <c r="Q9" s="19">
        <f t="shared" si="8"/>
        <v>6823.8647395204543</v>
      </c>
      <c r="R9" s="20">
        <f t="shared" si="9"/>
        <v>-1.4302730813262295E-11</v>
      </c>
      <c r="S9" s="21">
        <f t="shared" si="10"/>
        <v>1.3134296332876253E-2</v>
      </c>
      <c r="T9" s="21">
        <f t="shared" si="11"/>
        <v>-21.432472590374708</v>
      </c>
    </row>
    <row r="10" spans="1:20" x14ac:dyDescent="0.25">
      <c r="A10" s="20">
        <v>99609</v>
      </c>
      <c r="B10" s="20">
        <v>1E-4</v>
      </c>
      <c r="C10" s="19">
        <v>9948</v>
      </c>
      <c r="D10" s="20">
        <v>7.0000000000000005E-13</v>
      </c>
      <c r="E10" s="20">
        <f t="shared" si="0"/>
        <v>5378.5028948114486</v>
      </c>
      <c r="F10" s="20">
        <f t="shared" si="1"/>
        <v>23.440867056565725</v>
      </c>
      <c r="G10" s="20">
        <v>7037.6392418772557</v>
      </c>
      <c r="H10" s="20">
        <v>-6.6612625992779728E-12</v>
      </c>
      <c r="I10" s="20">
        <f t="shared" si="2"/>
        <v>3801.7817465641524</v>
      </c>
      <c r="J10" s="20">
        <f t="shared" si="3"/>
        <v>-111.54476296724344</v>
      </c>
      <c r="K10" s="21">
        <f t="shared" si="4"/>
        <v>-0.29255737415789551</v>
      </c>
      <c r="L10" s="21">
        <f t="shared" si="5"/>
        <v>-10.51608942753996</v>
      </c>
      <c r="M10" s="20">
        <v>1.4253</v>
      </c>
      <c r="N10" s="20">
        <v>-82.3</v>
      </c>
      <c r="O10" s="20">
        <f t="shared" si="6"/>
        <v>5336.3795233778865</v>
      </c>
      <c r="P10" s="20">
        <f t="shared" si="7"/>
        <v>-111.54476296724344</v>
      </c>
      <c r="Q10" s="19">
        <f t="shared" si="8"/>
        <v>9874.2141456730442</v>
      </c>
      <c r="R10" s="20">
        <f t="shared" si="9"/>
        <v>-3.38237289781783E-12</v>
      </c>
      <c r="S10" s="21">
        <f t="shared" si="10"/>
        <v>-7.4171546368069774E-3</v>
      </c>
      <c r="T10" s="21">
        <f t="shared" si="11"/>
        <v>-5.8319612825968994</v>
      </c>
    </row>
    <row r="11" spans="1:20" x14ac:dyDescent="0.25">
      <c r="A11" s="5">
        <v>49805</v>
      </c>
      <c r="B11" s="5">
        <v>1E-4</v>
      </c>
      <c r="C11" s="22">
        <v>1477</v>
      </c>
      <c r="D11" s="5">
        <v>7.0000000000000005E-13</v>
      </c>
      <c r="E11" s="5">
        <f t="shared" si="0"/>
        <v>798.57246040563075</v>
      </c>
      <c r="F11" s="5">
        <f t="shared" si="1"/>
        <v>0.25837213691752753</v>
      </c>
      <c r="G11" s="5">
        <v>1434.621730769232</v>
      </c>
      <c r="H11" s="5">
        <v>-1.944607230769225E-10</v>
      </c>
      <c r="I11" s="5">
        <f t="shared" si="2"/>
        <v>769.79277380697658</v>
      </c>
      <c r="J11" s="5">
        <f t="shared" si="3"/>
        <v>-67.204127025464857</v>
      </c>
      <c r="K11" s="23">
        <f t="shared" si="4"/>
        <v>-2.8692125410134026E-2</v>
      </c>
      <c r="L11" s="23">
        <f t="shared" si="5"/>
        <v>-278.80103296703214</v>
      </c>
      <c r="M11" s="5">
        <v>1.1516</v>
      </c>
      <c r="N11" s="5">
        <v>-125.95</v>
      </c>
      <c r="O11" s="5">
        <f t="shared" si="6"/>
        <v>760.54335831611411</v>
      </c>
      <c r="P11" s="5">
        <f t="shared" si="7"/>
        <v>-67.204127025464857</v>
      </c>
      <c r="Q11" s="22">
        <f t="shared" si="8"/>
        <v>1417.6464423753673</v>
      </c>
      <c r="R11" s="5">
        <f t="shared" si="9"/>
        <v>-1.9918251916173032E-10</v>
      </c>
      <c r="S11" s="23">
        <f t="shared" si="10"/>
        <v>-4.0185211661904321E-2</v>
      </c>
      <c r="T11" s="23">
        <f t="shared" si="11"/>
        <v>-285.546455945329</v>
      </c>
    </row>
    <row r="12" spans="1:20" x14ac:dyDescent="0.25">
      <c r="A12" s="5">
        <v>49805</v>
      </c>
      <c r="B12" s="5">
        <v>1E-4</v>
      </c>
      <c r="C12" s="22">
        <v>2192.1999999999998</v>
      </c>
      <c r="D12" s="5">
        <v>5.9999999999999997E-13</v>
      </c>
      <c r="E12" s="5">
        <f t="shared" si="0"/>
        <v>1185.2609575913334</v>
      </c>
      <c r="F12" s="5">
        <f t="shared" si="1"/>
        <v>0.4878633746913229</v>
      </c>
      <c r="G12" s="5">
        <v>2182.2469291338634</v>
      </c>
      <c r="H12" s="5">
        <v>-1.2281024803149596E-10</v>
      </c>
      <c r="I12" s="5">
        <f t="shared" si="2"/>
        <v>1171.6388783704197</v>
      </c>
      <c r="J12" s="5">
        <f t="shared" si="3"/>
        <v>-98.261883995173392</v>
      </c>
      <c r="K12" s="23">
        <f t="shared" si="4"/>
        <v>-4.5402202655489407E-3</v>
      </c>
      <c r="L12" s="23">
        <f t="shared" si="5"/>
        <v>-205.68374671915996</v>
      </c>
      <c r="M12" s="5">
        <v>1.1516</v>
      </c>
      <c r="N12" s="5">
        <v>-125.95</v>
      </c>
      <c r="O12" s="5">
        <f t="shared" si="6"/>
        <v>1223.3093323313751</v>
      </c>
      <c r="P12" s="5">
        <f t="shared" si="7"/>
        <v>-98.261883995173392</v>
      </c>
      <c r="Q12" s="22">
        <f t="shared" si="8"/>
        <v>2277.1702306964412</v>
      </c>
      <c r="R12" s="5">
        <f t="shared" si="9"/>
        <v>-1.1271987210937832E-10</v>
      </c>
      <c r="S12" s="23">
        <f t="shared" si="10"/>
        <v>3.8760254856510072E-2</v>
      </c>
      <c r="T12" s="23">
        <f t="shared" si="11"/>
        <v>-188.86645351563055</v>
      </c>
    </row>
    <row r="13" spans="1:20" x14ac:dyDescent="0.25">
      <c r="A13" s="5">
        <v>49805</v>
      </c>
      <c r="B13" s="5">
        <v>1E-4</v>
      </c>
      <c r="C13" s="22">
        <v>3232.7</v>
      </c>
      <c r="D13" s="5">
        <v>9E-13</v>
      </c>
      <c r="E13" s="5">
        <f t="shared" si="0"/>
        <v>1747.8289255601815</v>
      </c>
      <c r="F13" s="5">
        <f t="shared" si="1"/>
        <v>1.5913277927269165</v>
      </c>
      <c r="G13" s="5">
        <v>3264.7256916996048</v>
      </c>
      <c r="H13" s="5">
        <v>-1.964575296442688E-10</v>
      </c>
      <c r="I13" s="5">
        <f t="shared" si="2"/>
        <v>1696.7916191586205</v>
      </c>
      <c r="J13" s="5">
        <f t="shared" si="3"/>
        <v>-340.56240088332464</v>
      </c>
      <c r="K13" s="23">
        <f t="shared" si="4"/>
        <v>9.9067936089352483E-3</v>
      </c>
      <c r="L13" s="23">
        <f t="shared" si="5"/>
        <v>-219.28614404918756</v>
      </c>
      <c r="M13" s="5">
        <v>1.1516</v>
      </c>
      <c r="N13" s="5">
        <v>-125.95</v>
      </c>
      <c r="O13" s="5">
        <f t="shared" si="6"/>
        <v>1828.0752286230672</v>
      </c>
      <c r="P13" s="5">
        <f t="shared" si="7"/>
        <v>-340.56240088332464</v>
      </c>
      <c r="Q13" s="22">
        <f t="shared" si="8"/>
        <v>3498.4621191694764</v>
      </c>
      <c r="R13" s="5">
        <f t="shared" si="9"/>
        <v>-1.7016594367002525E-10</v>
      </c>
      <c r="S13" s="23">
        <f t="shared" si="10"/>
        <v>8.2210572948147556E-2</v>
      </c>
      <c r="T13" s="23">
        <f t="shared" si="11"/>
        <v>-190.0732707444725</v>
      </c>
    </row>
    <row r="14" spans="1:20" x14ac:dyDescent="0.25">
      <c r="A14" s="5">
        <v>49805</v>
      </c>
      <c r="B14" s="5">
        <v>1E-4</v>
      </c>
      <c r="C14" s="22">
        <v>4703.7</v>
      </c>
      <c r="D14" s="5">
        <v>8.0000000000000002E-13</v>
      </c>
      <c r="E14" s="5">
        <f t="shared" si="0"/>
        <v>2543.1553599500771</v>
      </c>
      <c r="F14" s="5">
        <f t="shared" si="1"/>
        <v>2.9947136795462126</v>
      </c>
      <c r="G14" s="5">
        <v>4393.8974436090193</v>
      </c>
      <c r="H14" s="5">
        <v>-3.7877977443609076E-11</v>
      </c>
      <c r="I14" s="5">
        <f t="shared" si="2"/>
        <v>2369.2306432926543</v>
      </c>
      <c r="J14" s="5">
        <f t="shared" si="3"/>
        <v>-123.39479788890723</v>
      </c>
      <c r="K14" s="23">
        <f t="shared" si="4"/>
        <v>-6.5863587471773399E-2</v>
      </c>
      <c r="L14" s="23">
        <f t="shared" si="5"/>
        <v>-48.347471804511343</v>
      </c>
      <c r="M14" s="5">
        <v>1.1516</v>
      </c>
      <c r="N14" s="5">
        <v>-125.95</v>
      </c>
      <c r="O14" s="5">
        <f t="shared" si="6"/>
        <v>2602.456008815821</v>
      </c>
      <c r="P14" s="5">
        <f t="shared" si="7"/>
        <v>-123.39479788890723</v>
      </c>
      <c r="Q14" s="22">
        <f t="shared" si="8"/>
        <v>4824.1942289584549</v>
      </c>
      <c r="R14" s="5">
        <f t="shared" si="9"/>
        <v>-3.1407679920685266E-11</v>
      </c>
      <c r="S14" s="23">
        <f t="shared" si="10"/>
        <v>2.5616903492666432E-2</v>
      </c>
      <c r="T14" s="23">
        <f t="shared" si="11"/>
        <v>-40.259599900856578</v>
      </c>
    </row>
    <row r="15" spans="1:20" x14ac:dyDescent="0.25">
      <c r="A15" s="5">
        <v>49805</v>
      </c>
      <c r="B15" s="5">
        <v>1E-4</v>
      </c>
      <c r="C15" s="22">
        <v>6735</v>
      </c>
      <c r="D15" s="5">
        <v>8.0000000000000002E-13</v>
      </c>
      <c r="E15" s="5">
        <f t="shared" si="0"/>
        <v>3641.4155678383668</v>
      </c>
      <c r="F15" s="5">
        <f t="shared" si="1"/>
        <v>6.1397493870544535</v>
      </c>
      <c r="G15" s="5">
        <v>5874.6161832061034</v>
      </c>
      <c r="H15" s="5">
        <v>-9.4693080916030453E-11</v>
      </c>
      <c r="I15" s="5">
        <f t="shared" si="2"/>
        <v>3082.8185003440826</v>
      </c>
      <c r="J15" s="5">
        <f t="shared" si="3"/>
        <v>-536.659119296982</v>
      </c>
      <c r="K15" s="23">
        <f t="shared" si="4"/>
        <v>-0.12774815394118733</v>
      </c>
      <c r="L15" s="23">
        <f t="shared" si="5"/>
        <v>-119.36635114503807</v>
      </c>
      <c r="M15" s="5">
        <v>1.1516</v>
      </c>
      <c r="N15" s="5">
        <v>-125.95</v>
      </c>
      <c r="O15" s="5">
        <f t="shared" si="6"/>
        <v>3424.2237849962457</v>
      </c>
      <c r="P15" s="5">
        <f t="shared" si="7"/>
        <v>-536.659119296982</v>
      </c>
      <c r="Q15" s="22">
        <f t="shared" si="8"/>
        <v>6488.8348511334789</v>
      </c>
      <c r="R15" s="5">
        <f t="shared" si="9"/>
        <v>-7.7182144323082487E-11</v>
      </c>
      <c r="S15" s="23">
        <f t="shared" si="10"/>
        <v>-3.6550133461992741E-2</v>
      </c>
      <c r="T15" s="23">
        <f t="shared" si="11"/>
        <v>-97.4776804038531</v>
      </c>
    </row>
    <row r="16" spans="1:20" x14ac:dyDescent="0.25">
      <c r="A16" s="5">
        <v>49805</v>
      </c>
      <c r="B16" s="5">
        <v>1E-4</v>
      </c>
      <c r="C16" s="22">
        <v>9949.6</v>
      </c>
      <c r="D16" s="5">
        <v>9E-13</v>
      </c>
      <c r="E16" s="5">
        <f t="shared" si="0"/>
        <v>5379.4278898317243</v>
      </c>
      <c r="F16" s="5">
        <f t="shared" si="1"/>
        <v>15.074295824753596</v>
      </c>
      <c r="G16" s="5">
        <v>8967.8221582733695</v>
      </c>
      <c r="H16" s="5">
        <v>-6.2657956115107904E-14</v>
      </c>
      <c r="I16" s="5">
        <f t="shared" si="2"/>
        <v>4848.6501920402834</v>
      </c>
      <c r="J16" s="5">
        <f t="shared" si="3"/>
        <v>-0.85258340873353711</v>
      </c>
      <c r="K16" s="23">
        <f t="shared" si="4"/>
        <v>-9.867510671048392E-2</v>
      </c>
      <c r="L16" s="23">
        <f t="shared" si="5"/>
        <v>-1.0696199512390088</v>
      </c>
      <c r="M16" s="5">
        <v>1.1516</v>
      </c>
      <c r="N16" s="5">
        <v>-125.95</v>
      </c>
      <c r="O16" s="5">
        <f t="shared" si="6"/>
        <v>5457.75556115359</v>
      </c>
      <c r="P16" s="5">
        <f t="shared" si="7"/>
        <v>-0.85258340873353711</v>
      </c>
      <c r="Q16" s="22">
        <f t="shared" si="8"/>
        <v>10094.393078132262</v>
      </c>
      <c r="R16" s="5">
        <f t="shared" si="9"/>
        <v>-4.9452673025524041E-14</v>
      </c>
      <c r="S16" s="23">
        <f t="shared" si="10"/>
        <v>1.4552653185279924E-2</v>
      </c>
      <c r="T16" s="23">
        <f t="shared" si="11"/>
        <v>-1.0549474144728044</v>
      </c>
    </row>
    <row r="17" spans="1:20" x14ac:dyDescent="0.25">
      <c r="A17" s="24">
        <v>24902</v>
      </c>
      <c r="B17" s="24">
        <v>1E-4</v>
      </c>
      <c r="C17" s="25">
        <v>1477.2</v>
      </c>
      <c r="D17" s="24">
        <v>4.9999999999999999E-13</v>
      </c>
      <c r="E17" s="24">
        <f t="shared" si="0"/>
        <v>798.68066773354849</v>
      </c>
      <c r="F17" s="24">
        <f t="shared" si="1"/>
        <v>9.229891011416283E-2</v>
      </c>
      <c r="G17" s="24">
        <v>1504.6692828685232</v>
      </c>
      <c r="H17" s="24">
        <v>-1.3508449800796775E-10</v>
      </c>
      <c r="I17" s="24">
        <f t="shared" si="2"/>
        <v>812.71057809125909</v>
      </c>
      <c r="J17" s="24">
        <f t="shared" si="3"/>
        <v>-25.846192703088448</v>
      </c>
      <c r="K17" s="26">
        <f t="shared" si="4"/>
        <v>1.8595506951342489E-2</v>
      </c>
      <c r="L17" s="26">
        <f t="shared" si="5"/>
        <v>-271.16899601593553</v>
      </c>
      <c r="M17" s="24">
        <v>1.0519000000000001</v>
      </c>
      <c r="N17" s="24">
        <v>-108.39</v>
      </c>
      <c r="O17" s="24">
        <f t="shared" si="6"/>
        <v>746.50025709419549</v>
      </c>
      <c r="P17" s="24">
        <f t="shared" si="7"/>
        <v>-25.846192703088448</v>
      </c>
      <c r="Q17" s="25">
        <f t="shared" si="8"/>
        <v>1382.3448112379415</v>
      </c>
      <c r="R17" s="24">
        <f t="shared" si="9"/>
        <v>-1.6007965237384323E-10</v>
      </c>
      <c r="S17" s="26">
        <f t="shared" si="10"/>
        <v>-6.4212827485823562E-2</v>
      </c>
      <c r="T17" s="26">
        <f t="shared" si="11"/>
        <v>-321.15930474768646</v>
      </c>
    </row>
    <row r="18" spans="1:20" x14ac:dyDescent="0.25">
      <c r="A18" s="24">
        <v>24902</v>
      </c>
      <c r="B18" s="24">
        <v>1E-4</v>
      </c>
      <c r="C18" s="25">
        <v>2192.6</v>
      </c>
      <c r="D18" s="24">
        <v>7.0000000000000005E-13</v>
      </c>
      <c r="E18" s="24">
        <f t="shared" si="0"/>
        <v>1185.4773588346004</v>
      </c>
      <c r="F18" s="24">
        <f t="shared" si="1"/>
        <v>0.2846851481309815</v>
      </c>
      <c r="G18" s="24">
        <v>2263.7776171875075</v>
      </c>
      <c r="H18" s="24">
        <v>-7.8736107031249784E-11</v>
      </c>
      <c r="I18" s="24">
        <f t="shared" si="2"/>
        <v>1223.0099680100504</v>
      </c>
      <c r="J18" s="24">
        <f t="shared" si="3"/>
        <v>-34.107649664591804</v>
      </c>
      <c r="K18" s="26">
        <f t="shared" si="4"/>
        <v>3.2462654924522313E-2</v>
      </c>
      <c r="L18" s="26">
        <f t="shared" si="5"/>
        <v>-113.48015290178539</v>
      </c>
      <c r="M18" s="24">
        <v>1.0519000000000001</v>
      </c>
      <c r="N18" s="24">
        <v>-108.39</v>
      </c>
      <c r="O18" s="24">
        <f t="shared" si="6"/>
        <v>1178.094185349772</v>
      </c>
      <c r="P18" s="24">
        <f t="shared" si="7"/>
        <v>-34.107649664591804</v>
      </c>
      <c r="Q18" s="25">
        <f t="shared" si="8"/>
        <v>2180.7706975508181</v>
      </c>
      <c r="R18" s="24">
        <f t="shared" si="9"/>
        <v>-8.4849186112717051E-11</v>
      </c>
      <c r="S18" s="26">
        <f t="shared" si="10"/>
        <v>-5.3951028227591886E-3</v>
      </c>
      <c r="T18" s="26">
        <f t="shared" si="11"/>
        <v>-122.2131230181672</v>
      </c>
    </row>
    <row r="19" spans="1:20" x14ac:dyDescent="0.25">
      <c r="A19" s="24">
        <v>24902</v>
      </c>
      <c r="B19" s="24">
        <v>1E-4</v>
      </c>
      <c r="C19" s="25">
        <v>3233.2</v>
      </c>
      <c r="D19" s="24">
        <v>8.0000000000000002E-13</v>
      </c>
      <c r="E19" s="24">
        <f t="shared" si="0"/>
        <v>1748.1004240879099</v>
      </c>
      <c r="F19" s="24">
        <f t="shared" si="1"/>
        <v>0.70746186141501832</v>
      </c>
      <c r="G19" s="24">
        <v>3330.9756159420385</v>
      </c>
      <c r="H19" s="24">
        <v>-4.2585220289854942E-11</v>
      </c>
      <c r="I19" s="24">
        <f t="shared" si="2"/>
        <v>1800.0785407831847</v>
      </c>
      <c r="J19" s="24">
        <f t="shared" si="3"/>
        <v>-39.951758830729311</v>
      </c>
      <c r="K19" s="26">
        <f t="shared" si="4"/>
        <v>3.0241128276023356E-2</v>
      </c>
      <c r="L19" s="26">
        <f t="shared" si="5"/>
        <v>-54.231525362318678</v>
      </c>
      <c r="M19" s="24">
        <v>1.0519000000000001</v>
      </c>
      <c r="N19" s="24">
        <v>-108.39</v>
      </c>
      <c r="O19" s="24">
        <f>M19*I19+N19</f>
        <v>1785.1126170498321</v>
      </c>
      <c r="P19" s="24">
        <f>J19</f>
        <v>-39.951758830729311</v>
      </c>
      <c r="Q19" s="25">
        <f t="shared" si="8"/>
        <v>3303.3091382866464</v>
      </c>
      <c r="R19" s="24">
        <f t="shared" si="9"/>
        <v>-4.330190151098199E-11</v>
      </c>
      <c r="S19" s="26">
        <f t="shared" si="10"/>
        <v>2.1684132836399424E-2</v>
      </c>
      <c r="T19" s="26">
        <f t="shared" si="11"/>
        <v>-55.127376888727483</v>
      </c>
    </row>
    <row r="20" spans="1:20" x14ac:dyDescent="0.25">
      <c r="A20" s="24">
        <v>24902</v>
      </c>
      <c r="B20" s="24">
        <v>1E-4</v>
      </c>
      <c r="C20" s="25">
        <v>4705.3999999999996</v>
      </c>
      <c r="D20" s="24">
        <v>8.0000000000000002E-13</v>
      </c>
      <c r="E20" s="24">
        <f t="shared" si="0"/>
        <v>2544.0771462658058</v>
      </c>
      <c r="F20" s="24">
        <f t="shared" si="1"/>
        <v>1.498410849455859</v>
      </c>
      <c r="G20" s="24">
        <v>4729.9138951310824</v>
      </c>
      <c r="H20" s="24">
        <v>-1.9545408988764001E-11</v>
      </c>
      <c r="I20" s="24">
        <f t="shared" si="2"/>
        <v>2556.7970465742897</v>
      </c>
      <c r="J20" s="24">
        <f t="shared" si="3"/>
        <v>-36.983529071041026</v>
      </c>
      <c r="K20" s="26">
        <f t="shared" si="4"/>
        <v>5.2097367133682139E-3</v>
      </c>
      <c r="L20" s="26">
        <f t="shared" si="5"/>
        <v>-25.431761235955001</v>
      </c>
      <c r="M20" s="24">
        <v>1.0519000000000001</v>
      </c>
      <c r="N20" s="24">
        <v>-108.39</v>
      </c>
      <c r="O20" s="24">
        <f t="shared" si="6"/>
        <v>2581.1048132914957</v>
      </c>
      <c r="P20" s="24">
        <f t="shared" si="7"/>
        <v>-36.983529071041026</v>
      </c>
      <c r="Q20" s="25">
        <f t="shared" si="8"/>
        <v>4774.8630115962906</v>
      </c>
      <c r="R20" s="24">
        <f t="shared" si="9"/>
        <v>-1.9179076707521384E-11</v>
      </c>
      <c r="S20" s="26">
        <f t="shared" si="10"/>
        <v>1.4762403110530653E-2</v>
      </c>
      <c r="T20" s="26">
        <f t="shared" si="11"/>
        <v>-24.973845884401729</v>
      </c>
    </row>
    <row r="21" spans="1:20" x14ac:dyDescent="0.25">
      <c r="A21" s="24">
        <v>24902</v>
      </c>
      <c r="B21" s="24">
        <v>1E-4</v>
      </c>
      <c r="C21" s="25">
        <v>6735.9</v>
      </c>
      <c r="D21" s="24">
        <v>7.0000000000000005E-13</v>
      </c>
      <c r="E21" s="24">
        <f t="shared" si="0"/>
        <v>3641.9105426121478</v>
      </c>
      <c r="F21" s="24">
        <f t="shared" si="1"/>
        <v>2.6868105326166334</v>
      </c>
      <c r="G21" s="24">
        <v>6632.1312847222316</v>
      </c>
      <c r="H21" s="24">
        <v>-5.0469475694444565E-12</v>
      </c>
      <c r="I21" s="24">
        <f t="shared" si="2"/>
        <v>3585.7093376202479</v>
      </c>
      <c r="J21" s="24">
        <f t="shared" si="3"/>
        <v>-18.778940545660301</v>
      </c>
      <c r="K21" s="26">
        <f t="shared" si="4"/>
        <v>-1.5405323012183676E-2</v>
      </c>
      <c r="L21" s="26">
        <f t="shared" si="5"/>
        <v>-8.2099250992063659</v>
      </c>
      <c r="M21" s="24">
        <v>1.0519000000000001</v>
      </c>
      <c r="N21" s="24">
        <v>-108.39</v>
      </c>
      <c r="O21" s="24">
        <f t="shared" si="6"/>
        <v>3663.4176522427392</v>
      </c>
      <c r="P21" s="24">
        <f t="shared" si="7"/>
        <v>-18.778940545660301</v>
      </c>
      <c r="Q21" s="25">
        <f t="shared" si="8"/>
        <v>6775.8528542873782</v>
      </c>
      <c r="R21" s="24">
        <f t="shared" si="9"/>
        <v>-4.8351125721441434E-12</v>
      </c>
      <c r="S21" s="26">
        <f t="shared" si="10"/>
        <v>5.931331267889757E-3</v>
      </c>
      <c r="T21" s="26">
        <f t="shared" si="11"/>
        <v>-7.907303674491633</v>
      </c>
    </row>
    <row r="22" spans="1:20" x14ac:dyDescent="0.25">
      <c r="A22" s="24">
        <v>24902</v>
      </c>
      <c r="B22" s="24">
        <v>1E-4</v>
      </c>
      <c r="C22" s="25">
        <v>9948</v>
      </c>
      <c r="D22" s="24">
        <v>9E-13</v>
      </c>
      <c r="E22" s="24">
        <f t="shared" si="0"/>
        <v>5378.5945011134436</v>
      </c>
      <c r="F22" s="24">
        <f t="shared" si="1"/>
        <v>7.5346170965463761</v>
      </c>
      <c r="G22" s="24">
        <v>9584.5859459459443</v>
      </c>
      <c r="H22" s="24">
        <v>5.5179804633204623E-12</v>
      </c>
      <c r="I22" s="24">
        <f t="shared" si="2"/>
        <v>5181.7624287839853</v>
      </c>
      <c r="J22" s="24">
        <f t="shared" si="3"/>
        <v>42.879045523478553</v>
      </c>
      <c r="K22" s="26">
        <f t="shared" si="4"/>
        <v>-3.6531368521718503E-2</v>
      </c>
      <c r="L22" s="26">
        <f t="shared" si="5"/>
        <v>5.131089403689403</v>
      </c>
      <c r="M22" s="24">
        <v>1.0519000000000001</v>
      </c>
      <c r="N22" s="24">
        <v>-108.39</v>
      </c>
      <c r="O22" s="24">
        <f t="shared" si="6"/>
        <v>5342.3058988378743</v>
      </c>
      <c r="P22" s="24">
        <f t="shared" si="7"/>
        <v>42.879045523478553</v>
      </c>
      <c r="Q22" s="25">
        <f t="shared" si="8"/>
        <v>9881.4994297632929</v>
      </c>
      <c r="R22" s="24">
        <f t="shared" si="9"/>
        <v>5.1913392483654947E-12</v>
      </c>
      <c r="S22" s="26">
        <f t="shared" si="10"/>
        <v>-6.6848180776746145E-3</v>
      </c>
      <c r="T22" s="26">
        <f t="shared" si="11"/>
        <v>4.7681547204061054</v>
      </c>
    </row>
    <row r="23" spans="1:20" x14ac:dyDescent="0.25">
      <c r="A23" s="27">
        <v>12451</v>
      </c>
      <c r="B23" s="27">
        <v>1E-4</v>
      </c>
      <c r="C23" s="28">
        <v>1476.8</v>
      </c>
      <c r="D23" s="27">
        <v>5.9999999999999997E-13</v>
      </c>
      <c r="E23" s="27">
        <f t="shared" si="0"/>
        <v>798.46440576319583</v>
      </c>
      <c r="F23" s="27">
        <f t="shared" si="1"/>
        <v>5.534935907994095E-2</v>
      </c>
      <c r="G23" s="27">
        <v>1535.5396598639381</v>
      </c>
      <c r="H23" s="27">
        <v>-1.2028479591836766E-10</v>
      </c>
      <c r="I23" s="27">
        <f t="shared" si="2"/>
        <v>830.04999201975818</v>
      </c>
      <c r="J23" s="27">
        <f t="shared" si="3"/>
        <v>-11.993891748242646</v>
      </c>
      <c r="K23" s="29">
        <f t="shared" si="4"/>
        <v>3.9774959279481437E-2</v>
      </c>
      <c r="L23" s="29">
        <f t="shared" si="5"/>
        <v>-201.47465986394613</v>
      </c>
      <c r="M23" s="27">
        <v>1.0344</v>
      </c>
      <c r="N23" s="27">
        <v>-110.18</v>
      </c>
      <c r="O23" s="27">
        <f t="shared" si="6"/>
        <v>748.42371174523782</v>
      </c>
      <c r="P23" s="27">
        <f t="shared" si="7"/>
        <v>-11.993891748242646</v>
      </c>
      <c r="Q23" s="28">
        <f t="shared" si="8"/>
        <v>1384.6027171724145</v>
      </c>
      <c r="R23" s="27">
        <f t="shared" si="9"/>
        <v>-1.4794602642975562E-10</v>
      </c>
      <c r="S23" s="29">
        <f t="shared" si="10"/>
        <v>-6.2430446118354195E-2</v>
      </c>
      <c r="T23" s="29">
        <f t="shared" si="11"/>
        <v>-247.57671071625938</v>
      </c>
    </row>
    <row r="24" spans="1:20" x14ac:dyDescent="0.25">
      <c r="A24" s="27">
        <v>12451</v>
      </c>
      <c r="B24" s="27">
        <v>1E-4</v>
      </c>
      <c r="C24" s="28">
        <v>2191.4</v>
      </c>
      <c r="D24" s="27">
        <v>5.9999999999999997E-13</v>
      </c>
      <c r="E24" s="27">
        <f t="shared" si="0"/>
        <v>1184.8286082636951</v>
      </c>
      <c r="F24" s="27">
        <f t="shared" si="1"/>
        <v>0.12187441415250976</v>
      </c>
      <c r="G24" s="27">
        <v>2309.7117793594307</v>
      </c>
      <c r="H24" s="27">
        <v>-7.0086365124555256E-11</v>
      </c>
      <c r="I24" s="27">
        <f t="shared" si="2"/>
        <v>1248.5962370074913</v>
      </c>
      <c r="J24" s="27">
        <f t="shared" si="3"/>
        <v>-15.812387522024608</v>
      </c>
      <c r="K24" s="29">
        <f t="shared" si="4"/>
        <v>5.3989129944067994E-2</v>
      </c>
      <c r="L24" s="29">
        <f t="shared" si="5"/>
        <v>-117.81060854092544</v>
      </c>
      <c r="M24" s="27">
        <v>1.0344</v>
      </c>
      <c r="N24" s="27">
        <v>-110.18</v>
      </c>
      <c r="O24" s="27">
        <f t="shared" si="6"/>
        <v>1181.3679475605488</v>
      </c>
      <c r="P24" s="27">
        <f t="shared" si="7"/>
        <v>-15.812387522024608</v>
      </c>
      <c r="Q24" s="28">
        <f t="shared" si="8"/>
        <v>2185.3907607384854</v>
      </c>
      <c r="R24" s="27">
        <f t="shared" si="9"/>
        <v>-7.828869639318648E-11</v>
      </c>
      <c r="S24" s="29">
        <f t="shared" si="10"/>
        <v>-2.7421918689033136E-3</v>
      </c>
      <c r="T24" s="29">
        <f t="shared" si="11"/>
        <v>-131.48116065531082</v>
      </c>
    </row>
    <row r="25" spans="1:20" x14ac:dyDescent="0.25">
      <c r="A25" s="27">
        <v>12451</v>
      </c>
      <c r="B25" s="27">
        <v>1E-4</v>
      </c>
      <c r="C25" s="28">
        <v>3232.4</v>
      </c>
      <c r="D25" s="27">
        <v>9E-13</v>
      </c>
      <c r="E25" s="27">
        <f t="shared" si="0"/>
        <v>1747.6680822762842</v>
      </c>
      <c r="F25" s="27">
        <f t="shared" si="1"/>
        <v>0.39775043545804928</v>
      </c>
      <c r="G25" s="27">
        <v>3385.6968543046323</v>
      </c>
      <c r="H25" s="27">
        <v>-3.8544366225165513E-11</v>
      </c>
      <c r="I25" s="27">
        <f t="shared" si="2"/>
        <v>1830.3607140023539</v>
      </c>
      <c r="J25" s="27">
        <f t="shared" si="3"/>
        <v>-18.686577495983389</v>
      </c>
      <c r="K25" s="29">
        <f t="shared" si="4"/>
        <v>4.7425087954656671E-2</v>
      </c>
      <c r="L25" s="29">
        <f t="shared" si="5"/>
        <v>-43.827073583517233</v>
      </c>
      <c r="M25" s="27">
        <v>1.0344</v>
      </c>
      <c r="N25" s="27">
        <v>-110.18</v>
      </c>
      <c r="O25" s="27">
        <f t="shared" si="6"/>
        <v>1783.1451225640349</v>
      </c>
      <c r="P25" s="27">
        <f t="shared" si="7"/>
        <v>-18.686577495983389</v>
      </c>
      <c r="Q25" s="28">
        <f t="shared" si="8"/>
        <v>3298.3785912468657</v>
      </c>
      <c r="R25" s="27">
        <f t="shared" si="9"/>
        <v>-4.0612382878335427E-11</v>
      </c>
      <c r="S25" s="29">
        <f t="shared" si="10"/>
        <v>2.0411641890504133E-2</v>
      </c>
      <c r="T25" s="29">
        <f t="shared" si="11"/>
        <v>-46.124869864817143</v>
      </c>
    </row>
    <row r="26" spans="1:20" x14ac:dyDescent="0.25">
      <c r="A26" s="27">
        <v>12451</v>
      </c>
      <c r="B26" s="27">
        <v>1E-4</v>
      </c>
      <c r="C26" s="28">
        <v>4705.8</v>
      </c>
      <c r="D26" s="27">
        <v>8.0000000000000002E-13</v>
      </c>
      <c r="E26" s="27">
        <f t="shared" si="0"/>
        <v>2544.2940769101219</v>
      </c>
      <c r="F26" s="27">
        <f t="shared" si="1"/>
        <v>0.74933300306572992</v>
      </c>
      <c r="G26" s="27">
        <v>4810.8724242424059</v>
      </c>
      <c r="H26" s="27">
        <v>-1.8121792424242359E-11</v>
      </c>
      <c r="I26" s="27">
        <f t="shared" si="2"/>
        <v>2600.9830236250668</v>
      </c>
      <c r="J26" s="27">
        <f t="shared" si="3"/>
        <v>-17.739713879729866</v>
      </c>
      <c r="K26" s="29">
        <f t="shared" si="4"/>
        <v>2.2328280896426911E-2</v>
      </c>
      <c r="L26" s="29">
        <f t="shared" si="5"/>
        <v>-23.652240530302947</v>
      </c>
      <c r="M26" s="27">
        <v>1.0344</v>
      </c>
      <c r="N26" s="27">
        <v>-110.18</v>
      </c>
      <c r="O26" s="27">
        <f t="shared" si="6"/>
        <v>2580.2768396377692</v>
      </c>
      <c r="P26" s="27">
        <f t="shared" si="7"/>
        <v>-17.739713879729866</v>
      </c>
      <c r="Q26" s="28">
        <f t="shared" si="8"/>
        <v>4772.5770935172422</v>
      </c>
      <c r="R26" s="27">
        <f t="shared" si="9"/>
        <v>-1.841379283268526E-11</v>
      </c>
      <c r="S26" s="29">
        <f t="shared" si="10"/>
        <v>1.419038070407626E-2</v>
      </c>
      <c r="T26" s="29">
        <f t="shared" si="11"/>
        <v>-24.017241040856575</v>
      </c>
    </row>
    <row r="27" spans="1:20" x14ac:dyDescent="0.25">
      <c r="A27" s="27">
        <v>12451</v>
      </c>
      <c r="B27" s="27">
        <v>1E-4</v>
      </c>
      <c r="C27" s="28">
        <v>6736.5</v>
      </c>
      <c r="D27" s="27">
        <v>8.0000000000000002E-13</v>
      </c>
      <c r="E27" s="27">
        <f t="shared" si="0"/>
        <v>3642.2362805817747</v>
      </c>
      <c r="F27" s="27">
        <f t="shared" si="1"/>
        <v>1.5355943965364307</v>
      </c>
      <c r="G27" s="27">
        <v>6727.4786328125019</v>
      </c>
      <c r="H27" s="27">
        <v>-3.5201169921875138E-12</v>
      </c>
      <c r="I27" s="27">
        <f t="shared" si="2"/>
        <v>3637.3468428423425</v>
      </c>
      <c r="J27" s="27">
        <f t="shared" si="3"/>
        <v>-6.7387328846521246</v>
      </c>
      <c r="K27" s="29">
        <f t="shared" si="4"/>
        <v>-1.3391771969862795E-3</v>
      </c>
      <c r="L27" s="29">
        <f t="shared" si="5"/>
        <v>-5.4001462402343927</v>
      </c>
      <c r="M27" s="27">
        <v>1.0344</v>
      </c>
      <c r="N27" s="27">
        <v>-110.18</v>
      </c>
      <c r="O27" s="27">
        <f t="shared" si="6"/>
        <v>3652.2915742361192</v>
      </c>
      <c r="P27" s="27">
        <f t="shared" si="7"/>
        <v>-6.7387328846521246</v>
      </c>
      <c r="Q27" s="28">
        <f t="shared" si="8"/>
        <v>6755.1195691078037</v>
      </c>
      <c r="R27" s="27">
        <f t="shared" si="9"/>
        <v>-3.4913682507434246E-12</v>
      </c>
      <c r="S27" s="29">
        <f t="shared" si="10"/>
        <v>2.7639826479334559E-3</v>
      </c>
      <c r="T27" s="29">
        <f t="shared" si="11"/>
        <v>-5.3642103134292807</v>
      </c>
    </row>
    <row r="28" spans="1:20" x14ac:dyDescent="0.25">
      <c r="A28" s="27">
        <v>12451</v>
      </c>
      <c r="B28" s="27">
        <v>1E-4</v>
      </c>
      <c r="C28" s="28">
        <v>9950</v>
      </c>
      <c r="D28" s="27">
        <v>9E-13</v>
      </c>
      <c r="E28" s="27">
        <f t="shared" si="0"/>
        <v>5379.6837596826472</v>
      </c>
      <c r="F28" s="27">
        <f t="shared" si="1"/>
        <v>3.7688290470991439</v>
      </c>
      <c r="G28" s="27">
        <v>9765.0171804511119</v>
      </c>
      <c r="H28" s="27">
        <v>7.6149021052631477E-12</v>
      </c>
      <c r="I28" s="27">
        <f t="shared" si="2"/>
        <v>5279.4927058047369</v>
      </c>
      <c r="J28" s="27">
        <f t="shared" si="3"/>
        <v>30.712391267964975</v>
      </c>
      <c r="K28" s="29">
        <f t="shared" si="4"/>
        <v>-1.8591238145616893E-2</v>
      </c>
      <c r="L28" s="29">
        <f t="shared" si="5"/>
        <v>7.4610023391812756</v>
      </c>
      <c r="M28" s="27">
        <v>1.0344</v>
      </c>
      <c r="N28" s="27">
        <v>-110.18</v>
      </c>
      <c r="O28" s="27">
        <f t="shared" si="6"/>
        <v>5350.9272548844192</v>
      </c>
      <c r="P28" s="27">
        <f t="shared" si="7"/>
        <v>30.712391267964975</v>
      </c>
      <c r="Q28" s="28">
        <f t="shared" si="8"/>
        <v>9897.1345527899521</v>
      </c>
      <c r="R28" s="27">
        <f t="shared" si="9"/>
        <v>7.4129489450477145E-12</v>
      </c>
      <c r="S28" s="29">
        <f t="shared" si="10"/>
        <v>-5.313110272366626E-3</v>
      </c>
      <c r="T28" s="29">
        <f t="shared" si="11"/>
        <v>7.2366099389419052</v>
      </c>
    </row>
    <row r="29" spans="1:20" x14ac:dyDescent="0.25">
      <c r="A29" s="30">
        <v>6226</v>
      </c>
      <c r="B29" s="30">
        <v>1E-4</v>
      </c>
      <c r="C29" s="31">
        <v>1477.3</v>
      </c>
      <c r="D29" s="30">
        <v>1.1999999999999999E-12</v>
      </c>
      <c r="E29" s="30">
        <f t="shared" si="0"/>
        <v>798.73474175868057</v>
      </c>
      <c r="F29" s="30">
        <f t="shared" si="1"/>
        <v>5.5391293061449791E-2</v>
      </c>
      <c r="G29" s="30">
        <v>1425.7193581081085</v>
      </c>
      <c r="H29" s="30">
        <v>1.1218028141891899E-9</v>
      </c>
      <c r="I29" s="30">
        <f t="shared" si="2"/>
        <v>767.84080447461383</v>
      </c>
      <c r="J29" s="30">
        <f t="shared" si="3"/>
        <v>48.040856745054249</v>
      </c>
      <c r="K29" s="32">
        <f t="shared" si="4"/>
        <v>-3.4915482225608509E-2</v>
      </c>
      <c r="L29" s="32">
        <f t="shared" si="5"/>
        <v>933.83567849099165</v>
      </c>
      <c r="M29" s="30">
        <v>1.0319</v>
      </c>
      <c r="N29" s="30">
        <v>-43.582000000000001</v>
      </c>
      <c r="O29" s="30">
        <f t="shared" si="6"/>
        <v>748.75292613735405</v>
      </c>
      <c r="P29" s="30">
        <f t="shared" si="7"/>
        <v>48.040856745054249</v>
      </c>
      <c r="Q29" s="31">
        <f t="shared" si="8"/>
        <v>1390.5570905510683</v>
      </c>
      <c r="R29" s="30">
        <f t="shared" si="9"/>
        <v>1.1794903786964652E-9</v>
      </c>
      <c r="S29" s="32">
        <f t="shared" si="10"/>
        <v>-5.8717193155710855E-2</v>
      </c>
      <c r="T29" s="32">
        <f t="shared" si="11"/>
        <v>981.90864891372109</v>
      </c>
    </row>
    <row r="30" spans="1:20" x14ac:dyDescent="0.25">
      <c r="A30" s="30">
        <v>6226</v>
      </c>
      <c r="B30" s="30">
        <v>1E-4</v>
      </c>
      <c r="C30" s="31">
        <v>2192.4</v>
      </c>
      <c r="D30" s="30">
        <v>1.1E-12</v>
      </c>
      <c r="E30" s="30">
        <f t="shared" si="0"/>
        <v>1185.3692822498997</v>
      </c>
      <c r="F30" s="30">
        <f t="shared" si="1"/>
        <v>0.11182917783040715</v>
      </c>
      <c r="G30" s="30">
        <v>2202.092415094342</v>
      </c>
      <c r="H30" s="30">
        <v>3.9915838113207547E-10</v>
      </c>
      <c r="I30" s="30">
        <f t="shared" si="2"/>
        <v>1189.2036763281239</v>
      </c>
      <c r="J30" s="30">
        <f t="shared" si="3"/>
        <v>40.890838993118912</v>
      </c>
      <c r="K30" s="32">
        <f t="shared" si="4"/>
        <v>4.4209154781708936E-3</v>
      </c>
      <c r="L30" s="32">
        <f t="shared" si="5"/>
        <v>361.87125557461411</v>
      </c>
      <c r="M30" s="30">
        <v>1.0319</v>
      </c>
      <c r="N30" s="30">
        <v>-43.582000000000001</v>
      </c>
      <c r="O30" s="30">
        <f t="shared" si="6"/>
        <v>1183.557273602991</v>
      </c>
      <c r="P30" s="30">
        <f t="shared" si="7"/>
        <v>40.890838993118912</v>
      </c>
      <c r="Q30" s="31">
        <f t="shared" si="8"/>
        <v>2191.6615162279172</v>
      </c>
      <c r="R30" s="30">
        <f t="shared" si="9"/>
        <v>4.0297144824903153E-10</v>
      </c>
      <c r="S30" s="32">
        <f t="shared" si="10"/>
        <v>-3.3683806425965733E-4</v>
      </c>
      <c r="T30" s="32">
        <f t="shared" si="11"/>
        <v>365.33768022639231</v>
      </c>
    </row>
    <row r="31" spans="1:20" x14ac:dyDescent="0.25">
      <c r="A31" s="30">
        <v>6226</v>
      </c>
      <c r="B31" s="30">
        <v>1E-4</v>
      </c>
      <c r="C31" s="31">
        <v>3233.8</v>
      </c>
      <c r="D31" s="30">
        <v>1.1E-12</v>
      </c>
      <c r="E31" s="30">
        <f t="shared" si="0"/>
        <v>1748.4250797439195</v>
      </c>
      <c r="F31" s="30">
        <f t="shared" si="1"/>
        <v>0.24329985719959502</v>
      </c>
      <c r="G31" s="30">
        <v>3275.7806691449814</v>
      </c>
      <c r="H31" s="30">
        <v>1.4388202230483272E-10</v>
      </c>
      <c r="I31" s="30">
        <f t="shared" si="2"/>
        <v>1770.5209895459109</v>
      </c>
      <c r="J31" s="30">
        <f t="shared" si="3"/>
        <v>32.644604659148833</v>
      </c>
      <c r="K31" s="32">
        <f t="shared" si="4"/>
        <v>1.2981838439291613E-2</v>
      </c>
      <c r="L31" s="32">
        <f t="shared" si="5"/>
        <v>129.80183845893885</v>
      </c>
      <c r="M31" s="30">
        <v>1.0319</v>
      </c>
      <c r="N31" s="30">
        <v>-43.582000000000001</v>
      </c>
      <c r="O31" s="30">
        <f t="shared" si="6"/>
        <v>1783.4186091124254</v>
      </c>
      <c r="P31" s="30">
        <f t="shared" si="7"/>
        <v>32.644604659148833</v>
      </c>
      <c r="Q31" s="31">
        <f t="shared" si="8"/>
        <v>3299.6274129624385</v>
      </c>
      <c r="R31" s="30">
        <f t="shared" si="9"/>
        <v>1.418091427776453E-10</v>
      </c>
      <c r="S31" s="32">
        <f t="shared" si="10"/>
        <v>2.0356055712300793E-2</v>
      </c>
      <c r="T31" s="32">
        <f t="shared" si="11"/>
        <v>127.91740252513209</v>
      </c>
    </row>
    <row r="32" spans="1:20" x14ac:dyDescent="0.25">
      <c r="A32" s="30">
        <v>6226</v>
      </c>
      <c r="B32" s="30">
        <v>1E-4</v>
      </c>
      <c r="C32" s="31">
        <v>4704.2</v>
      </c>
      <c r="D32" s="30">
        <v>9E-13</v>
      </c>
      <c r="E32" s="30">
        <f t="shared" si="0"/>
        <v>2543.429152632335</v>
      </c>
      <c r="F32" s="30">
        <f t="shared" si="1"/>
        <v>0.42124709271687333</v>
      </c>
      <c r="G32" s="30">
        <v>4700.8771264367815</v>
      </c>
      <c r="H32" s="30">
        <v>5.1249653639846723E-11</v>
      </c>
      <c r="I32" s="30">
        <f t="shared" si="2"/>
        <v>2541.406906373169</v>
      </c>
      <c r="J32" s="30">
        <f t="shared" si="3"/>
        <v>23.951516972065814</v>
      </c>
      <c r="K32" s="32">
        <f t="shared" si="4"/>
        <v>-7.0636315701252267E-4</v>
      </c>
      <c r="L32" s="32">
        <f t="shared" si="5"/>
        <v>55.944059599829693</v>
      </c>
      <c r="M32" s="30">
        <v>1.0319</v>
      </c>
      <c r="N32" s="30">
        <v>-43.582000000000001</v>
      </c>
      <c r="O32" s="30">
        <f t="shared" si="6"/>
        <v>2578.8957866864735</v>
      </c>
      <c r="P32" s="30">
        <f t="shared" si="7"/>
        <v>23.951516972065814</v>
      </c>
      <c r="Q32" s="31">
        <f t="shared" si="8"/>
        <v>4770.2086229876104</v>
      </c>
      <c r="R32" s="30">
        <f t="shared" si="9"/>
        <v>4.9770599760845215E-11</v>
      </c>
      <c r="S32" s="32">
        <f t="shared" si="10"/>
        <v>1.403184877080281E-2</v>
      </c>
      <c r="T32" s="32">
        <f t="shared" si="11"/>
        <v>54.300666400939129</v>
      </c>
    </row>
    <row r="33" spans="1:20" x14ac:dyDescent="0.25">
      <c r="A33" s="30">
        <v>6226</v>
      </c>
      <c r="B33" s="30">
        <v>1E-4</v>
      </c>
      <c r="C33" s="31">
        <v>6738</v>
      </c>
      <c r="D33" s="30">
        <v>9E-13</v>
      </c>
      <c r="E33" s="30">
        <f t="shared" si="0"/>
        <v>3643.0477309830057</v>
      </c>
      <c r="F33" s="30">
        <f t="shared" si="1"/>
        <v>0.86422606838730653</v>
      </c>
      <c r="G33" s="30">
        <v>6623.3921686746971</v>
      </c>
      <c r="H33" s="30">
        <v>1.7116745662650611E-11</v>
      </c>
      <c r="I33" s="30">
        <f t="shared" si="2"/>
        <v>3581.0122558498147</v>
      </c>
      <c r="J33" s="30">
        <f t="shared" si="3"/>
        <v>15.881680682778731</v>
      </c>
      <c r="K33" s="32">
        <f t="shared" si="4"/>
        <v>-1.7009176510136965E-2</v>
      </c>
      <c r="L33" s="32">
        <f t="shared" si="5"/>
        <v>18.018606291834011</v>
      </c>
      <c r="M33" s="30">
        <v>1.0319</v>
      </c>
      <c r="N33" s="30">
        <v>-43.582000000000001</v>
      </c>
      <c r="O33" s="30">
        <f t="shared" si="6"/>
        <v>3651.6645468114239</v>
      </c>
      <c r="P33" s="30">
        <f t="shared" si="7"/>
        <v>15.881680682778731</v>
      </c>
      <c r="Q33" s="31">
        <f t="shared" si="8"/>
        <v>6754.0646062928017</v>
      </c>
      <c r="R33" s="30">
        <f t="shared" si="9"/>
        <v>1.6460817103840141E-11</v>
      </c>
      <c r="S33" s="32">
        <f t="shared" si="10"/>
        <v>2.3841802156131979E-3</v>
      </c>
      <c r="T33" s="32">
        <f t="shared" si="11"/>
        <v>17.289796782044601</v>
      </c>
    </row>
    <row r="34" spans="1:20" x14ac:dyDescent="0.25">
      <c r="A34" s="30">
        <v>6226</v>
      </c>
      <c r="B34" s="30">
        <v>1E-4</v>
      </c>
      <c r="C34" s="31">
        <v>9947</v>
      </c>
      <c r="D34" s="30">
        <v>9.9999999999999998E-13</v>
      </c>
      <c r="E34" s="30">
        <f t="shared" si="0"/>
        <v>5378.0635696930594</v>
      </c>
      <c r="F34" s="30">
        <f t="shared" si="1"/>
        <v>2.0927002876447283</v>
      </c>
      <c r="G34" s="30">
        <v>9668.987435064937</v>
      </c>
      <c r="H34" s="30">
        <v>6.7258873376623384E-12</v>
      </c>
      <c r="I34" s="30">
        <f t="shared" si="2"/>
        <v>5227.7169406583671</v>
      </c>
      <c r="J34" s="30">
        <f t="shared" si="3"/>
        <v>13.299387289274847</v>
      </c>
      <c r="K34" s="32">
        <f t="shared" si="4"/>
        <v>-2.7949388251237859E-2</v>
      </c>
      <c r="L34" s="32">
        <f t="shared" si="5"/>
        <v>5.7258873376623391</v>
      </c>
      <c r="M34" s="30">
        <v>1.0319</v>
      </c>
      <c r="N34" s="30">
        <v>-43.582000000000001</v>
      </c>
      <c r="O34" s="30">
        <f t="shared" si="6"/>
        <v>5350.8991110653687</v>
      </c>
      <c r="P34" s="30">
        <f t="shared" si="7"/>
        <v>13.299387289274847</v>
      </c>
      <c r="Q34" s="31">
        <f t="shared" si="8"/>
        <v>9896.8176010877432</v>
      </c>
      <c r="R34" s="30">
        <f t="shared" si="9"/>
        <v>6.4197825748727541E-12</v>
      </c>
      <c r="S34" s="32">
        <f t="shared" si="10"/>
        <v>-5.0449782760889472E-3</v>
      </c>
      <c r="T34" s="32">
        <f t="shared" si="11"/>
        <v>5.4197825748727544</v>
      </c>
    </row>
    <row r="35" spans="1:20" x14ac:dyDescent="0.25">
      <c r="A35" s="33">
        <v>3113</v>
      </c>
      <c r="B35" s="33">
        <v>1E-4</v>
      </c>
      <c r="C35" s="34">
        <v>1477.3</v>
      </c>
      <c r="D35" s="33">
        <v>2.3999999999999999E-12</v>
      </c>
      <c r="E35" s="33">
        <f t="shared" si="0"/>
        <v>798.73474175868057</v>
      </c>
      <c r="F35" s="33">
        <f t="shared" si="1"/>
        <v>5.5391293061449791E-2</v>
      </c>
      <c r="G35" s="33">
        <v>1428.3344852941173</v>
      </c>
      <c r="H35" s="33">
        <v>2.3640650735294137E-9</v>
      </c>
      <c r="I35" s="33">
        <f t="shared" si="2"/>
        <v>768.90640802061978</v>
      </c>
      <c r="J35" s="33">
        <f t="shared" si="3"/>
        <v>50.783405144261103</v>
      </c>
      <c r="K35" s="35">
        <f t="shared" si="4"/>
        <v>-3.3145274965059701E-2</v>
      </c>
      <c r="L35" s="35">
        <f t="shared" si="5"/>
        <v>984.02711397058908</v>
      </c>
      <c r="M35" s="33">
        <v>1.0315000000000001</v>
      </c>
      <c r="N35" s="33">
        <v>-44.399000000000001</v>
      </c>
      <c r="O35" s="33">
        <f t="shared" si="6"/>
        <v>748.72795987326936</v>
      </c>
      <c r="P35" s="33">
        <f t="shared" si="7"/>
        <v>50.783405144261103</v>
      </c>
      <c r="Q35" s="34">
        <f t="shared" si="8"/>
        <v>1391.1806187326954</v>
      </c>
      <c r="R35" s="33">
        <f t="shared" si="9"/>
        <v>2.4926153140817881E-9</v>
      </c>
      <c r="S35" s="35">
        <f t="shared" si="10"/>
        <v>-5.8295120332569256E-2</v>
      </c>
      <c r="T35" s="35">
        <f t="shared" si="11"/>
        <v>1037.5897142007452</v>
      </c>
    </row>
    <row r="36" spans="1:20" x14ac:dyDescent="0.25">
      <c r="A36" s="33">
        <v>3113</v>
      </c>
      <c r="B36" s="33">
        <v>1E-4</v>
      </c>
      <c r="C36" s="34">
        <v>2193.1</v>
      </c>
      <c r="D36" s="33">
        <v>1.9E-12</v>
      </c>
      <c r="E36" s="33">
        <f t="shared" si="0"/>
        <v>1185.7477553234803</v>
      </c>
      <c r="F36" s="33">
        <f t="shared" si="1"/>
        <v>9.6641427442884995E-2</v>
      </c>
      <c r="G36" s="33">
        <v>2201.7189473684234</v>
      </c>
      <c r="H36" s="33">
        <v>8.6454639473684277E-10</v>
      </c>
      <c r="I36" s="33">
        <f t="shared" si="2"/>
        <v>1188.7599563017613</v>
      </c>
      <c r="J36" s="33">
        <f t="shared" si="3"/>
        <v>44.259177646777403</v>
      </c>
      <c r="K36" s="35">
        <f t="shared" si="4"/>
        <v>3.9300293504279356E-3</v>
      </c>
      <c r="L36" s="35">
        <f t="shared" si="5"/>
        <v>454.02441828254888</v>
      </c>
      <c r="M36" s="33">
        <v>1.0315000000000001</v>
      </c>
      <c r="N36" s="33">
        <v>-44.399000000000001</v>
      </c>
      <c r="O36" s="33">
        <f t="shared" si="6"/>
        <v>1181.806894925267</v>
      </c>
      <c r="P36" s="33">
        <f t="shared" si="7"/>
        <v>44.259177646777403</v>
      </c>
      <c r="Q36" s="34">
        <f t="shared" si="8"/>
        <v>2188.8768425340691</v>
      </c>
      <c r="R36" s="33">
        <f t="shared" si="9"/>
        <v>8.7473500263570616E-10</v>
      </c>
      <c r="S36" s="35">
        <f t="shared" si="10"/>
        <v>-1.9256565892712843E-3</v>
      </c>
      <c r="T36" s="35">
        <f t="shared" si="11"/>
        <v>459.38684349247694</v>
      </c>
    </row>
    <row r="37" spans="1:20" x14ac:dyDescent="0.25">
      <c r="A37" s="33">
        <v>3113</v>
      </c>
      <c r="B37" s="33">
        <v>1E-4</v>
      </c>
      <c r="C37" s="34">
        <v>3233.6</v>
      </c>
      <c r="D37" s="33">
        <v>1.6E-12</v>
      </c>
      <c r="E37" s="33">
        <f t="shared" si="0"/>
        <v>1748.3169612959737</v>
      </c>
      <c r="F37" s="33">
        <f t="shared" si="1"/>
        <v>0.17692346599398276</v>
      </c>
      <c r="G37" s="33">
        <v>3280.3138289962835</v>
      </c>
      <c r="H37" s="33">
        <v>3.1647561338289994E-10</v>
      </c>
      <c r="I37" s="33">
        <f t="shared" si="2"/>
        <v>1772.8428686188477</v>
      </c>
      <c r="J37" s="33">
        <f t="shared" si="3"/>
        <v>35.998539297185651</v>
      </c>
      <c r="K37" s="35">
        <f t="shared" si="4"/>
        <v>1.4446384523838326E-2</v>
      </c>
      <c r="L37" s="35">
        <f t="shared" si="5"/>
        <v>196.79725836431243</v>
      </c>
      <c r="M37" s="33">
        <v>1.0315000000000001</v>
      </c>
      <c r="N37" s="33">
        <v>-44.399000000000001</v>
      </c>
      <c r="O37" s="33">
        <f t="shared" si="6"/>
        <v>1784.2884189803417</v>
      </c>
      <c r="P37" s="33">
        <f t="shared" si="7"/>
        <v>35.998539297185651</v>
      </c>
      <c r="Q37" s="34">
        <f t="shared" si="8"/>
        <v>3301.474276475898</v>
      </c>
      <c r="R37" s="33">
        <f t="shared" si="9"/>
        <v>3.1243013419004424E-10</v>
      </c>
      <c r="S37" s="35">
        <f t="shared" si="10"/>
        <v>2.0990313111052115E-2</v>
      </c>
      <c r="T37" s="35">
        <f t="shared" si="11"/>
        <v>194.26883386877762</v>
      </c>
    </row>
    <row r="38" spans="1:20" x14ac:dyDescent="0.25">
      <c r="A38" s="33">
        <v>3113</v>
      </c>
      <c r="B38" s="33">
        <v>1E-4</v>
      </c>
      <c r="C38" s="34">
        <v>4706.3999999999996</v>
      </c>
      <c r="D38" s="33">
        <v>1.4000000000000001E-12</v>
      </c>
      <c r="E38" s="33">
        <f t="shared" si="0"/>
        <v>2544.6186585356277</v>
      </c>
      <c r="F38" s="33">
        <f t="shared" si="1"/>
        <v>0.32794315267836355</v>
      </c>
      <c r="G38" s="33">
        <v>4705.9393898305143</v>
      </c>
      <c r="H38" s="33">
        <v>1.1275769118644054E-10</v>
      </c>
      <c r="I38" s="33">
        <f t="shared" si="2"/>
        <v>2544.0956076085863</v>
      </c>
      <c r="J38" s="33">
        <f t="shared" si="3"/>
        <v>26.404923968496384</v>
      </c>
      <c r="K38" s="35">
        <f t="shared" si="4"/>
        <v>-9.7868895437135619E-5</v>
      </c>
      <c r="L38" s="35">
        <f t="shared" si="5"/>
        <v>79.54120799031466</v>
      </c>
      <c r="M38" s="33">
        <v>1.0315000000000001</v>
      </c>
      <c r="N38" s="33">
        <v>-44.399000000000001</v>
      </c>
      <c r="O38" s="33">
        <f t="shared" si="6"/>
        <v>2579.835619248257</v>
      </c>
      <c r="P38" s="33">
        <f t="shared" si="7"/>
        <v>26.404923968496384</v>
      </c>
      <c r="Q38" s="34">
        <f t="shared" si="8"/>
        <v>4772.0353130570311</v>
      </c>
      <c r="R38" s="33">
        <f t="shared" si="9"/>
        <v>1.0965545689786703E-10</v>
      </c>
      <c r="S38" s="35">
        <f t="shared" si="10"/>
        <v>1.3945969967922713E-2</v>
      </c>
      <c r="T38" s="35">
        <f t="shared" si="11"/>
        <v>77.325326355619296</v>
      </c>
    </row>
    <row r="39" spans="1:20" x14ac:dyDescent="0.25">
      <c r="A39" s="33">
        <v>3113</v>
      </c>
      <c r="B39" s="33">
        <v>1E-4</v>
      </c>
      <c r="C39" s="34">
        <v>6737.6</v>
      </c>
      <c r="D39" s="33">
        <v>1.1E-12</v>
      </c>
      <c r="E39" s="33">
        <f t="shared" si="0"/>
        <v>3642.8315906486432</v>
      </c>
      <c r="F39" s="33">
        <f t="shared" si="1"/>
        <v>0.52807546775746839</v>
      </c>
      <c r="G39" s="33">
        <v>6632.8435521235542</v>
      </c>
      <c r="H39" s="33">
        <v>3.4815813127413126E-11</v>
      </c>
      <c r="I39" s="33">
        <f t="shared" si="2"/>
        <v>3586.1196253671133</v>
      </c>
      <c r="J39" s="33">
        <f t="shared" si="3"/>
        <v>16.197950149799599</v>
      </c>
      <c r="K39" s="35">
        <f t="shared" si="4"/>
        <v>-1.5548036077601244E-2</v>
      </c>
      <c r="L39" s="35">
        <f t="shared" si="5"/>
        <v>30.650739206739207</v>
      </c>
      <c r="M39" s="33">
        <v>1.0315000000000001</v>
      </c>
      <c r="N39" s="33">
        <v>-44.399000000000001</v>
      </c>
      <c r="O39" s="33">
        <f t="shared" si="6"/>
        <v>3654.6833935661775</v>
      </c>
      <c r="P39" s="33">
        <f t="shared" si="7"/>
        <v>16.197950149799599</v>
      </c>
      <c r="Q39" s="34">
        <f t="shared" si="8"/>
        <v>6759.6531439109267</v>
      </c>
      <c r="R39" s="33">
        <f t="shared" si="9"/>
        <v>3.3521766566642562E-11</v>
      </c>
      <c r="S39" s="35">
        <f t="shared" si="10"/>
        <v>3.2731453204295799E-3</v>
      </c>
      <c r="T39" s="35">
        <f t="shared" si="11"/>
        <v>29.474333242402327</v>
      </c>
    </row>
    <row r="40" spans="1:20" x14ac:dyDescent="0.25">
      <c r="A40" s="33">
        <v>3113</v>
      </c>
      <c r="B40" s="33">
        <v>1E-4</v>
      </c>
      <c r="C40" s="34">
        <v>9952</v>
      </c>
      <c r="D40" s="33">
        <v>1.1E-12</v>
      </c>
      <c r="E40" s="33">
        <f t="shared" si="0"/>
        <v>5380.7674973004769</v>
      </c>
      <c r="F40" s="33">
        <f t="shared" si="1"/>
        <v>1.1521426885334964</v>
      </c>
      <c r="G40" s="33">
        <v>9674.9853435114564</v>
      </c>
      <c r="H40" s="33">
        <v>2.9806450000000002E-12</v>
      </c>
      <c r="I40" s="33">
        <f t="shared" si="2"/>
        <v>5230.992011379366</v>
      </c>
      <c r="J40" s="33">
        <f t="shared" si="3"/>
        <v>2.9505543270891135</v>
      </c>
      <c r="K40" s="35">
        <f t="shared" si="4"/>
        <v>-2.7835074004073909E-2</v>
      </c>
      <c r="L40" s="35">
        <f t="shared" si="5"/>
        <v>1.7096772727272729</v>
      </c>
      <c r="M40" s="33">
        <v>1.0315000000000001</v>
      </c>
      <c r="N40" s="33">
        <v>-44.399000000000001</v>
      </c>
      <c r="O40" s="33">
        <f t="shared" si="6"/>
        <v>5351.3692597378158</v>
      </c>
      <c r="P40" s="33">
        <f t="shared" si="7"/>
        <v>2.9505543270891135</v>
      </c>
      <c r="Q40" s="34">
        <f t="shared" si="8"/>
        <v>9897.6290367696784</v>
      </c>
      <c r="R40" s="33">
        <f t="shared" si="9"/>
        <v>2.8480560661853809E-12</v>
      </c>
      <c r="S40" s="35">
        <f t="shared" si="10"/>
        <v>-5.4633202602815166E-3</v>
      </c>
      <c r="T40" s="35">
        <f t="shared" si="11"/>
        <v>1.5891418783503464</v>
      </c>
    </row>
    <row r="41" spans="1:20" x14ac:dyDescent="0.25">
      <c r="A41" s="36">
        <v>1556</v>
      </c>
      <c r="B41" s="36">
        <v>1E-4</v>
      </c>
      <c r="C41" s="37">
        <v>1477.7</v>
      </c>
      <c r="D41" s="36">
        <v>7.9999999999999998E-12</v>
      </c>
      <c r="E41" s="36">
        <f t="shared" si="0"/>
        <v>798.95100372785816</v>
      </c>
      <c r="F41" s="36">
        <f t="shared" si="1"/>
        <v>9.233914905436405E-2</v>
      </c>
      <c r="G41" s="36">
        <v>1431.3536923076922</v>
      </c>
      <c r="H41" s="36">
        <v>4.8904206153846143E-9</v>
      </c>
      <c r="I41" s="36">
        <f t="shared" si="2"/>
        <v>770.28527604928991</v>
      </c>
      <c r="J41" s="36">
        <f t="shared" si="3"/>
        <v>52.715002764261776</v>
      </c>
      <c r="K41" s="38">
        <f t="shared" si="4"/>
        <v>-3.1363813827101475E-2</v>
      </c>
      <c r="L41" s="38">
        <f t="shared" si="5"/>
        <v>610.3025769230768</v>
      </c>
      <c r="M41" s="36">
        <v>1.0299</v>
      </c>
      <c r="N41" s="36">
        <v>-43.692</v>
      </c>
      <c r="O41" s="36">
        <f t="shared" si="6"/>
        <v>749.62480580316367</v>
      </c>
      <c r="P41" s="36">
        <f t="shared" si="7"/>
        <v>52.715002764261776</v>
      </c>
      <c r="Q41" s="37">
        <f t="shared" si="8"/>
        <v>1393.3250145988286</v>
      </c>
      <c r="R41" s="36">
        <f t="shared" si="9"/>
        <v>5.1623612137271668E-9</v>
      </c>
      <c r="S41" s="38">
        <f t="shared" si="10"/>
        <v>-5.7098859985904742E-2</v>
      </c>
      <c r="T41" s="38">
        <f t="shared" si="11"/>
        <v>644.29515171589583</v>
      </c>
    </row>
    <row r="42" spans="1:20" x14ac:dyDescent="0.25">
      <c r="A42" s="36">
        <v>1556</v>
      </c>
      <c r="B42" s="36">
        <v>1E-4</v>
      </c>
      <c r="C42" s="37">
        <v>2193.1999999999998</v>
      </c>
      <c r="D42" s="36">
        <v>5.8000000000000003E-12</v>
      </c>
      <c r="E42" s="36">
        <f t="shared" si="0"/>
        <v>1185.8018120598244</v>
      </c>
      <c r="F42" s="36">
        <f t="shared" si="1"/>
        <v>0.14747139941222515</v>
      </c>
      <c r="G42" s="36">
        <v>2207.0644074074085</v>
      </c>
      <c r="H42" s="36">
        <v>1.8388481111111091E-9</v>
      </c>
      <c r="I42" s="36">
        <f t="shared" si="2"/>
        <v>1191.4222144665966</v>
      </c>
      <c r="J42" s="36">
        <f t="shared" si="3"/>
        <v>47.273310820879317</v>
      </c>
      <c r="K42" s="38">
        <f t="shared" si="4"/>
        <v>6.3215426807444082E-3</v>
      </c>
      <c r="L42" s="38">
        <f t="shared" si="5"/>
        <v>316.04277777777742</v>
      </c>
      <c r="M42" s="36">
        <v>1.0299</v>
      </c>
      <c r="N42" s="36">
        <v>-43.692</v>
      </c>
      <c r="O42" s="36">
        <f t="shared" si="6"/>
        <v>1183.3537386791479</v>
      </c>
      <c r="P42" s="36">
        <f t="shared" si="7"/>
        <v>47.273310820879317</v>
      </c>
      <c r="Q42" s="37">
        <f t="shared" si="8"/>
        <v>2192.1650107473283</v>
      </c>
      <c r="R42" s="36">
        <f t="shared" si="9"/>
        <v>1.8639691903048161E-9</v>
      </c>
      <c r="S42" s="38">
        <f t="shared" si="10"/>
        <v>-4.7190828591623838E-4</v>
      </c>
      <c r="T42" s="38">
        <f t="shared" si="11"/>
        <v>320.37399832841658</v>
      </c>
    </row>
    <row r="43" spans="1:20" x14ac:dyDescent="0.25">
      <c r="A43" s="36">
        <v>1556</v>
      </c>
      <c r="B43" s="36">
        <v>1E-4</v>
      </c>
      <c r="C43" s="37">
        <v>3233.7</v>
      </c>
      <c r="D43" s="36">
        <v>4.4999999999999998E-12</v>
      </c>
      <c r="E43" s="36">
        <f t="shared" si="0"/>
        <v>1748.3710110135501</v>
      </c>
      <c r="F43" s="36">
        <f t="shared" si="1"/>
        <v>0.2487340827360966</v>
      </c>
      <c r="G43" s="36">
        <v>3280.7769294605773</v>
      </c>
      <c r="H43" s="36">
        <v>7.0308866390041511E-10</v>
      </c>
      <c r="I43" s="36">
        <f t="shared" si="2"/>
        <v>1772.9225650806407</v>
      </c>
      <c r="J43" s="36">
        <f t="shared" si="3"/>
        <v>39.98213918178071</v>
      </c>
      <c r="K43" s="38">
        <f t="shared" si="4"/>
        <v>1.4558224158263756E-2</v>
      </c>
      <c r="L43" s="38">
        <f t="shared" si="5"/>
        <v>155.24192531120335</v>
      </c>
      <c r="M43" s="36">
        <v>1.0299</v>
      </c>
      <c r="N43" s="36">
        <v>-43.692</v>
      </c>
      <c r="O43" s="36">
        <f t="shared" si="6"/>
        <v>1782.2409497765518</v>
      </c>
      <c r="P43" s="36">
        <f t="shared" si="7"/>
        <v>39.98213918178071</v>
      </c>
      <c r="Q43" s="37">
        <f t="shared" si="8"/>
        <v>3298.0030303195931</v>
      </c>
      <c r="R43" s="36">
        <f t="shared" si="9"/>
        <v>6.9575942354552429E-10</v>
      </c>
      <c r="S43" s="38">
        <f t="shared" si="10"/>
        <v>1.9885280118623647E-2</v>
      </c>
      <c r="T43" s="38">
        <f t="shared" si="11"/>
        <v>153.61320523233874</v>
      </c>
    </row>
    <row r="44" spans="1:20" x14ac:dyDescent="0.25">
      <c r="A44" s="36">
        <v>1556</v>
      </c>
      <c r="B44" s="36">
        <v>1E-4</v>
      </c>
      <c r="C44" s="37">
        <v>4705.5</v>
      </c>
      <c r="D44" s="36">
        <v>3.3000000000000001E-12</v>
      </c>
      <c r="E44" s="36">
        <f t="shared" si="0"/>
        <v>2544.1320373648555</v>
      </c>
      <c r="F44" s="36">
        <f t="shared" si="1"/>
        <v>0.38623250920138907</v>
      </c>
      <c r="G44" s="36">
        <v>4714.0620567375872</v>
      </c>
      <c r="H44" s="36">
        <v>2.6066837588652492E-10</v>
      </c>
      <c r="I44" s="36">
        <f t="shared" si="2"/>
        <v>2548.3935595115254</v>
      </c>
      <c r="J44" s="36">
        <f t="shared" si="3"/>
        <v>30.615376260161945</v>
      </c>
      <c r="K44" s="38">
        <f t="shared" si="4"/>
        <v>1.819584898010249E-3</v>
      </c>
      <c r="L44" s="38">
        <f t="shared" si="5"/>
        <v>77.990416935310591</v>
      </c>
      <c r="M44" s="36">
        <v>1.0299</v>
      </c>
      <c r="N44" s="36">
        <v>-43.692</v>
      </c>
      <c r="O44" s="36">
        <f t="shared" si="6"/>
        <v>2580.89852694092</v>
      </c>
      <c r="P44" s="36">
        <f t="shared" si="7"/>
        <v>30.615376260161945</v>
      </c>
      <c r="Q44" s="37">
        <f t="shared" si="8"/>
        <v>4774.1730578334891</v>
      </c>
      <c r="R44" s="36">
        <f t="shared" si="9"/>
        <v>2.5414469745667967E-10</v>
      </c>
      <c r="S44" s="38">
        <f t="shared" si="10"/>
        <v>1.4594210569225186E-2</v>
      </c>
      <c r="T44" s="38">
        <f t="shared" si="11"/>
        <v>76.013544683842326</v>
      </c>
    </row>
    <row r="45" spans="1:20" x14ac:dyDescent="0.25">
      <c r="A45" s="36">
        <v>1556</v>
      </c>
      <c r="B45" s="36">
        <v>1E-4</v>
      </c>
      <c r="C45" s="37">
        <v>6738.9</v>
      </c>
      <c r="D45" s="36">
        <v>2.5999999999999998E-12</v>
      </c>
      <c r="E45" s="36">
        <f t="shared" si="0"/>
        <v>3643.5344338879841</v>
      </c>
      <c r="F45" s="36">
        <f t="shared" si="1"/>
        <v>0.62412948378309563</v>
      </c>
      <c r="G45" s="36">
        <v>6637.0723754789251</v>
      </c>
      <c r="H45" s="36">
        <v>8.3497189272030696E-11</v>
      </c>
      <c r="I45" s="36">
        <f t="shared" si="2"/>
        <v>3588.3738602187577</v>
      </c>
      <c r="J45" s="36">
        <f t="shared" si="3"/>
        <v>19.441758993960665</v>
      </c>
      <c r="K45" s="38">
        <f t="shared" si="4"/>
        <v>-1.5110422253049392E-2</v>
      </c>
      <c r="L45" s="38">
        <f t="shared" si="5"/>
        <v>31.114303566165656</v>
      </c>
      <c r="M45" s="36">
        <v>1.0299</v>
      </c>
      <c r="N45" s="36">
        <v>-43.692</v>
      </c>
      <c r="O45" s="36">
        <f t="shared" si="6"/>
        <v>3651.9742386392986</v>
      </c>
      <c r="P45" s="36">
        <f t="shared" si="7"/>
        <v>19.441758993960665</v>
      </c>
      <c r="Q45" s="37">
        <f t="shared" si="8"/>
        <v>6754.7010745284006</v>
      </c>
      <c r="R45" s="36">
        <f t="shared" si="9"/>
        <v>8.0614331055044985E-11</v>
      </c>
      <c r="S45" s="38">
        <f t="shared" si="10"/>
        <v>2.3447557507012915E-3</v>
      </c>
      <c r="T45" s="38">
        <f t="shared" si="11"/>
        <v>30.005511944248074</v>
      </c>
    </row>
    <row r="46" spans="1:20" x14ac:dyDescent="0.25">
      <c r="A46" s="36">
        <v>1556</v>
      </c>
      <c r="B46" s="36">
        <v>1E-4</v>
      </c>
      <c r="C46" s="37">
        <v>9950</v>
      </c>
      <c r="D46" s="36">
        <v>2E-12</v>
      </c>
      <c r="E46" s="36">
        <f t="shared" si="0"/>
        <v>5379.6861963698784</v>
      </c>
      <c r="F46" s="36">
        <f t="shared" si="1"/>
        <v>1.0466451875308309</v>
      </c>
      <c r="G46" s="36">
        <v>9690.4993798449595</v>
      </c>
      <c r="H46" s="36">
        <v>8.3319253488372217E-12</v>
      </c>
      <c r="I46" s="36">
        <f t="shared" si="2"/>
        <v>5239.3784160110663</v>
      </c>
      <c r="J46" s="36">
        <f t="shared" si="3"/>
        <v>4.1358116852724587</v>
      </c>
      <c r="K46" s="38">
        <f t="shared" si="4"/>
        <v>-2.6080464337189996E-2</v>
      </c>
      <c r="L46" s="38">
        <f t="shared" si="5"/>
        <v>3.1659626744186111</v>
      </c>
      <c r="M46" s="36">
        <v>1.0299</v>
      </c>
      <c r="N46" s="36">
        <v>-43.692</v>
      </c>
      <c r="O46" s="36">
        <f t="shared" si="6"/>
        <v>5352.3438306497974</v>
      </c>
      <c r="P46" s="36">
        <f t="shared" si="7"/>
        <v>4.1358116852724587</v>
      </c>
      <c r="Q46" s="37">
        <f t="shared" si="8"/>
        <v>9899.4344564439343</v>
      </c>
      <c r="R46" s="36">
        <f t="shared" si="9"/>
        <v>7.9839334079886392E-12</v>
      </c>
      <c r="S46" s="38">
        <f t="shared" si="10"/>
        <v>-5.0819641764890131E-3</v>
      </c>
      <c r="T46" s="38">
        <f t="shared" si="11"/>
        <v>2.9919667039943199</v>
      </c>
    </row>
  </sheetData>
  <mergeCells count="7">
    <mergeCell ref="O3:R3"/>
    <mergeCell ref="K3:L3"/>
    <mergeCell ref="S3:T3"/>
    <mergeCell ref="A1:D1"/>
    <mergeCell ref="C3:F3"/>
    <mergeCell ref="G3:J3"/>
    <mergeCell ref="M3:N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ECAB-80A5-4F38-8CFB-89E908CEB8AE}">
  <dimension ref="A2:J45"/>
  <sheetViews>
    <sheetView topLeftCell="A16" zoomScaleNormal="100" workbookViewId="0">
      <selection activeCell="X35" sqref="X35"/>
    </sheetView>
  </sheetViews>
  <sheetFormatPr defaultRowHeight="15" x14ac:dyDescent="0.25"/>
  <cols>
    <col min="4" max="4" width="12" bestFit="1" customWidth="1"/>
    <col min="5" max="5" width="13.140625" bestFit="1" customWidth="1"/>
    <col min="6" max="6" width="12" bestFit="1" customWidth="1"/>
    <col min="7" max="7" width="12.42578125" bestFit="1" customWidth="1"/>
    <col min="8" max="13" width="12" bestFit="1" customWidth="1"/>
    <col min="14" max="14" width="12.42578125" bestFit="1" customWidth="1"/>
  </cols>
  <sheetData>
    <row r="2" spans="1:10" ht="18" thickBot="1" x14ac:dyDescent="0.35">
      <c r="C2" s="39" t="s">
        <v>101</v>
      </c>
      <c r="D2" s="39"/>
      <c r="E2" s="39"/>
      <c r="F2" s="39"/>
      <c r="G2" s="39" t="s">
        <v>102</v>
      </c>
      <c r="H2" s="39"/>
      <c r="I2" s="39"/>
      <c r="J2" s="39"/>
    </row>
    <row r="3" spans="1:10" ht="16.5" thickTop="1" thickBot="1" x14ac:dyDescent="0.3">
      <c r="A3" s="4" t="s">
        <v>6</v>
      </c>
      <c r="B3" s="4"/>
      <c r="C3" s="4" t="s">
        <v>3</v>
      </c>
      <c r="D3" s="4" t="s">
        <v>4</v>
      </c>
      <c r="E3" s="4" t="s">
        <v>8</v>
      </c>
      <c r="F3" s="4" t="s">
        <v>2</v>
      </c>
      <c r="G3" s="4" t="s">
        <v>3</v>
      </c>
      <c r="H3" s="4" t="s">
        <v>4</v>
      </c>
      <c r="I3" s="4" t="s">
        <v>8</v>
      </c>
      <c r="J3" s="4" t="s">
        <v>2</v>
      </c>
    </row>
    <row r="4" spans="1:10" x14ac:dyDescent="0.25">
      <c r="A4" s="3" cm="1">
        <f t="array" ref="A4:A45">'2. R Calibration'!B4:B45</f>
        <v>99609</v>
      </c>
      <c r="B4" s="16" cm="1">
        <f t="array" ref="B4:B45">'2. R Calibration'!D4:D45</f>
        <v>1E-4</v>
      </c>
      <c r="C4" cm="1">
        <f t="array" ref="C4:C45">'2. R Calibration'!F4:F45</f>
        <v>1477.2</v>
      </c>
      <c r="D4" cm="1">
        <f t="array" ref="D4:D45">'2. R Calibration'!G4:G45</f>
        <v>7.0000000000000005E-13</v>
      </c>
      <c r="E4">
        <f>(1/C4)/(1/C4^2+(2*PI()*$A4*D4)^2)*(2^15)/2*$B4*0.33</f>
        <v>798.68034389349236</v>
      </c>
      <c r="F4">
        <f>2*PI()*$A4*D4/(1/C4^2+(2*PI()*$A4*D4)^2)*(2^15)/2*$B4*0.33</f>
        <v>0.51687887614115313</v>
      </c>
      <c r="G4" cm="1">
        <f t="array" ref="G4:G45">'2. R Calibration'!H4:H45</f>
        <v>1122.2186120996444</v>
      </c>
      <c r="H4" cm="1">
        <f t="array" ref="H4:H45">'2. R Calibration'!I4:I45</f>
        <v>-2.8178288967971524E-10</v>
      </c>
      <c r="I4">
        <f>(1/G4)/(1/G4^2+(2*PI()*$A4*H4)^2)*(2^15)/2*$B4*0.33</f>
        <v>583.88217506786964</v>
      </c>
      <c r="J4">
        <f>2*PI()*$A4*H4/(1/G4^2+(2*PI()*$A4*H4)^2)*(2^15)/2*$B4*0.33</f>
        <v>-115.5568650710141</v>
      </c>
    </row>
    <row r="5" spans="1:10" x14ac:dyDescent="0.25">
      <c r="A5">
        <v>99609</v>
      </c>
      <c r="B5">
        <v>1E-4</v>
      </c>
      <c r="C5">
        <v>2192.1</v>
      </c>
      <c r="D5">
        <v>7.0000000000000005E-13</v>
      </c>
      <c r="E5">
        <f t="shared" ref="E5:E45" si="0">(1/C5)/(1/C5^2+(2*PI()*$A5*D5)^2)*(2^15)/2*$B5*0.33</f>
        <v>1185.2059980807512</v>
      </c>
      <c r="F5">
        <f t="shared" ref="F5:F45" si="1">2*PI()*$A5*D5/(1/C5^2+(2*PI()*$A5*D5)^2)*(2^15)/2*$B5*0.33</f>
        <v>1.1382317383078686</v>
      </c>
      <c r="G5">
        <v>1684.0627340823978</v>
      </c>
      <c r="H5">
        <v>-1.6811093258426951E-10</v>
      </c>
      <c r="I5">
        <f t="shared" ref="I5:I45" si="2">(1/G5)/(1/G5^2+(2*PI()*$A5*H5)^2)*(2^15)/2*$B5*0.33</f>
        <v>882.80945387924032</v>
      </c>
      <c r="J5">
        <f t="shared" ref="J5:J45" si="3">2*PI()*$A5*H5/(1/G5^2+(2*PI()*$A5*H5)^2)*(2^15)/2*$B5*0.33</f>
        <v>-156.42265277428439</v>
      </c>
    </row>
    <row r="6" spans="1:10" x14ac:dyDescent="0.25">
      <c r="A6">
        <v>99609</v>
      </c>
      <c r="B6">
        <v>1E-4</v>
      </c>
      <c r="C6">
        <v>3232.4</v>
      </c>
      <c r="D6">
        <v>8.0000000000000002E-13</v>
      </c>
      <c r="E6">
        <f t="shared" si="0"/>
        <v>1747.6635951255173</v>
      </c>
      <c r="F6">
        <f t="shared" si="1"/>
        <v>2.8284686746889611</v>
      </c>
      <c r="G6">
        <v>2469.495886792452</v>
      </c>
      <c r="H6">
        <v>-9.9360856981132143E-11</v>
      </c>
      <c r="I6">
        <f t="shared" si="2"/>
        <v>1304.4246706106317</v>
      </c>
      <c r="J6">
        <f t="shared" si="3"/>
        <v>-200.31851326153833</v>
      </c>
    </row>
    <row r="7" spans="1:10" x14ac:dyDescent="0.25">
      <c r="A7">
        <v>99609</v>
      </c>
      <c r="B7">
        <v>1E-4</v>
      </c>
      <c r="C7">
        <v>4705.3</v>
      </c>
      <c r="D7">
        <v>8.0000000000000002E-13</v>
      </c>
      <c r="E7">
        <f t="shared" si="0"/>
        <v>2544.0098417431191</v>
      </c>
      <c r="F7">
        <f t="shared" si="1"/>
        <v>5.993417628551641</v>
      </c>
      <c r="G7">
        <v>3508.7897163120542</v>
      </c>
      <c r="H7">
        <v>-5.6347128368794406E-11</v>
      </c>
      <c r="I7">
        <f t="shared" si="2"/>
        <v>1868.4950615161795</v>
      </c>
      <c r="J7">
        <f t="shared" si="3"/>
        <v>-231.20622997935166</v>
      </c>
    </row>
    <row r="8" spans="1:10" x14ac:dyDescent="0.25">
      <c r="A8">
        <v>99609</v>
      </c>
      <c r="B8">
        <v>1E-4</v>
      </c>
      <c r="C8">
        <v>6735.4</v>
      </c>
      <c r="D8">
        <v>7.0000000000000005E-13</v>
      </c>
      <c r="E8">
        <f t="shared" si="0"/>
        <v>3641.6104804785405</v>
      </c>
      <c r="F8">
        <f t="shared" si="1"/>
        <v>10.745666835829754</v>
      </c>
      <c r="G8">
        <v>4912.0323465703959</v>
      </c>
      <c r="H8">
        <v>-2.769987906137179E-11</v>
      </c>
      <c r="I8">
        <f t="shared" si="2"/>
        <v>2636.6781629871539</v>
      </c>
      <c r="J8">
        <f t="shared" si="3"/>
        <v>-224.53014758731234</v>
      </c>
    </row>
    <row r="9" spans="1:10" x14ac:dyDescent="0.25">
      <c r="A9">
        <v>99609</v>
      </c>
      <c r="B9">
        <v>1E-4</v>
      </c>
      <c r="C9">
        <v>9948</v>
      </c>
      <c r="D9">
        <v>7.0000000000000005E-13</v>
      </c>
      <c r="E9">
        <f t="shared" si="0"/>
        <v>5378.5028948114486</v>
      </c>
      <c r="F9">
        <f t="shared" si="1"/>
        <v>23.440867056565725</v>
      </c>
      <c r="G9">
        <v>7037.6392418772557</v>
      </c>
      <c r="H9">
        <v>-6.6612625992779728E-12</v>
      </c>
      <c r="I9">
        <f t="shared" si="2"/>
        <v>3801.7817465641524</v>
      </c>
      <c r="J9">
        <f t="shared" si="3"/>
        <v>-111.54476296724344</v>
      </c>
    </row>
    <row r="10" spans="1:10" x14ac:dyDescent="0.25">
      <c r="A10">
        <v>49805</v>
      </c>
      <c r="B10">
        <v>1E-4</v>
      </c>
      <c r="C10">
        <v>1477</v>
      </c>
      <c r="D10">
        <v>7.0000000000000005E-13</v>
      </c>
      <c r="E10">
        <f t="shared" si="0"/>
        <v>798.57246040563075</v>
      </c>
      <c r="F10">
        <f t="shared" si="1"/>
        <v>0.25837213691752753</v>
      </c>
      <c r="G10">
        <v>1434.621730769232</v>
      </c>
      <c r="H10">
        <v>-1.944607230769225E-10</v>
      </c>
      <c r="I10">
        <f t="shared" si="2"/>
        <v>769.79277380697658</v>
      </c>
      <c r="J10">
        <f t="shared" si="3"/>
        <v>-67.204127025464857</v>
      </c>
    </row>
    <row r="11" spans="1:10" x14ac:dyDescent="0.25">
      <c r="A11">
        <v>49805</v>
      </c>
      <c r="B11">
        <v>1E-4</v>
      </c>
      <c r="C11">
        <v>2192.1999999999998</v>
      </c>
      <c r="D11">
        <v>5.9999999999999997E-13</v>
      </c>
      <c r="E11">
        <f t="shared" si="0"/>
        <v>1185.2609575913334</v>
      </c>
      <c r="F11">
        <f t="shared" si="1"/>
        <v>0.4878633746913229</v>
      </c>
      <c r="G11">
        <v>2182.2469291338634</v>
      </c>
      <c r="H11">
        <v>-1.2281024803149596E-10</v>
      </c>
      <c r="I11">
        <f t="shared" si="2"/>
        <v>1171.6388783704197</v>
      </c>
      <c r="J11">
        <f t="shared" si="3"/>
        <v>-98.261883995173392</v>
      </c>
    </row>
    <row r="12" spans="1:10" x14ac:dyDescent="0.25">
      <c r="A12">
        <v>49805</v>
      </c>
      <c r="B12">
        <v>1E-4</v>
      </c>
      <c r="C12">
        <v>3232.7</v>
      </c>
      <c r="D12">
        <v>9E-13</v>
      </c>
      <c r="E12">
        <f t="shared" si="0"/>
        <v>1747.8289255601815</v>
      </c>
      <c r="F12">
        <f t="shared" si="1"/>
        <v>1.5913277927269165</v>
      </c>
      <c r="G12">
        <v>3264.7256916996048</v>
      </c>
      <c r="H12">
        <v>-1.964575296442688E-10</v>
      </c>
      <c r="I12">
        <f t="shared" si="2"/>
        <v>1696.7916191586205</v>
      </c>
      <c r="J12">
        <f t="shared" si="3"/>
        <v>-340.56240088332464</v>
      </c>
    </row>
    <row r="13" spans="1:10" x14ac:dyDescent="0.25">
      <c r="A13">
        <v>49805</v>
      </c>
      <c r="B13">
        <v>1E-4</v>
      </c>
      <c r="C13">
        <v>4703.7</v>
      </c>
      <c r="D13">
        <v>8.0000000000000002E-13</v>
      </c>
      <c r="E13">
        <f t="shared" si="0"/>
        <v>2543.1553599500771</v>
      </c>
      <c r="F13">
        <f t="shared" si="1"/>
        <v>2.9947136795462126</v>
      </c>
      <c r="G13">
        <v>4393.8974436090193</v>
      </c>
      <c r="H13">
        <v>-3.7877977443609076E-11</v>
      </c>
      <c r="I13">
        <f t="shared" si="2"/>
        <v>2369.2306432926543</v>
      </c>
      <c r="J13">
        <f t="shared" si="3"/>
        <v>-123.39479788890723</v>
      </c>
    </row>
    <row r="14" spans="1:10" x14ac:dyDescent="0.25">
      <c r="A14">
        <v>49805</v>
      </c>
      <c r="B14">
        <v>1E-4</v>
      </c>
      <c r="C14">
        <v>6735</v>
      </c>
      <c r="D14">
        <v>8.0000000000000002E-13</v>
      </c>
      <c r="E14">
        <f t="shared" si="0"/>
        <v>3641.4155678383668</v>
      </c>
      <c r="F14">
        <f t="shared" si="1"/>
        <v>6.1397493870544535</v>
      </c>
      <c r="G14">
        <v>5874.6161832061034</v>
      </c>
      <c r="H14">
        <v>-9.4693080916030453E-11</v>
      </c>
      <c r="I14">
        <f t="shared" si="2"/>
        <v>3082.8185003440826</v>
      </c>
      <c r="J14">
        <f t="shared" si="3"/>
        <v>-536.659119296982</v>
      </c>
    </row>
    <row r="15" spans="1:10" x14ac:dyDescent="0.25">
      <c r="A15">
        <v>49805</v>
      </c>
      <c r="B15">
        <v>1E-4</v>
      </c>
      <c r="C15">
        <v>9949.6</v>
      </c>
      <c r="D15">
        <v>9E-13</v>
      </c>
      <c r="E15">
        <f t="shared" si="0"/>
        <v>5379.4278898317243</v>
      </c>
      <c r="F15">
        <f t="shared" si="1"/>
        <v>15.074295824753596</v>
      </c>
      <c r="G15">
        <v>8967.8221582733695</v>
      </c>
      <c r="H15">
        <v>-6.2657956115107904E-14</v>
      </c>
      <c r="I15">
        <f t="shared" si="2"/>
        <v>4848.6501920402834</v>
      </c>
      <c r="J15">
        <f t="shared" si="3"/>
        <v>-0.85258340873353711</v>
      </c>
    </row>
    <row r="16" spans="1:10" x14ac:dyDescent="0.25">
      <c r="A16">
        <v>24902</v>
      </c>
      <c r="B16">
        <v>1E-4</v>
      </c>
      <c r="C16">
        <v>1477.2</v>
      </c>
      <c r="D16">
        <v>4.9999999999999999E-13</v>
      </c>
      <c r="E16">
        <f t="shared" si="0"/>
        <v>798.68066773354849</v>
      </c>
      <c r="F16">
        <f t="shared" si="1"/>
        <v>9.229891011416283E-2</v>
      </c>
      <c r="G16">
        <v>1504.6692828685232</v>
      </c>
      <c r="H16">
        <v>-1.3508449800796775E-10</v>
      </c>
      <c r="I16">
        <f t="shared" si="2"/>
        <v>812.71057809125909</v>
      </c>
      <c r="J16">
        <f t="shared" si="3"/>
        <v>-25.846192703088448</v>
      </c>
    </row>
    <row r="17" spans="1:10" x14ac:dyDescent="0.25">
      <c r="A17">
        <v>24902</v>
      </c>
      <c r="B17">
        <v>1E-4</v>
      </c>
      <c r="C17">
        <v>2192.6</v>
      </c>
      <c r="D17">
        <v>7.0000000000000005E-13</v>
      </c>
      <c r="E17">
        <f t="shared" si="0"/>
        <v>1185.4773588346004</v>
      </c>
      <c r="F17">
        <f t="shared" si="1"/>
        <v>0.2846851481309815</v>
      </c>
      <c r="G17">
        <v>2263.7776171875075</v>
      </c>
      <c r="H17">
        <v>-7.8736107031249784E-11</v>
      </c>
      <c r="I17">
        <f t="shared" si="2"/>
        <v>1223.0099680100504</v>
      </c>
      <c r="J17">
        <f t="shared" si="3"/>
        <v>-34.107649664591804</v>
      </c>
    </row>
    <row r="18" spans="1:10" x14ac:dyDescent="0.25">
      <c r="A18">
        <v>24902</v>
      </c>
      <c r="B18">
        <v>1E-4</v>
      </c>
      <c r="C18">
        <v>3233.2</v>
      </c>
      <c r="D18">
        <v>8.0000000000000002E-13</v>
      </c>
      <c r="E18">
        <f t="shared" si="0"/>
        <v>1748.1004240879099</v>
      </c>
      <c r="F18">
        <f t="shared" si="1"/>
        <v>0.70746186141501832</v>
      </c>
      <c r="G18">
        <v>3330.9756159420385</v>
      </c>
      <c r="H18">
        <v>-4.2585220289854942E-11</v>
      </c>
      <c r="I18">
        <f t="shared" si="2"/>
        <v>1800.0785407831847</v>
      </c>
      <c r="J18">
        <f t="shared" si="3"/>
        <v>-39.951758830729311</v>
      </c>
    </row>
    <row r="19" spans="1:10" x14ac:dyDescent="0.25">
      <c r="A19">
        <v>24902</v>
      </c>
      <c r="B19">
        <v>1E-4</v>
      </c>
      <c r="C19">
        <v>4705.3999999999996</v>
      </c>
      <c r="D19">
        <v>8.0000000000000002E-13</v>
      </c>
      <c r="E19">
        <f t="shared" si="0"/>
        <v>2544.0771462658058</v>
      </c>
      <c r="F19">
        <f t="shared" si="1"/>
        <v>1.498410849455859</v>
      </c>
      <c r="G19">
        <v>4729.9138951310824</v>
      </c>
      <c r="H19">
        <v>-1.9545408988764001E-11</v>
      </c>
      <c r="I19">
        <f t="shared" si="2"/>
        <v>2556.7970465742897</v>
      </c>
      <c r="J19">
        <f t="shared" si="3"/>
        <v>-36.983529071041026</v>
      </c>
    </row>
    <row r="20" spans="1:10" x14ac:dyDescent="0.25">
      <c r="A20">
        <v>24902</v>
      </c>
      <c r="B20">
        <v>1E-4</v>
      </c>
      <c r="C20">
        <v>6735.9</v>
      </c>
      <c r="D20">
        <v>7.0000000000000005E-13</v>
      </c>
      <c r="E20">
        <f t="shared" si="0"/>
        <v>3641.9105426121478</v>
      </c>
      <c r="F20">
        <f t="shared" si="1"/>
        <v>2.6868105326166334</v>
      </c>
      <c r="G20">
        <v>6632.1312847222316</v>
      </c>
      <c r="H20">
        <v>-5.0469475694444565E-12</v>
      </c>
      <c r="I20">
        <f t="shared" si="2"/>
        <v>3585.7093376202479</v>
      </c>
      <c r="J20">
        <f t="shared" si="3"/>
        <v>-18.778940545660301</v>
      </c>
    </row>
    <row r="21" spans="1:10" x14ac:dyDescent="0.25">
      <c r="A21">
        <v>24902</v>
      </c>
      <c r="B21">
        <v>1E-4</v>
      </c>
      <c r="C21">
        <v>9948</v>
      </c>
      <c r="D21">
        <v>9E-13</v>
      </c>
      <c r="E21">
        <f t="shared" si="0"/>
        <v>5378.5945011134436</v>
      </c>
      <c r="F21">
        <f t="shared" si="1"/>
        <v>7.5346170965463761</v>
      </c>
      <c r="G21">
        <v>9584.5859459459443</v>
      </c>
      <c r="H21">
        <v>5.5179804633204623E-12</v>
      </c>
      <c r="I21">
        <f t="shared" si="2"/>
        <v>5181.7624287839853</v>
      </c>
      <c r="J21">
        <f t="shared" si="3"/>
        <v>42.879045523478553</v>
      </c>
    </row>
    <row r="22" spans="1:10" x14ac:dyDescent="0.25">
      <c r="A22">
        <v>12451</v>
      </c>
      <c r="B22">
        <v>1E-4</v>
      </c>
      <c r="C22">
        <v>1476.8</v>
      </c>
      <c r="D22">
        <v>5.9999999999999997E-13</v>
      </c>
      <c r="E22">
        <f t="shared" si="0"/>
        <v>798.46440576319583</v>
      </c>
      <c r="F22">
        <f t="shared" si="1"/>
        <v>5.534935907994095E-2</v>
      </c>
      <c r="G22">
        <v>1535.5396598639381</v>
      </c>
      <c r="H22">
        <v>-1.2028479591836766E-10</v>
      </c>
      <c r="I22">
        <f t="shared" si="2"/>
        <v>830.04999201975818</v>
      </c>
      <c r="J22">
        <f t="shared" si="3"/>
        <v>-11.993891748242646</v>
      </c>
    </row>
    <row r="23" spans="1:10" x14ac:dyDescent="0.25">
      <c r="A23">
        <v>12451</v>
      </c>
      <c r="B23">
        <v>1E-4</v>
      </c>
      <c r="C23">
        <v>2191.4</v>
      </c>
      <c r="D23">
        <v>5.9999999999999997E-13</v>
      </c>
      <c r="E23">
        <f t="shared" si="0"/>
        <v>1184.8286082636951</v>
      </c>
      <c r="F23">
        <f t="shared" si="1"/>
        <v>0.12187441415250976</v>
      </c>
      <c r="G23">
        <v>2309.7117793594307</v>
      </c>
      <c r="H23">
        <v>-7.0086365124555256E-11</v>
      </c>
      <c r="I23">
        <f t="shared" si="2"/>
        <v>1248.5962370074913</v>
      </c>
      <c r="J23">
        <f t="shared" si="3"/>
        <v>-15.812387522024608</v>
      </c>
    </row>
    <row r="24" spans="1:10" x14ac:dyDescent="0.25">
      <c r="A24">
        <v>12451</v>
      </c>
      <c r="B24">
        <v>1E-4</v>
      </c>
      <c r="C24">
        <v>3232.4</v>
      </c>
      <c r="D24">
        <v>9E-13</v>
      </c>
      <c r="E24">
        <f t="shared" si="0"/>
        <v>1747.6680822762842</v>
      </c>
      <c r="F24">
        <f t="shared" si="1"/>
        <v>0.39775043545804928</v>
      </c>
      <c r="G24">
        <v>3385.6968543046323</v>
      </c>
      <c r="H24">
        <v>-3.8544366225165513E-11</v>
      </c>
      <c r="I24">
        <f t="shared" si="2"/>
        <v>1830.3607140023539</v>
      </c>
      <c r="J24">
        <f t="shared" si="3"/>
        <v>-18.686577495983389</v>
      </c>
    </row>
    <row r="25" spans="1:10" x14ac:dyDescent="0.25">
      <c r="A25">
        <v>12451</v>
      </c>
      <c r="B25">
        <v>1E-4</v>
      </c>
      <c r="C25">
        <v>4705.8</v>
      </c>
      <c r="D25">
        <v>8.0000000000000002E-13</v>
      </c>
      <c r="E25">
        <f t="shared" si="0"/>
        <v>2544.2940769101219</v>
      </c>
      <c r="F25">
        <f t="shared" si="1"/>
        <v>0.74933300306572992</v>
      </c>
      <c r="G25">
        <v>4810.8724242424059</v>
      </c>
      <c r="H25">
        <v>-1.8121792424242359E-11</v>
      </c>
      <c r="I25">
        <f t="shared" si="2"/>
        <v>2600.9830236250668</v>
      </c>
      <c r="J25">
        <f t="shared" si="3"/>
        <v>-17.739713879729866</v>
      </c>
    </row>
    <row r="26" spans="1:10" x14ac:dyDescent="0.25">
      <c r="A26">
        <v>12451</v>
      </c>
      <c r="B26">
        <v>1E-4</v>
      </c>
      <c r="C26">
        <v>6736.5</v>
      </c>
      <c r="D26">
        <v>8.0000000000000002E-13</v>
      </c>
      <c r="E26">
        <f t="shared" si="0"/>
        <v>3642.2362805817747</v>
      </c>
      <c r="F26">
        <f t="shared" si="1"/>
        <v>1.5355943965364307</v>
      </c>
      <c r="G26">
        <v>6727.4786328125019</v>
      </c>
      <c r="H26">
        <v>-3.5201169921875138E-12</v>
      </c>
      <c r="I26">
        <f t="shared" si="2"/>
        <v>3637.3468428423425</v>
      </c>
      <c r="J26">
        <f t="shared" si="3"/>
        <v>-6.7387328846521246</v>
      </c>
    </row>
    <row r="27" spans="1:10" x14ac:dyDescent="0.25">
      <c r="A27">
        <v>12451</v>
      </c>
      <c r="B27">
        <v>1E-4</v>
      </c>
      <c r="C27">
        <v>9950</v>
      </c>
      <c r="D27">
        <v>9E-13</v>
      </c>
      <c r="E27">
        <f t="shared" si="0"/>
        <v>5379.6837596826472</v>
      </c>
      <c r="F27">
        <f t="shared" si="1"/>
        <v>3.7688290470991439</v>
      </c>
      <c r="G27">
        <v>9765.0171804511119</v>
      </c>
      <c r="H27">
        <v>7.6149021052631477E-12</v>
      </c>
      <c r="I27">
        <f t="shared" si="2"/>
        <v>5279.4927058047369</v>
      </c>
      <c r="J27">
        <f t="shared" si="3"/>
        <v>30.712391267964975</v>
      </c>
    </row>
    <row r="28" spans="1:10" x14ac:dyDescent="0.25">
      <c r="A28">
        <v>6226</v>
      </c>
      <c r="B28">
        <v>1E-4</v>
      </c>
      <c r="C28">
        <v>1477.3</v>
      </c>
      <c r="D28">
        <v>1.1999999999999999E-12</v>
      </c>
      <c r="E28">
        <f t="shared" si="0"/>
        <v>798.73474175868057</v>
      </c>
      <c r="F28">
        <f t="shared" si="1"/>
        <v>5.5391293061449791E-2</v>
      </c>
      <c r="G28">
        <v>1425.7193581081085</v>
      </c>
      <c r="H28">
        <v>1.1218028141891899E-9</v>
      </c>
      <c r="I28">
        <f t="shared" si="2"/>
        <v>767.84080447461383</v>
      </c>
      <c r="J28">
        <f t="shared" si="3"/>
        <v>48.040856745054249</v>
      </c>
    </row>
    <row r="29" spans="1:10" x14ac:dyDescent="0.25">
      <c r="A29">
        <v>6226</v>
      </c>
      <c r="B29">
        <v>1E-4</v>
      </c>
      <c r="C29">
        <v>2192.4</v>
      </c>
      <c r="D29">
        <v>1.1E-12</v>
      </c>
      <c r="E29">
        <f t="shared" si="0"/>
        <v>1185.3692822498997</v>
      </c>
      <c r="F29">
        <f t="shared" si="1"/>
        <v>0.11182917783040715</v>
      </c>
      <c r="G29">
        <v>2202.092415094342</v>
      </c>
      <c r="H29">
        <v>3.9915838113207547E-10</v>
      </c>
      <c r="I29">
        <f t="shared" si="2"/>
        <v>1189.2036763281239</v>
      </c>
      <c r="J29">
        <f t="shared" si="3"/>
        <v>40.890838993118912</v>
      </c>
    </row>
    <row r="30" spans="1:10" x14ac:dyDescent="0.25">
      <c r="A30">
        <v>6226</v>
      </c>
      <c r="B30">
        <v>1E-4</v>
      </c>
      <c r="C30">
        <v>3233.8</v>
      </c>
      <c r="D30">
        <v>1.1E-12</v>
      </c>
      <c r="E30">
        <f t="shared" si="0"/>
        <v>1748.4250797439195</v>
      </c>
      <c r="F30">
        <f t="shared" si="1"/>
        <v>0.24329985719959502</v>
      </c>
      <c r="G30">
        <v>3275.7806691449814</v>
      </c>
      <c r="H30">
        <v>1.4388202230483272E-10</v>
      </c>
      <c r="I30">
        <f t="shared" si="2"/>
        <v>1770.5209895459109</v>
      </c>
      <c r="J30">
        <f t="shared" si="3"/>
        <v>32.644604659148833</v>
      </c>
    </row>
    <row r="31" spans="1:10" x14ac:dyDescent="0.25">
      <c r="A31">
        <v>6226</v>
      </c>
      <c r="B31">
        <v>1E-4</v>
      </c>
      <c r="C31">
        <v>4704.2</v>
      </c>
      <c r="D31">
        <v>9E-13</v>
      </c>
      <c r="E31">
        <f t="shared" si="0"/>
        <v>2543.429152632335</v>
      </c>
      <c r="F31">
        <f t="shared" si="1"/>
        <v>0.42124709271687333</v>
      </c>
      <c r="G31">
        <v>4700.8771264367815</v>
      </c>
      <c r="H31">
        <v>5.1249653639846723E-11</v>
      </c>
      <c r="I31">
        <f t="shared" si="2"/>
        <v>2541.406906373169</v>
      </c>
      <c r="J31">
        <f t="shared" si="3"/>
        <v>23.951516972065814</v>
      </c>
    </row>
    <row r="32" spans="1:10" x14ac:dyDescent="0.25">
      <c r="A32">
        <v>6226</v>
      </c>
      <c r="B32">
        <v>1E-4</v>
      </c>
      <c r="C32">
        <v>6738</v>
      </c>
      <c r="D32">
        <v>9E-13</v>
      </c>
      <c r="E32">
        <f t="shared" si="0"/>
        <v>3643.0477309830057</v>
      </c>
      <c r="F32">
        <f t="shared" si="1"/>
        <v>0.86422606838730653</v>
      </c>
      <c r="G32">
        <v>6623.3921686746971</v>
      </c>
      <c r="H32">
        <v>1.7116745662650611E-11</v>
      </c>
      <c r="I32">
        <f t="shared" si="2"/>
        <v>3581.0122558498147</v>
      </c>
      <c r="J32">
        <f t="shared" si="3"/>
        <v>15.881680682778731</v>
      </c>
    </row>
    <row r="33" spans="1:10" x14ac:dyDescent="0.25">
      <c r="A33">
        <v>6226</v>
      </c>
      <c r="B33">
        <v>1E-4</v>
      </c>
      <c r="C33">
        <v>9947</v>
      </c>
      <c r="D33">
        <v>9.9999999999999998E-13</v>
      </c>
      <c r="E33">
        <f t="shared" si="0"/>
        <v>5378.0635696930594</v>
      </c>
      <c r="F33">
        <f t="shared" si="1"/>
        <v>2.0927002876447283</v>
      </c>
      <c r="G33">
        <v>9668.987435064937</v>
      </c>
      <c r="H33">
        <v>6.7258873376623384E-12</v>
      </c>
      <c r="I33">
        <f t="shared" si="2"/>
        <v>5227.7169406583671</v>
      </c>
      <c r="J33">
        <f t="shared" si="3"/>
        <v>13.299387289274847</v>
      </c>
    </row>
    <row r="34" spans="1:10" x14ac:dyDescent="0.25">
      <c r="A34">
        <v>3113</v>
      </c>
      <c r="B34">
        <v>1E-4</v>
      </c>
      <c r="C34">
        <v>1477.3</v>
      </c>
      <c r="D34">
        <v>2.3999999999999999E-12</v>
      </c>
      <c r="E34">
        <f t="shared" si="0"/>
        <v>798.73474175868057</v>
      </c>
      <c r="F34">
        <f t="shared" si="1"/>
        <v>5.5391293061449791E-2</v>
      </c>
      <c r="G34">
        <v>1428.3344852941173</v>
      </c>
      <c r="H34">
        <v>2.3640650735294137E-9</v>
      </c>
      <c r="I34">
        <f t="shared" si="2"/>
        <v>768.90640802061978</v>
      </c>
      <c r="J34">
        <f t="shared" si="3"/>
        <v>50.783405144261103</v>
      </c>
    </row>
    <row r="35" spans="1:10" x14ac:dyDescent="0.25">
      <c r="A35">
        <v>3113</v>
      </c>
      <c r="B35">
        <v>1E-4</v>
      </c>
      <c r="C35">
        <v>2193.1</v>
      </c>
      <c r="D35">
        <v>1.9E-12</v>
      </c>
      <c r="E35">
        <f t="shared" si="0"/>
        <v>1185.7477553234803</v>
      </c>
      <c r="F35">
        <f t="shared" si="1"/>
        <v>9.6641427442884995E-2</v>
      </c>
      <c r="G35">
        <v>2201.7189473684234</v>
      </c>
      <c r="H35">
        <v>8.6454639473684277E-10</v>
      </c>
      <c r="I35">
        <f t="shared" si="2"/>
        <v>1188.7599563017613</v>
      </c>
      <c r="J35">
        <f t="shared" si="3"/>
        <v>44.259177646777403</v>
      </c>
    </row>
    <row r="36" spans="1:10" x14ac:dyDescent="0.25">
      <c r="A36">
        <v>3113</v>
      </c>
      <c r="B36">
        <v>1E-4</v>
      </c>
      <c r="C36">
        <v>3233.6</v>
      </c>
      <c r="D36">
        <v>1.6E-12</v>
      </c>
      <c r="E36">
        <f t="shared" si="0"/>
        <v>1748.3169612959737</v>
      </c>
      <c r="F36">
        <f t="shared" si="1"/>
        <v>0.17692346599398276</v>
      </c>
      <c r="G36">
        <v>3280.3138289962835</v>
      </c>
      <c r="H36">
        <v>3.1647561338289994E-10</v>
      </c>
      <c r="I36">
        <f t="shared" si="2"/>
        <v>1772.8428686188477</v>
      </c>
      <c r="J36">
        <f t="shared" si="3"/>
        <v>35.998539297185651</v>
      </c>
    </row>
    <row r="37" spans="1:10" x14ac:dyDescent="0.25">
      <c r="A37">
        <v>3113</v>
      </c>
      <c r="B37">
        <v>1E-4</v>
      </c>
      <c r="C37">
        <v>4706.3999999999996</v>
      </c>
      <c r="D37">
        <v>1.4000000000000001E-12</v>
      </c>
      <c r="E37">
        <f t="shared" si="0"/>
        <v>2544.6186585356277</v>
      </c>
      <c r="F37">
        <f t="shared" si="1"/>
        <v>0.32794315267836355</v>
      </c>
      <c r="G37">
        <v>4705.9393898305143</v>
      </c>
      <c r="H37">
        <v>1.1275769118644054E-10</v>
      </c>
      <c r="I37">
        <f t="shared" si="2"/>
        <v>2544.0956076085863</v>
      </c>
      <c r="J37">
        <f t="shared" si="3"/>
        <v>26.404923968496384</v>
      </c>
    </row>
    <row r="38" spans="1:10" x14ac:dyDescent="0.25">
      <c r="A38">
        <v>3113</v>
      </c>
      <c r="B38">
        <v>1E-4</v>
      </c>
      <c r="C38">
        <v>6737.6</v>
      </c>
      <c r="D38">
        <v>1.1E-12</v>
      </c>
      <c r="E38">
        <f t="shared" si="0"/>
        <v>3642.8315906486432</v>
      </c>
      <c r="F38">
        <f t="shared" si="1"/>
        <v>0.52807546775746839</v>
      </c>
      <c r="G38">
        <v>6632.8435521235542</v>
      </c>
      <c r="H38">
        <v>3.4815813127413126E-11</v>
      </c>
      <c r="I38">
        <f t="shared" si="2"/>
        <v>3586.1196253671133</v>
      </c>
      <c r="J38">
        <f t="shared" si="3"/>
        <v>16.197950149799599</v>
      </c>
    </row>
    <row r="39" spans="1:10" x14ac:dyDescent="0.25">
      <c r="A39">
        <v>3113</v>
      </c>
      <c r="B39">
        <v>1E-4</v>
      </c>
      <c r="C39">
        <v>9952</v>
      </c>
      <c r="D39">
        <v>1.1E-12</v>
      </c>
      <c r="E39">
        <f t="shared" si="0"/>
        <v>5380.7674973004769</v>
      </c>
      <c r="F39">
        <f t="shared" si="1"/>
        <v>1.1521426885334964</v>
      </c>
      <c r="G39">
        <v>9674.9853435114564</v>
      </c>
      <c r="H39">
        <v>2.9806450000000002E-12</v>
      </c>
      <c r="I39">
        <f t="shared" si="2"/>
        <v>5230.992011379366</v>
      </c>
      <c r="J39">
        <f t="shared" si="3"/>
        <v>2.9505543270891135</v>
      </c>
    </row>
    <row r="40" spans="1:10" x14ac:dyDescent="0.25">
      <c r="A40">
        <v>1556</v>
      </c>
      <c r="B40">
        <v>1E-4</v>
      </c>
      <c r="C40">
        <v>1477.7</v>
      </c>
      <c r="D40">
        <v>7.9999999999999998E-12</v>
      </c>
      <c r="E40">
        <f t="shared" si="0"/>
        <v>798.95100372785816</v>
      </c>
      <c r="F40">
        <f t="shared" si="1"/>
        <v>9.233914905436405E-2</v>
      </c>
      <c r="G40">
        <v>1431.3536923076922</v>
      </c>
      <c r="H40">
        <v>4.8904206153846143E-9</v>
      </c>
      <c r="I40">
        <f t="shared" si="2"/>
        <v>770.28527604928991</v>
      </c>
      <c r="J40">
        <f t="shared" si="3"/>
        <v>52.715002764261776</v>
      </c>
    </row>
    <row r="41" spans="1:10" x14ac:dyDescent="0.25">
      <c r="A41">
        <v>1556</v>
      </c>
      <c r="B41">
        <v>1E-4</v>
      </c>
      <c r="C41">
        <v>2193.1999999999998</v>
      </c>
      <c r="D41">
        <v>5.8000000000000003E-12</v>
      </c>
      <c r="E41">
        <f t="shared" si="0"/>
        <v>1185.8018120598244</v>
      </c>
      <c r="F41">
        <f t="shared" si="1"/>
        <v>0.14747139941222515</v>
      </c>
      <c r="G41">
        <v>2207.0644074074085</v>
      </c>
      <c r="H41">
        <v>1.8388481111111091E-9</v>
      </c>
      <c r="I41">
        <f t="shared" si="2"/>
        <v>1191.4222144665966</v>
      </c>
      <c r="J41">
        <f t="shared" si="3"/>
        <v>47.273310820879317</v>
      </c>
    </row>
    <row r="42" spans="1:10" x14ac:dyDescent="0.25">
      <c r="A42">
        <v>1556</v>
      </c>
      <c r="B42">
        <v>1E-4</v>
      </c>
      <c r="C42">
        <v>3233.7</v>
      </c>
      <c r="D42">
        <v>4.4999999999999998E-12</v>
      </c>
      <c r="E42">
        <f t="shared" si="0"/>
        <v>1748.3710110135501</v>
      </c>
      <c r="F42">
        <f t="shared" si="1"/>
        <v>0.2487340827360966</v>
      </c>
      <c r="G42">
        <v>3280.7769294605773</v>
      </c>
      <c r="H42">
        <v>7.0308866390041511E-10</v>
      </c>
      <c r="I42">
        <f t="shared" si="2"/>
        <v>1772.9225650806407</v>
      </c>
      <c r="J42">
        <f t="shared" si="3"/>
        <v>39.98213918178071</v>
      </c>
    </row>
    <row r="43" spans="1:10" x14ac:dyDescent="0.25">
      <c r="A43">
        <v>1556</v>
      </c>
      <c r="B43">
        <v>1E-4</v>
      </c>
      <c r="C43">
        <v>4705.5</v>
      </c>
      <c r="D43">
        <v>3.3000000000000001E-12</v>
      </c>
      <c r="E43">
        <f t="shared" si="0"/>
        <v>2544.1320373648555</v>
      </c>
      <c r="F43">
        <f t="shared" si="1"/>
        <v>0.38623250920138907</v>
      </c>
      <c r="G43">
        <v>4714.0620567375872</v>
      </c>
      <c r="H43">
        <v>2.6066837588652492E-10</v>
      </c>
      <c r="I43">
        <f t="shared" si="2"/>
        <v>2548.3935595115254</v>
      </c>
      <c r="J43">
        <f t="shared" si="3"/>
        <v>30.615376260161945</v>
      </c>
    </row>
    <row r="44" spans="1:10" x14ac:dyDescent="0.25">
      <c r="A44">
        <v>1556</v>
      </c>
      <c r="B44">
        <v>1E-4</v>
      </c>
      <c r="C44">
        <v>6738.9</v>
      </c>
      <c r="D44">
        <v>2.5999999999999998E-12</v>
      </c>
      <c r="E44">
        <f t="shared" si="0"/>
        <v>3643.5344338879841</v>
      </c>
      <c r="F44">
        <f t="shared" si="1"/>
        <v>0.62412948378309563</v>
      </c>
      <c r="G44">
        <v>6637.0723754789251</v>
      </c>
      <c r="H44">
        <v>8.3497189272030696E-11</v>
      </c>
      <c r="I44">
        <f t="shared" si="2"/>
        <v>3588.3738602187577</v>
      </c>
      <c r="J44">
        <f t="shared" si="3"/>
        <v>19.441758993960665</v>
      </c>
    </row>
    <row r="45" spans="1:10" x14ac:dyDescent="0.25">
      <c r="A45">
        <v>1556</v>
      </c>
      <c r="B45">
        <v>1E-4</v>
      </c>
      <c r="C45">
        <v>9950</v>
      </c>
      <c r="D45">
        <v>2E-12</v>
      </c>
      <c r="E45">
        <f t="shared" si="0"/>
        <v>5379.6861963698784</v>
      </c>
      <c r="F45">
        <f t="shared" si="1"/>
        <v>1.0466451875308309</v>
      </c>
      <c r="G45">
        <v>9690.4993798449595</v>
      </c>
      <c r="H45">
        <v>8.3319253488372217E-12</v>
      </c>
      <c r="I45">
        <f t="shared" si="2"/>
        <v>5239.3784160110663</v>
      </c>
      <c r="J45">
        <f t="shared" si="3"/>
        <v>4.1358116852724587</v>
      </c>
    </row>
  </sheetData>
  <mergeCells count="2">
    <mergeCell ref="C2:F2"/>
    <mergeCell ref="G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Delay Calibration</vt:lpstr>
      <vt:lpstr>2. R Calibration</vt:lpstr>
      <vt:lpstr>2. C Calibration</vt:lpstr>
      <vt:lpstr>4. R Calibration Tables</vt:lpstr>
      <vt:lpstr>4. C Calibration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Hannigan</dc:creator>
  <cp:lastModifiedBy>Brett Hannigan</cp:lastModifiedBy>
  <dcterms:created xsi:type="dcterms:W3CDTF">2022-05-13T10:27:15Z</dcterms:created>
  <dcterms:modified xsi:type="dcterms:W3CDTF">2022-05-24T14:46:52Z</dcterms:modified>
</cp:coreProperties>
</file>