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/Documents/KiCad/MSZAIC/"/>
    </mc:Choice>
  </mc:AlternateContent>
  <xr:revisionPtr revIDLastSave="0" documentId="13_ncr:1_{C66DDF61-7A49-AF4B-A6E2-70B646213FDF}" xr6:coauthVersionLast="36" xr6:coauthVersionMax="36" xr10:uidLastSave="{00000000-0000-0000-0000-000000000000}"/>
  <bookViews>
    <workbookView xWindow="-18300" yWindow="3440" windowWidth="17780" windowHeight="17440" xr2:uid="{8DDDB991-D47E-9748-AA66-9F60144C2ED8}"/>
  </bookViews>
  <sheets>
    <sheet name="Stage 1 (4)" sheetId="7" r:id="rId1"/>
  </sheets>
  <definedNames>
    <definedName name="solver_adj" localSheetId="0" hidden="1">'Stage 1 (4)'!$H$19:$H$21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itr" localSheetId="0" hidden="1">2147483647</definedName>
    <definedName name="solver_lhs1" localSheetId="0" hidden="1">'Stage 1 (4)'!$H$19:$H$21</definedName>
    <definedName name="solver_lhs2" localSheetId="0" hidden="1">'Stage 1 (4)'!$H$19:$H$21</definedName>
    <definedName name="solver_lhs3" localSheetId="0" hidden="1">'Stage 1 (4)'!$H$20</definedName>
    <definedName name="solver_lhs4" localSheetId="0" hidden="1">'Stage 1 (4)'!$H$20</definedName>
    <definedName name="solver_lhs5" localSheetId="0" hidden="1">'Stage 1 (4)'!$H$21</definedName>
    <definedName name="solver_lhs6" localSheetId="0" hidden="1">'Stage 1 (4)'!$H$21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opt" localSheetId="0" hidden="1">'Stage 1 (4)'!$L$14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3</definedName>
    <definedName name="solver_rel5" localSheetId="0" hidden="1">1</definedName>
    <definedName name="solver_rel6" localSheetId="0" hidden="1">3</definedName>
    <definedName name="solver_rhs1" localSheetId="0" hidden="1">'Stage 1 (4)'!$L$19:$L$21</definedName>
    <definedName name="solver_rhs2" localSheetId="0" hidden="1">'Stage 1 (4)'!$K$19:$K$21</definedName>
    <definedName name="solver_rhs3" localSheetId="0" hidden="1">'Stage 1 (4)'!$L$20</definedName>
    <definedName name="solver_rhs4" localSheetId="0" hidden="1">'Stage 1 (4)'!$K$20</definedName>
    <definedName name="solver_rhs5" localSheetId="0" hidden="1">'Stage 1 (4)'!$L$21</definedName>
    <definedName name="solver_rhs6" localSheetId="0" hidden="1">'Stage 1 (4)'!$K$21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7" l="1"/>
  <c r="K19" i="7"/>
  <c r="J20" i="7"/>
  <c r="L20" i="7" s="1"/>
  <c r="J21" i="7"/>
  <c r="L21" i="7" s="1"/>
  <c r="J19" i="7"/>
  <c r="L19" i="7" s="1"/>
  <c r="C13" i="7"/>
  <c r="E13" i="7" s="1"/>
  <c r="G13" i="7" s="1"/>
  <c r="C12" i="7"/>
  <c r="D12" i="7" s="1"/>
  <c r="C11" i="7"/>
  <c r="D11" i="7" s="1"/>
  <c r="C10" i="7"/>
  <c r="E10" i="7" s="1"/>
  <c r="G10" i="7" s="1"/>
  <c r="C9" i="7"/>
  <c r="E9" i="7" s="1"/>
  <c r="G9" i="7" s="1"/>
  <c r="C8" i="7"/>
  <c r="D8" i="7" s="1"/>
  <c r="C7" i="7"/>
  <c r="D7" i="7" s="1"/>
  <c r="C6" i="7"/>
  <c r="E6" i="7" s="1"/>
  <c r="G6" i="7" s="1"/>
  <c r="C5" i="7"/>
  <c r="C4" i="7"/>
  <c r="E4" i="7" s="1"/>
  <c r="G4" i="7" s="1"/>
  <c r="K20" i="7" l="1"/>
  <c r="D10" i="7"/>
  <c r="D6" i="7"/>
  <c r="E5" i="7"/>
  <c r="G5" i="7" s="1"/>
  <c r="H5" i="7" s="1"/>
  <c r="I5" i="7" s="1"/>
  <c r="J5" i="7" s="1" a="1"/>
  <c r="J5" i="7" s="1"/>
  <c r="K5" i="7" s="1"/>
  <c r="L5" i="7" s="1"/>
  <c r="H9" i="7"/>
  <c r="I9" i="7" s="1"/>
  <c r="J9" i="7" s="1" a="1"/>
  <c r="J9" i="7" s="1"/>
  <c r="K9" i="7" s="1"/>
  <c r="L9" i="7" s="1"/>
  <c r="H4" i="7"/>
  <c r="I4" i="7" s="1"/>
  <c r="J4" i="7" s="1" a="1"/>
  <c r="J4" i="7" s="1"/>
  <c r="K4" i="7" s="1"/>
  <c r="L4" i="7" s="1"/>
  <c r="H10" i="7"/>
  <c r="I10" i="7" s="1"/>
  <c r="J10" i="7" s="1" a="1"/>
  <c r="J10" i="7" s="1"/>
  <c r="K10" i="7" s="1"/>
  <c r="L10" i="7" s="1"/>
  <c r="H6" i="7"/>
  <c r="I6" i="7" s="1"/>
  <c r="J6" i="7" s="1" a="1"/>
  <c r="J6" i="7" s="1"/>
  <c r="K6" i="7" s="1"/>
  <c r="L6" i="7" s="1"/>
  <c r="H13" i="7"/>
  <c r="I13" i="7" s="1"/>
  <c r="J13" i="7" s="1" a="1"/>
  <c r="J13" i="7" s="1"/>
  <c r="K13" i="7" s="1"/>
  <c r="L13" i="7" s="1"/>
  <c r="E8" i="7"/>
  <c r="G8" i="7" s="1"/>
  <c r="E12" i="7"/>
  <c r="G12" i="7" s="1"/>
  <c r="E7" i="7"/>
  <c r="G7" i="7" s="1"/>
  <c r="E11" i="7"/>
  <c r="G11" i="7" s="1"/>
  <c r="D5" i="7"/>
  <c r="D9" i="7"/>
  <c r="D13" i="7"/>
  <c r="D4" i="7"/>
  <c r="H11" i="7" l="1"/>
  <c r="I11" i="7" s="1"/>
  <c r="J11" i="7" s="1" a="1"/>
  <c r="J11" i="7" s="1"/>
  <c r="K11" i="7" s="1"/>
  <c r="L11" i="7" s="1"/>
  <c r="H12" i="7"/>
  <c r="I12" i="7" s="1"/>
  <c r="J12" i="7" s="1" a="1"/>
  <c r="J12" i="7" s="1"/>
  <c r="K12" i="7" s="1"/>
  <c r="L12" i="7" s="1"/>
  <c r="H7" i="7"/>
  <c r="I7" i="7" s="1"/>
  <c r="J7" i="7" s="1" a="1"/>
  <c r="J7" i="7" s="1"/>
  <c r="K7" i="7" s="1"/>
  <c r="L7" i="7" s="1"/>
  <c r="H8" i="7"/>
  <c r="I8" i="7" s="1"/>
  <c r="J8" i="7" s="1" a="1"/>
  <c r="J8" i="7" s="1"/>
  <c r="K8" i="7" s="1"/>
  <c r="L8" i="7" s="1"/>
  <c r="L14" i="7" l="1"/>
</calcChain>
</file>

<file path=xl/sharedStrings.xml><?xml version="1.0" encoding="utf-8"?>
<sst xmlns="http://schemas.openxmlformats.org/spreadsheetml/2006/main" count="32" uniqueCount="31">
  <si>
    <t>Parameter</t>
  </si>
  <si>
    <t>Value</t>
  </si>
  <si>
    <t>Standard Resistor Values</t>
  </si>
  <si>
    <t>Standard Capacitor Values</t>
  </si>
  <si>
    <t>Exact value</t>
  </si>
  <si>
    <t>Rounded value</t>
  </si>
  <si>
    <t>Error</t>
  </si>
  <si>
    <t>Multiplier</t>
  </si>
  <si>
    <t>Index</t>
  </si>
  <si>
    <t>Closest value</t>
  </si>
  <si>
    <t>Fleisher-Tow Biquad Component Values</t>
  </si>
  <si>
    <t>R1</t>
  </si>
  <si>
    <t>R2</t>
  </si>
  <si>
    <t>R3</t>
  </si>
  <si>
    <t>R4</t>
  </si>
  <si>
    <t>R5</t>
  </si>
  <si>
    <t>R6</t>
  </si>
  <si>
    <t>R7</t>
  </si>
  <si>
    <t>R8</t>
  </si>
  <si>
    <t>Scale</t>
  </si>
  <si>
    <t>Prescaled</t>
  </si>
  <si>
    <t>Prescale</t>
  </si>
  <si>
    <t>C1</t>
  </si>
  <si>
    <t>C2</t>
  </si>
  <si>
    <t>Modifies</t>
  </si>
  <si>
    <t>Stage</t>
  </si>
  <si>
    <t>Lower bound</t>
  </si>
  <si>
    <t>Upper bound</t>
  </si>
  <si>
    <t>Scaled</t>
  </si>
  <si>
    <t>Dynamic range scaled</t>
  </si>
  <si>
    <t>Dynamic range @ 100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</si>
</sst>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0%"/>
    <numFmt numFmtId="171" formatCode="0.00000"/>
    <numFmt numFmtId="172" formatCode="0.0000"/>
    <numFmt numFmtId="173" formatCode="0.000000E+00"/>
  </numFmts>
  <fonts count="2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0" borderId="0" xfId="0" applyFont="1"/>
    <xf numFmtId="10" fontId="0" fillId="0" borderId="0" xfId="0" applyNumberFormat="1"/>
    <xf numFmtId="0" fontId="0" fillId="0" borderId="0" xfId="0" applyNumberFormat="1"/>
    <xf numFmtId="9" fontId="0" fillId="0" borderId="0" xfId="0" applyNumberFormat="1"/>
    <xf numFmtId="166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92A7-DB8A-0448-97AB-1B7DC33A2D22}">
  <dimension ref="A1:AA112"/>
  <sheetViews>
    <sheetView tabSelected="1" workbookViewId="0">
      <selection activeCell="J31" sqref="J31"/>
    </sheetView>
  </sheetViews>
  <sheetFormatPr baseColWidth="10" defaultRowHeight="16"/>
  <cols>
    <col min="2" max="2" width="12.1640625" bestFit="1" customWidth="1"/>
    <col min="7" max="7" width="12.1640625" bestFit="1" customWidth="1"/>
    <col min="10" max="10" width="12.33203125" customWidth="1"/>
  </cols>
  <sheetData>
    <row r="1" spans="1:13">
      <c r="A1" t="s">
        <v>10</v>
      </c>
    </row>
    <row r="3" spans="1:13">
      <c r="A3" t="s">
        <v>0</v>
      </c>
      <c r="B3" t="s">
        <v>1</v>
      </c>
      <c r="C3" t="s">
        <v>20</v>
      </c>
      <c r="D3" t="s">
        <v>28</v>
      </c>
      <c r="E3" t="s">
        <v>29</v>
      </c>
      <c r="F3" t="s">
        <v>24</v>
      </c>
      <c r="G3" t="s">
        <v>4</v>
      </c>
      <c r="H3" t="s">
        <v>7</v>
      </c>
      <c r="I3" t="s">
        <v>1</v>
      </c>
      <c r="J3" t="s">
        <v>9</v>
      </c>
      <c r="K3" t="s">
        <v>5</v>
      </c>
      <c r="L3" t="s">
        <v>6</v>
      </c>
    </row>
    <row r="4" spans="1:13">
      <c r="A4" t="s">
        <v>11</v>
      </c>
      <c r="B4">
        <v>8.9768250971445802</v>
      </c>
      <c r="C4">
        <f>B4*$B$15</f>
        <v>897.68250971445798</v>
      </c>
      <c r="D4">
        <f>C4*$B$14</f>
        <v>6401.7730269097337</v>
      </c>
      <c r="E4">
        <f>C4*$H$19</f>
        <v>1975.0784236200002</v>
      </c>
      <c r="F4">
        <v>1</v>
      </c>
      <c r="G4">
        <f>E4*$B$14</f>
        <v>14085.162227772287</v>
      </c>
      <c r="H4" s="1">
        <f>10^_xlfn.FLOOR.MATH(LOG10(G4), 1)</f>
        <v>10000</v>
      </c>
      <c r="I4" s="4">
        <f>G4/H4</f>
        <v>1.4085162227772288</v>
      </c>
      <c r="J4" s="10">
        <f t="array" ref="J4">INDEX($C$17:$C$112, MATCH(MIN(ABS($C$17:$C$112-I4)),ABS($C$17:$C$112-I4),0))</f>
        <v>1.4</v>
      </c>
      <c r="K4" s="1">
        <f>J4*H4</f>
        <v>14000</v>
      </c>
      <c r="L4" s="3">
        <f>ABS(K4-G4)/G4</f>
        <v>6.0462369119447835E-3</v>
      </c>
      <c r="M4" s="3"/>
    </row>
    <row r="5" spans="1:13">
      <c r="A5" t="s">
        <v>12</v>
      </c>
      <c r="B5">
        <v>18.587060840560898</v>
      </c>
      <c r="C5">
        <f t="shared" ref="C5:C11" si="0">B5*$B$15</f>
        <v>1858.7060840560898</v>
      </c>
      <c r="D5">
        <f t="shared" ref="D5:D11" si="1">C5*$B$14</f>
        <v>13255.259342914262</v>
      </c>
      <c r="E5">
        <f>C5*$H$20</f>
        <v>154.21931033967394</v>
      </c>
      <c r="F5">
        <v>2</v>
      </c>
      <c r="G5">
        <f>E5*$B$14</f>
        <v>1099.8064577143059</v>
      </c>
      <c r="H5" s="1">
        <f t="shared" ref="H5:H13" si="2">10^_xlfn.FLOOR.MATH(LOG10(G5), 1)</f>
        <v>1000</v>
      </c>
      <c r="I5" s="4">
        <f t="shared" ref="I5:I13" si="3">G5/H5</f>
        <v>1.0998064577143059</v>
      </c>
      <c r="J5" s="10">
        <f t="array" ref="J5">INDEX($C$17:$C$112, MATCH(MIN(ABS($C$17:$C$112-I5)),ABS($C$17:$C$112-I5),0))</f>
        <v>1.1000000000000001</v>
      </c>
      <c r="K5" s="1">
        <f t="shared" ref="K5:K11" si="4">J5*H5</f>
        <v>1100</v>
      </c>
      <c r="L5" s="3">
        <f t="shared" ref="L5:L13" si="5">ABS(K5-G5)/G5</f>
        <v>1.7597849543121084E-4</v>
      </c>
    </row>
    <row r="6" spans="1:13">
      <c r="A6" t="s">
        <v>13</v>
      </c>
      <c r="B6">
        <v>6.5063988759974496</v>
      </c>
      <c r="C6">
        <f t="shared" si="0"/>
        <v>650.63988759974495</v>
      </c>
      <c r="D6">
        <f t="shared" si="1"/>
        <v>4640.0022698365192</v>
      </c>
      <c r="E6">
        <f>C6*$H$21</f>
        <v>652.40051544017649</v>
      </c>
      <c r="F6">
        <v>3</v>
      </c>
      <c r="G6">
        <f>E6*$B$14</f>
        <v>4652.5580896250613</v>
      </c>
      <c r="H6" s="1">
        <f t="shared" si="2"/>
        <v>1000</v>
      </c>
      <c r="I6" s="4">
        <f t="shared" si="3"/>
        <v>4.6525580896250611</v>
      </c>
      <c r="J6" s="10">
        <f t="array" ref="J6">INDEX($C$17:$C$112, MATCH(MIN(ABS($C$17:$C$112-I6)),ABS($C$17:$C$112-I6),0))</f>
        <v>4.6399999999999997</v>
      </c>
      <c r="K6" s="1">
        <f t="shared" si="4"/>
        <v>4640</v>
      </c>
      <c r="L6" s="3">
        <f t="shared" si="5"/>
        <v>2.6991795444886715E-3</v>
      </c>
    </row>
    <row r="7" spans="1:13">
      <c r="A7" t="s">
        <v>14</v>
      </c>
      <c r="B7">
        <v>6.7095439848115701</v>
      </c>
      <c r="C7">
        <f t="shared" si="0"/>
        <v>670.954398481157</v>
      </c>
      <c r="D7">
        <f t="shared" si="1"/>
        <v>4784.8740774167454</v>
      </c>
      <c r="E7">
        <f>C7</f>
        <v>670.954398481157</v>
      </c>
      <c r="F7">
        <v>0</v>
      </c>
      <c r="G7">
        <f>E7*$B$14</f>
        <v>4784.8740774167454</v>
      </c>
      <c r="H7" s="1">
        <f t="shared" si="2"/>
        <v>1000</v>
      </c>
      <c r="I7" s="4">
        <f t="shared" si="3"/>
        <v>4.7848740774167453</v>
      </c>
      <c r="J7" s="10">
        <f t="array" ref="J7">INDEX($C$17:$C$112, MATCH(MIN(ABS($C$17:$C$112-I7)),ABS($C$17:$C$112-I7),0))</f>
        <v>4.75</v>
      </c>
      <c r="K7" s="1">
        <f t="shared" si="4"/>
        <v>4750</v>
      </c>
      <c r="L7" s="3">
        <f t="shared" si="5"/>
        <v>7.288400248888726E-3</v>
      </c>
    </row>
    <row r="8" spans="1:13">
      <c r="A8" t="s">
        <v>15</v>
      </c>
      <c r="B8">
        <v>9.7845618579861195</v>
      </c>
      <c r="C8">
        <f t="shared" si="0"/>
        <v>978.45618579861195</v>
      </c>
      <c r="D8">
        <f t="shared" si="1"/>
        <v>6977.8060176876897</v>
      </c>
      <c r="E8">
        <f t="shared" ref="E8:E9" si="6">C8</f>
        <v>978.45618579861195</v>
      </c>
      <c r="F8">
        <v>0</v>
      </c>
      <c r="G8">
        <f>E8*$B$14</f>
        <v>6977.8060176876897</v>
      </c>
      <c r="H8" s="1">
        <f t="shared" si="2"/>
        <v>1000</v>
      </c>
      <c r="I8" s="4">
        <f t="shared" si="3"/>
        <v>6.9778060176876897</v>
      </c>
      <c r="J8" s="10">
        <f t="array" ref="J8">INDEX($C$17:$C$112, MATCH(MIN(ABS($C$17:$C$112-I8)),ABS($C$17:$C$112-I8),0))</f>
        <v>6.9799999999999995</v>
      </c>
      <c r="K8" s="1">
        <f t="shared" si="4"/>
        <v>6979.9999999999991</v>
      </c>
      <c r="L8" s="3">
        <f t="shared" si="5"/>
        <v>3.1442294422457848E-4</v>
      </c>
    </row>
    <row r="9" spans="1:13">
      <c r="A9" t="s">
        <v>16</v>
      </c>
      <c r="B9">
        <v>19.2809713840238</v>
      </c>
      <c r="C9">
        <f t="shared" si="0"/>
        <v>1928.0971384023801</v>
      </c>
      <c r="D9">
        <f t="shared" si="1"/>
        <v>13750.117798120447</v>
      </c>
      <c r="E9">
        <f t="shared" si="6"/>
        <v>1928.0971384023801</v>
      </c>
      <c r="F9">
        <v>0</v>
      </c>
      <c r="G9">
        <f>E9*$B$14</f>
        <v>13750.117798120447</v>
      </c>
      <c r="H9" s="1">
        <f t="shared" si="2"/>
        <v>10000</v>
      </c>
      <c r="I9" s="4">
        <f t="shared" si="3"/>
        <v>1.3750117798120447</v>
      </c>
      <c r="J9" s="10">
        <f t="array" ref="J9">INDEX($C$17:$C$112, MATCH(MIN(ABS($C$17:$C$112-I9)),ABS($C$17:$C$112-I9),0))</f>
        <v>1.3699999999999999</v>
      </c>
      <c r="K9" s="1">
        <f t="shared" si="4"/>
        <v>13699.999999999998</v>
      </c>
      <c r="L9" s="3">
        <f t="shared" si="5"/>
        <v>3.6448995460460661E-3</v>
      </c>
    </row>
    <row r="10" spans="1:13">
      <c r="A10" t="s">
        <v>17</v>
      </c>
      <c r="B10">
        <v>0.477993749766218</v>
      </c>
      <c r="C10">
        <f t="shared" si="0"/>
        <v>47.799374976621799</v>
      </c>
      <c r="D10">
        <f t="shared" si="1"/>
        <v>340.8785913917568</v>
      </c>
      <c r="E10">
        <f>C10*$H$19</f>
        <v>105.16804455606176</v>
      </c>
      <c r="F10">
        <v>1</v>
      </c>
      <c r="G10">
        <f>E10*$B$14</f>
        <v>750.00007647023642</v>
      </c>
      <c r="H10" s="1">
        <f t="shared" si="2"/>
        <v>100</v>
      </c>
      <c r="I10" s="4">
        <f t="shared" si="3"/>
        <v>7.5000007647023645</v>
      </c>
      <c r="J10" s="10">
        <f t="array" ref="J10">INDEX($C$17:$C$112, MATCH(MIN(ABS($C$17:$C$112-I10)),ABS($C$17:$C$112-I10),0))</f>
        <v>7.5</v>
      </c>
      <c r="K10" s="1">
        <f t="shared" si="4"/>
        <v>750</v>
      </c>
      <c r="L10" s="3">
        <f t="shared" si="5"/>
        <v>1.0196030483370891E-7</v>
      </c>
    </row>
    <row r="11" spans="1:13">
      <c r="A11" t="s">
        <v>18</v>
      </c>
      <c r="B11">
        <v>13.6412624337898</v>
      </c>
      <c r="C11">
        <f t="shared" si="0"/>
        <v>1364.12624337898</v>
      </c>
      <c r="D11">
        <f t="shared" si="1"/>
        <v>9728.1906416346064</v>
      </c>
      <c r="E11">
        <f>C11*$H$20</f>
        <v>113.18336463991908</v>
      </c>
      <c r="F11">
        <v>2</v>
      </c>
      <c r="G11">
        <f>E11*$B$14</f>
        <v>807.1608870681921</v>
      </c>
      <c r="H11" s="1">
        <f t="shared" si="2"/>
        <v>100</v>
      </c>
      <c r="I11" s="4">
        <f t="shared" si="3"/>
        <v>8.0716088706819207</v>
      </c>
      <c r="J11" s="10">
        <f t="array" ref="J11">INDEX($C$17:$C$112, MATCH(MIN(ABS($C$17:$C$112-I11)),ABS($C$17:$C$112-I11),0))</f>
        <v>8.06</v>
      </c>
      <c r="K11" s="1">
        <f t="shared" si="4"/>
        <v>806</v>
      </c>
      <c r="L11" s="3">
        <f t="shared" si="5"/>
        <v>1.4382350368942244E-3</v>
      </c>
    </row>
    <row r="12" spans="1:13">
      <c r="A12" t="s">
        <v>22</v>
      </c>
      <c r="B12" s="1">
        <v>1.07382769452629E-6</v>
      </c>
      <c r="C12" s="1">
        <f>B12/$B$15</f>
        <v>1.07382769452629E-8</v>
      </c>
      <c r="D12" s="1">
        <f>C12/$B$14</f>
        <v>1.5057646307847497E-9</v>
      </c>
      <c r="E12" s="1">
        <f>C12/$H$19</f>
        <v>4.8805977944737701E-9</v>
      </c>
      <c r="F12" s="1">
        <v>1</v>
      </c>
      <c r="G12" s="9">
        <f>E12/$B$14</f>
        <v>6.843771652999342E-10</v>
      </c>
      <c r="H12" s="1">
        <f t="shared" si="2"/>
        <v>1E-10</v>
      </c>
      <c r="I12" s="4">
        <f t="shared" si="3"/>
        <v>6.843771652999342</v>
      </c>
      <c r="J12" s="10">
        <f t="array" ref="J12">INDEX($B$17:$B$22, MATCH(MIN(ABS($B$17:$B$22-I12)),ABS($B$17:$B$22-I12),0))</f>
        <v>6.8</v>
      </c>
      <c r="K12" s="1">
        <f>J12*H12</f>
        <v>6.8000000000000003E-10</v>
      </c>
      <c r="L12" s="3">
        <f t="shared" si="5"/>
        <v>6.3958377366606541E-3</v>
      </c>
    </row>
    <row r="13" spans="1:13">
      <c r="A13" t="s">
        <v>23</v>
      </c>
      <c r="B13" s="1">
        <v>1.07382769452629E-6</v>
      </c>
      <c r="C13" s="1">
        <f>B13/$B$15</f>
        <v>1.07382769452629E-8</v>
      </c>
      <c r="D13" s="1">
        <f>C13/$B$14</f>
        <v>1.5057646307847497E-9</v>
      </c>
      <c r="E13" s="1">
        <f>C13/$H$21</f>
        <v>1.0709297646656218E-8</v>
      </c>
      <c r="F13" s="1">
        <v>3</v>
      </c>
      <c r="G13" s="9">
        <f>E13/$B$14</f>
        <v>1.501701036309647E-9</v>
      </c>
      <c r="H13" s="1">
        <f t="shared" si="2"/>
        <v>1.0000000000000001E-9</v>
      </c>
      <c r="I13" s="4">
        <f t="shared" si="3"/>
        <v>1.5017010363096468</v>
      </c>
      <c r="J13" s="10">
        <f t="array" ref="J13">INDEX($B$17:$B$22, MATCH(MIN(ABS($B$17:$B$22-I13)),ABS($B$17:$B$22-I13),0))</f>
        <v>1.5</v>
      </c>
      <c r="K13" s="1">
        <f>J13*H13</f>
        <v>1.5000000000000002E-9</v>
      </c>
      <c r="L13" s="3">
        <f t="shared" si="5"/>
        <v>1.1327396522459675E-3</v>
      </c>
    </row>
    <row r="14" spans="1:13">
      <c r="A14" t="s">
        <v>19</v>
      </c>
      <c r="B14">
        <v>7.1314445337094297</v>
      </c>
      <c r="L14" s="6">
        <f>SUM(L4:L13)</f>
        <v>2.9136032077129715E-2</v>
      </c>
    </row>
    <row r="15" spans="1:13">
      <c r="A15" t="s">
        <v>21</v>
      </c>
      <c r="B15">
        <v>100</v>
      </c>
    </row>
    <row r="16" spans="1:13">
      <c r="A16" t="s">
        <v>8</v>
      </c>
      <c r="B16" t="s">
        <v>3</v>
      </c>
      <c r="C16" t="s">
        <v>2</v>
      </c>
    </row>
    <row r="17" spans="1:27">
      <c r="A17">
        <v>1</v>
      </c>
      <c r="B17">
        <v>1</v>
      </c>
      <c r="C17">
        <v>1</v>
      </c>
      <c r="I17" s="5"/>
    </row>
    <row r="18" spans="1:27">
      <c r="A18">
        <v>2</v>
      </c>
      <c r="B18">
        <v>1.5</v>
      </c>
      <c r="C18">
        <v>1.02</v>
      </c>
      <c r="G18" t="s">
        <v>25</v>
      </c>
      <c r="H18" s="3" t="s">
        <v>30</v>
      </c>
      <c r="I18" s="3"/>
      <c r="J18" s="5">
        <v>0.1</v>
      </c>
      <c r="K18" t="s">
        <v>26</v>
      </c>
      <c r="L18" t="s">
        <v>27</v>
      </c>
      <c r="T18" s="1"/>
    </row>
    <row r="19" spans="1:27">
      <c r="A19">
        <v>3</v>
      </c>
      <c r="B19">
        <v>2.2000000000000002</v>
      </c>
      <c r="C19">
        <v>1.05</v>
      </c>
      <c r="G19">
        <v>1</v>
      </c>
      <c r="H19" s="7">
        <v>2.20019706549507</v>
      </c>
      <c r="I19" s="7">
        <v>2.2278165170316599</v>
      </c>
      <c r="J19" s="8">
        <f>0.1*I19</f>
        <v>0.22278165170316599</v>
      </c>
      <c r="K19" s="7">
        <f>I19-J19</f>
        <v>2.005034865328494</v>
      </c>
      <c r="L19" s="7">
        <f>I19+J19</f>
        <v>2.4505981687348259</v>
      </c>
    </row>
    <row r="20" spans="1:27">
      <c r="A20">
        <v>4</v>
      </c>
      <c r="B20">
        <v>3.3</v>
      </c>
      <c r="C20">
        <v>1.0699999999999998</v>
      </c>
      <c r="G20">
        <v>2</v>
      </c>
      <c r="H20" s="7">
        <v>8.2971327022901206E-2</v>
      </c>
      <c r="I20" s="7">
        <v>8.0428458484036194E-2</v>
      </c>
      <c r="J20" s="8">
        <f t="shared" ref="J20:J21" si="7">0.1*I20</f>
        <v>8.0428458484036198E-3</v>
      </c>
      <c r="K20" s="7">
        <f t="shared" ref="K20:K21" si="8">I20-J20</f>
        <v>7.2385612635632576E-2</v>
      </c>
      <c r="L20" s="7">
        <f t="shared" ref="L20:L21" si="9">I20+J20</f>
        <v>8.8471304332439812E-2</v>
      </c>
    </row>
    <row r="21" spans="1:27">
      <c r="A21">
        <v>5</v>
      </c>
      <c r="B21">
        <v>4.7</v>
      </c>
      <c r="C21">
        <v>1.1000000000000001</v>
      </c>
      <c r="G21">
        <v>3</v>
      </c>
      <c r="H21" s="7">
        <v>1.00270599432034</v>
      </c>
      <c r="I21" s="7">
        <v>0.96450617283950602</v>
      </c>
      <c r="J21" s="8">
        <f t="shared" si="7"/>
        <v>9.6450617283950602E-2</v>
      </c>
      <c r="K21" s="7">
        <f t="shared" si="8"/>
        <v>0.86805555555555536</v>
      </c>
      <c r="L21" s="7">
        <f t="shared" si="9"/>
        <v>1.0609567901234567</v>
      </c>
    </row>
    <row r="22" spans="1:27">
      <c r="A22">
        <v>6</v>
      </c>
      <c r="B22">
        <v>6.8</v>
      </c>
      <c r="C22">
        <v>1.1300000000000001</v>
      </c>
      <c r="H22" s="3"/>
      <c r="I22" s="3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>
        <v>7</v>
      </c>
      <c r="C23">
        <v>1.1499999999999999</v>
      </c>
      <c r="H23" s="3"/>
      <c r="I23" s="3"/>
      <c r="T23" s="1"/>
      <c r="U23" s="2"/>
      <c r="V23" s="2"/>
      <c r="W23" s="2"/>
      <c r="X23" s="2"/>
      <c r="Y23" s="2"/>
      <c r="Z23" s="2"/>
      <c r="AA23" s="2"/>
    </row>
    <row r="24" spans="1:27">
      <c r="A24">
        <v>8</v>
      </c>
      <c r="C24">
        <v>1.1800000000000002</v>
      </c>
      <c r="H24" s="3"/>
      <c r="I24" s="3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>
        <v>9</v>
      </c>
      <c r="C25">
        <v>1.21</v>
      </c>
      <c r="H25" s="3"/>
      <c r="I25" s="3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>
        <v>10</v>
      </c>
      <c r="C26">
        <v>1.24</v>
      </c>
      <c r="H26" s="3"/>
      <c r="I26" s="3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>
        <v>11</v>
      </c>
      <c r="C27">
        <v>1.27</v>
      </c>
      <c r="H27" s="3"/>
      <c r="I27" s="3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>
        <v>12</v>
      </c>
      <c r="C28">
        <v>1.3</v>
      </c>
      <c r="H28" s="3"/>
      <c r="I28" s="3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>
        <v>13</v>
      </c>
      <c r="C29">
        <v>1.33</v>
      </c>
      <c r="H29" s="3"/>
      <c r="I29" s="3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>
        <v>14</v>
      </c>
      <c r="C30">
        <v>1.3699999999999999</v>
      </c>
      <c r="H30" s="3"/>
      <c r="I30" s="3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>
        <v>15</v>
      </c>
      <c r="C31">
        <v>1.4</v>
      </c>
      <c r="H31" s="3"/>
      <c r="I31" s="3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>
        <v>16</v>
      </c>
      <c r="C32">
        <v>1.4300000000000002</v>
      </c>
      <c r="H32" s="3"/>
      <c r="I32" s="3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>
        <v>17</v>
      </c>
      <c r="C33">
        <v>1.47</v>
      </c>
      <c r="H33" s="3"/>
      <c r="I33" s="3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>
        <v>18</v>
      </c>
      <c r="C34">
        <v>1.5</v>
      </c>
      <c r="H34" s="3"/>
      <c r="I34" s="3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>
        <v>19</v>
      </c>
      <c r="C35">
        <v>1.54</v>
      </c>
      <c r="H35" s="3"/>
      <c r="I35" s="3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>
        <v>20</v>
      </c>
      <c r="C36">
        <v>1.58</v>
      </c>
      <c r="H36" s="3"/>
      <c r="I36" s="3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>
        <v>21</v>
      </c>
      <c r="C37">
        <v>1.6199999999999999</v>
      </c>
      <c r="H37" s="3"/>
      <c r="I37" s="3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>
        <v>22</v>
      </c>
      <c r="C38">
        <v>1.65</v>
      </c>
      <c r="H38" s="3"/>
      <c r="I38" s="3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>
        <v>23</v>
      </c>
      <c r="C39">
        <v>1.69</v>
      </c>
      <c r="H39" s="3"/>
      <c r="I39" s="3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>
        <v>24</v>
      </c>
      <c r="C40">
        <v>1.7399999999999998</v>
      </c>
      <c r="H40" s="3"/>
      <c r="I40" s="3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>
        <v>25</v>
      </c>
      <c r="C41">
        <v>1.78</v>
      </c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>
        <v>26</v>
      </c>
      <c r="C42">
        <v>1.8199999999999998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>
        <v>27</v>
      </c>
      <c r="C43">
        <v>1.8699999999999999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>
        <v>28</v>
      </c>
      <c r="C44">
        <v>1.9100000000000001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>
        <v>29</v>
      </c>
      <c r="C45">
        <v>1.9600000000000002</v>
      </c>
      <c r="Q45" s="2"/>
      <c r="R45" s="2"/>
      <c r="S45" s="2"/>
    </row>
    <row r="46" spans="1:27">
      <c r="A46">
        <v>30</v>
      </c>
      <c r="C46">
        <v>2</v>
      </c>
    </row>
    <row r="47" spans="1:27">
      <c r="A47">
        <v>31</v>
      </c>
      <c r="C47">
        <v>2.0499999999999998</v>
      </c>
    </row>
    <row r="48" spans="1:27">
      <c r="A48">
        <v>32</v>
      </c>
      <c r="C48">
        <v>2.1</v>
      </c>
    </row>
    <row r="49" spans="1:3">
      <c r="A49">
        <v>33</v>
      </c>
      <c r="C49">
        <v>2.15</v>
      </c>
    </row>
    <row r="50" spans="1:3">
      <c r="A50">
        <v>34</v>
      </c>
      <c r="C50">
        <v>2.21</v>
      </c>
    </row>
    <row r="51" spans="1:3">
      <c r="A51">
        <v>35</v>
      </c>
      <c r="C51">
        <v>2.2600000000000002</v>
      </c>
    </row>
    <row r="52" spans="1:3">
      <c r="A52">
        <v>36</v>
      </c>
      <c r="C52">
        <v>2.3199999999999998</v>
      </c>
    </row>
    <row r="53" spans="1:3">
      <c r="A53">
        <v>37</v>
      </c>
      <c r="C53">
        <v>2.37</v>
      </c>
    </row>
    <row r="54" spans="1:3">
      <c r="A54">
        <v>38</v>
      </c>
      <c r="C54">
        <v>2.4300000000000002</v>
      </c>
    </row>
    <row r="55" spans="1:3">
      <c r="A55">
        <v>39</v>
      </c>
      <c r="C55">
        <v>2.4899999999999998</v>
      </c>
    </row>
    <row r="56" spans="1:3">
      <c r="A56">
        <v>40</v>
      </c>
      <c r="C56">
        <v>2.5499999999999998</v>
      </c>
    </row>
    <row r="57" spans="1:3">
      <c r="A57">
        <v>41</v>
      </c>
      <c r="C57">
        <v>2.6100000000000003</v>
      </c>
    </row>
    <row r="58" spans="1:3">
      <c r="A58">
        <v>42</v>
      </c>
      <c r="C58">
        <v>2.67</v>
      </c>
    </row>
    <row r="59" spans="1:3">
      <c r="A59">
        <v>43</v>
      </c>
      <c r="C59">
        <v>2.7399999999999998</v>
      </c>
    </row>
    <row r="60" spans="1:3">
      <c r="A60">
        <v>44</v>
      </c>
      <c r="C60">
        <v>2.8</v>
      </c>
    </row>
    <row r="61" spans="1:3">
      <c r="A61">
        <v>45</v>
      </c>
      <c r="C61">
        <v>2.87</v>
      </c>
    </row>
    <row r="62" spans="1:3">
      <c r="A62">
        <v>46</v>
      </c>
      <c r="C62">
        <v>2.94</v>
      </c>
    </row>
    <row r="63" spans="1:3">
      <c r="A63">
        <v>47</v>
      </c>
      <c r="C63">
        <v>3.0100000000000002</v>
      </c>
    </row>
    <row r="64" spans="1:3">
      <c r="A64">
        <v>48</v>
      </c>
      <c r="C64">
        <v>3.09</v>
      </c>
    </row>
    <row r="65" spans="1:3">
      <c r="A65">
        <v>49</v>
      </c>
      <c r="C65">
        <v>3.16</v>
      </c>
    </row>
    <row r="66" spans="1:3">
      <c r="A66">
        <v>50</v>
      </c>
      <c r="C66">
        <v>3.2399999999999998</v>
      </c>
    </row>
    <row r="67" spans="1:3">
      <c r="A67">
        <v>51</v>
      </c>
      <c r="C67">
        <v>3.3200000000000003</v>
      </c>
    </row>
    <row r="68" spans="1:3">
      <c r="A68">
        <v>52</v>
      </c>
      <c r="C68">
        <v>3.4</v>
      </c>
    </row>
    <row r="69" spans="1:3">
      <c r="A69">
        <v>53</v>
      </c>
      <c r="C69">
        <v>3.4799999999999995</v>
      </c>
    </row>
    <row r="70" spans="1:3">
      <c r="A70">
        <v>54</v>
      </c>
      <c r="C70">
        <v>3.5700000000000003</v>
      </c>
    </row>
    <row r="71" spans="1:3">
      <c r="A71">
        <v>55</v>
      </c>
      <c r="C71">
        <v>3.65</v>
      </c>
    </row>
    <row r="72" spans="1:3">
      <c r="A72">
        <v>56</v>
      </c>
      <c r="C72">
        <v>3.7399999999999998</v>
      </c>
    </row>
    <row r="73" spans="1:3">
      <c r="A73">
        <v>57</v>
      </c>
      <c r="C73">
        <v>3.8299999999999996</v>
      </c>
    </row>
    <row r="74" spans="1:3">
      <c r="A74">
        <v>58</v>
      </c>
      <c r="C74">
        <v>3.9200000000000004</v>
      </c>
    </row>
    <row r="75" spans="1:3">
      <c r="A75">
        <v>59</v>
      </c>
      <c r="C75">
        <v>4.0200000000000005</v>
      </c>
    </row>
    <row r="76" spans="1:3">
      <c r="A76">
        <v>60</v>
      </c>
      <c r="C76">
        <v>4.12</v>
      </c>
    </row>
    <row r="77" spans="1:3">
      <c r="A77">
        <v>61</v>
      </c>
      <c r="C77">
        <v>4.2200000000000006</v>
      </c>
    </row>
    <row r="78" spans="1:3">
      <c r="A78">
        <v>62</v>
      </c>
      <c r="C78">
        <v>4.32</v>
      </c>
    </row>
    <row r="79" spans="1:3">
      <c r="A79">
        <v>63</v>
      </c>
      <c r="C79">
        <v>4.42</v>
      </c>
    </row>
    <row r="80" spans="1:3">
      <c r="A80">
        <v>64</v>
      </c>
      <c r="C80">
        <v>4.5299999999999994</v>
      </c>
    </row>
    <row r="81" spans="1:3">
      <c r="A81">
        <v>65</v>
      </c>
      <c r="C81">
        <v>4.6399999999999997</v>
      </c>
    </row>
    <row r="82" spans="1:3">
      <c r="A82">
        <v>66</v>
      </c>
      <c r="C82">
        <v>4.75</v>
      </c>
    </row>
    <row r="83" spans="1:3">
      <c r="A83">
        <v>67</v>
      </c>
      <c r="C83">
        <v>4.87</v>
      </c>
    </row>
    <row r="84" spans="1:3">
      <c r="A84">
        <v>68</v>
      </c>
      <c r="C84">
        <v>4.99</v>
      </c>
    </row>
    <row r="85" spans="1:3">
      <c r="A85">
        <v>69</v>
      </c>
      <c r="C85">
        <v>5.1100000000000003</v>
      </c>
    </row>
    <row r="86" spans="1:3">
      <c r="A86">
        <v>70</v>
      </c>
      <c r="C86">
        <v>5.2299999999999995</v>
      </c>
    </row>
    <row r="87" spans="1:3">
      <c r="A87">
        <v>71</v>
      </c>
      <c r="C87">
        <v>5.36</v>
      </c>
    </row>
    <row r="88" spans="1:3">
      <c r="A88">
        <v>72</v>
      </c>
      <c r="C88">
        <v>5.49</v>
      </c>
    </row>
    <row r="89" spans="1:3">
      <c r="A89">
        <v>73</v>
      </c>
      <c r="C89">
        <v>5.62</v>
      </c>
    </row>
    <row r="90" spans="1:3">
      <c r="A90">
        <v>74</v>
      </c>
      <c r="C90">
        <v>5.76</v>
      </c>
    </row>
    <row r="91" spans="1:3">
      <c r="A91">
        <v>75</v>
      </c>
      <c r="C91">
        <v>5.9</v>
      </c>
    </row>
    <row r="92" spans="1:3">
      <c r="A92">
        <v>76</v>
      </c>
      <c r="C92">
        <v>6.04</v>
      </c>
    </row>
    <row r="93" spans="1:3">
      <c r="A93">
        <v>77</v>
      </c>
      <c r="C93">
        <v>6.1899999999999995</v>
      </c>
    </row>
    <row r="94" spans="1:3">
      <c r="A94">
        <v>78</v>
      </c>
      <c r="C94">
        <v>6.34</v>
      </c>
    </row>
    <row r="95" spans="1:3">
      <c r="A95">
        <v>79</v>
      </c>
      <c r="C95">
        <v>6.49</v>
      </c>
    </row>
    <row r="96" spans="1:3">
      <c r="A96">
        <v>80</v>
      </c>
      <c r="C96">
        <v>6.65</v>
      </c>
    </row>
    <row r="97" spans="1:3">
      <c r="A97">
        <v>81</v>
      </c>
      <c r="C97">
        <v>6.81</v>
      </c>
    </row>
    <row r="98" spans="1:3">
      <c r="A98">
        <v>82</v>
      </c>
      <c r="C98">
        <v>6.9799999999999995</v>
      </c>
    </row>
    <row r="99" spans="1:3">
      <c r="A99">
        <v>83</v>
      </c>
      <c r="C99">
        <v>7.15</v>
      </c>
    </row>
    <row r="100" spans="1:3">
      <c r="A100">
        <v>84</v>
      </c>
      <c r="C100">
        <v>7.32</v>
      </c>
    </row>
    <row r="101" spans="1:3">
      <c r="A101">
        <v>85</v>
      </c>
      <c r="C101">
        <v>7.5</v>
      </c>
    </row>
    <row r="102" spans="1:3">
      <c r="A102">
        <v>86</v>
      </c>
      <c r="C102">
        <v>7.68</v>
      </c>
    </row>
    <row r="103" spans="1:3">
      <c r="A103">
        <v>87</v>
      </c>
      <c r="C103">
        <v>7.87</v>
      </c>
    </row>
    <row r="104" spans="1:3">
      <c r="A104">
        <v>88</v>
      </c>
      <c r="C104">
        <v>8.06</v>
      </c>
    </row>
    <row r="105" spans="1:3">
      <c r="A105">
        <v>89</v>
      </c>
      <c r="C105">
        <v>8.25</v>
      </c>
    </row>
    <row r="106" spans="1:3">
      <c r="A106">
        <v>90</v>
      </c>
      <c r="C106">
        <v>8.4499999999999993</v>
      </c>
    </row>
    <row r="107" spans="1:3">
      <c r="A107">
        <v>91</v>
      </c>
      <c r="C107">
        <v>8.66</v>
      </c>
    </row>
    <row r="108" spans="1:3">
      <c r="A108">
        <v>92</v>
      </c>
      <c r="C108">
        <v>8.8699999999999992</v>
      </c>
    </row>
    <row r="109" spans="1:3">
      <c r="A109">
        <v>93</v>
      </c>
      <c r="C109">
        <v>9.09</v>
      </c>
    </row>
    <row r="110" spans="1:3">
      <c r="A110">
        <v>94</v>
      </c>
      <c r="C110">
        <v>9.31</v>
      </c>
    </row>
    <row r="111" spans="1:3">
      <c r="A111">
        <v>95</v>
      </c>
      <c r="C111">
        <v>9.5299999999999994</v>
      </c>
    </row>
    <row r="112" spans="1:3">
      <c r="A112">
        <v>96</v>
      </c>
      <c r="C112">
        <v>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 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Hannigan</dc:creator>
  <cp:lastModifiedBy>Brett Hannigan</cp:lastModifiedBy>
  <dcterms:created xsi:type="dcterms:W3CDTF">2020-09-30T18:52:48Z</dcterms:created>
  <dcterms:modified xsi:type="dcterms:W3CDTF">2020-10-10T00:31:15Z</dcterms:modified>
</cp:coreProperties>
</file>