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tt/Documents/KiCad/MSZAIC/"/>
    </mc:Choice>
  </mc:AlternateContent>
  <xr:revisionPtr revIDLastSave="0" documentId="13_ncr:1_{0423BFF7-5720-5444-A3AB-D8F6AFC94B4E}" xr6:coauthVersionLast="36" xr6:coauthVersionMax="36" xr10:uidLastSave="{00000000-0000-0000-0000-000000000000}"/>
  <bookViews>
    <workbookView xWindow="0" yWindow="460" windowWidth="28040" windowHeight="17440" activeTab="3" xr2:uid="{8DDDB991-D47E-9748-AA66-9F60144C2ED8}"/>
  </bookViews>
  <sheets>
    <sheet name="Stage 1" sheetId="3" r:id="rId1"/>
    <sheet name="Stage 1 (DR Scaled)" sheetId="4" state="hidden" r:id="rId2"/>
    <sheet name="Stage 2" sheetId="1" r:id="rId3"/>
    <sheet name="Stage 2 (2)" sheetId="5" r:id="rId4"/>
  </sheets>
  <definedNames>
    <definedName name="solver_adj" localSheetId="0" hidden="1">'Stage 1'!$B$14</definedName>
    <definedName name="solver_adj" localSheetId="1" hidden="1">'Stage 1 (DR Scaled)'!$H$19:$H$21</definedName>
    <definedName name="solver_adj" localSheetId="2" hidden="1">'Stage 2'!$E$13:$E$20</definedName>
    <definedName name="solver_adj" localSheetId="3" hidden="1">'Stage 2 (2)'!$E$13:$E$20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0" hidden="1">3</definedName>
    <definedName name="solver_eng" localSheetId="1" hidden="1">3</definedName>
    <definedName name="solver_eng" localSheetId="2" hidden="1">3</definedName>
    <definedName name="solver_eng" localSheetId="3" hidden="1">3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0" hidden="1">'Stage 1'!$B$14</definedName>
    <definedName name="solver_lhs1" localSheetId="1" hidden="1">'Stage 1 (DR Scaled)'!$H$19:$H$21</definedName>
    <definedName name="solver_lhs1" localSheetId="2" hidden="1">'Stage 2'!$E$13</definedName>
    <definedName name="solver_lhs1" localSheetId="3" hidden="1">'Stage 2 (2)'!$E$13</definedName>
    <definedName name="solver_lhs2" localSheetId="0" hidden="1">'Stage 1'!$B$14</definedName>
    <definedName name="solver_lhs2" localSheetId="1" hidden="1">'Stage 1 (DR Scaled)'!$H$19:$H$21</definedName>
    <definedName name="solver_lhs2" localSheetId="2" hidden="1">'Stage 2'!$E$13:$E$20</definedName>
    <definedName name="solver_lhs2" localSheetId="3" hidden="1">'Stage 2 (2)'!$E$13:$E$20</definedName>
    <definedName name="solver_lhs3" localSheetId="0" hidden="1">'Stage 1'!#REF!</definedName>
    <definedName name="solver_lhs3" localSheetId="1" hidden="1">'Stage 1 (DR Scaled)'!$H$20</definedName>
    <definedName name="solver_lhs3" localSheetId="2" hidden="1">'Stage 2'!$E$13:$E$20</definedName>
    <definedName name="solver_lhs3" localSheetId="3" hidden="1">'Stage 2 (2)'!$E$13:$E$20</definedName>
    <definedName name="solver_lhs4" localSheetId="0" hidden="1">'Stage 1'!#REF!</definedName>
    <definedName name="solver_lhs4" localSheetId="1" hidden="1">'Stage 1 (DR Scaled)'!$H$20</definedName>
    <definedName name="solver_lhs4" localSheetId="2" hidden="1">'Stage 2'!$E$14:$E$18</definedName>
    <definedName name="solver_lhs4" localSheetId="3" hidden="1">'Stage 2 (2)'!$E$14:$E$18</definedName>
    <definedName name="solver_lhs5" localSheetId="0" hidden="1">'Stage 1'!#REF!</definedName>
    <definedName name="solver_lhs5" localSheetId="1" hidden="1">'Stage 1 (DR Scaled)'!$H$21</definedName>
    <definedName name="solver_lhs5" localSheetId="2" hidden="1">'Stage 2'!$E$19:$E$20</definedName>
    <definedName name="solver_lhs5" localSheetId="3" hidden="1">'Stage 2 (2)'!$E$19:$E$20</definedName>
    <definedName name="solver_lhs6" localSheetId="1" hidden="1">'Stage 1 (DR Scaled)'!$H$21</definedName>
    <definedName name="solver_lin" localSheetId="0" hidden="1">2</definedName>
    <definedName name="solver_lin" localSheetId="1" hidden="1">2</definedName>
    <definedName name="solver_lin" localSheetId="2" hidden="1">2</definedName>
    <definedName name="solver_lin" localSheetId="3" hidden="1">2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0" hidden="1">600</definedName>
    <definedName name="solver_mni" localSheetId="1" hidden="1">30</definedName>
    <definedName name="solver_mni" localSheetId="2" hidden="1">300</definedName>
    <definedName name="solver_mni" localSheetId="3" hidden="1">300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um" localSheetId="0" hidden="1">2</definedName>
    <definedName name="solver_num" localSheetId="1" hidden="1">2</definedName>
    <definedName name="solver_num" localSheetId="2" hidden="1">5</definedName>
    <definedName name="solver_num" localSheetId="3" hidden="1">5</definedName>
    <definedName name="solver_opt" localSheetId="0" hidden="1">'Stage 1'!$I$13</definedName>
    <definedName name="solver_opt" localSheetId="1" hidden="1">'Stage 1 (DR Scaled)'!$L$14</definedName>
    <definedName name="solver_opt" localSheetId="2" hidden="1">'Stage 2'!$G$21</definedName>
    <definedName name="solver_opt" localSheetId="3" hidden="1">'Stage 2 (2)'!$G$21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el1" localSheetId="0" hidden="1">1</definedName>
    <definedName name="solver_rel1" localSheetId="1" hidden="1">1</definedName>
    <definedName name="solver_rel1" localSheetId="2" hidden="1">1</definedName>
    <definedName name="solver_rel1" localSheetId="3" hidden="1">1</definedName>
    <definedName name="solver_rel2" localSheetId="0" hidden="1">3</definedName>
    <definedName name="solver_rel2" localSheetId="1" hidden="1">3</definedName>
    <definedName name="solver_rel2" localSheetId="2" hidden="1">4</definedName>
    <definedName name="solver_rel2" localSheetId="3" hidden="1">4</definedName>
    <definedName name="solver_rel3" localSheetId="0" hidden="1">3</definedName>
    <definedName name="solver_rel3" localSheetId="1" hidden="1">1</definedName>
    <definedName name="solver_rel3" localSheetId="2" hidden="1">3</definedName>
    <definedName name="solver_rel3" localSheetId="3" hidden="1">3</definedName>
    <definedName name="solver_rel4" localSheetId="0" hidden="1">1</definedName>
    <definedName name="solver_rel4" localSheetId="1" hidden="1">3</definedName>
    <definedName name="solver_rel4" localSheetId="2" hidden="1">1</definedName>
    <definedName name="solver_rel4" localSheetId="3" hidden="1">1</definedName>
    <definedName name="solver_rel5" localSheetId="0" hidden="1">1</definedName>
    <definedName name="solver_rel5" localSheetId="1" hidden="1">1</definedName>
    <definedName name="solver_rel5" localSheetId="2" hidden="1">1</definedName>
    <definedName name="solver_rel5" localSheetId="3" hidden="1">1</definedName>
    <definedName name="solver_rel6" localSheetId="1" hidden="1">3</definedName>
    <definedName name="solver_rhs1" localSheetId="0" hidden="1">10</definedName>
    <definedName name="solver_rhs1" localSheetId="1" hidden="1">'Stage 1 (DR Scaled)'!$L$19:$L$21</definedName>
    <definedName name="solver_rhs1" localSheetId="2" hidden="1">24</definedName>
    <definedName name="solver_rhs1" localSheetId="3" hidden="1">24</definedName>
    <definedName name="solver_rhs2" localSheetId="0" hidden="1">1</definedName>
    <definedName name="solver_rhs2" localSheetId="1" hidden="1">'Stage 1 (DR Scaled)'!$K$19:$K$21</definedName>
    <definedName name="solver_rhs2" localSheetId="2" hidden="1">integer</definedName>
    <definedName name="solver_rhs2" localSheetId="3" hidden="1">integer</definedName>
    <definedName name="solver_rhs3" localSheetId="0" hidden="1">1</definedName>
    <definedName name="solver_rhs3" localSheetId="1" hidden="1">'Stage 1 (DR Scaled)'!$L$20</definedName>
    <definedName name="solver_rhs3" localSheetId="2" hidden="1">1</definedName>
    <definedName name="solver_rhs3" localSheetId="3" hidden="1">1</definedName>
    <definedName name="solver_rhs4" localSheetId="0" hidden="1">96</definedName>
    <definedName name="solver_rhs4" localSheetId="1" hidden="1">'Stage 1 (DR Scaled)'!$K$20</definedName>
    <definedName name="solver_rhs4" localSheetId="2" hidden="1">96</definedName>
    <definedName name="solver_rhs4" localSheetId="3" hidden="1">96</definedName>
    <definedName name="solver_rhs5" localSheetId="0" hidden="1">24</definedName>
    <definedName name="solver_rhs5" localSheetId="1" hidden="1">'Stage 1 (DR Scaled)'!$L$21</definedName>
    <definedName name="solver_rhs5" localSheetId="2" hidden="1">24</definedName>
    <definedName name="solver_rhs5" localSheetId="3" hidden="1">24</definedName>
    <definedName name="solver_rhs6" localSheetId="1" hidden="1">'Stage 1 (DR Scaled)'!$K$21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0" hidden="1">1</definedName>
    <definedName name="solver_scl" localSheetId="1" hidden="1">1</definedName>
    <definedName name="solver_scl" localSheetId="2" hidden="1">2</definedName>
    <definedName name="solver_scl" localSheetId="3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0" hidden="1">2000</definedName>
    <definedName name="solver_ssz" localSheetId="1" hidden="1">100</definedName>
    <definedName name="solver_ssz" localSheetId="2" hidden="1">500</definedName>
    <definedName name="solver_ssz" localSheetId="3" hidden="1">500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0" hidden="1">2</definedName>
    <definedName name="solver_ver" localSheetId="1" hidden="1">2</definedName>
    <definedName name="solver_ver" localSheetId="2" hidden="1">2</definedName>
    <definedName name="solver_ver" localSheetId="3" hidden="1">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5" l="1"/>
  <c r="C13" i="5" s="1"/>
  <c r="B20" i="5" l="1"/>
  <c r="B14" i="5"/>
  <c r="D13" i="5"/>
  <c r="E13" i="5" s="1" a="1"/>
  <c r="E13" i="5" s="1"/>
  <c r="F13" i="5" s="1"/>
  <c r="G13" i="5" s="1"/>
  <c r="B19" i="5"/>
  <c r="C19" i="5" l="1"/>
  <c r="D19" i="5" s="1"/>
  <c r="E19" i="5" s="1" a="1"/>
  <c r="E19" i="5" s="1"/>
  <c r="F19" i="5" s="1"/>
  <c r="G19" i="5" s="1"/>
  <c r="B15" i="5"/>
  <c r="B16" i="5"/>
  <c r="B17" i="5"/>
  <c r="C14" i="5"/>
  <c r="D14" i="5" s="1"/>
  <c r="E14" i="5" s="1" a="1"/>
  <c r="E14" i="5" s="1"/>
  <c r="F14" i="5" s="1"/>
  <c r="G14" i="5" s="1"/>
  <c r="B18" i="5"/>
  <c r="C20" i="5"/>
  <c r="D20" i="5" s="1"/>
  <c r="E20" i="5" s="1" a="1"/>
  <c r="E20" i="5" s="1"/>
  <c r="F20" i="5" s="1"/>
  <c r="G20" i="5" s="1"/>
  <c r="C17" i="5" l="1"/>
  <c r="D17" i="5" s="1"/>
  <c r="E17" i="5" s="1" a="1"/>
  <c r="E17" i="5" s="1"/>
  <c r="F17" i="5" s="1"/>
  <c r="G17" i="5" s="1"/>
  <c r="C16" i="5"/>
  <c r="D16" i="5" s="1"/>
  <c r="E16" i="5" s="1" a="1"/>
  <c r="E16" i="5" s="1"/>
  <c r="F16" i="5" s="1"/>
  <c r="G16" i="5" s="1"/>
  <c r="C15" i="5"/>
  <c r="D15" i="5" s="1"/>
  <c r="E15" i="5" s="1" a="1"/>
  <c r="E15" i="5" s="1"/>
  <c r="F15" i="5" s="1"/>
  <c r="G15" i="5" s="1"/>
  <c r="C18" i="5"/>
  <c r="D18" i="5" s="1"/>
  <c r="E18" i="5" s="1" a="1"/>
  <c r="E18" i="5" s="1"/>
  <c r="F18" i="5" s="1"/>
  <c r="G18" i="5" s="1"/>
  <c r="G21" i="5" l="1"/>
  <c r="B13" i="1" l="1"/>
  <c r="I21" i="4"/>
  <c r="J21" i="4"/>
  <c r="L21" i="4" s="1"/>
  <c r="I20" i="4"/>
  <c r="I19" i="4"/>
  <c r="J19" i="4"/>
  <c r="L19" i="4" s="1"/>
  <c r="J20" i="4"/>
  <c r="L20" i="4" s="1"/>
  <c r="C13" i="4"/>
  <c r="C12" i="4"/>
  <c r="D12" i="4" s="1"/>
  <c r="C11" i="4"/>
  <c r="E11" i="4" s="1"/>
  <c r="G11" i="4" s="1"/>
  <c r="C10" i="4"/>
  <c r="C9" i="4"/>
  <c r="E9" i="4" s="1"/>
  <c r="G9" i="4" s="1"/>
  <c r="C8" i="4"/>
  <c r="D8" i="4" s="1"/>
  <c r="C7" i="4"/>
  <c r="E7" i="4" s="1"/>
  <c r="G7" i="4" s="1"/>
  <c r="C6" i="4"/>
  <c r="E6" i="4" s="1"/>
  <c r="G6" i="4" s="1"/>
  <c r="C5" i="4"/>
  <c r="E5" i="4" s="1"/>
  <c r="G5" i="4" s="1"/>
  <c r="C4" i="4"/>
  <c r="D4" i="4" s="1"/>
  <c r="C12" i="3"/>
  <c r="C5" i="3"/>
  <c r="C6" i="3"/>
  <c r="C7" i="3"/>
  <c r="C8" i="3"/>
  <c r="C9" i="3"/>
  <c r="C10" i="3"/>
  <c r="C11" i="3"/>
  <c r="C4" i="3"/>
  <c r="E10" i="4" l="1"/>
  <c r="G10" i="4" s="1"/>
  <c r="H10" i="4" s="1"/>
  <c r="I10" i="4" s="1"/>
  <c r="J10" i="4" s="1" a="1"/>
  <c r="J10" i="4" s="1"/>
  <c r="K10" i="4" s="1"/>
  <c r="L10" i="4" s="1"/>
  <c r="E13" i="4"/>
  <c r="G13" i="4" s="1"/>
  <c r="H13" i="4" s="1"/>
  <c r="I13" i="4" s="1"/>
  <c r="D11" i="4"/>
  <c r="E4" i="4"/>
  <c r="G4" i="4" s="1"/>
  <c r="K21" i="4"/>
  <c r="D7" i="4"/>
  <c r="H5" i="4"/>
  <c r="I5" i="4" s="1"/>
  <c r="J5" i="4" s="1" a="1"/>
  <c r="J5" i="4" s="1"/>
  <c r="K5" i="4" s="1"/>
  <c r="L5" i="4" s="1"/>
  <c r="H6" i="4"/>
  <c r="I6" i="4" s="1"/>
  <c r="J6" i="4" s="1" a="1"/>
  <c r="J6" i="4" s="1"/>
  <c r="K6" i="4" s="1"/>
  <c r="L6" i="4" s="1"/>
  <c r="H11" i="4"/>
  <c r="I11" i="4" s="1"/>
  <c r="J11" i="4" s="1" a="1"/>
  <c r="J11" i="4" s="1"/>
  <c r="K11" i="4" s="1"/>
  <c r="L11" i="4" s="1"/>
  <c r="H7" i="4"/>
  <c r="I7" i="4" s="1"/>
  <c r="J7" i="4" s="1" a="1"/>
  <c r="J7" i="4" s="1"/>
  <c r="K7" i="4" s="1"/>
  <c r="L7" i="4" s="1"/>
  <c r="H9" i="4"/>
  <c r="I9" i="4" s="1"/>
  <c r="J9" i="4" s="1" a="1"/>
  <c r="J9" i="4" s="1"/>
  <c r="K9" i="4" s="1"/>
  <c r="L9" i="4" s="1"/>
  <c r="E8" i="4"/>
  <c r="G8" i="4" s="1"/>
  <c r="E12" i="4"/>
  <c r="G12" i="4" s="1"/>
  <c r="D5" i="4"/>
  <c r="D9" i="4"/>
  <c r="D13" i="4"/>
  <c r="D6" i="4"/>
  <c r="D10" i="4"/>
  <c r="K19" i="4"/>
  <c r="K20" i="4"/>
  <c r="D4" i="3"/>
  <c r="D12" i="3"/>
  <c r="D5" i="3"/>
  <c r="D6" i="3"/>
  <c r="E6" i="3" s="1"/>
  <c r="D7" i="3"/>
  <c r="D8" i="3"/>
  <c r="D9" i="3"/>
  <c r="D10" i="3"/>
  <c r="D11" i="3"/>
  <c r="B14" i="1"/>
  <c r="J13" i="4" l="1" a="1"/>
  <c r="J13" i="4" s="1"/>
  <c r="K13" i="4" s="1"/>
  <c r="L13" i="4" s="1"/>
  <c r="H12" i="4"/>
  <c r="I12" i="4" s="1"/>
  <c r="H8" i="4"/>
  <c r="I8" i="4" s="1"/>
  <c r="J8" i="4" s="1" a="1"/>
  <c r="J8" i="4" s="1"/>
  <c r="K8" i="4" s="1"/>
  <c r="L8" i="4" s="1"/>
  <c r="H4" i="4"/>
  <c r="I4" i="4" s="1"/>
  <c r="J4" i="4" s="1" a="1"/>
  <c r="J4" i="4" s="1"/>
  <c r="K4" i="4" s="1"/>
  <c r="L4" i="4" s="1"/>
  <c r="E10" i="3"/>
  <c r="F10" i="3" s="1"/>
  <c r="G10" i="3" s="1" a="1"/>
  <c r="G10" i="3" s="1"/>
  <c r="H10" i="3" s="1"/>
  <c r="I10" i="3" s="1"/>
  <c r="E12" i="3"/>
  <c r="F12" i="3" s="1"/>
  <c r="G12" i="3" s="1" a="1"/>
  <c r="G12" i="3" s="1"/>
  <c r="H12" i="3" s="1"/>
  <c r="I12" i="3" s="1"/>
  <c r="E9" i="3"/>
  <c r="E11" i="3"/>
  <c r="F11" i="3" s="1"/>
  <c r="G11" i="3" s="1" a="1"/>
  <c r="G11" i="3" s="1"/>
  <c r="H11" i="3" s="1"/>
  <c r="I11" i="3" s="1"/>
  <c r="E4" i="3"/>
  <c r="F4" i="3" s="1"/>
  <c r="G4" i="3" s="1" a="1"/>
  <c r="G4" i="3" s="1"/>
  <c r="H4" i="3" s="1"/>
  <c r="I4" i="3" s="1"/>
  <c r="E8" i="3"/>
  <c r="F8" i="3" s="1"/>
  <c r="G8" i="3" s="1" a="1"/>
  <c r="G8" i="3" s="1"/>
  <c r="H8" i="3" s="1"/>
  <c r="I8" i="3" s="1"/>
  <c r="E5" i="3"/>
  <c r="F5" i="3" s="1"/>
  <c r="G5" i="3" s="1" a="1"/>
  <c r="G5" i="3" s="1"/>
  <c r="H5" i="3" s="1"/>
  <c r="I5" i="3" s="1"/>
  <c r="F6" i="3"/>
  <c r="G6" i="3" s="1" a="1"/>
  <c r="G6" i="3" s="1"/>
  <c r="H6" i="3" s="1"/>
  <c r="I6" i="3" s="1"/>
  <c r="E7" i="3"/>
  <c r="F7" i="3" s="1"/>
  <c r="G7" i="3" s="1" a="1"/>
  <c r="G7" i="3" s="1"/>
  <c r="H7" i="3" s="1"/>
  <c r="I7" i="3" s="1"/>
  <c r="J12" i="4" l="1" a="1"/>
  <c r="J12" i="4" s="1"/>
  <c r="K12" i="4" s="1"/>
  <c r="L12" i="4" s="1"/>
  <c r="L14" i="4" s="1"/>
  <c r="F9" i="3"/>
  <c r="G9" i="3" s="1" a="1"/>
  <c r="G9" i="3" s="1"/>
  <c r="H9" i="3" s="1"/>
  <c r="I9" i="3" s="1"/>
  <c r="I13" i="3" s="1"/>
  <c r="C13" i="1"/>
  <c r="D13" i="1" s="1"/>
  <c r="B20" i="1"/>
  <c r="B19" i="1"/>
  <c r="C19" i="1" l="1"/>
  <c r="D19" i="1" s="1"/>
  <c r="C20" i="1"/>
  <c r="D20" i="1" s="1"/>
  <c r="F20" i="1" s="1"/>
  <c r="G20" i="1" s="1"/>
  <c r="F13" i="1"/>
  <c r="B15" i="1"/>
  <c r="C14" i="1"/>
  <c r="D14" i="1" s="1"/>
  <c r="B16" i="1"/>
  <c r="B17" i="1"/>
  <c r="B18" i="1"/>
  <c r="F14" i="1" l="1"/>
  <c r="G14" i="1" s="1"/>
  <c r="G13" i="1"/>
  <c r="F19" i="1"/>
  <c r="G19" i="1" s="1"/>
  <c r="C17" i="1"/>
  <c r="D17" i="1" s="1"/>
  <c r="F17" i="1" s="1"/>
  <c r="G17" i="1" s="1"/>
  <c r="C18" i="1"/>
  <c r="D18" i="1" s="1"/>
  <c r="F18" i="1" s="1"/>
  <c r="G18" i="1" s="1"/>
  <c r="C16" i="1"/>
  <c r="D16" i="1" s="1"/>
  <c r="F16" i="1" s="1"/>
  <c r="G16" i="1" s="1"/>
  <c r="C15" i="1"/>
  <c r="D15" i="1" s="1"/>
  <c r="F15" i="1" s="1"/>
  <c r="G15" i="1" s="1"/>
  <c r="G21" i="1" l="1"/>
</calcChain>
</file>

<file path=xl/sharedStrings.xml><?xml version="1.0" encoding="utf-8"?>
<sst xmlns="http://schemas.openxmlformats.org/spreadsheetml/2006/main" count="112" uniqueCount="48">
  <si>
    <t>Parameter</t>
  </si>
  <si>
    <t>Value</t>
  </si>
  <si>
    <t>a</t>
  </si>
  <si>
    <t>b</t>
  </si>
  <si>
    <t>d</t>
  </si>
  <si>
    <t>f</t>
  </si>
  <si>
    <t>g</t>
  </si>
  <si>
    <t>T</t>
  </si>
  <si>
    <t>Component</t>
  </si>
  <si>
    <t>C</t>
  </si>
  <si>
    <t>R</t>
  </si>
  <si>
    <t>R/a</t>
  </si>
  <si>
    <t>R/b</t>
  </si>
  <si>
    <t>R/e</t>
  </si>
  <si>
    <t>R/g</t>
  </si>
  <si>
    <t>dC</t>
  </si>
  <si>
    <t>fC</t>
  </si>
  <si>
    <t>Standard Resistor Values</t>
  </si>
  <si>
    <t>Standard Capacitor Values</t>
  </si>
  <si>
    <t>Exact value</t>
  </si>
  <si>
    <t>Rounded value</t>
  </si>
  <si>
    <t>Error</t>
  </si>
  <si>
    <t>Multiplier</t>
  </si>
  <si>
    <t>Index</t>
  </si>
  <si>
    <t>Single-Amplifier Biquad Component Values</t>
  </si>
  <si>
    <t>Closest value</t>
  </si>
  <si>
    <t>*</t>
  </si>
  <si>
    <t>Fleisher-Tow Biquad Component Values</t>
  </si>
  <si>
    <t>R1</t>
  </si>
  <si>
    <t>R2</t>
  </si>
  <si>
    <t>R3</t>
  </si>
  <si>
    <t>R4</t>
  </si>
  <si>
    <t>R5</t>
  </si>
  <si>
    <t>R6</t>
  </si>
  <si>
    <t>R7</t>
  </si>
  <si>
    <t>R8</t>
  </si>
  <si>
    <t>Scale</t>
  </si>
  <si>
    <t>Prescaled</t>
  </si>
  <si>
    <t>Prescale</t>
  </si>
  <si>
    <t>Scaled</t>
  </si>
  <si>
    <t>Dynamic range scaled</t>
  </si>
  <si>
    <t>Modifies</t>
  </si>
  <si>
    <t>C1</t>
  </si>
  <si>
    <t>C2</t>
  </si>
  <si>
    <t>Stage</t>
  </si>
  <si>
    <t>Dynamic range @ 100 kHz</t>
  </si>
  <si>
    <t>Lower bound</t>
  </si>
  <si>
    <t>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</si>
</sst>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00E+00"/>
    <numFmt numFmtId="166" formatCode="0.0000%"/>
    <numFmt numFmtId="167" formatCode="0.000000E+00"/>
    <numFmt numFmtId="168" formatCode="0.00000"/>
    <numFmt numFmtId="169" formatCode="0.0000"/>
  </numFmts>
  <fonts count="2">
    <font>
      <sz val="12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1" fontId="0" fillId="0" borderId="0" xfId="0" applyNumberFormat="1"/>
    <xf numFmtId="0" fontId="1" fillId="0" borderId="0" xfId="0" applyFont="1"/>
    <xf numFmtId="10" fontId="0" fillId="0" borderId="0" xfId="0" applyNumberFormat="1"/>
    <xf numFmtId="0" fontId="0" fillId="0" borderId="0" xfId="0" applyNumberFormat="1"/>
    <xf numFmtId="1" fontId="0" fillId="0" borderId="0" xfId="0" applyNumberFormat="1"/>
    <xf numFmtId="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B599-A07D-4649-87F1-A50BEF21D851}">
  <dimension ref="A1:X112"/>
  <sheetViews>
    <sheetView workbookViewId="0">
      <selection activeCell="H4" sqref="H4"/>
    </sheetView>
  </sheetViews>
  <sheetFormatPr baseColWidth="10" defaultRowHeight="16"/>
  <cols>
    <col min="2" max="2" width="12.1640625" bestFit="1" customWidth="1"/>
    <col min="4" max="4" width="12.1640625" bestFit="1" customWidth="1"/>
    <col min="7" max="7" width="12.33203125" customWidth="1"/>
  </cols>
  <sheetData>
    <row r="1" spans="1:10">
      <c r="A1" t="s">
        <v>27</v>
      </c>
    </row>
    <row r="3" spans="1:10">
      <c r="A3" t="s">
        <v>0</v>
      </c>
      <c r="B3" t="s">
        <v>1</v>
      </c>
      <c r="C3" t="s">
        <v>37</v>
      </c>
      <c r="D3" t="s">
        <v>19</v>
      </c>
      <c r="E3" t="s">
        <v>22</v>
      </c>
      <c r="F3" t="s">
        <v>1</v>
      </c>
      <c r="G3" t="s">
        <v>25</v>
      </c>
      <c r="H3" t="s">
        <v>20</v>
      </c>
      <c r="I3" t="s">
        <v>21</v>
      </c>
    </row>
    <row r="4" spans="1:10">
      <c r="A4" t="s">
        <v>28</v>
      </c>
      <c r="B4">
        <v>6.46734028315079</v>
      </c>
      <c r="C4" s="1">
        <f>B4*$B$13</f>
        <v>6467.3402831507901</v>
      </c>
      <c r="D4">
        <f>C4*$B$14</f>
        <v>11258.182980588532</v>
      </c>
      <c r="E4" s="1">
        <f>10^_xlfn.FLOOR.MATH(LOG10(D4), 1)</f>
        <v>10000</v>
      </c>
      <c r="F4" s="4">
        <f>D4/E4</f>
        <v>1.1258182980588531</v>
      </c>
      <c r="G4" s="7">
        <f t="array" ref="G4">INDEX($C$17:$C$112, MATCH(MIN(ABS($C$17:$C$112-F4)),ABS($C$17:$C$112-F4),0))</f>
        <v>1.1300000000000001</v>
      </c>
      <c r="H4" s="1">
        <f>G4*E4</f>
        <v>11300.000000000002</v>
      </c>
      <c r="I4" s="3">
        <f>ABS(H4-D4)/D4</f>
        <v>3.7143666507793785E-3</v>
      </c>
      <c r="J4" s="3"/>
    </row>
    <row r="5" spans="1:10">
      <c r="A5" t="s">
        <v>29</v>
      </c>
      <c r="B5">
        <v>6.7728495552971504</v>
      </c>
      <c r="C5" s="1">
        <f t="shared" ref="C5:C11" si="0">B5*$B$13</f>
        <v>6772.8495552971508</v>
      </c>
      <c r="D5">
        <f t="shared" ref="D5:D11" si="1">C5*$B$14</f>
        <v>11790.005822360279</v>
      </c>
      <c r="E5" s="1">
        <f t="shared" ref="E5:E13" si="2">10^_xlfn.FLOOR.MATH(LOG10(D5), 1)</f>
        <v>10000</v>
      </c>
      <c r="F5" s="4">
        <f t="shared" ref="F5:F13" si="3">D5/E5</f>
        <v>1.1790005822360279</v>
      </c>
      <c r="G5" s="7">
        <f t="array" ref="G5">INDEX($C$17:$C$112, MATCH(MIN(ABS($C$17:$C$112-F5)),ABS($C$17:$C$112-F5),0))</f>
        <v>1.1800000000000002</v>
      </c>
      <c r="H5" s="1">
        <f t="shared" ref="H5:H11" si="4">G5*E5</f>
        <v>11800.000000000002</v>
      </c>
      <c r="I5" s="3">
        <f t="shared" ref="I5:I12" si="5">ABS(H5-D5)/D5</f>
        <v>8.4768216320710234E-4</v>
      </c>
    </row>
    <row r="6" spans="1:10">
      <c r="A6" t="s">
        <v>30</v>
      </c>
      <c r="B6" s="1">
        <v>5.2273012097164102</v>
      </c>
      <c r="C6" s="1">
        <f t="shared" si="0"/>
        <v>5227.3012097164101</v>
      </c>
      <c r="D6">
        <f t="shared" si="1"/>
        <v>9099.5542119469774</v>
      </c>
      <c r="E6" s="1">
        <f t="shared" si="2"/>
        <v>1000</v>
      </c>
      <c r="F6" s="4">
        <f t="shared" si="3"/>
        <v>9.0995542119469768</v>
      </c>
      <c r="G6" s="7">
        <f t="array" ref="G6">INDEX($C$17:$C$112, MATCH(MIN(ABS($C$17:$C$112-F6)),ABS($C$17:$C$112-F6),0))</f>
        <v>9.09</v>
      </c>
      <c r="H6" s="1">
        <f t="shared" si="4"/>
        <v>9090</v>
      </c>
      <c r="I6" s="3">
        <f t="shared" si="5"/>
        <v>1.0499648361271883E-3</v>
      </c>
    </row>
    <row r="7" spans="1:10">
      <c r="A7" t="s">
        <v>31</v>
      </c>
      <c r="B7">
        <v>5.61083309772311</v>
      </c>
      <c r="C7" s="1">
        <f t="shared" si="0"/>
        <v>5610.8330977231099</v>
      </c>
      <c r="D7">
        <f t="shared" si="1"/>
        <v>9767.196857149871</v>
      </c>
      <c r="E7" s="1">
        <f t="shared" si="2"/>
        <v>1000</v>
      </c>
      <c r="F7" s="4">
        <f t="shared" si="3"/>
        <v>9.7671968571498713</v>
      </c>
      <c r="G7" s="7">
        <f t="array" ref="G7">INDEX($C$17:$C$112, MATCH(MIN(ABS($C$17:$C$112-F7)),ABS($C$17:$C$112-F7),0))</f>
        <v>9.76</v>
      </c>
      <c r="H7" s="1">
        <f t="shared" si="4"/>
        <v>9760</v>
      </c>
      <c r="I7" s="3">
        <f t="shared" si="5"/>
        <v>7.3683957179614796E-4</v>
      </c>
    </row>
    <row r="8" spans="1:10">
      <c r="A8" t="s">
        <v>32</v>
      </c>
      <c r="B8">
        <v>14.244864478295399</v>
      </c>
      <c r="C8" s="1">
        <f t="shared" si="0"/>
        <v>14244.8644782954</v>
      </c>
      <c r="D8">
        <f t="shared" si="1"/>
        <v>24797.101097053292</v>
      </c>
      <c r="E8" s="1">
        <f t="shared" si="2"/>
        <v>10000</v>
      </c>
      <c r="F8" s="4">
        <f t="shared" si="3"/>
        <v>2.4797101097053291</v>
      </c>
      <c r="G8" s="7">
        <f t="array" ref="G8">INDEX($C$17:$C$112, MATCH(MIN(ABS($C$17:$C$112-F8)),ABS($C$17:$C$112-F8),0))</f>
        <v>2.4899999999999998</v>
      </c>
      <c r="H8" s="1">
        <f t="shared" si="4"/>
        <v>24899.999999999996</v>
      </c>
      <c r="I8" s="3">
        <f t="shared" si="5"/>
        <v>4.1496343683065651E-3</v>
      </c>
    </row>
    <row r="9" spans="1:10">
      <c r="A9" t="s">
        <v>33</v>
      </c>
      <c r="B9" s="4">
        <v>9.3129234504438596</v>
      </c>
      <c r="C9" s="1">
        <f t="shared" si="0"/>
        <v>9312.9234504438591</v>
      </c>
      <c r="D9">
        <f t="shared" si="1"/>
        <v>16211.702446284644</v>
      </c>
      <c r="E9" s="1">
        <f t="shared" si="2"/>
        <v>10000</v>
      </c>
      <c r="F9" s="4">
        <f t="shared" si="3"/>
        <v>1.6211702446284644</v>
      </c>
      <c r="G9" s="7">
        <f t="array" ref="G9">INDEX($C$17:$C$112, MATCH(MIN(ABS($C$17:$C$112-F9)),ABS($C$17:$C$112-F9),0))</f>
        <v>1.6199999999999999</v>
      </c>
      <c r="H9" s="1">
        <f t="shared" si="4"/>
        <v>16199.999999999998</v>
      </c>
      <c r="I9" s="3">
        <f t="shared" si="5"/>
        <v>7.2185178104645258E-4</v>
      </c>
    </row>
    <row r="10" spans="1:10">
      <c r="A10" t="s">
        <v>34</v>
      </c>
      <c r="B10" s="4">
        <v>1.5075967304475599</v>
      </c>
      <c r="C10" s="1">
        <f t="shared" si="0"/>
        <v>1507.5967304475598</v>
      </c>
      <c r="D10">
        <f t="shared" si="1"/>
        <v>2624.3863952132647</v>
      </c>
      <c r="E10" s="1">
        <f t="shared" si="2"/>
        <v>1000</v>
      </c>
      <c r="F10" s="4">
        <f t="shared" si="3"/>
        <v>2.6243863952132647</v>
      </c>
      <c r="G10" s="7">
        <f t="array" ref="G10">INDEX($C$17:$C$112, MATCH(MIN(ABS($C$17:$C$112-F10)),ABS($C$17:$C$112-F10),0))</f>
        <v>2.6100000000000003</v>
      </c>
      <c r="H10" s="1">
        <f t="shared" si="4"/>
        <v>2610.0000000000005</v>
      </c>
      <c r="I10" s="3">
        <f t="shared" si="5"/>
        <v>5.4818129066299881E-3</v>
      </c>
    </row>
    <row r="11" spans="1:10">
      <c r="A11" t="s">
        <v>35</v>
      </c>
      <c r="B11" s="4">
        <v>2.90846550732152</v>
      </c>
      <c r="C11" s="1">
        <f t="shared" si="0"/>
        <v>2908.4655073215199</v>
      </c>
      <c r="D11">
        <f t="shared" si="1"/>
        <v>5062.9834585112521</v>
      </c>
      <c r="E11" s="1">
        <f t="shared" si="2"/>
        <v>1000</v>
      </c>
      <c r="F11" s="4">
        <f t="shared" si="3"/>
        <v>5.0629834585112521</v>
      </c>
      <c r="G11" s="7">
        <f t="array" ref="G11">INDEX($C$17:$C$112, MATCH(MIN(ABS($C$17:$C$112-F11)),ABS($C$17:$C$112-F11),0))</f>
        <v>5.1100000000000003</v>
      </c>
      <c r="H11" s="1">
        <f t="shared" si="4"/>
        <v>5110</v>
      </c>
      <c r="I11" s="3">
        <f t="shared" si="5"/>
        <v>9.286331245998751E-3</v>
      </c>
    </row>
    <row r="12" spans="1:10">
      <c r="A12" t="s">
        <v>9</v>
      </c>
      <c r="B12" s="1">
        <v>2.7852732586964002E-7</v>
      </c>
      <c r="C12" s="1">
        <f>B12/$B$13</f>
        <v>2.7852732586964005E-10</v>
      </c>
      <c r="D12" s="4">
        <f>C12/$B$14</f>
        <v>1.6000192905559118E-10</v>
      </c>
      <c r="E12" s="1">
        <f t="shared" si="2"/>
        <v>1E-10</v>
      </c>
      <c r="F12" s="4">
        <f t="shared" si="3"/>
        <v>1.6000192905559116</v>
      </c>
      <c r="G12" s="7">
        <f t="array" ref="G12">INDEX($B$17:$B$40, MATCH(MIN(ABS($B$17:$B$40-F12)),ABS($B$17:$B$40-F12),0))</f>
        <v>1.6</v>
      </c>
      <c r="H12" s="1">
        <f>G12*E12</f>
        <v>1.6000000000000002E-10</v>
      </c>
      <c r="I12" s="3">
        <f t="shared" si="5"/>
        <v>1.205645208495912E-5</v>
      </c>
    </row>
    <row r="13" spans="1:10">
      <c r="A13" t="s">
        <v>38</v>
      </c>
      <c r="B13" s="1">
        <v>1000</v>
      </c>
      <c r="C13" s="1"/>
      <c r="D13" s="4"/>
      <c r="E13" s="1"/>
      <c r="F13" s="4"/>
      <c r="G13" s="7"/>
      <c r="H13" s="1"/>
      <c r="I13" s="9">
        <f>SUM(I4:I12)</f>
        <v>2.6000539975976532E-2</v>
      </c>
    </row>
    <row r="14" spans="1:10">
      <c r="A14" t="s">
        <v>36</v>
      </c>
      <c r="B14">
        <v>1.7407747988642583</v>
      </c>
    </row>
    <row r="16" spans="1:10">
      <c r="A16" t="s">
        <v>23</v>
      </c>
      <c r="B16" t="s">
        <v>18</v>
      </c>
      <c r="C16" t="s">
        <v>17</v>
      </c>
    </row>
    <row r="17" spans="1:24">
      <c r="A17">
        <v>1</v>
      </c>
      <c r="B17">
        <v>1</v>
      </c>
      <c r="C17">
        <v>1</v>
      </c>
      <c r="E17" s="3"/>
      <c r="F17" s="6"/>
    </row>
    <row r="18" spans="1:24">
      <c r="A18">
        <v>2</v>
      </c>
      <c r="B18">
        <v>1.1000000000000001</v>
      </c>
      <c r="C18">
        <v>1.02</v>
      </c>
      <c r="E18" s="3"/>
      <c r="F18" s="3"/>
    </row>
    <row r="19" spans="1:24">
      <c r="A19">
        <v>3</v>
      </c>
      <c r="B19">
        <v>1.2</v>
      </c>
      <c r="C19">
        <v>1.05</v>
      </c>
      <c r="E19" s="3"/>
      <c r="F19" s="3"/>
    </row>
    <row r="20" spans="1:24">
      <c r="A20">
        <v>4</v>
      </c>
      <c r="B20">
        <v>1.3</v>
      </c>
      <c r="C20">
        <v>1.0699999999999998</v>
      </c>
      <c r="E20" s="3"/>
      <c r="F20" s="3"/>
    </row>
    <row r="21" spans="1:24">
      <c r="A21">
        <v>5</v>
      </c>
      <c r="B21">
        <v>1.5</v>
      </c>
      <c r="C21">
        <v>1.1000000000000001</v>
      </c>
      <c r="E21" s="3"/>
      <c r="F21" s="3"/>
    </row>
    <row r="22" spans="1:24">
      <c r="A22">
        <v>6</v>
      </c>
      <c r="B22">
        <v>1.6</v>
      </c>
      <c r="C22">
        <v>1.1300000000000001</v>
      </c>
      <c r="E22" s="3"/>
      <c r="F22" s="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>
      <c r="A23">
        <v>7</v>
      </c>
      <c r="B23">
        <v>1.8</v>
      </c>
      <c r="C23">
        <v>1.1499999999999999</v>
      </c>
      <c r="E23" s="3"/>
      <c r="F23" s="3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>
      <c r="A24">
        <v>8</v>
      </c>
      <c r="B24">
        <v>2</v>
      </c>
      <c r="C24">
        <v>1.1800000000000002</v>
      </c>
      <c r="E24" s="3"/>
      <c r="F24" s="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>
      <c r="A25">
        <v>9</v>
      </c>
      <c r="B25">
        <v>2.2000000000000002</v>
      </c>
      <c r="C25">
        <v>1.21</v>
      </c>
      <c r="E25" s="3"/>
      <c r="F25" s="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>
      <c r="A26">
        <v>10</v>
      </c>
      <c r="B26">
        <v>2.4</v>
      </c>
      <c r="C26">
        <v>1.24</v>
      </c>
      <c r="E26" s="3"/>
      <c r="F26" s="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>
      <c r="A27">
        <v>11</v>
      </c>
      <c r="B27">
        <v>2.7</v>
      </c>
      <c r="C27">
        <v>1.27</v>
      </c>
      <c r="E27" s="3"/>
      <c r="F27" s="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>
      <c r="A28">
        <v>12</v>
      </c>
      <c r="B28">
        <v>3</v>
      </c>
      <c r="C28">
        <v>1.3</v>
      </c>
      <c r="E28" s="3"/>
      <c r="F28" s="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>
      <c r="A29">
        <v>13</v>
      </c>
      <c r="B29">
        <v>3.3</v>
      </c>
      <c r="C29">
        <v>1.33</v>
      </c>
      <c r="E29" s="3"/>
      <c r="F29" s="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>
      <c r="A30">
        <v>14</v>
      </c>
      <c r="B30">
        <v>3.6</v>
      </c>
      <c r="C30">
        <v>1.3699999999999999</v>
      </c>
      <c r="E30" s="3"/>
      <c r="F30" s="3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>
      <c r="A31">
        <v>15</v>
      </c>
      <c r="B31">
        <v>3.9</v>
      </c>
      <c r="C31">
        <v>1.4</v>
      </c>
      <c r="E31" s="3"/>
      <c r="F31" s="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>
      <c r="A32">
        <v>16</v>
      </c>
      <c r="B32">
        <v>4.3</v>
      </c>
      <c r="C32">
        <v>1.4300000000000002</v>
      </c>
      <c r="E32" s="3"/>
      <c r="F32" s="3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>
      <c r="A33">
        <v>17</v>
      </c>
      <c r="B33">
        <v>4.7</v>
      </c>
      <c r="C33">
        <v>1.47</v>
      </c>
      <c r="E33" s="3"/>
      <c r="F33" s="3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>
      <c r="A34">
        <v>18</v>
      </c>
      <c r="B34">
        <v>5.0999999999999996</v>
      </c>
      <c r="C34">
        <v>1.5</v>
      </c>
      <c r="E34" s="3"/>
      <c r="F34" s="3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>
      <c r="A35">
        <v>19</v>
      </c>
      <c r="B35">
        <v>5.6</v>
      </c>
      <c r="C35">
        <v>1.54</v>
      </c>
      <c r="E35" s="3"/>
      <c r="F35" s="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>
      <c r="A36">
        <v>20</v>
      </c>
      <c r="B36">
        <v>6.2</v>
      </c>
      <c r="C36">
        <v>1.58</v>
      </c>
      <c r="E36" s="3"/>
      <c r="F36" s="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>
      <c r="A37">
        <v>21</v>
      </c>
      <c r="B37">
        <v>6.8</v>
      </c>
      <c r="C37">
        <v>1.6199999999999999</v>
      </c>
      <c r="E37" s="3"/>
      <c r="F37" s="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>
      <c r="A38">
        <v>22</v>
      </c>
      <c r="B38">
        <v>7.5</v>
      </c>
      <c r="C38">
        <v>1.65</v>
      </c>
      <c r="E38" s="3"/>
      <c r="F38" s="3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>
      <c r="A39">
        <v>23</v>
      </c>
      <c r="B39">
        <v>8.1999999999999993</v>
      </c>
      <c r="C39">
        <v>1.69</v>
      </c>
      <c r="E39" s="3"/>
      <c r="F39" s="3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>
      <c r="A40">
        <v>24</v>
      </c>
      <c r="B40">
        <v>9.1</v>
      </c>
      <c r="C40">
        <v>1.7399999999999998</v>
      </c>
      <c r="E40" s="3"/>
      <c r="F40" s="3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>
      <c r="A41">
        <v>25</v>
      </c>
      <c r="C41">
        <v>1.78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>
      <c r="A42">
        <v>26</v>
      </c>
      <c r="C42">
        <v>1.8199999999999998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>
      <c r="A43">
        <v>27</v>
      </c>
      <c r="C43">
        <v>1.8699999999999999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>
      <c r="A44">
        <v>28</v>
      </c>
      <c r="C44">
        <v>1.9100000000000001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>
      <c r="A45">
        <v>29</v>
      </c>
      <c r="C45">
        <v>1.9600000000000002</v>
      </c>
      <c r="N45" s="2"/>
      <c r="O45" s="2"/>
      <c r="P45" s="2"/>
    </row>
    <row r="46" spans="1:24">
      <c r="A46">
        <v>30</v>
      </c>
      <c r="C46">
        <v>2</v>
      </c>
    </row>
    <row r="47" spans="1:24">
      <c r="A47">
        <v>31</v>
      </c>
      <c r="C47">
        <v>2.0499999999999998</v>
      </c>
    </row>
    <row r="48" spans="1:24">
      <c r="A48">
        <v>32</v>
      </c>
      <c r="C48">
        <v>2.1</v>
      </c>
    </row>
    <row r="49" spans="1:3">
      <c r="A49">
        <v>33</v>
      </c>
      <c r="C49">
        <v>2.15</v>
      </c>
    </row>
    <row r="50" spans="1:3">
      <c r="A50">
        <v>34</v>
      </c>
      <c r="C50">
        <v>2.21</v>
      </c>
    </row>
    <row r="51" spans="1:3">
      <c r="A51">
        <v>35</v>
      </c>
      <c r="C51">
        <v>2.2600000000000002</v>
      </c>
    </row>
    <row r="52" spans="1:3">
      <c r="A52">
        <v>36</v>
      </c>
      <c r="C52">
        <v>2.3199999999999998</v>
      </c>
    </row>
    <row r="53" spans="1:3">
      <c r="A53">
        <v>37</v>
      </c>
      <c r="C53">
        <v>2.37</v>
      </c>
    </row>
    <row r="54" spans="1:3">
      <c r="A54">
        <v>38</v>
      </c>
      <c r="C54">
        <v>2.4300000000000002</v>
      </c>
    </row>
    <row r="55" spans="1:3">
      <c r="A55">
        <v>39</v>
      </c>
      <c r="C55">
        <v>2.4899999999999998</v>
      </c>
    </row>
    <row r="56" spans="1:3">
      <c r="A56">
        <v>40</v>
      </c>
      <c r="C56">
        <v>2.5499999999999998</v>
      </c>
    </row>
    <row r="57" spans="1:3">
      <c r="A57">
        <v>41</v>
      </c>
      <c r="C57">
        <v>2.6100000000000003</v>
      </c>
    </row>
    <row r="58" spans="1:3">
      <c r="A58">
        <v>42</v>
      </c>
      <c r="C58">
        <v>2.67</v>
      </c>
    </row>
    <row r="59" spans="1:3">
      <c r="A59">
        <v>43</v>
      </c>
      <c r="C59">
        <v>2.7399999999999998</v>
      </c>
    </row>
    <row r="60" spans="1:3">
      <c r="A60">
        <v>44</v>
      </c>
      <c r="C60">
        <v>2.8</v>
      </c>
    </row>
    <row r="61" spans="1:3">
      <c r="A61">
        <v>45</v>
      </c>
      <c r="C61">
        <v>2.87</v>
      </c>
    </row>
    <row r="62" spans="1:3">
      <c r="A62">
        <v>46</v>
      </c>
      <c r="C62">
        <v>2.94</v>
      </c>
    </row>
    <row r="63" spans="1:3">
      <c r="A63">
        <v>47</v>
      </c>
      <c r="C63">
        <v>3.0100000000000002</v>
      </c>
    </row>
    <row r="64" spans="1:3">
      <c r="A64">
        <v>48</v>
      </c>
      <c r="C64">
        <v>3.09</v>
      </c>
    </row>
    <row r="65" spans="1:3">
      <c r="A65">
        <v>49</v>
      </c>
      <c r="C65">
        <v>3.16</v>
      </c>
    </row>
    <row r="66" spans="1:3">
      <c r="A66">
        <v>50</v>
      </c>
      <c r="C66">
        <v>3.2399999999999998</v>
      </c>
    </row>
    <row r="67" spans="1:3">
      <c r="A67">
        <v>51</v>
      </c>
      <c r="C67">
        <v>3.3200000000000003</v>
      </c>
    </row>
    <row r="68" spans="1:3">
      <c r="A68">
        <v>52</v>
      </c>
      <c r="C68">
        <v>3.4</v>
      </c>
    </row>
    <row r="69" spans="1:3">
      <c r="A69">
        <v>53</v>
      </c>
      <c r="C69">
        <v>3.4799999999999995</v>
      </c>
    </row>
    <row r="70" spans="1:3">
      <c r="A70">
        <v>54</v>
      </c>
      <c r="C70">
        <v>3.5700000000000003</v>
      </c>
    </row>
    <row r="71" spans="1:3">
      <c r="A71">
        <v>55</v>
      </c>
      <c r="C71">
        <v>3.65</v>
      </c>
    </row>
    <row r="72" spans="1:3">
      <c r="A72">
        <v>56</v>
      </c>
      <c r="C72">
        <v>3.7399999999999998</v>
      </c>
    </row>
    <row r="73" spans="1:3">
      <c r="A73">
        <v>57</v>
      </c>
      <c r="C73">
        <v>3.8299999999999996</v>
      </c>
    </row>
    <row r="74" spans="1:3">
      <c r="A74">
        <v>58</v>
      </c>
      <c r="C74">
        <v>3.9200000000000004</v>
      </c>
    </row>
    <row r="75" spans="1:3">
      <c r="A75">
        <v>59</v>
      </c>
      <c r="C75">
        <v>4.0200000000000005</v>
      </c>
    </row>
    <row r="76" spans="1:3">
      <c r="A76">
        <v>60</v>
      </c>
      <c r="C76">
        <v>4.12</v>
      </c>
    </row>
    <row r="77" spans="1:3">
      <c r="A77">
        <v>61</v>
      </c>
      <c r="C77">
        <v>4.2200000000000006</v>
      </c>
    </row>
    <row r="78" spans="1:3">
      <c r="A78">
        <v>62</v>
      </c>
      <c r="C78">
        <v>4.32</v>
      </c>
    </row>
    <row r="79" spans="1:3">
      <c r="A79">
        <v>63</v>
      </c>
      <c r="C79">
        <v>4.42</v>
      </c>
    </row>
    <row r="80" spans="1:3">
      <c r="A80">
        <v>64</v>
      </c>
      <c r="C80">
        <v>4.5299999999999994</v>
      </c>
    </row>
    <row r="81" spans="1:3">
      <c r="A81">
        <v>65</v>
      </c>
      <c r="C81">
        <v>4.6399999999999997</v>
      </c>
    </row>
    <row r="82" spans="1:3">
      <c r="A82">
        <v>66</v>
      </c>
      <c r="C82">
        <v>4.75</v>
      </c>
    </row>
    <row r="83" spans="1:3">
      <c r="A83">
        <v>67</v>
      </c>
      <c r="C83">
        <v>4.87</v>
      </c>
    </row>
    <row r="84" spans="1:3">
      <c r="A84">
        <v>68</v>
      </c>
      <c r="C84">
        <v>4.99</v>
      </c>
    </row>
    <row r="85" spans="1:3">
      <c r="A85">
        <v>69</v>
      </c>
      <c r="C85">
        <v>5.1100000000000003</v>
      </c>
    </row>
    <row r="86" spans="1:3">
      <c r="A86">
        <v>70</v>
      </c>
      <c r="C86">
        <v>5.2299999999999995</v>
      </c>
    </row>
    <row r="87" spans="1:3">
      <c r="A87">
        <v>71</v>
      </c>
      <c r="C87">
        <v>5.36</v>
      </c>
    </row>
    <row r="88" spans="1:3">
      <c r="A88">
        <v>72</v>
      </c>
      <c r="C88">
        <v>5.49</v>
      </c>
    </row>
    <row r="89" spans="1:3">
      <c r="A89">
        <v>73</v>
      </c>
      <c r="C89">
        <v>5.62</v>
      </c>
    </row>
    <row r="90" spans="1:3">
      <c r="A90">
        <v>74</v>
      </c>
      <c r="C90">
        <v>5.76</v>
      </c>
    </row>
    <row r="91" spans="1:3">
      <c r="A91">
        <v>75</v>
      </c>
      <c r="C91">
        <v>5.9</v>
      </c>
    </row>
    <row r="92" spans="1:3">
      <c r="A92">
        <v>76</v>
      </c>
      <c r="C92">
        <v>6.04</v>
      </c>
    </row>
    <row r="93" spans="1:3">
      <c r="A93">
        <v>77</v>
      </c>
      <c r="C93">
        <v>6.1899999999999995</v>
      </c>
    </row>
    <row r="94" spans="1:3">
      <c r="A94">
        <v>78</v>
      </c>
      <c r="C94">
        <v>6.34</v>
      </c>
    </row>
    <row r="95" spans="1:3">
      <c r="A95">
        <v>79</v>
      </c>
      <c r="C95">
        <v>6.49</v>
      </c>
    </row>
    <row r="96" spans="1:3">
      <c r="A96">
        <v>80</v>
      </c>
      <c r="C96">
        <v>6.65</v>
      </c>
    </row>
    <row r="97" spans="1:3">
      <c r="A97">
        <v>81</v>
      </c>
      <c r="C97">
        <v>6.81</v>
      </c>
    </row>
    <row r="98" spans="1:3">
      <c r="A98">
        <v>82</v>
      </c>
      <c r="C98">
        <v>6.9799999999999995</v>
      </c>
    </row>
    <row r="99" spans="1:3">
      <c r="A99">
        <v>83</v>
      </c>
      <c r="C99">
        <v>7.15</v>
      </c>
    </row>
    <row r="100" spans="1:3">
      <c r="A100">
        <v>84</v>
      </c>
      <c r="C100">
        <v>7.32</v>
      </c>
    </row>
    <row r="101" spans="1:3">
      <c r="A101">
        <v>85</v>
      </c>
      <c r="C101">
        <v>7.5</v>
      </c>
    </row>
    <row r="102" spans="1:3">
      <c r="A102">
        <v>86</v>
      </c>
      <c r="C102">
        <v>7.68</v>
      </c>
    </row>
    <row r="103" spans="1:3">
      <c r="A103">
        <v>87</v>
      </c>
      <c r="C103">
        <v>7.87</v>
      </c>
    </row>
    <row r="104" spans="1:3">
      <c r="A104">
        <v>88</v>
      </c>
      <c r="C104">
        <v>8.06</v>
      </c>
    </row>
    <row r="105" spans="1:3">
      <c r="A105">
        <v>89</v>
      </c>
      <c r="C105">
        <v>8.25</v>
      </c>
    </row>
    <row r="106" spans="1:3">
      <c r="A106">
        <v>90</v>
      </c>
      <c r="C106">
        <v>8.4499999999999993</v>
      </c>
    </row>
    <row r="107" spans="1:3">
      <c r="A107">
        <v>91</v>
      </c>
      <c r="C107">
        <v>8.66</v>
      </c>
    </row>
    <row r="108" spans="1:3">
      <c r="A108">
        <v>92</v>
      </c>
      <c r="C108">
        <v>8.8699999999999992</v>
      </c>
    </row>
    <row r="109" spans="1:3">
      <c r="A109">
        <v>93</v>
      </c>
      <c r="C109">
        <v>9.09</v>
      </c>
    </row>
    <row r="110" spans="1:3">
      <c r="A110">
        <v>94</v>
      </c>
      <c r="C110">
        <v>9.31</v>
      </c>
    </row>
    <row r="111" spans="1:3">
      <c r="A111">
        <v>95</v>
      </c>
      <c r="C111">
        <v>9.5299999999999994</v>
      </c>
    </row>
    <row r="112" spans="1:3">
      <c r="A112">
        <v>96</v>
      </c>
      <c r="C112">
        <v>9.76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BAA19-CED1-0645-86E2-17A47C178369}">
  <dimension ref="A1:AA112"/>
  <sheetViews>
    <sheetView workbookViewId="0">
      <selection activeCell="K11" sqref="K11"/>
    </sheetView>
  </sheetViews>
  <sheetFormatPr baseColWidth="10" defaultRowHeight="16"/>
  <cols>
    <col min="2" max="2" width="12.1640625" bestFit="1" customWidth="1"/>
    <col min="7" max="7" width="13.5" customWidth="1"/>
    <col min="10" max="10" width="12.33203125" customWidth="1"/>
  </cols>
  <sheetData>
    <row r="1" spans="1:13">
      <c r="A1" t="s">
        <v>27</v>
      </c>
    </row>
    <row r="3" spans="1:13">
      <c r="A3" t="s">
        <v>0</v>
      </c>
      <c r="B3" t="s">
        <v>1</v>
      </c>
      <c r="C3" t="s">
        <v>37</v>
      </c>
      <c r="D3" t="s">
        <v>39</v>
      </c>
      <c r="E3" t="s">
        <v>40</v>
      </c>
      <c r="F3" t="s">
        <v>41</v>
      </c>
      <c r="G3" t="s">
        <v>19</v>
      </c>
      <c r="H3" t="s">
        <v>22</v>
      </c>
      <c r="I3" t="s">
        <v>1</v>
      </c>
      <c r="J3" t="s">
        <v>25</v>
      </c>
      <c r="K3" t="s">
        <v>20</v>
      </c>
      <c r="L3" t="s">
        <v>21</v>
      </c>
    </row>
    <row r="4" spans="1:13">
      <c r="A4" t="s">
        <v>28</v>
      </c>
      <c r="B4">
        <v>6.46734028315079</v>
      </c>
      <c r="C4">
        <f>B4*$B$15</f>
        <v>6467.3402831507901</v>
      </c>
      <c r="D4">
        <f>C4*$B$14</f>
        <v>11258.182980588532</v>
      </c>
      <c r="E4">
        <f>C4*$H$19</f>
        <v>6900.1092381850976</v>
      </c>
      <c r="F4">
        <v>1</v>
      </c>
      <c r="G4">
        <f t="shared" ref="G4:G11" si="0">E4*$B$14</f>
        <v>12011.536271243074</v>
      </c>
      <c r="H4" s="1">
        <f>10^_xlfn.FLOOR.MATH(LOG10(G4), 1)</f>
        <v>10000</v>
      </c>
      <c r="I4" s="4">
        <f>G4/H4</f>
        <v>1.2011536271243075</v>
      </c>
      <c r="J4" s="10">
        <f t="array" ref="J4">INDEX($C$17:$C$112, MATCH(MIN(ABS($C$17:$C$112-I4)),ABS($C$17:$C$112-I4),0))</f>
        <v>1.21</v>
      </c>
      <c r="K4" s="1">
        <f>J4*H4</f>
        <v>12100</v>
      </c>
      <c r="L4" s="3">
        <f>ABS(K4-G4)/G4</f>
        <v>7.3648971088500622E-3</v>
      </c>
      <c r="M4" s="3"/>
    </row>
    <row r="5" spans="1:13">
      <c r="A5" t="s">
        <v>29</v>
      </c>
      <c r="B5">
        <v>6.7728495552971504</v>
      </c>
      <c r="C5">
        <f t="shared" ref="C5:C11" si="1">B5*$B$15</f>
        <v>6772.8495552971508</v>
      </c>
      <c r="D5">
        <f t="shared" ref="D5:D11" si="2">C5*$B$14</f>
        <v>11790.005822360279</v>
      </c>
      <c r="E5">
        <f>C5*$H$20</f>
        <v>4026.529688411651</v>
      </c>
      <c r="F5">
        <v>2</v>
      </c>
      <c r="G5">
        <f t="shared" si="0"/>
        <v>7009.2814084657566</v>
      </c>
      <c r="H5" s="1">
        <f t="shared" ref="H5:H13" si="3">10^_xlfn.FLOOR.MATH(LOG10(G5), 1)</f>
        <v>1000</v>
      </c>
      <c r="I5" s="4">
        <f t="shared" ref="I5:I13" si="4">G5/H5</f>
        <v>7.0092814084657569</v>
      </c>
      <c r="J5" s="10">
        <f t="array" ref="J5">INDEX($C$17:$C$112, MATCH(MIN(ABS($C$17:$C$112-I5)),ABS($C$17:$C$112-I5),0))</f>
        <v>6.9799999999999995</v>
      </c>
      <c r="K5" s="1">
        <f t="shared" ref="K5:K11" si="5">J5*H5</f>
        <v>6979.9999999999991</v>
      </c>
      <c r="L5" s="3">
        <f t="shared" ref="L5:L13" si="6">ABS(K5-G5)/G5</f>
        <v>4.1775193146606528E-3</v>
      </c>
    </row>
    <row r="6" spans="1:13">
      <c r="A6" t="s">
        <v>30</v>
      </c>
      <c r="B6" s="1">
        <v>5.2273012097164102</v>
      </c>
      <c r="C6">
        <f t="shared" si="1"/>
        <v>5227.3012097164101</v>
      </c>
      <c r="D6">
        <f t="shared" si="2"/>
        <v>9099.5542119469774</v>
      </c>
      <c r="E6">
        <f>C6*$H$21</f>
        <v>6969.8085288605307</v>
      </c>
      <c r="F6">
        <v>3</v>
      </c>
      <c r="G6">
        <f t="shared" si="0"/>
        <v>12132.867039949582</v>
      </c>
      <c r="H6" s="1">
        <f t="shared" si="3"/>
        <v>10000</v>
      </c>
      <c r="I6" s="4">
        <f t="shared" si="4"/>
        <v>1.2132867039949582</v>
      </c>
      <c r="J6" s="10">
        <f t="array" ref="J6">INDEX($C$17:$C$112, MATCH(MIN(ABS($C$17:$C$112-I6)),ABS($C$17:$C$112-I6),0))</f>
        <v>1.21</v>
      </c>
      <c r="K6" s="1">
        <f t="shared" si="5"/>
        <v>12100</v>
      </c>
      <c r="L6" s="3">
        <f t="shared" si="6"/>
        <v>2.7089260799909687E-3</v>
      </c>
    </row>
    <row r="7" spans="1:13">
      <c r="A7" t="s">
        <v>31</v>
      </c>
      <c r="B7">
        <v>5.61083309772311</v>
      </c>
      <c r="C7">
        <f t="shared" si="1"/>
        <v>5610.8330977231099</v>
      </c>
      <c r="D7">
        <f t="shared" si="2"/>
        <v>9767.196857149871</v>
      </c>
      <c r="E7">
        <f>C7</f>
        <v>5610.8330977231099</v>
      </c>
      <c r="F7">
        <v>0</v>
      </c>
      <c r="G7">
        <f t="shared" si="0"/>
        <v>9767.196857149871</v>
      </c>
      <c r="H7" s="1">
        <f t="shared" si="3"/>
        <v>1000</v>
      </c>
      <c r="I7" s="4">
        <f t="shared" si="4"/>
        <v>9.7671968571498713</v>
      </c>
      <c r="J7" s="10">
        <f t="array" ref="J7">INDEX($C$17:$C$112, MATCH(MIN(ABS($C$17:$C$112-I7)),ABS($C$17:$C$112-I7),0))</f>
        <v>9.76</v>
      </c>
      <c r="K7" s="1">
        <f t="shared" si="5"/>
        <v>9760</v>
      </c>
      <c r="L7" s="3">
        <f t="shared" si="6"/>
        <v>7.3683957179614796E-4</v>
      </c>
    </row>
    <row r="8" spans="1:13">
      <c r="A8" t="s">
        <v>32</v>
      </c>
      <c r="B8">
        <v>14.244864478295399</v>
      </c>
      <c r="C8">
        <f t="shared" si="1"/>
        <v>14244.8644782954</v>
      </c>
      <c r="D8">
        <f t="shared" si="2"/>
        <v>24797.101097053292</v>
      </c>
      <c r="E8">
        <f t="shared" ref="E8:E9" si="7">C8</f>
        <v>14244.8644782954</v>
      </c>
      <c r="F8">
        <v>0</v>
      </c>
      <c r="G8">
        <f t="shared" si="0"/>
        <v>24797.101097053292</v>
      </c>
      <c r="H8" s="1">
        <f t="shared" si="3"/>
        <v>10000</v>
      </c>
      <c r="I8" s="4">
        <f t="shared" si="4"/>
        <v>2.4797101097053291</v>
      </c>
      <c r="J8" s="10">
        <f t="array" ref="J8">INDEX($C$17:$C$112, MATCH(MIN(ABS($C$17:$C$112-I8)),ABS($C$17:$C$112-I8),0))</f>
        <v>2.4899999999999998</v>
      </c>
      <c r="K8" s="1">
        <f t="shared" si="5"/>
        <v>24899.999999999996</v>
      </c>
      <c r="L8" s="3">
        <f t="shared" si="6"/>
        <v>4.1496343683065651E-3</v>
      </c>
    </row>
    <row r="9" spans="1:13">
      <c r="A9" t="s">
        <v>33</v>
      </c>
      <c r="B9" s="4">
        <v>9.3129234504438596</v>
      </c>
      <c r="C9">
        <f t="shared" si="1"/>
        <v>9312.9234504438591</v>
      </c>
      <c r="D9">
        <f t="shared" si="2"/>
        <v>16211.702446284644</v>
      </c>
      <c r="E9">
        <f t="shared" si="7"/>
        <v>9312.9234504438591</v>
      </c>
      <c r="F9">
        <v>0</v>
      </c>
      <c r="G9">
        <f t="shared" si="0"/>
        <v>16211.702446284644</v>
      </c>
      <c r="H9" s="1">
        <f t="shared" si="3"/>
        <v>10000</v>
      </c>
      <c r="I9" s="4">
        <f t="shared" si="4"/>
        <v>1.6211702446284644</v>
      </c>
      <c r="J9" s="10">
        <f t="array" ref="J9">INDEX($C$17:$C$112, MATCH(MIN(ABS($C$17:$C$112-I9)),ABS($C$17:$C$112-I9),0))</f>
        <v>1.6199999999999999</v>
      </c>
      <c r="K9" s="1">
        <f t="shared" si="5"/>
        <v>16199.999999999998</v>
      </c>
      <c r="L9" s="3">
        <f t="shared" si="6"/>
        <v>7.2185178104645258E-4</v>
      </c>
    </row>
    <row r="10" spans="1:13">
      <c r="A10" t="s">
        <v>34</v>
      </c>
      <c r="B10" s="4">
        <v>1.5075967304475599</v>
      </c>
      <c r="C10">
        <f t="shared" si="1"/>
        <v>1507.5967304475598</v>
      </c>
      <c r="D10">
        <f t="shared" si="2"/>
        <v>2624.3863952132647</v>
      </c>
      <c r="E10">
        <f>C10*$H$19</f>
        <v>1608.4791694540118</v>
      </c>
      <c r="F10">
        <v>1</v>
      </c>
      <c r="G10">
        <f t="shared" si="0"/>
        <v>2800.0000026836565</v>
      </c>
      <c r="H10" s="1">
        <f t="shared" si="3"/>
        <v>1000</v>
      </c>
      <c r="I10" s="4">
        <f t="shared" si="4"/>
        <v>2.8000000026836567</v>
      </c>
      <c r="J10" s="10">
        <f t="array" ref="J10">INDEX($C$17:$C$112, MATCH(MIN(ABS($C$17:$C$112-I10)),ABS($C$17:$C$112-I10),0))</f>
        <v>2.8</v>
      </c>
      <c r="K10" s="1">
        <f t="shared" si="5"/>
        <v>2800</v>
      </c>
      <c r="L10" s="3">
        <f t="shared" si="6"/>
        <v>9.5844874040653663E-10</v>
      </c>
    </row>
    <row r="11" spans="1:13">
      <c r="A11" t="s">
        <v>35</v>
      </c>
      <c r="B11" s="4">
        <v>2.90846550732152</v>
      </c>
      <c r="C11">
        <f t="shared" si="1"/>
        <v>2908.4655073215199</v>
      </c>
      <c r="D11">
        <f t="shared" si="2"/>
        <v>5062.9834585112521</v>
      </c>
      <c r="E11">
        <f>C11*$H$20</f>
        <v>1729.1130738009649</v>
      </c>
      <c r="F11">
        <v>2</v>
      </c>
      <c r="G11">
        <f t="shared" si="0"/>
        <v>3009.9964632594342</v>
      </c>
      <c r="H11" s="1">
        <f t="shared" si="3"/>
        <v>1000</v>
      </c>
      <c r="I11" s="4">
        <f t="shared" si="4"/>
        <v>3.009996463259434</v>
      </c>
      <c r="J11" s="10">
        <f t="array" ref="J11">INDEX($C$17:$C$112, MATCH(MIN(ABS($C$17:$C$112-I11)),ABS($C$17:$C$112-I11),0))</f>
        <v>3.0100000000000002</v>
      </c>
      <c r="K11" s="1">
        <f t="shared" si="5"/>
        <v>3010.0000000000005</v>
      </c>
      <c r="L11" s="3">
        <f t="shared" si="6"/>
        <v>1.1749982464773185E-6</v>
      </c>
    </row>
    <row r="12" spans="1:13">
      <c r="A12" t="s">
        <v>42</v>
      </c>
      <c r="B12" s="1">
        <v>2.7852732586964002E-7</v>
      </c>
      <c r="C12" s="1">
        <f>B12/$B$15</f>
        <v>2.7852732586964005E-10</v>
      </c>
      <c r="D12" s="1">
        <f>C12/$B$14</f>
        <v>1.6000192905559118E-10</v>
      </c>
      <c r="E12" s="1">
        <f>C12/$H$19</f>
        <v>2.6105833000243711E-10</v>
      </c>
      <c r="F12" s="4">
        <v>1</v>
      </c>
      <c r="G12" s="11">
        <f>E12/$B$14</f>
        <v>1.4996674479246861E-10</v>
      </c>
      <c r="H12" s="1">
        <f t="shared" si="3"/>
        <v>1E-10</v>
      </c>
      <c r="I12" s="4">
        <f t="shared" si="4"/>
        <v>1.4996674479246861</v>
      </c>
      <c r="J12" s="10">
        <f t="array" ref="J12">INDEX($B$17:$B$40, MATCH(MIN(ABS($B$17:$B$40-I12)),ABS($B$17:$B$40-I12),0))</f>
        <v>1.5</v>
      </c>
      <c r="K12" s="1">
        <f>J12*H12</f>
        <v>1.5E-10</v>
      </c>
      <c r="L12" s="3">
        <f t="shared" si="6"/>
        <v>2.2175054594545678E-4</v>
      </c>
    </row>
    <row r="13" spans="1:13">
      <c r="A13" t="s">
        <v>43</v>
      </c>
      <c r="B13" s="1">
        <v>2.7852732586964002E-7</v>
      </c>
      <c r="C13" s="1">
        <f>B13/$B$15</f>
        <v>2.7852732586964005E-10</v>
      </c>
      <c r="D13" s="1">
        <f>C13/$B$14</f>
        <v>1.6000192905559118E-10</v>
      </c>
      <c r="E13" s="1">
        <f>C13/$H$21</f>
        <v>2.0889328902346098E-10</v>
      </c>
      <c r="F13" s="4">
        <v>3</v>
      </c>
      <c r="G13" s="11">
        <f>E13/$B$14</f>
        <v>1.2000017989676217E-10</v>
      </c>
      <c r="H13" s="1">
        <f t="shared" si="3"/>
        <v>1E-10</v>
      </c>
      <c r="I13" s="4">
        <f t="shared" si="4"/>
        <v>1.2000017989676217</v>
      </c>
      <c r="J13" s="10">
        <f t="array" ref="J13">INDEX($B$17:$B$40, MATCH(MIN(ABS($B$17:$B$40-I13)),ABS($B$17:$B$40-I13),0))</f>
        <v>1.2</v>
      </c>
      <c r="K13" s="1">
        <f>J13*H13</f>
        <v>1.2E-10</v>
      </c>
      <c r="L13" s="3">
        <f t="shared" si="6"/>
        <v>1.4991374373602151E-6</v>
      </c>
    </row>
    <row r="14" spans="1:13">
      <c r="A14" t="s">
        <v>36</v>
      </c>
      <c r="B14">
        <v>1.7407747988642583</v>
      </c>
      <c r="L14" s="9">
        <f>SUM(L4:L13)</f>
        <v>2.0084093864728883E-2</v>
      </c>
    </row>
    <row r="15" spans="1:13">
      <c r="A15" t="s">
        <v>38</v>
      </c>
      <c r="B15">
        <v>1000</v>
      </c>
    </row>
    <row r="16" spans="1:13">
      <c r="A16" t="s">
        <v>23</v>
      </c>
      <c r="B16" t="s">
        <v>18</v>
      </c>
      <c r="C16" t="s">
        <v>17</v>
      </c>
    </row>
    <row r="17" spans="1:27">
      <c r="A17">
        <v>1</v>
      </c>
      <c r="B17">
        <v>1</v>
      </c>
      <c r="C17">
        <v>1</v>
      </c>
      <c r="I17" s="6"/>
    </row>
    <row r="18" spans="1:27">
      <c r="A18">
        <v>2</v>
      </c>
      <c r="B18">
        <v>1.1000000000000001</v>
      </c>
      <c r="C18">
        <v>1.02</v>
      </c>
      <c r="G18" t="s">
        <v>44</v>
      </c>
      <c r="H18" s="3" t="s">
        <v>45</v>
      </c>
      <c r="I18" s="3"/>
      <c r="J18" s="6">
        <v>0.1</v>
      </c>
      <c r="K18" t="s">
        <v>46</v>
      </c>
      <c r="L18" t="s">
        <v>47</v>
      </c>
      <c r="T18" s="1"/>
    </row>
    <row r="19" spans="1:27">
      <c r="A19">
        <v>3</v>
      </c>
      <c r="B19">
        <v>1.2</v>
      </c>
      <c r="C19">
        <v>1.05</v>
      </c>
      <c r="G19">
        <v>1</v>
      </c>
      <c r="H19" s="12">
        <v>1.0669160638047437</v>
      </c>
      <c r="I19" s="12">
        <f>1/0.901</f>
        <v>1.1098779134295227</v>
      </c>
      <c r="J19" s="13">
        <f>0.1*I19</f>
        <v>0.11098779134295228</v>
      </c>
      <c r="K19" s="12">
        <f>I19-J19</f>
        <v>0.99889012208657046</v>
      </c>
      <c r="L19" s="12">
        <f>I19+J19</f>
        <v>1.2208657047724749</v>
      </c>
    </row>
    <row r="20" spans="1:27">
      <c r="A20">
        <v>4</v>
      </c>
      <c r="B20">
        <v>1.3</v>
      </c>
      <c r="C20">
        <v>1.0699999999999998</v>
      </c>
      <c r="G20">
        <v>2</v>
      </c>
      <c r="H20" s="12">
        <v>0.59451042807564503</v>
      </c>
      <c r="I20" s="12">
        <f>1/1.557</f>
        <v>0.64226075786769432</v>
      </c>
      <c r="J20" s="13">
        <f t="shared" ref="J20:J21" si="8">0.1*I20</f>
        <v>6.4226075786769435E-2</v>
      </c>
      <c r="K20" s="12">
        <f t="shared" ref="K20:K21" si="9">I20-J20</f>
        <v>0.5780346820809249</v>
      </c>
      <c r="L20" s="12">
        <f t="shared" ref="L20:L21" si="10">I20+J20</f>
        <v>0.70648683365446374</v>
      </c>
      <c r="O20" s="12"/>
    </row>
    <row r="21" spans="1:27">
      <c r="A21">
        <v>5</v>
      </c>
      <c r="B21">
        <v>1.5</v>
      </c>
      <c r="C21">
        <v>1.1000000000000001</v>
      </c>
      <c r="G21">
        <v>3</v>
      </c>
      <c r="H21" s="12">
        <v>1.3333474099225773</v>
      </c>
      <c r="I21" s="12">
        <f>1/0.724</f>
        <v>1.3812154696132597</v>
      </c>
      <c r="J21" s="13">
        <f t="shared" si="8"/>
        <v>0.13812154696132597</v>
      </c>
      <c r="K21" s="12">
        <f t="shared" si="9"/>
        <v>1.2430939226519337</v>
      </c>
      <c r="L21" s="12">
        <f t="shared" si="10"/>
        <v>1.5193370165745856</v>
      </c>
      <c r="O21" s="12"/>
    </row>
    <row r="22" spans="1:27">
      <c r="A22">
        <v>6</v>
      </c>
      <c r="B22">
        <v>1.6</v>
      </c>
      <c r="C22">
        <v>1.1300000000000001</v>
      </c>
      <c r="H22" s="3"/>
      <c r="I22" s="3"/>
      <c r="O22" s="1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>
        <v>7</v>
      </c>
      <c r="B23">
        <v>1.8</v>
      </c>
      <c r="C23">
        <v>1.1499999999999999</v>
      </c>
      <c r="H23" s="3"/>
      <c r="I23" s="3"/>
      <c r="T23" s="1"/>
      <c r="U23" s="2"/>
      <c r="V23" s="2"/>
      <c r="W23" s="2"/>
      <c r="X23" s="2"/>
      <c r="Y23" s="2"/>
      <c r="Z23" s="2"/>
      <c r="AA23" s="2"/>
    </row>
    <row r="24" spans="1:27">
      <c r="A24">
        <v>8</v>
      </c>
      <c r="B24">
        <v>2</v>
      </c>
      <c r="C24">
        <v>1.1800000000000002</v>
      </c>
      <c r="H24" s="3"/>
      <c r="I24" s="3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>
        <v>9</v>
      </c>
      <c r="B25">
        <v>2.2000000000000002</v>
      </c>
      <c r="C25">
        <v>1.21</v>
      </c>
      <c r="H25" s="3"/>
      <c r="I25" s="3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>
        <v>10</v>
      </c>
      <c r="B26">
        <v>2.4</v>
      </c>
      <c r="C26">
        <v>1.24</v>
      </c>
      <c r="H26" s="3"/>
      <c r="I26" s="3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>
        <v>11</v>
      </c>
      <c r="B27">
        <v>2.7</v>
      </c>
      <c r="C27">
        <v>1.27</v>
      </c>
      <c r="H27" s="3"/>
      <c r="I27" s="3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>
        <v>12</v>
      </c>
      <c r="B28">
        <v>3</v>
      </c>
      <c r="C28">
        <v>1.3</v>
      </c>
      <c r="H28" s="3"/>
      <c r="I28" s="3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>
        <v>13</v>
      </c>
      <c r="B29">
        <v>3.3</v>
      </c>
      <c r="C29">
        <v>1.33</v>
      </c>
      <c r="H29" s="3"/>
      <c r="I29" s="3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>
        <v>14</v>
      </c>
      <c r="B30">
        <v>3.6</v>
      </c>
      <c r="C30">
        <v>1.3699999999999999</v>
      </c>
      <c r="H30" s="3"/>
      <c r="I30" s="3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>
        <v>15</v>
      </c>
      <c r="B31">
        <v>3.9</v>
      </c>
      <c r="C31">
        <v>1.4</v>
      </c>
      <c r="H31" s="3"/>
      <c r="I31" s="3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>
        <v>16</v>
      </c>
      <c r="B32">
        <v>4.3</v>
      </c>
      <c r="C32">
        <v>1.4300000000000002</v>
      </c>
      <c r="H32" s="3"/>
      <c r="I32" s="3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>
        <v>17</v>
      </c>
      <c r="B33">
        <v>4.7</v>
      </c>
      <c r="C33">
        <v>1.47</v>
      </c>
      <c r="H33" s="3"/>
      <c r="I33" s="3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>
        <v>18</v>
      </c>
      <c r="B34">
        <v>5.0999999999999996</v>
      </c>
      <c r="C34">
        <v>1.5</v>
      </c>
      <c r="H34" s="3"/>
      <c r="I34" s="3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>
        <v>19</v>
      </c>
      <c r="B35">
        <v>5.6</v>
      </c>
      <c r="C35">
        <v>1.54</v>
      </c>
      <c r="H35" s="3"/>
      <c r="I35" s="3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>
        <v>20</v>
      </c>
      <c r="B36">
        <v>6.2</v>
      </c>
      <c r="C36">
        <v>1.58</v>
      </c>
      <c r="H36" s="3"/>
      <c r="I36" s="3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>
        <v>21</v>
      </c>
      <c r="B37">
        <v>6.8</v>
      </c>
      <c r="C37">
        <v>1.6199999999999999</v>
      </c>
      <c r="H37" s="3"/>
      <c r="I37" s="3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>
        <v>22</v>
      </c>
      <c r="B38">
        <v>7.5</v>
      </c>
      <c r="C38">
        <v>1.65</v>
      </c>
      <c r="H38" s="3"/>
      <c r="I38" s="3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>
        <v>23</v>
      </c>
      <c r="B39">
        <v>8.1999999999999993</v>
      </c>
      <c r="C39">
        <v>1.69</v>
      </c>
      <c r="H39" s="3"/>
      <c r="I39" s="3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>
        <v>24</v>
      </c>
      <c r="B40">
        <v>9.1</v>
      </c>
      <c r="C40">
        <v>1.7399999999999998</v>
      </c>
      <c r="H40" s="3"/>
      <c r="I40" s="3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>
        <v>25</v>
      </c>
      <c r="C41">
        <v>1.78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>
        <v>26</v>
      </c>
      <c r="C42">
        <v>1.8199999999999998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>
        <v>27</v>
      </c>
      <c r="C43">
        <v>1.8699999999999999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>
        <v>28</v>
      </c>
      <c r="C44">
        <v>1.9100000000000001</v>
      </c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>
        <v>29</v>
      </c>
      <c r="C45">
        <v>1.9600000000000002</v>
      </c>
      <c r="Q45" s="2"/>
      <c r="R45" s="2"/>
      <c r="S45" s="2"/>
    </row>
    <row r="46" spans="1:27">
      <c r="A46">
        <v>30</v>
      </c>
      <c r="C46">
        <v>2</v>
      </c>
    </row>
    <row r="47" spans="1:27">
      <c r="A47">
        <v>31</v>
      </c>
      <c r="C47">
        <v>2.0499999999999998</v>
      </c>
    </row>
    <row r="48" spans="1:27">
      <c r="A48">
        <v>32</v>
      </c>
      <c r="C48">
        <v>2.1</v>
      </c>
    </row>
    <row r="49" spans="1:3">
      <c r="A49">
        <v>33</v>
      </c>
      <c r="C49">
        <v>2.15</v>
      </c>
    </row>
    <row r="50" spans="1:3">
      <c r="A50">
        <v>34</v>
      </c>
      <c r="C50">
        <v>2.21</v>
      </c>
    </row>
    <row r="51" spans="1:3">
      <c r="A51">
        <v>35</v>
      </c>
      <c r="C51">
        <v>2.2600000000000002</v>
      </c>
    </row>
    <row r="52" spans="1:3">
      <c r="A52">
        <v>36</v>
      </c>
      <c r="C52">
        <v>2.3199999999999998</v>
      </c>
    </row>
    <row r="53" spans="1:3">
      <c r="A53">
        <v>37</v>
      </c>
      <c r="C53">
        <v>2.37</v>
      </c>
    </row>
    <row r="54" spans="1:3">
      <c r="A54">
        <v>38</v>
      </c>
      <c r="C54">
        <v>2.4300000000000002</v>
      </c>
    </row>
    <row r="55" spans="1:3">
      <c r="A55">
        <v>39</v>
      </c>
      <c r="C55">
        <v>2.4899999999999998</v>
      </c>
    </row>
    <row r="56" spans="1:3">
      <c r="A56">
        <v>40</v>
      </c>
      <c r="C56">
        <v>2.5499999999999998</v>
      </c>
    </row>
    <row r="57" spans="1:3">
      <c r="A57">
        <v>41</v>
      </c>
      <c r="C57">
        <v>2.6100000000000003</v>
      </c>
    </row>
    <row r="58" spans="1:3">
      <c r="A58">
        <v>42</v>
      </c>
      <c r="C58">
        <v>2.67</v>
      </c>
    </row>
    <row r="59" spans="1:3">
      <c r="A59">
        <v>43</v>
      </c>
      <c r="C59">
        <v>2.7399999999999998</v>
      </c>
    </row>
    <row r="60" spans="1:3">
      <c r="A60">
        <v>44</v>
      </c>
      <c r="C60">
        <v>2.8</v>
      </c>
    </row>
    <row r="61" spans="1:3">
      <c r="A61">
        <v>45</v>
      </c>
      <c r="C61">
        <v>2.87</v>
      </c>
    </row>
    <row r="62" spans="1:3">
      <c r="A62">
        <v>46</v>
      </c>
      <c r="C62">
        <v>2.94</v>
      </c>
    </row>
    <row r="63" spans="1:3">
      <c r="A63">
        <v>47</v>
      </c>
      <c r="C63">
        <v>3.0100000000000002</v>
      </c>
    </row>
    <row r="64" spans="1:3">
      <c r="A64">
        <v>48</v>
      </c>
      <c r="C64">
        <v>3.09</v>
      </c>
    </row>
    <row r="65" spans="1:3">
      <c r="A65">
        <v>49</v>
      </c>
      <c r="C65">
        <v>3.16</v>
      </c>
    </row>
    <row r="66" spans="1:3">
      <c r="A66">
        <v>50</v>
      </c>
      <c r="C66">
        <v>3.2399999999999998</v>
      </c>
    </row>
    <row r="67" spans="1:3">
      <c r="A67">
        <v>51</v>
      </c>
      <c r="C67">
        <v>3.3200000000000003</v>
      </c>
    </row>
    <row r="68" spans="1:3">
      <c r="A68">
        <v>52</v>
      </c>
      <c r="C68">
        <v>3.4</v>
      </c>
    </row>
    <row r="69" spans="1:3">
      <c r="A69">
        <v>53</v>
      </c>
      <c r="C69">
        <v>3.4799999999999995</v>
      </c>
    </row>
    <row r="70" spans="1:3">
      <c r="A70">
        <v>54</v>
      </c>
      <c r="C70">
        <v>3.5700000000000003</v>
      </c>
    </row>
    <row r="71" spans="1:3">
      <c r="A71">
        <v>55</v>
      </c>
      <c r="C71">
        <v>3.65</v>
      </c>
    </row>
    <row r="72" spans="1:3">
      <c r="A72">
        <v>56</v>
      </c>
      <c r="C72">
        <v>3.7399999999999998</v>
      </c>
    </row>
    <row r="73" spans="1:3">
      <c r="A73">
        <v>57</v>
      </c>
      <c r="C73">
        <v>3.8299999999999996</v>
      </c>
    </row>
    <row r="74" spans="1:3">
      <c r="A74">
        <v>58</v>
      </c>
      <c r="C74">
        <v>3.9200000000000004</v>
      </c>
    </row>
    <row r="75" spans="1:3">
      <c r="A75">
        <v>59</v>
      </c>
      <c r="C75">
        <v>4.0200000000000005</v>
      </c>
    </row>
    <row r="76" spans="1:3">
      <c r="A76">
        <v>60</v>
      </c>
      <c r="C76">
        <v>4.12</v>
      </c>
    </row>
    <row r="77" spans="1:3">
      <c r="A77">
        <v>61</v>
      </c>
      <c r="C77">
        <v>4.2200000000000006</v>
      </c>
    </row>
    <row r="78" spans="1:3">
      <c r="A78">
        <v>62</v>
      </c>
      <c r="C78">
        <v>4.32</v>
      </c>
    </row>
    <row r="79" spans="1:3">
      <c r="A79">
        <v>63</v>
      </c>
      <c r="C79">
        <v>4.42</v>
      </c>
    </row>
    <row r="80" spans="1:3">
      <c r="A80">
        <v>64</v>
      </c>
      <c r="C80">
        <v>4.5299999999999994</v>
      </c>
    </row>
    <row r="81" spans="1:3">
      <c r="A81">
        <v>65</v>
      </c>
      <c r="C81">
        <v>4.6399999999999997</v>
      </c>
    </row>
    <row r="82" spans="1:3">
      <c r="A82">
        <v>66</v>
      </c>
      <c r="C82">
        <v>4.75</v>
      </c>
    </row>
    <row r="83" spans="1:3">
      <c r="A83">
        <v>67</v>
      </c>
      <c r="C83">
        <v>4.87</v>
      </c>
    </row>
    <row r="84" spans="1:3">
      <c r="A84">
        <v>68</v>
      </c>
      <c r="C84">
        <v>4.99</v>
      </c>
    </row>
    <row r="85" spans="1:3">
      <c r="A85">
        <v>69</v>
      </c>
      <c r="C85">
        <v>5.1100000000000003</v>
      </c>
    </row>
    <row r="86" spans="1:3">
      <c r="A86">
        <v>70</v>
      </c>
      <c r="C86">
        <v>5.2299999999999995</v>
      </c>
    </row>
    <row r="87" spans="1:3">
      <c r="A87">
        <v>71</v>
      </c>
      <c r="C87">
        <v>5.36</v>
      </c>
    </row>
    <row r="88" spans="1:3">
      <c r="A88">
        <v>72</v>
      </c>
      <c r="C88">
        <v>5.49</v>
      </c>
    </row>
    <row r="89" spans="1:3">
      <c r="A89">
        <v>73</v>
      </c>
      <c r="C89">
        <v>5.62</v>
      </c>
    </row>
    <row r="90" spans="1:3">
      <c r="A90">
        <v>74</v>
      </c>
      <c r="C90">
        <v>5.76</v>
      </c>
    </row>
    <row r="91" spans="1:3">
      <c r="A91">
        <v>75</v>
      </c>
      <c r="C91">
        <v>5.9</v>
      </c>
    </row>
    <row r="92" spans="1:3">
      <c r="A92">
        <v>76</v>
      </c>
      <c r="C92">
        <v>6.04</v>
      </c>
    </row>
    <row r="93" spans="1:3">
      <c r="A93">
        <v>77</v>
      </c>
      <c r="C93">
        <v>6.1899999999999995</v>
      </c>
    </row>
    <row r="94" spans="1:3">
      <c r="A94">
        <v>78</v>
      </c>
      <c r="C94">
        <v>6.34</v>
      </c>
    </row>
    <row r="95" spans="1:3">
      <c r="A95">
        <v>79</v>
      </c>
      <c r="C95">
        <v>6.49</v>
      </c>
    </row>
    <row r="96" spans="1:3">
      <c r="A96">
        <v>80</v>
      </c>
      <c r="C96">
        <v>6.65</v>
      </c>
    </row>
    <row r="97" spans="1:3">
      <c r="A97">
        <v>81</v>
      </c>
      <c r="C97">
        <v>6.81</v>
      </c>
    </row>
    <row r="98" spans="1:3">
      <c r="A98">
        <v>82</v>
      </c>
      <c r="C98">
        <v>6.9799999999999995</v>
      </c>
    </row>
    <row r="99" spans="1:3">
      <c r="A99">
        <v>83</v>
      </c>
      <c r="C99">
        <v>7.15</v>
      </c>
    </row>
    <row r="100" spans="1:3">
      <c r="A100">
        <v>84</v>
      </c>
      <c r="C100">
        <v>7.32</v>
      </c>
    </row>
    <row r="101" spans="1:3">
      <c r="A101">
        <v>85</v>
      </c>
      <c r="C101">
        <v>7.5</v>
      </c>
    </row>
    <row r="102" spans="1:3">
      <c r="A102">
        <v>86</v>
      </c>
      <c r="C102">
        <v>7.68</v>
      </c>
    </row>
    <row r="103" spans="1:3">
      <c r="A103">
        <v>87</v>
      </c>
      <c r="C103">
        <v>7.87</v>
      </c>
    </row>
    <row r="104" spans="1:3">
      <c r="A104">
        <v>88</v>
      </c>
      <c r="C104">
        <v>8.06</v>
      </c>
    </row>
    <row r="105" spans="1:3">
      <c r="A105">
        <v>89</v>
      </c>
      <c r="C105">
        <v>8.25</v>
      </c>
    </row>
    <row r="106" spans="1:3">
      <c r="A106">
        <v>90</v>
      </c>
      <c r="C106">
        <v>8.4499999999999993</v>
      </c>
    </row>
    <row r="107" spans="1:3">
      <c r="A107">
        <v>91</v>
      </c>
      <c r="C107">
        <v>8.66</v>
      </c>
    </row>
    <row r="108" spans="1:3">
      <c r="A108">
        <v>92</v>
      </c>
      <c r="C108">
        <v>8.8699999999999992</v>
      </c>
    </row>
    <row r="109" spans="1:3">
      <c r="A109">
        <v>93</v>
      </c>
      <c r="C109">
        <v>9.09</v>
      </c>
    </row>
    <row r="110" spans="1:3">
      <c r="A110">
        <v>94</v>
      </c>
      <c r="C110">
        <v>9.31</v>
      </c>
    </row>
    <row r="111" spans="1:3">
      <c r="A111">
        <v>95</v>
      </c>
      <c r="C111">
        <v>9.5299999999999994</v>
      </c>
    </row>
    <row r="112" spans="1:3">
      <c r="A112">
        <v>96</v>
      </c>
      <c r="C112">
        <v>9.76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F133-C2C6-1944-8225-7E9BD2A731ED}">
  <dimension ref="A1:X119"/>
  <sheetViews>
    <sheetView workbookViewId="0">
      <selection activeCell="F13" sqref="F13"/>
    </sheetView>
  </sheetViews>
  <sheetFormatPr baseColWidth="10" defaultRowHeight="16"/>
  <cols>
    <col min="7" max="7" width="12.33203125" customWidth="1"/>
  </cols>
  <sheetData>
    <row r="1" spans="1:10">
      <c r="A1" t="s">
        <v>24</v>
      </c>
    </row>
    <row r="3" spans="1:10">
      <c r="A3" t="s">
        <v>0</v>
      </c>
      <c r="B3" t="s">
        <v>1</v>
      </c>
    </row>
    <row r="4" spans="1:10">
      <c r="A4" t="s">
        <v>2</v>
      </c>
      <c r="B4">
        <v>2.3141729116522999E-2</v>
      </c>
      <c r="J4" s="3"/>
    </row>
    <row r="5" spans="1:10">
      <c r="A5" t="s">
        <v>3</v>
      </c>
      <c r="B5">
        <v>1.0710698700563099</v>
      </c>
    </row>
    <row r="6" spans="1:10">
      <c r="A6" t="s">
        <v>4</v>
      </c>
      <c r="B6">
        <v>2.2186424560330198</v>
      </c>
    </row>
    <row r="7" spans="1:10">
      <c r="A7" t="s">
        <v>5</v>
      </c>
      <c r="B7">
        <v>0.218600149884003</v>
      </c>
    </row>
    <row r="8" spans="1:10">
      <c r="A8" t="s">
        <v>6</v>
      </c>
      <c r="B8">
        <v>0.122566332667259</v>
      </c>
    </row>
    <row r="9" spans="1:10">
      <c r="A9" t="s">
        <v>7</v>
      </c>
      <c r="B9" s="1">
        <v>5.6297889964389799E-7</v>
      </c>
      <c r="C9" s="1"/>
      <c r="D9" s="1"/>
      <c r="E9" s="1"/>
      <c r="F9" s="1"/>
    </row>
    <row r="10" spans="1:10">
      <c r="B10">
        <v>17</v>
      </c>
    </row>
    <row r="12" spans="1:10">
      <c r="A12" t="s">
        <v>8</v>
      </c>
      <c r="B12" t="s">
        <v>19</v>
      </c>
      <c r="C12" t="s">
        <v>22</v>
      </c>
      <c r="D12" t="s">
        <v>1</v>
      </c>
      <c r="E12" t="s">
        <v>25</v>
      </c>
      <c r="F12" t="s">
        <v>20</v>
      </c>
      <c r="G12" t="s">
        <v>21</v>
      </c>
    </row>
    <row r="13" spans="1:10">
      <c r="A13" t="s">
        <v>9</v>
      </c>
      <c r="B13" s="1">
        <f>INDEX(B24:B47,B10)*0.0000000001</f>
        <v>4.7000000000000003E-10</v>
      </c>
      <c r="C13" s="1">
        <f>10^_xlfn.FLOOR.MATH(LOG10(B13), 1)</f>
        <v>1E-10</v>
      </c>
      <c r="D13" s="4">
        <f>B13/C13</f>
        <v>4.7</v>
      </c>
      <c r="E13" s="7">
        <v>1.2</v>
      </c>
      <c r="F13" s="8">
        <f>E13*C13</f>
        <v>1.2E-10</v>
      </c>
      <c r="G13" s="3">
        <f>ABS(F13-B13)/B13</f>
        <v>0.74468085106382975</v>
      </c>
      <c r="I13" s="1">
        <v>1.2999999999999999E-10</v>
      </c>
    </row>
    <row r="14" spans="1:10">
      <c r="A14" t="s">
        <v>10</v>
      </c>
      <c r="B14" s="1">
        <f>B9/B13</f>
        <v>1197.8274460508467</v>
      </c>
      <c r="C14" s="1">
        <f t="shared" ref="C14:C20" si="0">10^_xlfn.FLOOR.MATH(LOG10(B14), 1)</f>
        <v>1000</v>
      </c>
      <c r="D14" s="4">
        <f t="shared" ref="D14:D20" si="1">B14/C14</f>
        <v>1.1978274460508467</v>
      </c>
      <c r="E14" s="7">
        <v>4.6399999999999997</v>
      </c>
      <c r="F14" s="8">
        <f>E14*C14</f>
        <v>4640</v>
      </c>
      <c r="G14" s="3">
        <f t="shared" ref="G14:G20" si="2">ABS(F14-B14)/B14</f>
        <v>2.8736798153171024</v>
      </c>
      <c r="I14" s="1">
        <v>279000</v>
      </c>
    </row>
    <row r="15" spans="1:10">
      <c r="A15" t="s">
        <v>11</v>
      </c>
      <c r="B15" s="1">
        <f>B14/B4</f>
        <v>51760.498967884298</v>
      </c>
      <c r="C15" s="1">
        <f t="shared" si="0"/>
        <v>10000</v>
      </c>
      <c r="D15" s="4">
        <f t="shared" si="1"/>
        <v>5.1760498967884301</v>
      </c>
      <c r="E15" s="7">
        <v>2.0499999999999998</v>
      </c>
      <c r="F15" s="8">
        <f t="shared" ref="F15:F20" si="3">E15*C15</f>
        <v>20500</v>
      </c>
      <c r="G15" s="3">
        <f t="shared" si="2"/>
        <v>0.60394508536867886</v>
      </c>
      <c r="I15" s="1">
        <v>15900000</v>
      </c>
    </row>
    <row r="16" spans="1:10">
      <c r="A16" t="s">
        <v>12</v>
      </c>
      <c r="B16" s="1">
        <f>B14/B5</f>
        <v>1118.3466919743271</v>
      </c>
      <c r="C16" s="1">
        <f t="shared" si="0"/>
        <v>1000</v>
      </c>
      <c r="D16" s="4">
        <f t="shared" si="1"/>
        <v>1.118346691974327</v>
      </c>
      <c r="E16" s="7">
        <v>4.42</v>
      </c>
      <c r="F16" s="8">
        <f t="shared" si="3"/>
        <v>4420</v>
      </c>
      <c r="G16" s="3">
        <f t="shared" si="2"/>
        <v>2.9522627747902939</v>
      </c>
      <c r="I16" s="1">
        <v>53200</v>
      </c>
    </row>
    <row r="17" spans="1:24">
      <c r="A17" t="s">
        <v>13</v>
      </c>
      <c r="B17">
        <f>B14/(B6+B8+2)</f>
        <v>275.92025731834616</v>
      </c>
      <c r="C17" s="1">
        <f t="shared" si="0"/>
        <v>100</v>
      </c>
      <c r="D17" s="4">
        <f t="shared" si="1"/>
        <v>2.7592025731834617</v>
      </c>
      <c r="E17" s="7">
        <v>1.0699999999999998</v>
      </c>
      <c r="F17" s="8">
        <f t="shared" si="3"/>
        <v>106.99999999999999</v>
      </c>
      <c r="G17" s="3">
        <f t="shared" si="2"/>
        <v>0.61220679829771429</v>
      </c>
      <c r="I17" s="1">
        <v>51100</v>
      </c>
    </row>
    <row r="18" spans="1:24">
      <c r="A18" t="s">
        <v>14</v>
      </c>
      <c r="B18" s="1">
        <f>B14/B8</f>
        <v>9772.8912988095053</v>
      </c>
      <c r="C18" s="1">
        <f t="shared" si="0"/>
        <v>1000</v>
      </c>
      <c r="D18" s="4">
        <f t="shared" si="1"/>
        <v>9.7728912988095047</v>
      </c>
      <c r="E18" s="7">
        <v>3.8299999999999996</v>
      </c>
      <c r="F18" s="8">
        <f t="shared" si="3"/>
        <v>3829.9999999999995</v>
      </c>
      <c r="G18" s="3">
        <f t="shared" si="2"/>
        <v>0.60809960093728299</v>
      </c>
      <c r="I18" s="1">
        <v>68100</v>
      </c>
      <c r="L18" s="1"/>
    </row>
    <row r="19" spans="1:24">
      <c r="A19" t="s">
        <v>15</v>
      </c>
      <c r="B19" s="1">
        <f>B6*B13</f>
        <v>1.0427619543355193E-9</v>
      </c>
      <c r="C19" s="1">
        <f t="shared" si="0"/>
        <v>1.0000000000000001E-9</v>
      </c>
      <c r="D19" s="4">
        <f t="shared" si="1"/>
        <v>1.0427619543355193</v>
      </c>
      <c r="E19" s="7">
        <v>2.7</v>
      </c>
      <c r="F19" s="8">
        <f t="shared" si="3"/>
        <v>2.7000000000000002E-9</v>
      </c>
      <c r="G19" s="3">
        <f t="shared" si="2"/>
        <v>1.5892774364984623</v>
      </c>
    </row>
    <row r="20" spans="1:24">
      <c r="A20" t="s">
        <v>16</v>
      </c>
      <c r="B20" s="1">
        <f>B7*B13</f>
        <v>1.0274207044548142E-10</v>
      </c>
      <c r="C20" s="1">
        <f t="shared" si="0"/>
        <v>1E-10</v>
      </c>
      <c r="D20" s="4">
        <f t="shared" si="1"/>
        <v>1.0274207044548143</v>
      </c>
      <c r="E20" s="7">
        <v>2.7</v>
      </c>
      <c r="F20" s="8">
        <f t="shared" si="3"/>
        <v>2.7000000000000005E-10</v>
      </c>
      <c r="G20" s="3">
        <f t="shared" si="2"/>
        <v>1.6279400330293285</v>
      </c>
    </row>
    <row r="21" spans="1:24">
      <c r="B21" s="1"/>
      <c r="C21" s="1"/>
      <c r="D21" s="1"/>
      <c r="E21" s="5"/>
      <c r="F21" s="1"/>
      <c r="G21" s="3">
        <f>SUM(G13:G20)</f>
        <v>11.612092395302696</v>
      </c>
    </row>
    <row r="23" spans="1:24">
      <c r="A23" t="s">
        <v>23</v>
      </c>
      <c r="B23" t="s">
        <v>18</v>
      </c>
      <c r="C23" t="s">
        <v>17</v>
      </c>
    </row>
    <row r="24" spans="1:24">
      <c r="A24">
        <v>1</v>
      </c>
      <c r="B24">
        <v>1</v>
      </c>
      <c r="C24">
        <v>1</v>
      </c>
      <c r="E24" s="3">
        <v>0.12470000000000001</v>
      </c>
      <c r="F24" s="6">
        <v>0.09</v>
      </c>
    </row>
    <row r="25" spans="1:24">
      <c r="A25">
        <v>2</v>
      </c>
      <c r="B25">
        <v>1.1000000000000001</v>
      </c>
      <c r="C25">
        <v>1.02</v>
      </c>
      <c r="E25" s="3">
        <v>3.1399999999999997E-2</v>
      </c>
      <c r="F25" s="3">
        <v>9.7000000000000003E-3</v>
      </c>
    </row>
    <row r="26" spans="1:24">
      <c r="A26">
        <v>3</v>
      </c>
      <c r="B26">
        <v>1.2</v>
      </c>
      <c r="C26">
        <v>1.05</v>
      </c>
      <c r="E26" s="3">
        <v>3.6999999999999998E-2</v>
      </c>
      <c r="F26" s="3">
        <v>1.06E-2</v>
      </c>
    </row>
    <row r="27" spans="1:24">
      <c r="A27">
        <v>4</v>
      </c>
      <c r="B27">
        <v>1.3</v>
      </c>
      <c r="C27">
        <v>1.0699999999999998</v>
      </c>
      <c r="E27" s="3">
        <v>2.75E-2</v>
      </c>
      <c r="F27" s="3">
        <v>9.9000000000000008E-3</v>
      </c>
      <c r="G27" t="s">
        <v>26</v>
      </c>
    </row>
    <row r="28" spans="1:24">
      <c r="A28">
        <v>5</v>
      </c>
      <c r="B28">
        <v>1.5</v>
      </c>
      <c r="C28">
        <v>1.1000000000000001</v>
      </c>
      <c r="E28" s="3">
        <v>7.4099999999999999E-2</v>
      </c>
      <c r="F28" s="3">
        <v>4.41E-2</v>
      </c>
    </row>
    <row r="29" spans="1:24">
      <c r="A29">
        <v>6</v>
      </c>
      <c r="B29">
        <v>1.6</v>
      </c>
      <c r="C29">
        <v>1.1300000000000001</v>
      </c>
      <c r="E29" s="3">
        <v>5.3400000000000003E-2</v>
      </c>
      <c r="F29" s="3">
        <v>2.0500000000000001E-2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>
      <c r="A30">
        <v>7</v>
      </c>
      <c r="B30">
        <v>1.8</v>
      </c>
      <c r="C30">
        <v>1.1499999999999999</v>
      </c>
      <c r="E30" s="3">
        <v>7.3700000000000002E-2</v>
      </c>
      <c r="F30" s="3">
        <v>3.7400000000000003E-2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>
      <c r="A31">
        <v>8</v>
      </c>
      <c r="B31">
        <v>2</v>
      </c>
      <c r="C31">
        <v>1.1800000000000002</v>
      </c>
      <c r="E31" s="3">
        <v>6.9900000000000004E-2</v>
      </c>
      <c r="F31" s="3">
        <v>3.3700000000000001E-2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>
      <c r="A32">
        <v>9</v>
      </c>
      <c r="B32">
        <v>2.2000000000000002</v>
      </c>
      <c r="C32">
        <v>1.21</v>
      </c>
      <c r="E32" s="3">
        <v>6.1400000000000003E-2</v>
      </c>
      <c r="F32" s="3">
        <v>3.0599999999999999E-2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>
      <c r="A33">
        <v>10</v>
      </c>
      <c r="B33">
        <v>2.4</v>
      </c>
      <c r="C33">
        <v>1.24</v>
      </c>
      <c r="E33" s="3">
        <v>8.1699999999999995E-2</v>
      </c>
      <c r="F33" s="3">
        <v>4.2000000000000003E-2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>
      <c r="A34">
        <v>11</v>
      </c>
      <c r="B34">
        <v>2.7</v>
      </c>
      <c r="C34">
        <v>1.27</v>
      </c>
      <c r="E34" s="3">
        <v>5.5199999999999999E-2</v>
      </c>
      <c r="F34" s="3">
        <v>1.2699999999999999E-2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>
      <c r="A35">
        <v>12</v>
      </c>
      <c r="B35">
        <v>3</v>
      </c>
      <c r="C35">
        <v>1.3</v>
      </c>
      <c r="E35" s="3">
        <v>4.7600000000000003E-2</v>
      </c>
      <c r="F35" s="3">
        <v>1.14E-2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>
      <c r="A36">
        <v>13</v>
      </c>
      <c r="B36">
        <v>3.3</v>
      </c>
      <c r="C36">
        <v>1.33</v>
      </c>
      <c r="E36" s="3">
        <v>0.1125</v>
      </c>
      <c r="F36" s="3">
        <v>8.0500000000000002E-2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>
      <c r="A37">
        <v>14</v>
      </c>
      <c r="B37">
        <v>3.6</v>
      </c>
      <c r="C37">
        <v>1.3699999999999999</v>
      </c>
      <c r="E37" s="3">
        <v>6.2300000000000001E-2</v>
      </c>
      <c r="F37" s="3">
        <v>1.8800000000000001E-2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>
      <c r="A38">
        <v>15</v>
      </c>
      <c r="B38">
        <v>3.9</v>
      </c>
      <c r="C38">
        <v>1.4</v>
      </c>
      <c r="E38" s="3">
        <v>6.2600000000000003E-2</v>
      </c>
      <c r="F38" s="3">
        <v>2.5999999999999999E-2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>
      <c r="A39">
        <v>16</v>
      </c>
      <c r="B39">
        <v>4.3</v>
      </c>
      <c r="C39">
        <v>1.4300000000000002</v>
      </c>
      <c r="E39" s="3">
        <v>5.0599999999999999E-2</v>
      </c>
      <c r="F39" s="3">
        <v>1.26E-2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>
      <c r="A40">
        <v>17</v>
      </c>
      <c r="B40">
        <v>4.7</v>
      </c>
      <c r="C40">
        <v>1.47</v>
      </c>
      <c r="E40" s="3">
        <v>9.3799999999999994E-2</v>
      </c>
      <c r="F40" s="3">
        <v>6.4199999999999993E-2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>
      <c r="A41">
        <v>18</v>
      </c>
      <c r="B41">
        <v>5.0999999999999996</v>
      </c>
      <c r="C41">
        <v>1.5</v>
      </c>
      <c r="E41" s="3">
        <v>5.7299999999999997E-2</v>
      </c>
      <c r="F41" s="3">
        <v>1.9300000000000001E-2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>
      <c r="A42">
        <v>19</v>
      </c>
      <c r="B42">
        <v>5.6</v>
      </c>
      <c r="C42">
        <v>1.54</v>
      </c>
      <c r="E42" s="3">
        <v>7.9799999999999996E-2</v>
      </c>
      <c r="F42" s="3">
        <v>4.7300000000000002E-2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>
      <c r="A43">
        <v>20</v>
      </c>
      <c r="B43">
        <v>6.2</v>
      </c>
      <c r="C43">
        <v>1.58</v>
      </c>
      <c r="E43" s="3">
        <v>7.3800000000000004E-2</v>
      </c>
      <c r="F43" s="3">
        <v>3.1899999999999998E-2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>
      <c r="A44">
        <v>21</v>
      </c>
      <c r="B44">
        <v>6.8</v>
      </c>
      <c r="C44">
        <v>1.6199999999999999</v>
      </c>
      <c r="E44" s="3">
        <v>4.9099999999999998E-2</v>
      </c>
      <c r="F44" s="3">
        <v>1.9300000000000001E-2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>
      <c r="A45">
        <v>22</v>
      </c>
      <c r="B45">
        <v>7.5</v>
      </c>
      <c r="C45">
        <v>1.65</v>
      </c>
      <c r="E45" s="3">
        <v>5.7000000000000002E-2</v>
      </c>
      <c r="F45" s="3">
        <v>2.1899999999999999E-2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>
      <c r="A46">
        <v>23</v>
      </c>
      <c r="B46">
        <v>8.1999999999999993</v>
      </c>
      <c r="C46">
        <v>1.69</v>
      </c>
      <c r="E46" s="3">
        <v>6.08E-2</v>
      </c>
      <c r="F46" s="3">
        <v>2.41E-2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>
      <c r="A47">
        <v>24</v>
      </c>
      <c r="B47">
        <v>9.1</v>
      </c>
      <c r="C47">
        <v>1.7399999999999998</v>
      </c>
      <c r="E47" s="3">
        <v>4.5199999999999997E-2</v>
      </c>
      <c r="F47" s="3">
        <v>1.12E-2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>
      <c r="A48">
        <v>25</v>
      </c>
      <c r="C48">
        <v>1.78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>
      <c r="A49">
        <v>26</v>
      </c>
      <c r="C49">
        <v>1.8199999999999998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>
      <c r="A50">
        <v>27</v>
      </c>
      <c r="C50">
        <v>1.8699999999999999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>
      <c r="A51">
        <v>28</v>
      </c>
      <c r="C51">
        <v>1.9100000000000001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>
      <c r="A52">
        <v>29</v>
      </c>
      <c r="C52">
        <v>1.9600000000000002</v>
      </c>
      <c r="N52" s="2"/>
      <c r="O52" s="2"/>
      <c r="P52" s="2"/>
    </row>
    <row r="53" spans="1:24">
      <c r="A53">
        <v>30</v>
      </c>
      <c r="C53">
        <v>2</v>
      </c>
    </row>
    <row r="54" spans="1:24">
      <c r="A54">
        <v>31</v>
      </c>
      <c r="C54">
        <v>2.0499999999999998</v>
      </c>
    </row>
    <row r="55" spans="1:24">
      <c r="A55">
        <v>32</v>
      </c>
      <c r="C55">
        <v>2.1</v>
      </c>
    </row>
    <row r="56" spans="1:24">
      <c r="A56">
        <v>33</v>
      </c>
      <c r="C56">
        <v>2.15</v>
      </c>
    </row>
    <row r="57" spans="1:24">
      <c r="A57">
        <v>34</v>
      </c>
      <c r="C57">
        <v>2.21</v>
      </c>
    </row>
    <row r="58" spans="1:24">
      <c r="A58">
        <v>35</v>
      </c>
      <c r="C58">
        <v>2.2600000000000002</v>
      </c>
    </row>
    <row r="59" spans="1:24">
      <c r="A59">
        <v>36</v>
      </c>
      <c r="C59">
        <v>2.3199999999999998</v>
      </c>
    </row>
    <row r="60" spans="1:24">
      <c r="A60">
        <v>37</v>
      </c>
      <c r="C60">
        <v>2.37</v>
      </c>
    </row>
    <row r="61" spans="1:24">
      <c r="A61">
        <v>38</v>
      </c>
      <c r="C61">
        <v>2.4300000000000002</v>
      </c>
    </row>
    <row r="62" spans="1:24">
      <c r="A62">
        <v>39</v>
      </c>
      <c r="C62">
        <v>2.4899999999999998</v>
      </c>
    </row>
    <row r="63" spans="1:24">
      <c r="A63">
        <v>40</v>
      </c>
      <c r="C63">
        <v>2.5499999999999998</v>
      </c>
    </row>
    <row r="64" spans="1:24">
      <c r="A64">
        <v>41</v>
      </c>
      <c r="C64">
        <v>2.6100000000000003</v>
      </c>
    </row>
    <row r="65" spans="1:3">
      <c r="A65">
        <v>42</v>
      </c>
      <c r="C65">
        <v>2.67</v>
      </c>
    </row>
    <row r="66" spans="1:3">
      <c r="A66">
        <v>43</v>
      </c>
      <c r="C66">
        <v>2.7399999999999998</v>
      </c>
    </row>
    <row r="67" spans="1:3">
      <c r="A67">
        <v>44</v>
      </c>
      <c r="C67">
        <v>2.8</v>
      </c>
    </row>
    <row r="68" spans="1:3">
      <c r="A68">
        <v>45</v>
      </c>
      <c r="C68">
        <v>2.87</v>
      </c>
    </row>
    <row r="69" spans="1:3">
      <c r="A69">
        <v>46</v>
      </c>
      <c r="C69">
        <v>2.94</v>
      </c>
    </row>
    <row r="70" spans="1:3">
      <c r="A70">
        <v>47</v>
      </c>
      <c r="C70">
        <v>3.0100000000000002</v>
      </c>
    </row>
    <row r="71" spans="1:3">
      <c r="A71">
        <v>48</v>
      </c>
      <c r="C71">
        <v>3.09</v>
      </c>
    </row>
    <row r="72" spans="1:3">
      <c r="A72">
        <v>49</v>
      </c>
      <c r="C72">
        <v>3.16</v>
      </c>
    </row>
    <row r="73" spans="1:3">
      <c r="A73">
        <v>50</v>
      </c>
      <c r="C73">
        <v>3.2399999999999998</v>
      </c>
    </row>
    <row r="74" spans="1:3">
      <c r="A74">
        <v>51</v>
      </c>
      <c r="C74">
        <v>3.3200000000000003</v>
      </c>
    </row>
    <row r="75" spans="1:3">
      <c r="A75">
        <v>52</v>
      </c>
      <c r="C75">
        <v>3.4</v>
      </c>
    </row>
    <row r="76" spans="1:3">
      <c r="A76">
        <v>53</v>
      </c>
      <c r="C76">
        <v>3.4799999999999995</v>
      </c>
    </row>
    <row r="77" spans="1:3">
      <c r="A77">
        <v>54</v>
      </c>
      <c r="C77">
        <v>3.5700000000000003</v>
      </c>
    </row>
    <row r="78" spans="1:3">
      <c r="A78">
        <v>55</v>
      </c>
      <c r="C78">
        <v>3.65</v>
      </c>
    </row>
    <row r="79" spans="1:3">
      <c r="A79">
        <v>56</v>
      </c>
      <c r="C79">
        <v>3.7399999999999998</v>
      </c>
    </row>
    <row r="80" spans="1:3">
      <c r="A80">
        <v>57</v>
      </c>
      <c r="C80">
        <v>3.8299999999999996</v>
      </c>
    </row>
    <row r="81" spans="1:3">
      <c r="A81">
        <v>58</v>
      </c>
      <c r="C81">
        <v>3.9200000000000004</v>
      </c>
    </row>
    <row r="82" spans="1:3">
      <c r="A82">
        <v>59</v>
      </c>
      <c r="C82">
        <v>4.0200000000000005</v>
      </c>
    </row>
    <row r="83" spans="1:3">
      <c r="A83">
        <v>60</v>
      </c>
      <c r="C83">
        <v>4.12</v>
      </c>
    </row>
    <row r="84" spans="1:3">
      <c r="A84">
        <v>61</v>
      </c>
      <c r="C84">
        <v>4.2200000000000006</v>
      </c>
    </row>
    <row r="85" spans="1:3">
      <c r="A85">
        <v>62</v>
      </c>
      <c r="C85">
        <v>4.32</v>
      </c>
    </row>
    <row r="86" spans="1:3">
      <c r="A86">
        <v>63</v>
      </c>
      <c r="C86">
        <v>4.42</v>
      </c>
    </row>
    <row r="87" spans="1:3">
      <c r="A87">
        <v>64</v>
      </c>
      <c r="C87">
        <v>4.5299999999999994</v>
      </c>
    </row>
    <row r="88" spans="1:3">
      <c r="A88">
        <v>65</v>
      </c>
      <c r="C88">
        <v>4.6399999999999997</v>
      </c>
    </row>
    <row r="89" spans="1:3">
      <c r="A89">
        <v>66</v>
      </c>
      <c r="C89">
        <v>4.75</v>
      </c>
    </row>
    <row r="90" spans="1:3">
      <c r="A90">
        <v>67</v>
      </c>
      <c r="C90">
        <v>4.87</v>
      </c>
    </row>
    <row r="91" spans="1:3">
      <c r="A91">
        <v>68</v>
      </c>
      <c r="C91">
        <v>4.99</v>
      </c>
    </row>
    <row r="92" spans="1:3">
      <c r="A92">
        <v>69</v>
      </c>
      <c r="C92">
        <v>5.1100000000000003</v>
      </c>
    </row>
    <row r="93" spans="1:3">
      <c r="A93">
        <v>70</v>
      </c>
      <c r="C93">
        <v>5.2299999999999995</v>
      </c>
    </row>
    <row r="94" spans="1:3">
      <c r="A94">
        <v>71</v>
      </c>
      <c r="C94">
        <v>5.36</v>
      </c>
    </row>
    <row r="95" spans="1:3">
      <c r="A95">
        <v>72</v>
      </c>
      <c r="C95">
        <v>5.49</v>
      </c>
    </row>
    <row r="96" spans="1:3">
      <c r="A96">
        <v>73</v>
      </c>
      <c r="C96">
        <v>5.62</v>
      </c>
    </row>
    <row r="97" spans="1:3">
      <c r="A97">
        <v>74</v>
      </c>
      <c r="C97">
        <v>5.76</v>
      </c>
    </row>
    <row r="98" spans="1:3">
      <c r="A98">
        <v>75</v>
      </c>
      <c r="C98">
        <v>5.9</v>
      </c>
    </row>
    <row r="99" spans="1:3">
      <c r="A99">
        <v>76</v>
      </c>
      <c r="C99">
        <v>6.04</v>
      </c>
    </row>
    <row r="100" spans="1:3">
      <c r="A100">
        <v>77</v>
      </c>
      <c r="C100">
        <v>6.1899999999999995</v>
      </c>
    </row>
    <row r="101" spans="1:3">
      <c r="A101">
        <v>78</v>
      </c>
      <c r="C101">
        <v>6.34</v>
      </c>
    </row>
    <row r="102" spans="1:3">
      <c r="A102">
        <v>79</v>
      </c>
      <c r="C102">
        <v>6.49</v>
      </c>
    </row>
    <row r="103" spans="1:3">
      <c r="A103">
        <v>80</v>
      </c>
      <c r="C103">
        <v>6.65</v>
      </c>
    </row>
    <row r="104" spans="1:3">
      <c r="A104">
        <v>81</v>
      </c>
      <c r="C104">
        <v>6.81</v>
      </c>
    </row>
    <row r="105" spans="1:3">
      <c r="A105">
        <v>82</v>
      </c>
      <c r="C105">
        <v>6.9799999999999995</v>
      </c>
    </row>
    <row r="106" spans="1:3">
      <c r="A106">
        <v>83</v>
      </c>
      <c r="C106">
        <v>7.15</v>
      </c>
    </row>
    <row r="107" spans="1:3">
      <c r="A107">
        <v>84</v>
      </c>
      <c r="C107">
        <v>7.32</v>
      </c>
    </row>
    <row r="108" spans="1:3">
      <c r="A108">
        <v>85</v>
      </c>
      <c r="C108">
        <v>7.5</v>
      </c>
    </row>
    <row r="109" spans="1:3">
      <c r="A109">
        <v>86</v>
      </c>
      <c r="C109">
        <v>7.68</v>
      </c>
    </row>
    <row r="110" spans="1:3">
      <c r="A110">
        <v>87</v>
      </c>
      <c r="C110">
        <v>7.87</v>
      </c>
    </row>
    <row r="111" spans="1:3">
      <c r="A111">
        <v>88</v>
      </c>
      <c r="C111">
        <v>8.06</v>
      </c>
    </row>
    <row r="112" spans="1:3">
      <c r="A112">
        <v>89</v>
      </c>
      <c r="C112">
        <v>8.25</v>
      </c>
    </row>
    <row r="113" spans="1:3">
      <c r="A113">
        <v>90</v>
      </c>
      <c r="C113">
        <v>8.4499999999999993</v>
      </c>
    </row>
    <row r="114" spans="1:3">
      <c r="A114">
        <v>91</v>
      </c>
      <c r="C114">
        <v>8.66</v>
      </c>
    </row>
    <row r="115" spans="1:3">
      <c r="A115">
        <v>92</v>
      </c>
      <c r="C115">
        <v>8.8699999999999992</v>
      </c>
    </row>
    <row r="116" spans="1:3">
      <c r="A116">
        <v>93</v>
      </c>
      <c r="C116">
        <v>9.09</v>
      </c>
    </row>
    <row r="117" spans="1:3">
      <c r="A117">
        <v>94</v>
      </c>
      <c r="C117">
        <v>9.31</v>
      </c>
    </row>
    <row r="118" spans="1:3">
      <c r="A118">
        <v>95</v>
      </c>
      <c r="C118">
        <v>9.5299999999999994</v>
      </c>
    </row>
    <row r="119" spans="1:3">
      <c r="A119">
        <v>96</v>
      </c>
      <c r="C119">
        <v>9.76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2712A-FCC3-7D45-B21C-0618799D1C91}">
  <dimension ref="A1:X119"/>
  <sheetViews>
    <sheetView tabSelected="1" workbookViewId="0">
      <selection activeCell="F13" sqref="F13"/>
    </sheetView>
  </sheetViews>
  <sheetFormatPr baseColWidth="10" defaultRowHeight="16"/>
  <cols>
    <col min="7" max="7" width="12.33203125" customWidth="1"/>
  </cols>
  <sheetData>
    <row r="1" spans="1:10">
      <c r="A1" t="s">
        <v>24</v>
      </c>
    </row>
    <row r="3" spans="1:10">
      <c r="A3" t="s">
        <v>0</v>
      </c>
      <c r="B3" t="s">
        <v>1</v>
      </c>
    </row>
    <row r="4" spans="1:10">
      <c r="A4" t="s">
        <v>2</v>
      </c>
      <c r="B4">
        <v>2.3141729116522999E-2</v>
      </c>
      <c r="J4" s="3"/>
    </row>
    <row r="5" spans="1:10">
      <c r="A5" t="s">
        <v>3</v>
      </c>
      <c r="B5">
        <v>1.0710698700563099</v>
      </c>
    </row>
    <row r="6" spans="1:10">
      <c r="A6" t="s">
        <v>4</v>
      </c>
      <c r="B6">
        <v>2.2186424560330198</v>
      </c>
    </row>
    <row r="7" spans="1:10">
      <c r="A7" t="s">
        <v>5</v>
      </c>
      <c r="B7">
        <v>0.218600149884003</v>
      </c>
    </row>
    <row r="8" spans="1:10">
      <c r="A8" t="s">
        <v>6</v>
      </c>
      <c r="B8">
        <v>0.122566332667259</v>
      </c>
    </row>
    <row r="9" spans="1:10">
      <c r="A9" t="s">
        <v>7</v>
      </c>
      <c r="B9" s="1">
        <v>5.6297889964389799E-7</v>
      </c>
      <c r="C9" s="1"/>
      <c r="D9" s="1"/>
      <c r="E9" s="1"/>
      <c r="F9" s="1"/>
    </row>
    <row r="10" spans="1:10">
      <c r="B10">
        <v>1</v>
      </c>
    </row>
    <row r="12" spans="1:10">
      <c r="A12" t="s">
        <v>8</v>
      </c>
      <c r="B12" t="s">
        <v>19</v>
      </c>
      <c r="C12" t="s">
        <v>22</v>
      </c>
      <c r="D12" t="s">
        <v>1</v>
      </c>
      <c r="E12" t="s">
        <v>25</v>
      </c>
      <c r="F12" t="s">
        <v>20</v>
      </c>
      <c r="G12" t="s">
        <v>21</v>
      </c>
    </row>
    <row r="13" spans="1:10">
      <c r="A13" t="s">
        <v>9</v>
      </c>
      <c r="B13" s="1">
        <f>INDEX(B24:B47,B10)*0.0000000001</f>
        <v>1E-10</v>
      </c>
      <c r="C13" s="1">
        <f>10^_xlfn.FLOOR.MATH(LOG10(B13), 1)</f>
        <v>1E-10</v>
      </c>
      <c r="D13" s="4">
        <f>B13/C13</f>
        <v>1</v>
      </c>
      <c r="E13" s="7">
        <f t="array" ref="E13">INDEX($B$24:$B$47, MATCH(MIN(ABS($B$24:$B$47-D13)),ABS($B$24:$B$47-D13),0))</f>
        <v>1</v>
      </c>
      <c r="F13" s="8">
        <f>E13*C13</f>
        <v>1E-10</v>
      </c>
      <c r="G13" s="3">
        <f>ABS(F13-B13)/B13</f>
        <v>0</v>
      </c>
      <c r="I13" s="1"/>
    </row>
    <row r="14" spans="1:10">
      <c r="A14" t="s">
        <v>10</v>
      </c>
      <c r="B14" s="1">
        <f>B9/B13</f>
        <v>5629.7889964389797</v>
      </c>
      <c r="C14" s="1">
        <f t="shared" ref="C14:C20" si="0">10^_xlfn.FLOOR.MATH(LOG10(B14), 1)</f>
        <v>1000</v>
      </c>
      <c r="D14" s="4">
        <f t="shared" ref="D14:D20" si="1">B14/C14</f>
        <v>5.6297889964389798</v>
      </c>
      <c r="E14" s="7">
        <f t="array" ref="E14">INDEX($C$24:$C$119, MATCH(MIN(ABS($C$24:$C$119-D14)),ABS($C$24:$C$119-D14),0))</f>
        <v>5.62</v>
      </c>
      <c r="F14" s="8">
        <f>E14*C14</f>
        <v>5620</v>
      </c>
      <c r="G14" s="3">
        <f t="shared" ref="G14:G20" si="2">ABS(F14-B14)/B14</f>
        <v>1.7387856712163666E-3</v>
      </c>
      <c r="I14" s="1"/>
    </row>
    <row r="15" spans="1:10">
      <c r="A15" t="s">
        <v>11</v>
      </c>
      <c r="B15" s="1">
        <f>B14/B4</f>
        <v>243274.3451490562</v>
      </c>
      <c r="C15" s="1">
        <f t="shared" si="0"/>
        <v>100000</v>
      </c>
      <c r="D15" s="4">
        <f t="shared" si="1"/>
        <v>2.4327434514905621</v>
      </c>
      <c r="E15" s="7">
        <f t="array" ref="E15">INDEX($C$24:$C$119, MATCH(MIN(ABS($C$24:$C$119-D15)),ABS($C$24:$C$119-D15),0))</f>
        <v>2.4300000000000002</v>
      </c>
      <c r="F15" s="8">
        <f t="shared" ref="F15:F20" si="3">E15*C15</f>
        <v>243000.00000000003</v>
      </c>
      <c r="G15" s="3">
        <f t="shared" si="2"/>
        <v>1.1277191965641815E-3</v>
      </c>
      <c r="I15" s="1"/>
    </row>
    <row r="16" spans="1:10">
      <c r="A16" t="s">
        <v>12</v>
      </c>
      <c r="B16" s="1">
        <f>B14/B5</f>
        <v>5256.2294522793381</v>
      </c>
      <c r="C16" s="1">
        <f t="shared" si="0"/>
        <v>1000</v>
      </c>
      <c r="D16" s="4">
        <f t="shared" si="1"/>
        <v>5.2562294522793378</v>
      </c>
      <c r="E16" s="7">
        <f t="array" ref="E16">INDEX($C$24:$C$119, MATCH(MIN(ABS($C$24:$C$119-D16)),ABS($C$24:$C$119-D16),0))</f>
        <v>5.2299999999999995</v>
      </c>
      <c r="F16" s="8">
        <f t="shared" si="3"/>
        <v>5229.9999999999991</v>
      </c>
      <c r="G16" s="3">
        <f t="shared" si="2"/>
        <v>4.9901650065837183E-3</v>
      </c>
      <c r="I16" s="1"/>
    </row>
    <row r="17" spans="1:24">
      <c r="A17" t="s">
        <v>13</v>
      </c>
      <c r="B17">
        <f>B14/(B6+B8+2)</f>
        <v>1296.8252093962271</v>
      </c>
      <c r="C17" s="1">
        <f t="shared" si="0"/>
        <v>1000</v>
      </c>
      <c r="D17" s="4">
        <f t="shared" si="1"/>
        <v>1.2968252093962271</v>
      </c>
      <c r="E17" s="7">
        <f t="array" ref="E17">INDEX($C$24:$C$119, MATCH(MIN(ABS($C$24:$C$119-D17)),ABS($C$24:$C$119-D17),0))</f>
        <v>1.3</v>
      </c>
      <c r="F17" s="8">
        <f t="shared" si="3"/>
        <v>1300</v>
      </c>
      <c r="G17" s="3">
        <f t="shared" si="2"/>
        <v>2.448125299207419E-3</v>
      </c>
      <c r="I17" s="1"/>
    </row>
    <row r="18" spans="1:24">
      <c r="A18" t="s">
        <v>14</v>
      </c>
      <c r="B18" s="1">
        <f>B14/B8</f>
        <v>45932.58910440468</v>
      </c>
      <c r="C18" s="1">
        <f t="shared" si="0"/>
        <v>10000</v>
      </c>
      <c r="D18" s="4">
        <f t="shared" si="1"/>
        <v>4.5932589104404684</v>
      </c>
      <c r="E18" s="7">
        <f t="array" ref="E18">INDEX($C$24:$C$119, MATCH(MIN(ABS($C$24:$C$119-D18)),ABS($C$24:$C$119-D18),0))</f>
        <v>4.6399999999999997</v>
      </c>
      <c r="F18" s="8">
        <f t="shared" si="3"/>
        <v>46400</v>
      </c>
      <c r="G18" s="3">
        <f t="shared" si="2"/>
        <v>1.0176018916175087E-2</v>
      </c>
      <c r="I18" s="1"/>
      <c r="L18" s="1"/>
    </row>
    <row r="19" spans="1:24">
      <c r="A19" t="s">
        <v>15</v>
      </c>
      <c r="B19" s="1">
        <f>B6*B13</f>
        <v>2.2186424560330199E-10</v>
      </c>
      <c r="C19" s="1">
        <f t="shared" si="0"/>
        <v>1E-10</v>
      </c>
      <c r="D19" s="4">
        <f t="shared" si="1"/>
        <v>2.2186424560330198</v>
      </c>
      <c r="E19" s="7">
        <f t="array" ref="E19">INDEX($B$24:$B$47, MATCH(MIN(ABS($B$24:$B$47-D19)),ABS($B$24:$B$47-D19),0))</f>
        <v>2.2000000000000002</v>
      </c>
      <c r="F19" s="8">
        <f t="shared" si="3"/>
        <v>2.2000000000000002E-10</v>
      </c>
      <c r="G19" s="3">
        <f t="shared" si="2"/>
        <v>8.402640985403699E-3</v>
      </c>
    </row>
    <row r="20" spans="1:24">
      <c r="A20" t="s">
        <v>16</v>
      </c>
      <c r="B20" s="1">
        <f>B7*B13</f>
        <v>2.1860014988400302E-11</v>
      </c>
      <c r="C20" s="1">
        <f t="shared" si="0"/>
        <v>9.9999999999999994E-12</v>
      </c>
      <c r="D20" s="4">
        <f t="shared" si="1"/>
        <v>2.1860014988400303</v>
      </c>
      <c r="E20" s="7">
        <f t="array" ref="E20">INDEX($B$24:$B$47, MATCH(MIN(ABS($B$24:$B$47-D20)),ABS($B$24:$B$47-D20),0))</f>
        <v>2.2000000000000002</v>
      </c>
      <c r="F20" s="8">
        <f t="shared" si="3"/>
        <v>2.2000000000000002E-11</v>
      </c>
      <c r="G20" s="3">
        <f t="shared" si="2"/>
        <v>6.4037015378983122E-3</v>
      </c>
    </row>
    <row r="21" spans="1:24">
      <c r="B21" s="1"/>
      <c r="C21" s="1"/>
      <c r="D21" s="1"/>
      <c r="E21" s="5"/>
      <c r="F21" s="1"/>
      <c r="G21" s="3">
        <f>SUM(G13:G20)</f>
        <v>3.5287156613048785E-2</v>
      </c>
    </row>
    <row r="23" spans="1:24">
      <c r="A23" t="s">
        <v>23</v>
      </c>
      <c r="B23" t="s">
        <v>18</v>
      </c>
      <c r="C23" t="s">
        <v>17</v>
      </c>
    </row>
    <row r="24" spans="1:24">
      <c r="A24">
        <v>1</v>
      </c>
      <c r="B24">
        <v>1</v>
      </c>
      <c r="C24">
        <v>1</v>
      </c>
      <c r="E24" s="3">
        <v>0.12470000000000001</v>
      </c>
      <c r="F24" s="6">
        <v>0.09</v>
      </c>
    </row>
    <row r="25" spans="1:24">
      <c r="A25">
        <v>2</v>
      </c>
      <c r="B25">
        <v>1.1000000000000001</v>
      </c>
      <c r="C25">
        <v>1.02</v>
      </c>
      <c r="E25" s="3">
        <v>3.1399999999999997E-2</v>
      </c>
      <c r="F25" s="3">
        <v>9.7000000000000003E-3</v>
      </c>
    </row>
    <row r="26" spans="1:24">
      <c r="A26">
        <v>3</v>
      </c>
      <c r="B26">
        <v>1.2</v>
      </c>
      <c r="C26">
        <v>1.05</v>
      </c>
      <c r="E26" s="3">
        <v>3.6999999999999998E-2</v>
      </c>
      <c r="F26" s="3">
        <v>1.06E-2</v>
      </c>
    </row>
    <row r="27" spans="1:24">
      <c r="A27">
        <v>4</v>
      </c>
      <c r="B27">
        <v>1.3</v>
      </c>
      <c r="C27">
        <v>1.0699999999999998</v>
      </c>
      <c r="E27" s="3">
        <v>2.75E-2</v>
      </c>
      <c r="F27" s="3">
        <v>9.9000000000000008E-3</v>
      </c>
      <c r="G27" t="s">
        <v>26</v>
      </c>
    </row>
    <row r="28" spans="1:24">
      <c r="A28">
        <v>5</v>
      </c>
      <c r="B28">
        <v>1.5</v>
      </c>
      <c r="C28">
        <v>1.1000000000000001</v>
      </c>
      <c r="E28" s="3">
        <v>7.4099999999999999E-2</v>
      </c>
      <c r="F28" s="3">
        <v>4.41E-2</v>
      </c>
    </row>
    <row r="29" spans="1:24">
      <c r="A29">
        <v>6</v>
      </c>
      <c r="B29">
        <v>1.6</v>
      </c>
      <c r="C29">
        <v>1.1300000000000001</v>
      </c>
      <c r="E29" s="3">
        <v>5.3400000000000003E-2</v>
      </c>
      <c r="F29" s="3">
        <v>2.0500000000000001E-2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>
      <c r="A30">
        <v>7</v>
      </c>
      <c r="B30">
        <v>1.8</v>
      </c>
      <c r="C30">
        <v>1.1499999999999999</v>
      </c>
      <c r="E30" s="3">
        <v>7.3700000000000002E-2</v>
      </c>
      <c r="F30" s="3">
        <v>3.7400000000000003E-2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>
      <c r="A31">
        <v>8</v>
      </c>
      <c r="B31">
        <v>2</v>
      </c>
      <c r="C31">
        <v>1.1800000000000002</v>
      </c>
      <c r="E31" s="3">
        <v>6.9900000000000004E-2</v>
      </c>
      <c r="F31" s="3">
        <v>3.3700000000000001E-2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>
      <c r="A32">
        <v>9</v>
      </c>
      <c r="B32">
        <v>2.2000000000000002</v>
      </c>
      <c r="C32">
        <v>1.21</v>
      </c>
      <c r="E32" s="3">
        <v>6.1400000000000003E-2</v>
      </c>
      <c r="F32" s="3">
        <v>3.0599999999999999E-2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>
      <c r="A33">
        <v>10</v>
      </c>
      <c r="B33">
        <v>2.4</v>
      </c>
      <c r="C33">
        <v>1.24</v>
      </c>
      <c r="E33" s="3">
        <v>8.1699999999999995E-2</v>
      </c>
      <c r="F33" s="3">
        <v>4.2000000000000003E-2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>
      <c r="A34">
        <v>11</v>
      </c>
      <c r="B34">
        <v>2.7</v>
      </c>
      <c r="C34">
        <v>1.27</v>
      </c>
      <c r="E34" s="3">
        <v>5.5199999999999999E-2</v>
      </c>
      <c r="F34" s="3">
        <v>1.2699999999999999E-2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>
      <c r="A35">
        <v>12</v>
      </c>
      <c r="B35">
        <v>3</v>
      </c>
      <c r="C35">
        <v>1.3</v>
      </c>
      <c r="E35" s="3">
        <v>4.7600000000000003E-2</v>
      </c>
      <c r="F35" s="3">
        <v>1.14E-2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>
      <c r="A36">
        <v>13</v>
      </c>
      <c r="B36">
        <v>3.3</v>
      </c>
      <c r="C36">
        <v>1.33</v>
      </c>
      <c r="E36" s="3">
        <v>0.1125</v>
      </c>
      <c r="F36" s="3">
        <v>8.0500000000000002E-2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>
      <c r="A37">
        <v>14</v>
      </c>
      <c r="B37">
        <v>3.6</v>
      </c>
      <c r="C37">
        <v>1.3699999999999999</v>
      </c>
      <c r="E37" s="3">
        <v>6.2300000000000001E-2</v>
      </c>
      <c r="F37" s="3">
        <v>1.8800000000000001E-2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>
      <c r="A38">
        <v>15</v>
      </c>
      <c r="B38">
        <v>3.9</v>
      </c>
      <c r="C38">
        <v>1.4</v>
      </c>
      <c r="E38" s="3">
        <v>6.2600000000000003E-2</v>
      </c>
      <c r="F38" s="3">
        <v>2.5999999999999999E-2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>
      <c r="A39">
        <v>16</v>
      </c>
      <c r="B39">
        <v>4.3</v>
      </c>
      <c r="C39">
        <v>1.4300000000000002</v>
      </c>
      <c r="E39" s="3">
        <v>5.0599999999999999E-2</v>
      </c>
      <c r="F39" s="3">
        <v>1.26E-2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>
      <c r="A40">
        <v>17</v>
      </c>
      <c r="B40">
        <v>4.7</v>
      </c>
      <c r="C40">
        <v>1.47</v>
      </c>
      <c r="E40" s="3">
        <v>9.3799999999999994E-2</v>
      </c>
      <c r="F40" s="3">
        <v>6.4199999999999993E-2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>
      <c r="A41">
        <v>18</v>
      </c>
      <c r="B41">
        <v>5.0999999999999996</v>
      </c>
      <c r="C41">
        <v>1.5</v>
      </c>
      <c r="E41" s="3">
        <v>5.7299999999999997E-2</v>
      </c>
      <c r="F41" s="3">
        <v>1.9300000000000001E-2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>
      <c r="A42">
        <v>19</v>
      </c>
      <c r="B42">
        <v>5.6</v>
      </c>
      <c r="C42">
        <v>1.54</v>
      </c>
      <c r="E42" s="3">
        <v>7.9799999999999996E-2</v>
      </c>
      <c r="F42" s="3">
        <v>4.7300000000000002E-2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>
      <c r="A43">
        <v>20</v>
      </c>
      <c r="B43">
        <v>6.2</v>
      </c>
      <c r="C43">
        <v>1.58</v>
      </c>
      <c r="E43" s="3">
        <v>7.3800000000000004E-2</v>
      </c>
      <c r="F43" s="3">
        <v>3.1899999999999998E-2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>
      <c r="A44">
        <v>21</v>
      </c>
      <c r="B44">
        <v>6.8</v>
      </c>
      <c r="C44">
        <v>1.6199999999999999</v>
      </c>
      <c r="E44" s="3">
        <v>4.9099999999999998E-2</v>
      </c>
      <c r="F44" s="3">
        <v>1.9300000000000001E-2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>
      <c r="A45">
        <v>22</v>
      </c>
      <c r="B45">
        <v>7.5</v>
      </c>
      <c r="C45">
        <v>1.65</v>
      </c>
      <c r="E45" s="3">
        <v>5.7000000000000002E-2</v>
      </c>
      <c r="F45" s="3">
        <v>2.1899999999999999E-2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>
      <c r="A46">
        <v>23</v>
      </c>
      <c r="B46">
        <v>8.1999999999999993</v>
      </c>
      <c r="C46">
        <v>1.69</v>
      </c>
      <c r="E46" s="3">
        <v>6.08E-2</v>
      </c>
      <c r="F46" s="3">
        <v>2.41E-2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>
      <c r="A47">
        <v>24</v>
      </c>
      <c r="B47">
        <v>9.1</v>
      </c>
      <c r="C47">
        <v>1.7399999999999998</v>
      </c>
      <c r="E47" s="3">
        <v>4.5199999999999997E-2</v>
      </c>
      <c r="F47" s="3">
        <v>1.12E-2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>
      <c r="A48">
        <v>25</v>
      </c>
      <c r="C48">
        <v>1.78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>
      <c r="A49">
        <v>26</v>
      </c>
      <c r="C49">
        <v>1.8199999999999998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>
      <c r="A50">
        <v>27</v>
      </c>
      <c r="C50">
        <v>1.8699999999999999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>
      <c r="A51">
        <v>28</v>
      </c>
      <c r="C51">
        <v>1.9100000000000001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>
      <c r="A52">
        <v>29</v>
      </c>
      <c r="C52">
        <v>1.9600000000000002</v>
      </c>
      <c r="N52" s="2"/>
      <c r="O52" s="2"/>
      <c r="P52" s="2"/>
    </row>
    <row r="53" spans="1:24">
      <c r="A53">
        <v>30</v>
      </c>
      <c r="C53">
        <v>2</v>
      </c>
    </row>
    <row r="54" spans="1:24">
      <c r="A54">
        <v>31</v>
      </c>
      <c r="C54">
        <v>2.0499999999999998</v>
      </c>
    </row>
    <row r="55" spans="1:24">
      <c r="A55">
        <v>32</v>
      </c>
      <c r="C55">
        <v>2.1</v>
      </c>
    </row>
    <row r="56" spans="1:24">
      <c r="A56">
        <v>33</v>
      </c>
      <c r="C56">
        <v>2.15</v>
      </c>
    </row>
    <row r="57" spans="1:24">
      <c r="A57">
        <v>34</v>
      </c>
      <c r="C57">
        <v>2.21</v>
      </c>
    </row>
    <row r="58" spans="1:24">
      <c r="A58">
        <v>35</v>
      </c>
      <c r="C58">
        <v>2.2600000000000002</v>
      </c>
    </row>
    <row r="59" spans="1:24">
      <c r="A59">
        <v>36</v>
      </c>
      <c r="C59">
        <v>2.3199999999999998</v>
      </c>
    </row>
    <row r="60" spans="1:24">
      <c r="A60">
        <v>37</v>
      </c>
      <c r="C60">
        <v>2.37</v>
      </c>
    </row>
    <row r="61" spans="1:24">
      <c r="A61">
        <v>38</v>
      </c>
      <c r="C61">
        <v>2.4300000000000002</v>
      </c>
    </row>
    <row r="62" spans="1:24">
      <c r="A62">
        <v>39</v>
      </c>
      <c r="C62">
        <v>2.4899999999999998</v>
      </c>
    </row>
    <row r="63" spans="1:24">
      <c r="A63">
        <v>40</v>
      </c>
      <c r="C63">
        <v>2.5499999999999998</v>
      </c>
    </row>
    <row r="64" spans="1:24">
      <c r="A64">
        <v>41</v>
      </c>
      <c r="C64">
        <v>2.6100000000000003</v>
      </c>
    </row>
    <row r="65" spans="1:3">
      <c r="A65">
        <v>42</v>
      </c>
      <c r="C65">
        <v>2.67</v>
      </c>
    </row>
    <row r="66" spans="1:3">
      <c r="A66">
        <v>43</v>
      </c>
      <c r="C66">
        <v>2.7399999999999998</v>
      </c>
    </row>
    <row r="67" spans="1:3">
      <c r="A67">
        <v>44</v>
      </c>
      <c r="C67">
        <v>2.8</v>
      </c>
    </row>
    <row r="68" spans="1:3">
      <c r="A68">
        <v>45</v>
      </c>
      <c r="C68">
        <v>2.87</v>
      </c>
    </row>
    <row r="69" spans="1:3">
      <c r="A69">
        <v>46</v>
      </c>
      <c r="C69">
        <v>2.94</v>
      </c>
    </row>
    <row r="70" spans="1:3">
      <c r="A70">
        <v>47</v>
      </c>
      <c r="C70">
        <v>3.0100000000000002</v>
      </c>
    </row>
    <row r="71" spans="1:3">
      <c r="A71">
        <v>48</v>
      </c>
      <c r="C71">
        <v>3.09</v>
      </c>
    </row>
    <row r="72" spans="1:3">
      <c r="A72">
        <v>49</v>
      </c>
      <c r="C72">
        <v>3.16</v>
      </c>
    </row>
    <row r="73" spans="1:3">
      <c r="A73">
        <v>50</v>
      </c>
      <c r="C73">
        <v>3.2399999999999998</v>
      </c>
    </row>
    <row r="74" spans="1:3">
      <c r="A74">
        <v>51</v>
      </c>
      <c r="C74">
        <v>3.3200000000000003</v>
      </c>
    </row>
    <row r="75" spans="1:3">
      <c r="A75">
        <v>52</v>
      </c>
      <c r="C75">
        <v>3.4</v>
      </c>
    </row>
    <row r="76" spans="1:3">
      <c r="A76">
        <v>53</v>
      </c>
      <c r="C76">
        <v>3.4799999999999995</v>
      </c>
    </row>
    <row r="77" spans="1:3">
      <c r="A77">
        <v>54</v>
      </c>
      <c r="C77">
        <v>3.5700000000000003</v>
      </c>
    </row>
    <row r="78" spans="1:3">
      <c r="A78">
        <v>55</v>
      </c>
      <c r="C78">
        <v>3.65</v>
      </c>
    </row>
    <row r="79" spans="1:3">
      <c r="A79">
        <v>56</v>
      </c>
      <c r="C79">
        <v>3.7399999999999998</v>
      </c>
    </row>
    <row r="80" spans="1:3">
      <c r="A80">
        <v>57</v>
      </c>
      <c r="C80">
        <v>3.8299999999999996</v>
      </c>
    </row>
    <row r="81" spans="1:3">
      <c r="A81">
        <v>58</v>
      </c>
      <c r="C81">
        <v>3.9200000000000004</v>
      </c>
    </row>
    <row r="82" spans="1:3">
      <c r="A82">
        <v>59</v>
      </c>
      <c r="C82">
        <v>4.0200000000000005</v>
      </c>
    </row>
    <row r="83" spans="1:3">
      <c r="A83">
        <v>60</v>
      </c>
      <c r="C83">
        <v>4.12</v>
      </c>
    </row>
    <row r="84" spans="1:3">
      <c r="A84">
        <v>61</v>
      </c>
      <c r="C84">
        <v>4.2200000000000006</v>
      </c>
    </row>
    <row r="85" spans="1:3">
      <c r="A85">
        <v>62</v>
      </c>
      <c r="C85">
        <v>4.32</v>
      </c>
    </row>
    <row r="86" spans="1:3">
      <c r="A86">
        <v>63</v>
      </c>
      <c r="C86">
        <v>4.42</v>
      </c>
    </row>
    <row r="87" spans="1:3">
      <c r="A87">
        <v>64</v>
      </c>
      <c r="C87">
        <v>4.5299999999999994</v>
      </c>
    </row>
    <row r="88" spans="1:3">
      <c r="A88">
        <v>65</v>
      </c>
      <c r="C88">
        <v>4.6399999999999997</v>
      </c>
    </row>
    <row r="89" spans="1:3">
      <c r="A89">
        <v>66</v>
      </c>
      <c r="C89">
        <v>4.75</v>
      </c>
    </row>
    <row r="90" spans="1:3">
      <c r="A90">
        <v>67</v>
      </c>
      <c r="C90">
        <v>4.87</v>
      </c>
    </row>
    <row r="91" spans="1:3">
      <c r="A91">
        <v>68</v>
      </c>
      <c r="C91">
        <v>4.99</v>
      </c>
    </row>
    <row r="92" spans="1:3">
      <c r="A92">
        <v>69</v>
      </c>
      <c r="C92">
        <v>5.1100000000000003</v>
      </c>
    </row>
    <row r="93" spans="1:3">
      <c r="A93">
        <v>70</v>
      </c>
      <c r="C93">
        <v>5.2299999999999995</v>
      </c>
    </row>
    <row r="94" spans="1:3">
      <c r="A94">
        <v>71</v>
      </c>
      <c r="C94">
        <v>5.36</v>
      </c>
    </row>
    <row r="95" spans="1:3">
      <c r="A95">
        <v>72</v>
      </c>
      <c r="C95">
        <v>5.49</v>
      </c>
    </row>
    <row r="96" spans="1:3">
      <c r="A96">
        <v>73</v>
      </c>
      <c r="C96">
        <v>5.62</v>
      </c>
    </row>
    <row r="97" spans="1:3">
      <c r="A97">
        <v>74</v>
      </c>
      <c r="C97">
        <v>5.76</v>
      </c>
    </row>
    <row r="98" spans="1:3">
      <c r="A98">
        <v>75</v>
      </c>
      <c r="C98">
        <v>5.9</v>
      </c>
    </row>
    <row r="99" spans="1:3">
      <c r="A99">
        <v>76</v>
      </c>
      <c r="C99">
        <v>6.04</v>
      </c>
    </row>
    <row r="100" spans="1:3">
      <c r="A100">
        <v>77</v>
      </c>
      <c r="C100">
        <v>6.1899999999999995</v>
      </c>
    </row>
    <row r="101" spans="1:3">
      <c r="A101">
        <v>78</v>
      </c>
      <c r="C101">
        <v>6.34</v>
      </c>
    </row>
    <row r="102" spans="1:3">
      <c r="A102">
        <v>79</v>
      </c>
      <c r="C102">
        <v>6.49</v>
      </c>
    </row>
    <row r="103" spans="1:3">
      <c r="A103">
        <v>80</v>
      </c>
      <c r="C103">
        <v>6.65</v>
      </c>
    </row>
    <row r="104" spans="1:3">
      <c r="A104">
        <v>81</v>
      </c>
      <c r="C104">
        <v>6.81</v>
      </c>
    </row>
    <row r="105" spans="1:3">
      <c r="A105">
        <v>82</v>
      </c>
      <c r="C105">
        <v>6.9799999999999995</v>
      </c>
    </row>
    <row r="106" spans="1:3">
      <c r="A106">
        <v>83</v>
      </c>
      <c r="C106">
        <v>7.15</v>
      </c>
    </row>
    <row r="107" spans="1:3">
      <c r="A107">
        <v>84</v>
      </c>
      <c r="C107">
        <v>7.32</v>
      </c>
    </row>
    <row r="108" spans="1:3">
      <c r="A108">
        <v>85</v>
      </c>
      <c r="C108">
        <v>7.5</v>
      </c>
    </row>
    <row r="109" spans="1:3">
      <c r="A109">
        <v>86</v>
      </c>
      <c r="C109">
        <v>7.68</v>
      </c>
    </row>
    <row r="110" spans="1:3">
      <c r="A110">
        <v>87</v>
      </c>
      <c r="C110">
        <v>7.87</v>
      </c>
    </row>
    <row r="111" spans="1:3">
      <c r="A111">
        <v>88</v>
      </c>
      <c r="C111">
        <v>8.06</v>
      </c>
    </row>
    <row r="112" spans="1:3">
      <c r="A112">
        <v>89</v>
      </c>
      <c r="C112">
        <v>8.25</v>
      </c>
    </row>
    <row r="113" spans="1:3">
      <c r="A113">
        <v>90</v>
      </c>
      <c r="C113">
        <v>8.4499999999999993</v>
      </c>
    </row>
    <row r="114" spans="1:3">
      <c r="A114">
        <v>91</v>
      </c>
      <c r="C114">
        <v>8.66</v>
      </c>
    </row>
    <row r="115" spans="1:3">
      <c r="A115">
        <v>92</v>
      </c>
      <c r="C115">
        <v>8.8699999999999992</v>
      </c>
    </row>
    <row r="116" spans="1:3">
      <c r="A116">
        <v>93</v>
      </c>
      <c r="C116">
        <v>9.09</v>
      </c>
    </row>
    <row r="117" spans="1:3">
      <c r="A117">
        <v>94</v>
      </c>
      <c r="C117">
        <v>9.31</v>
      </c>
    </row>
    <row r="118" spans="1:3">
      <c r="A118">
        <v>95</v>
      </c>
      <c r="C118">
        <v>9.5299999999999994</v>
      </c>
    </row>
    <row r="119" spans="1:3">
      <c r="A119">
        <v>96</v>
      </c>
      <c r="C119">
        <v>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Stage 1</vt:lpstr>
      <vt:lpstr>Stage 1 (DR Scaled)</vt:lpstr>
      <vt:lpstr>Stage 2</vt:lpstr>
      <vt:lpstr>Stage 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Hannigan</dc:creator>
  <cp:lastModifiedBy>Brett Hannigan</cp:lastModifiedBy>
  <dcterms:created xsi:type="dcterms:W3CDTF">2020-09-30T18:52:48Z</dcterms:created>
  <dcterms:modified xsi:type="dcterms:W3CDTF">2021-02-23T07:43:12Z</dcterms:modified>
</cp:coreProperties>
</file>