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/Documents/KiCad/MSZAIC/"/>
    </mc:Choice>
  </mc:AlternateContent>
  <xr:revisionPtr revIDLastSave="0" documentId="13_ncr:1_{8BDA1D11-B2FF-8741-92CE-479DFC62793E}" xr6:coauthVersionLast="36" xr6:coauthVersionMax="36" xr10:uidLastSave="{00000000-0000-0000-0000-000000000000}"/>
  <bookViews>
    <workbookView xWindow="-28040" yWindow="460" windowWidth="28040" windowHeight="17440" xr2:uid="{8DDDB991-D47E-9748-AA66-9F60144C2ED8}"/>
  </bookViews>
  <sheets>
    <sheet name="Stage 1" sheetId="3" r:id="rId1"/>
    <sheet name="Stage 2" sheetId="1" r:id="rId2"/>
  </sheets>
  <definedNames>
    <definedName name="solver_adj" localSheetId="0" hidden="1">'Stage 1'!$B$13</definedName>
    <definedName name="solver_adj" localSheetId="1" hidden="1">'Stage 2'!$E$13:$E$20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3</definedName>
    <definedName name="solver_eng" localSheetId="1" hidden="1">3</definedName>
    <definedName name="solver_itr" localSheetId="0" hidden="1">2147483647</definedName>
    <definedName name="solver_itr" localSheetId="1" hidden="1">2147483647</definedName>
    <definedName name="solver_lhs1" localSheetId="0" hidden="1">'Stage 1'!$B$13</definedName>
    <definedName name="solver_lhs1" localSheetId="1" hidden="1">'Stage 2'!$E$13</definedName>
    <definedName name="solver_lhs2" localSheetId="0" hidden="1">'Stage 1'!$B$13</definedName>
    <definedName name="solver_lhs2" localSheetId="1" hidden="1">'Stage 2'!$E$13:$E$20</definedName>
    <definedName name="solver_lhs3" localSheetId="0" hidden="1">'Stage 1'!#REF!</definedName>
    <definedName name="solver_lhs3" localSheetId="1" hidden="1">'Stage 2'!$E$13:$E$20</definedName>
    <definedName name="solver_lhs4" localSheetId="0" hidden="1">'Stage 1'!#REF!</definedName>
    <definedName name="solver_lhs4" localSheetId="1" hidden="1">'Stage 2'!$E$14:$E$18</definedName>
    <definedName name="solver_lhs5" localSheetId="0" hidden="1">'Stage 1'!#REF!</definedName>
    <definedName name="solver_lhs5" localSheetId="1" hidden="1">'Stage 2'!$E$19:$E$20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300</definedName>
    <definedName name="solver_mni" localSheetId="1" hidden="1">300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5</definedName>
    <definedName name="solver_opt" localSheetId="0" hidden="1">'Stage 1'!$I$13</definedName>
    <definedName name="solver_opt" localSheetId="1" hidden="1">'Stage 2'!$G$21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4</definedName>
    <definedName name="solver_rel3" localSheetId="0" hidden="1">3</definedName>
    <definedName name="solver_rel3" localSheetId="1" hidden="1">3</definedName>
    <definedName name="solver_rel4" localSheetId="0" hidden="1">1</definedName>
    <definedName name="solver_rel4" localSheetId="1" hidden="1">1</definedName>
    <definedName name="solver_rel5" localSheetId="0" hidden="1">1</definedName>
    <definedName name="solver_rel5" localSheetId="1" hidden="1">1</definedName>
    <definedName name="solver_rhs1" localSheetId="0" hidden="1">10</definedName>
    <definedName name="solver_rhs1" localSheetId="1" hidden="1">24</definedName>
    <definedName name="solver_rhs2" localSheetId="0" hidden="1">1</definedName>
    <definedName name="solver_rhs2" localSheetId="1" hidden="1">integer</definedName>
    <definedName name="solver_rhs3" localSheetId="0" hidden="1">1</definedName>
    <definedName name="solver_rhs3" localSheetId="1" hidden="1">1</definedName>
    <definedName name="solver_rhs4" localSheetId="0" hidden="1">96</definedName>
    <definedName name="solver_rhs4" localSheetId="1" hidden="1">96</definedName>
    <definedName name="solver_rhs5" localSheetId="0" hidden="1">24</definedName>
    <definedName name="solver_rhs5" localSheetId="1" hidden="1">24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500</definedName>
    <definedName name="solver_ssz" localSheetId="1" hidden="1">500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3" l="1"/>
  <c r="C4" i="3" l="1"/>
  <c r="D4" i="3" s="1"/>
  <c r="C12" i="3"/>
  <c r="D12" i="3" s="1"/>
  <c r="C5" i="3"/>
  <c r="D5" i="3" s="1"/>
  <c r="C6" i="3"/>
  <c r="D6" i="3" s="1"/>
  <c r="E6" i="3" s="1"/>
  <c r="C7" i="3"/>
  <c r="D7" i="3" s="1"/>
  <c r="C8" i="3"/>
  <c r="D8" i="3" s="1"/>
  <c r="C9" i="3"/>
  <c r="D9" i="3" s="1"/>
  <c r="C10" i="3"/>
  <c r="D10" i="3" s="1"/>
  <c r="C11" i="3"/>
  <c r="D11" i="3" s="1"/>
  <c r="B13" i="1"/>
  <c r="B14" i="1" s="1"/>
  <c r="E10" i="3" l="1"/>
  <c r="F10" i="3" s="1"/>
  <c r="G10" i="3" s="1" a="1"/>
  <c r="G10" i="3" s="1"/>
  <c r="H10" i="3" s="1"/>
  <c r="I10" i="3" s="1"/>
  <c r="E12" i="3"/>
  <c r="F12" i="3" s="1"/>
  <c r="G12" i="3" s="1" a="1"/>
  <c r="G12" i="3" s="1"/>
  <c r="H12" i="3" s="1"/>
  <c r="I12" i="3" s="1"/>
  <c r="E9" i="3"/>
  <c r="G9" i="3" s="1" a="1"/>
  <c r="G9" i="3" s="1"/>
  <c r="H9" i="3" s="1"/>
  <c r="I9" i="3" s="1"/>
  <c r="E11" i="3"/>
  <c r="F11" i="3" s="1"/>
  <c r="G11" i="3" s="1" a="1"/>
  <c r="G11" i="3" s="1"/>
  <c r="H11" i="3" s="1"/>
  <c r="I11" i="3" s="1"/>
  <c r="E4" i="3"/>
  <c r="F4" i="3" s="1"/>
  <c r="G4" i="3" s="1" a="1"/>
  <c r="G4" i="3" s="1"/>
  <c r="H4" i="3" s="1"/>
  <c r="I4" i="3" s="1"/>
  <c r="E8" i="3"/>
  <c r="F8" i="3" s="1"/>
  <c r="G8" i="3" s="1" a="1"/>
  <c r="G8" i="3" s="1"/>
  <c r="H8" i="3" s="1"/>
  <c r="I8" i="3" s="1"/>
  <c r="E5" i="3"/>
  <c r="F5" i="3" s="1"/>
  <c r="G5" i="3" s="1" a="1"/>
  <c r="G5" i="3" s="1"/>
  <c r="H5" i="3" s="1"/>
  <c r="I5" i="3" s="1"/>
  <c r="F6" i="3"/>
  <c r="G6" i="3" s="1" a="1"/>
  <c r="G6" i="3" s="1"/>
  <c r="H6" i="3" s="1"/>
  <c r="I6" i="3" s="1"/>
  <c r="E7" i="3"/>
  <c r="F7" i="3" s="1"/>
  <c r="G7" i="3" s="1" a="1"/>
  <c r="G7" i="3" s="1"/>
  <c r="H7" i="3" s="1"/>
  <c r="I7" i="3" s="1"/>
  <c r="I13" i="3" l="1"/>
  <c r="C13" i="1"/>
  <c r="D13" i="1" s="1"/>
  <c r="E13" i="1" s="1" a="1"/>
  <c r="E13" i="1" s="1"/>
  <c r="B20" i="1"/>
  <c r="B19" i="1"/>
  <c r="C19" i="1" l="1"/>
  <c r="D19" i="1" s="1"/>
  <c r="E19" i="1" s="1" a="1"/>
  <c r="E19" i="1" s="1"/>
  <c r="C20" i="1"/>
  <c r="D20" i="1" s="1"/>
  <c r="E20" i="1" s="1" a="1"/>
  <c r="E20" i="1" s="1"/>
  <c r="F20" i="1" s="1"/>
  <c r="G20" i="1" s="1"/>
  <c r="F13" i="1"/>
  <c r="B15" i="1"/>
  <c r="C14" i="1"/>
  <c r="D14" i="1" s="1"/>
  <c r="E14" i="1" s="1" a="1"/>
  <c r="E14" i="1" s="1"/>
  <c r="B16" i="1"/>
  <c r="B17" i="1"/>
  <c r="B18" i="1"/>
  <c r="F14" i="1" l="1"/>
  <c r="G14" i="1" s="1"/>
  <c r="G13" i="1"/>
  <c r="F19" i="1"/>
  <c r="G19" i="1" s="1"/>
  <c r="C17" i="1"/>
  <c r="D17" i="1" s="1"/>
  <c r="E17" i="1" s="1" a="1"/>
  <c r="E17" i="1" s="1"/>
  <c r="F17" i="1" s="1"/>
  <c r="G17" i="1" s="1"/>
  <c r="C18" i="1"/>
  <c r="D18" i="1" s="1"/>
  <c r="E18" i="1" s="1" a="1"/>
  <c r="E18" i="1" s="1"/>
  <c r="F18" i="1" s="1"/>
  <c r="G18" i="1" s="1"/>
  <c r="C16" i="1"/>
  <c r="D16" i="1" s="1"/>
  <c r="E16" i="1" s="1" a="1"/>
  <c r="E16" i="1" s="1"/>
  <c r="F16" i="1" s="1"/>
  <c r="G16" i="1" s="1"/>
  <c r="C15" i="1"/>
  <c r="D15" i="1" s="1"/>
  <c r="E15" i="1" s="1" a="1"/>
  <c r="E15" i="1" s="1"/>
  <c r="F15" i="1" s="1"/>
  <c r="G15" i="1" s="1"/>
  <c r="G21" i="1" l="1"/>
</calcChain>
</file>

<file path=xl/sharedStrings.xml><?xml version="1.0" encoding="utf-8"?>
<sst xmlns="http://schemas.openxmlformats.org/spreadsheetml/2006/main" count="51" uniqueCount="38">
  <si>
    <t>Parameter</t>
  </si>
  <si>
    <t>Value</t>
  </si>
  <si>
    <t>a</t>
  </si>
  <si>
    <t>b</t>
  </si>
  <si>
    <t>d</t>
  </si>
  <si>
    <t>f</t>
  </si>
  <si>
    <t>g</t>
  </si>
  <si>
    <t>T</t>
  </si>
  <si>
    <t>Component</t>
  </si>
  <si>
    <t>C</t>
  </si>
  <si>
    <t>R</t>
  </si>
  <si>
    <t>R/a</t>
  </si>
  <si>
    <t>R/b</t>
  </si>
  <si>
    <t>R/e</t>
  </si>
  <si>
    <t>R/g</t>
  </si>
  <si>
    <t>dC</t>
  </si>
  <si>
    <t>fC</t>
  </si>
  <si>
    <t>Standard Resistor Values</t>
  </si>
  <si>
    <t>Standard Capacitor Values</t>
  </si>
  <si>
    <t>Exact value</t>
  </si>
  <si>
    <t>Rounded value</t>
  </si>
  <si>
    <t>Error</t>
  </si>
  <si>
    <t>Multiplier</t>
  </si>
  <si>
    <t>Index</t>
  </si>
  <si>
    <t>Single-Amplifier Biquad Component Values</t>
  </si>
  <si>
    <t>Closest value</t>
  </si>
  <si>
    <t>*</t>
  </si>
  <si>
    <t>Fleisher-Tow Biquad Component Values</t>
  </si>
  <si>
    <t>R1</t>
  </si>
  <si>
    <t>R2</t>
  </si>
  <si>
    <t>R3</t>
  </si>
  <si>
    <t>R4</t>
  </si>
  <si>
    <t>R5</t>
  </si>
  <si>
    <t>R6</t>
  </si>
  <si>
    <t>R7</t>
  </si>
  <si>
    <t>R8</t>
  </si>
  <si>
    <t>Scale</t>
  </si>
  <si>
    <t>Prescaled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</si>
</sst>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66" formatCode="0.0000%"/>
  </numFmts>
  <fonts count="2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B599-A07D-4649-87F1-A50BEF21D851}">
  <dimension ref="A1:X111"/>
  <sheetViews>
    <sheetView tabSelected="1" workbookViewId="0">
      <selection activeCell="G20" sqref="G20"/>
    </sheetView>
  </sheetViews>
  <sheetFormatPr baseColWidth="10" defaultRowHeight="16"/>
  <cols>
    <col min="2" max="2" width="12.1640625" bestFit="1" customWidth="1"/>
    <col min="4" max="4" width="12.1640625" bestFit="1" customWidth="1"/>
    <col min="7" max="7" width="12.33203125" customWidth="1"/>
  </cols>
  <sheetData>
    <row r="1" spans="1:10">
      <c r="A1" t="s">
        <v>27</v>
      </c>
    </row>
    <row r="3" spans="1:10">
      <c r="A3" t="s">
        <v>0</v>
      </c>
      <c r="B3" t="s">
        <v>1</v>
      </c>
      <c r="C3" t="s">
        <v>37</v>
      </c>
      <c r="D3" t="s">
        <v>19</v>
      </c>
      <c r="E3" t="s">
        <v>22</v>
      </c>
      <c r="F3" t="s">
        <v>1</v>
      </c>
      <c r="G3" t="s">
        <v>25</v>
      </c>
      <c r="H3" t="s">
        <v>20</v>
      </c>
      <c r="I3" t="s">
        <v>21</v>
      </c>
    </row>
    <row r="4" spans="1:10">
      <c r="A4" t="s">
        <v>28</v>
      </c>
      <c r="B4">
        <v>4.6090674795435103</v>
      </c>
      <c r="C4">
        <f>B4*10000</f>
        <v>46090.674795435101</v>
      </c>
      <c r="D4">
        <f>C4*$B$13</f>
        <v>56236.78833674833</v>
      </c>
      <c r="E4" s="1">
        <f>10^_xlfn.FLOOR.MATH(LOG10(D4), 1)</f>
        <v>10000</v>
      </c>
      <c r="F4" s="4">
        <f>D4/E4</f>
        <v>5.6236788336748331</v>
      </c>
      <c r="G4" s="7">
        <f t="array" ref="G4">INDEX($C$16:$C$111, MATCH(MIN(ABS($C$16:$C$111-F4)),ABS($C$16:$C$111-F4),0))</f>
        <v>5.62</v>
      </c>
      <c r="H4" s="1">
        <f>G4*E4</f>
        <v>56200</v>
      </c>
      <c r="I4" s="3">
        <f>ABS(H4-D4)/D4</f>
        <v>6.5416852271221249E-4</v>
      </c>
      <c r="J4" s="3"/>
    </row>
    <row r="5" spans="1:10">
      <c r="A5" t="s">
        <v>29</v>
      </c>
      <c r="B5">
        <v>7.4497842009743804</v>
      </c>
      <c r="C5">
        <f t="shared" ref="C5:C11" si="0">B5*10000</f>
        <v>74497.842009743807</v>
      </c>
      <c r="D5">
        <f t="shared" ref="D5:D11" si="1">C5*$B$13</f>
        <v>90897.332079447398</v>
      </c>
      <c r="E5" s="1">
        <f t="shared" ref="E5:E12" si="2">10^_xlfn.FLOOR.MATH(LOG10(D5), 1)</f>
        <v>10000</v>
      </c>
      <c r="F5" s="4">
        <f t="shared" ref="F5:F12" si="3">D5/E5</f>
        <v>9.0897332079447395</v>
      </c>
      <c r="G5" s="7">
        <f t="array" ref="G5">INDEX($C$16:$C$111, MATCH(MIN(ABS($C$16:$C$111-F5)),ABS($C$16:$C$111-F5),0))</f>
        <v>9.09</v>
      </c>
      <c r="H5" s="1">
        <f t="shared" ref="H5:H11" si="4">G5*E5</f>
        <v>90900</v>
      </c>
      <c r="I5" s="3">
        <f t="shared" ref="I5:I12" si="5">ABS(H5-D5)/D5</f>
        <v>2.9350922536095095E-5</v>
      </c>
    </row>
    <row r="6" spans="1:10">
      <c r="A6" t="s">
        <v>30</v>
      </c>
      <c r="B6">
        <v>21.209464555438998</v>
      </c>
      <c r="C6">
        <f t="shared" si="0"/>
        <v>212094.64555438998</v>
      </c>
      <c r="D6">
        <f t="shared" si="1"/>
        <v>258783.83734536279</v>
      </c>
      <c r="E6" s="1">
        <f t="shared" si="2"/>
        <v>100000</v>
      </c>
      <c r="F6" s="4">
        <f t="shared" si="3"/>
        <v>2.5878383734536277</v>
      </c>
      <c r="G6" s="7">
        <f t="array" ref="G6">INDEX($C$16:$C$111, MATCH(MIN(ABS($C$16:$C$111-F6)),ABS($C$16:$C$111-F6),0))</f>
        <v>2.6100000000000003</v>
      </c>
      <c r="H6" s="1">
        <f t="shared" si="4"/>
        <v>261000.00000000003</v>
      </c>
      <c r="I6" s="3">
        <f t="shared" si="5"/>
        <v>8.5637599216818114E-3</v>
      </c>
    </row>
    <row r="7" spans="1:10">
      <c r="A7" t="s">
        <v>31</v>
      </c>
      <c r="B7">
        <v>0.19077361073740801</v>
      </c>
      <c r="C7">
        <f t="shared" si="0"/>
        <v>1907.7361073740801</v>
      </c>
      <c r="D7">
        <f t="shared" si="1"/>
        <v>2327.693229681116</v>
      </c>
      <c r="E7" s="1">
        <f t="shared" si="2"/>
        <v>1000</v>
      </c>
      <c r="F7" s="4">
        <f t="shared" si="3"/>
        <v>2.3276932296811159</v>
      </c>
      <c r="G7" s="7">
        <f t="array" ref="G7">INDEX($C$16:$C$111, MATCH(MIN(ABS($C$16:$C$111-F7)),ABS($C$16:$C$111-F7),0))</f>
        <v>2.3199999999999998</v>
      </c>
      <c r="H7" s="1">
        <f t="shared" si="4"/>
        <v>2320</v>
      </c>
      <c r="I7" s="3">
        <f t="shared" si="5"/>
        <v>3.3050874501061069E-3</v>
      </c>
    </row>
    <row r="8" spans="1:10">
      <c r="A8" t="s">
        <v>32</v>
      </c>
      <c r="B8">
        <v>0.22593855739087201</v>
      </c>
      <c r="C8">
        <f t="shared" si="0"/>
        <v>2259.3855739087203</v>
      </c>
      <c r="D8">
        <f t="shared" si="1"/>
        <v>2756.7526154681436</v>
      </c>
      <c r="E8" s="1">
        <f t="shared" si="2"/>
        <v>1000</v>
      </c>
      <c r="F8" s="4">
        <f t="shared" si="3"/>
        <v>2.7567526154681437</v>
      </c>
      <c r="G8" s="7">
        <f t="array" ref="G8">INDEX($C$16:$C$111, MATCH(MIN(ABS($C$16:$C$111-F8)),ABS($C$16:$C$111-F8),0))</f>
        <v>2.7399999999999998</v>
      </c>
      <c r="H8" s="1">
        <f t="shared" si="4"/>
        <v>2739.9999999999995</v>
      </c>
      <c r="I8" s="3">
        <f t="shared" si="5"/>
        <v>6.0769382693772129E-3</v>
      </c>
    </row>
    <row r="9" spans="1:10">
      <c r="A9" t="s">
        <v>33</v>
      </c>
      <c r="B9" s="4">
        <v>7.7383850226828903</v>
      </c>
      <c r="C9">
        <f t="shared" si="0"/>
        <v>77383.850226828901</v>
      </c>
      <c r="D9">
        <f t="shared" si="1"/>
        <v>94418.648136603602</v>
      </c>
      <c r="E9" s="1">
        <f t="shared" si="2"/>
        <v>10000</v>
      </c>
      <c r="F9" s="4">
        <f t="shared" si="3"/>
        <v>9.4418648136603593</v>
      </c>
      <c r="G9" s="7">
        <f t="array" ref="G9">INDEX($C$16:$C$111, MATCH(MIN(ABS($C$16:$C$111-F9)),ABS($C$16:$C$111-F9),0))</f>
        <v>9.5299999999999994</v>
      </c>
      <c r="H9" s="1">
        <f t="shared" si="4"/>
        <v>95300</v>
      </c>
      <c r="I9" s="3">
        <f t="shared" si="5"/>
        <v>9.3345105102677385E-3</v>
      </c>
    </row>
    <row r="10" spans="1:10">
      <c r="A10" t="s">
        <v>34</v>
      </c>
      <c r="B10" s="4">
        <v>1.35231070652081</v>
      </c>
      <c r="C10">
        <f t="shared" si="0"/>
        <v>13523.1070652081</v>
      </c>
      <c r="D10">
        <f t="shared" si="1"/>
        <v>16499.999469667444</v>
      </c>
      <c r="E10" s="1">
        <f t="shared" si="2"/>
        <v>10000</v>
      </c>
      <c r="F10" s="4">
        <f t="shared" si="3"/>
        <v>1.6499999469667443</v>
      </c>
      <c r="G10" s="7">
        <f t="array" ref="G10">INDEX($C$16:$C$111, MATCH(MIN(ABS($C$16:$C$111-F10)),ABS($C$16:$C$111-F10),0))</f>
        <v>1.65</v>
      </c>
      <c r="H10" s="1">
        <f t="shared" si="4"/>
        <v>16500</v>
      </c>
      <c r="I10" s="3">
        <f t="shared" si="5"/>
        <v>3.2141368068322228E-8</v>
      </c>
    </row>
    <row r="11" spans="1:10">
      <c r="A11" t="s">
        <v>35</v>
      </c>
      <c r="B11" s="4">
        <v>22.924968050625498</v>
      </c>
      <c r="C11">
        <f t="shared" si="0"/>
        <v>229249.68050625498</v>
      </c>
      <c r="D11">
        <f t="shared" si="1"/>
        <v>279715.27464324114</v>
      </c>
      <c r="E11" s="1">
        <f t="shared" si="2"/>
        <v>100000</v>
      </c>
      <c r="F11" s="4">
        <f t="shared" si="3"/>
        <v>2.7971527464324115</v>
      </c>
      <c r="G11" s="7">
        <f t="array" ref="G11">INDEX($C$16:$C$111, MATCH(MIN(ABS($C$16:$C$111-F11)),ABS($C$16:$C$111-F11),0))</f>
        <v>2.8</v>
      </c>
      <c r="H11" s="1">
        <f t="shared" si="4"/>
        <v>280000</v>
      </c>
      <c r="I11" s="3">
        <f t="shared" si="5"/>
        <v>1.0179113640540801E-3</v>
      </c>
    </row>
    <row r="12" spans="1:10">
      <c r="A12" t="s">
        <v>9</v>
      </c>
      <c r="B12" s="4">
        <v>2.4556260523884001E-6</v>
      </c>
      <c r="C12" s="1">
        <f>B12/10000</f>
        <v>2.4556260523884003E-10</v>
      </c>
      <c r="D12" s="4">
        <f>C12/$B$13</f>
        <v>2.0125875809638405E-10</v>
      </c>
      <c r="E12" s="1">
        <f t="shared" si="2"/>
        <v>1E-10</v>
      </c>
      <c r="F12" s="4">
        <f t="shared" si="3"/>
        <v>2.0125875809638405</v>
      </c>
      <c r="G12" s="7">
        <f t="array" ref="G12">INDEX($B$16:$B$39, MATCH(MIN(ABS($B$16:$B$39-F12)),ABS($B$16:$B$39-F12),0))</f>
        <v>2</v>
      </c>
      <c r="H12" s="1">
        <f>G12*E12</f>
        <v>2.0000000000000001E-10</v>
      </c>
      <c r="I12" s="3">
        <f t="shared" si="5"/>
        <v>6.2544264323702737E-3</v>
      </c>
    </row>
    <row r="13" spans="1:10">
      <c r="A13" t="s">
        <v>36</v>
      </c>
      <c r="B13">
        <v>1.2201337599491626</v>
      </c>
      <c r="I13" s="9">
        <f>SUM(I4:I12)</f>
        <v>3.5236185534473594E-2</v>
      </c>
    </row>
    <row r="15" spans="1:10">
      <c r="A15" t="s">
        <v>23</v>
      </c>
      <c r="B15" t="s">
        <v>18</v>
      </c>
      <c r="C15" t="s">
        <v>17</v>
      </c>
    </row>
    <row r="16" spans="1:10">
      <c r="A16">
        <v>1</v>
      </c>
      <c r="B16">
        <v>1</v>
      </c>
      <c r="C16">
        <v>1</v>
      </c>
      <c r="E16" s="3"/>
      <c r="F16" s="6"/>
    </row>
    <row r="17" spans="1:24">
      <c r="A17">
        <v>2</v>
      </c>
      <c r="B17">
        <v>1.1000000000000001</v>
      </c>
      <c r="C17">
        <v>1.02</v>
      </c>
      <c r="E17" s="3"/>
      <c r="F17" s="3"/>
    </row>
    <row r="18" spans="1:24">
      <c r="A18">
        <v>3</v>
      </c>
      <c r="B18">
        <v>1.2</v>
      </c>
      <c r="C18">
        <v>1.05</v>
      </c>
      <c r="E18" s="3"/>
      <c r="F18" s="3"/>
    </row>
    <row r="19" spans="1:24">
      <c r="A19">
        <v>4</v>
      </c>
      <c r="B19">
        <v>1.3</v>
      </c>
      <c r="C19">
        <v>1.0699999999999998</v>
      </c>
      <c r="E19" s="3"/>
      <c r="F19" s="3"/>
    </row>
    <row r="20" spans="1:24">
      <c r="A20">
        <v>5</v>
      </c>
      <c r="B20">
        <v>1.5</v>
      </c>
      <c r="C20">
        <v>1.1000000000000001</v>
      </c>
      <c r="E20" s="3"/>
      <c r="F20" s="3"/>
    </row>
    <row r="21" spans="1:24">
      <c r="A21">
        <v>6</v>
      </c>
      <c r="B21">
        <v>1.6</v>
      </c>
      <c r="C21">
        <v>1.1300000000000001</v>
      </c>
      <c r="E21" s="3"/>
      <c r="F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>
        <v>7</v>
      </c>
      <c r="B22">
        <v>1.8</v>
      </c>
      <c r="C22">
        <v>1.1499999999999999</v>
      </c>
      <c r="E22" s="3"/>
      <c r="F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>
        <v>8</v>
      </c>
      <c r="B23">
        <v>2</v>
      </c>
      <c r="C23">
        <v>1.1800000000000002</v>
      </c>
      <c r="E23" s="3"/>
      <c r="F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>
        <v>9</v>
      </c>
      <c r="B24">
        <v>2.2000000000000002</v>
      </c>
      <c r="C24">
        <v>1.21</v>
      </c>
      <c r="E24" s="3"/>
      <c r="F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>
        <v>10</v>
      </c>
      <c r="B25">
        <v>2.4</v>
      </c>
      <c r="C25">
        <v>1.24</v>
      </c>
      <c r="E25" s="3"/>
      <c r="F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>
        <v>11</v>
      </c>
      <c r="B26">
        <v>2.7</v>
      </c>
      <c r="C26">
        <v>1.27</v>
      </c>
      <c r="E26" s="3"/>
      <c r="F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>
        <v>12</v>
      </c>
      <c r="B27">
        <v>3</v>
      </c>
      <c r="C27">
        <v>1.3</v>
      </c>
      <c r="E27" s="3"/>
      <c r="F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>
        <v>13</v>
      </c>
      <c r="B28">
        <v>3.3</v>
      </c>
      <c r="C28">
        <v>1.33</v>
      </c>
      <c r="E28" s="3"/>
      <c r="F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>
        <v>14</v>
      </c>
      <c r="B29">
        <v>3.6</v>
      </c>
      <c r="C29">
        <v>1.3699999999999999</v>
      </c>
      <c r="E29" s="3"/>
      <c r="F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>
        <v>15</v>
      </c>
      <c r="B30">
        <v>3.9</v>
      </c>
      <c r="C30">
        <v>1.4</v>
      </c>
      <c r="E30" s="3"/>
      <c r="F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>
        <v>16</v>
      </c>
      <c r="B31">
        <v>4.3</v>
      </c>
      <c r="C31">
        <v>1.4300000000000002</v>
      </c>
      <c r="E31" s="3"/>
      <c r="F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>
        <v>17</v>
      </c>
      <c r="B32">
        <v>4.7</v>
      </c>
      <c r="C32">
        <v>1.47</v>
      </c>
      <c r="E32" s="3"/>
      <c r="F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>
        <v>18</v>
      </c>
      <c r="B33">
        <v>5.0999999999999996</v>
      </c>
      <c r="C33">
        <v>1.5</v>
      </c>
      <c r="E33" s="3"/>
      <c r="F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>
        <v>19</v>
      </c>
      <c r="B34">
        <v>5.6</v>
      </c>
      <c r="C34">
        <v>1.54</v>
      </c>
      <c r="E34" s="3"/>
      <c r="F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>
        <v>20</v>
      </c>
      <c r="B35">
        <v>6.2</v>
      </c>
      <c r="C35">
        <v>1.58</v>
      </c>
      <c r="E35" s="3"/>
      <c r="F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>
        <v>21</v>
      </c>
      <c r="B36">
        <v>6.8</v>
      </c>
      <c r="C36">
        <v>1.6199999999999999</v>
      </c>
      <c r="E36" s="3"/>
      <c r="F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>
        <v>22</v>
      </c>
      <c r="B37">
        <v>7.5</v>
      </c>
      <c r="C37">
        <v>1.65</v>
      </c>
      <c r="E37" s="3"/>
      <c r="F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>
        <v>23</v>
      </c>
      <c r="B38">
        <v>8.1999999999999993</v>
      </c>
      <c r="C38">
        <v>1.69</v>
      </c>
      <c r="E38" s="3"/>
      <c r="F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>
        <v>24</v>
      </c>
      <c r="B39">
        <v>9.1</v>
      </c>
      <c r="C39">
        <v>1.7399999999999998</v>
      </c>
      <c r="E39" s="3"/>
      <c r="F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>
        <v>25</v>
      </c>
      <c r="C40">
        <v>1.78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>
        <v>26</v>
      </c>
      <c r="C41">
        <v>1.8199999999999998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>
        <v>27</v>
      </c>
      <c r="C42">
        <v>1.8699999999999999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>
        <v>28</v>
      </c>
      <c r="C43">
        <v>1.9100000000000001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>
        <v>29</v>
      </c>
      <c r="C44">
        <v>1.9600000000000002</v>
      </c>
      <c r="N44" s="2"/>
      <c r="O44" s="2"/>
      <c r="P44" s="2"/>
    </row>
    <row r="45" spans="1:24">
      <c r="A45">
        <v>30</v>
      </c>
      <c r="C45">
        <v>2</v>
      </c>
    </row>
    <row r="46" spans="1:24">
      <c r="A46">
        <v>31</v>
      </c>
      <c r="C46">
        <v>2.0499999999999998</v>
      </c>
    </row>
    <row r="47" spans="1:24">
      <c r="A47">
        <v>32</v>
      </c>
      <c r="C47">
        <v>2.1</v>
      </c>
    </row>
    <row r="48" spans="1:24">
      <c r="A48">
        <v>33</v>
      </c>
      <c r="C48">
        <v>2.15</v>
      </c>
    </row>
    <row r="49" spans="1:3">
      <c r="A49">
        <v>34</v>
      </c>
      <c r="C49">
        <v>2.21</v>
      </c>
    </row>
    <row r="50" spans="1:3">
      <c r="A50">
        <v>35</v>
      </c>
      <c r="C50">
        <v>2.2600000000000002</v>
      </c>
    </row>
    <row r="51" spans="1:3">
      <c r="A51">
        <v>36</v>
      </c>
      <c r="C51">
        <v>2.3199999999999998</v>
      </c>
    </row>
    <row r="52" spans="1:3">
      <c r="A52">
        <v>37</v>
      </c>
      <c r="C52">
        <v>2.37</v>
      </c>
    </row>
    <row r="53" spans="1:3">
      <c r="A53">
        <v>38</v>
      </c>
      <c r="C53">
        <v>2.4300000000000002</v>
      </c>
    </row>
    <row r="54" spans="1:3">
      <c r="A54">
        <v>39</v>
      </c>
      <c r="C54">
        <v>2.4899999999999998</v>
      </c>
    </row>
    <row r="55" spans="1:3">
      <c r="A55">
        <v>40</v>
      </c>
      <c r="C55">
        <v>2.5499999999999998</v>
      </c>
    </row>
    <row r="56" spans="1:3">
      <c r="A56">
        <v>41</v>
      </c>
      <c r="C56">
        <v>2.6100000000000003</v>
      </c>
    </row>
    <row r="57" spans="1:3">
      <c r="A57">
        <v>42</v>
      </c>
      <c r="C57">
        <v>2.67</v>
      </c>
    </row>
    <row r="58" spans="1:3">
      <c r="A58">
        <v>43</v>
      </c>
      <c r="C58">
        <v>2.7399999999999998</v>
      </c>
    </row>
    <row r="59" spans="1:3">
      <c r="A59">
        <v>44</v>
      </c>
      <c r="C59">
        <v>2.8</v>
      </c>
    </row>
    <row r="60" spans="1:3">
      <c r="A60">
        <v>45</v>
      </c>
      <c r="C60">
        <v>2.87</v>
      </c>
    </row>
    <row r="61" spans="1:3">
      <c r="A61">
        <v>46</v>
      </c>
      <c r="C61">
        <v>2.94</v>
      </c>
    </row>
    <row r="62" spans="1:3">
      <c r="A62">
        <v>47</v>
      </c>
      <c r="C62">
        <v>3.0100000000000002</v>
      </c>
    </row>
    <row r="63" spans="1:3">
      <c r="A63">
        <v>48</v>
      </c>
      <c r="C63">
        <v>3.09</v>
      </c>
    </row>
    <row r="64" spans="1:3">
      <c r="A64">
        <v>49</v>
      </c>
      <c r="C64">
        <v>3.16</v>
      </c>
    </row>
    <row r="65" spans="1:3">
      <c r="A65">
        <v>50</v>
      </c>
      <c r="C65">
        <v>3.2399999999999998</v>
      </c>
    </row>
    <row r="66" spans="1:3">
      <c r="A66">
        <v>51</v>
      </c>
      <c r="C66">
        <v>3.3200000000000003</v>
      </c>
    </row>
    <row r="67" spans="1:3">
      <c r="A67">
        <v>52</v>
      </c>
      <c r="C67">
        <v>3.4</v>
      </c>
    </row>
    <row r="68" spans="1:3">
      <c r="A68">
        <v>53</v>
      </c>
      <c r="C68">
        <v>3.4799999999999995</v>
      </c>
    </row>
    <row r="69" spans="1:3">
      <c r="A69">
        <v>54</v>
      </c>
      <c r="C69">
        <v>3.5700000000000003</v>
      </c>
    </row>
    <row r="70" spans="1:3">
      <c r="A70">
        <v>55</v>
      </c>
      <c r="C70">
        <v>3.65</v>
      </c>
    </row>
    <row r="71" spans="1:3">
      <c r="A71">
        <v>56</v>
      </c>
      <c r="C71">
        <v>3.7399999999999998</v>
      </c>
    </row>
    <row r="72" spans="1:3">
      <c r="A72">
        <v>57</v>
      </c>
      <c r="C72">
        <v>3.8299999999999996</v>
      </c>
    </row>
    <row r="73" spans="1:3">
      <c r="A73">
        <v>58</v>
      </c>
      <c r="C73">
        <v>3.9200000000000004</v>
      </c>
    </row>
    <row r="74" spans="1:3">
      <c r="A74">
        <v>59</v>
      </c>
      <c r="C74">
        <v>4.0200000000000005</v>
      </c>
    </row>
    <row r="75" spans="1:3">
      <c r="A75">
        <v>60</v>
      </c>
      <c r="C75">
        <v>4.12</v>
      </c>
    </row>
    <row r="76" spans="1:3">
      <c r="A76">
        <v>61</v>
      </c>
      <c r="C76">
        <v>4.2200000000000006</v>
      </c>
    </row>
    <row r="77" spans="1:3">
      <c r="A77">
        <v>62</v>
      </c>
      <c r="C77">
        <v>4.32</v>
      </c>
    </row>
    <row r="78" spans="1:3">
      <c r="A78">
        <v>63</v>
      </c>
      <c r="C78">
        <v>4.42</v>
      </c>
    </row>
    <row r="79" spans="1:3">
      <c r="A79">
        <v>64</v>
      </c>
      <c r="C79">
        <v>4.5299999999999994</v>
      </c>
    </row>
    <row r="80" spans="1:3">
      <c r="A80">
        <v>65</v>
      </c>
      <c r="C80">
        <v>4.6399999999999997</v>
      </c>
    </row>
    <row r="81" spans="1:3">
      <c r="A81">
        <v>66</v>
      </c>
      <c r="C81">
        <v>4.75</v>
      </c>
    </row>
    <row r="82" spans="1:3">
      <c r="A82">
        <v>67</v>
      </c>
      <c r="C82">
        <v>4.87</v>
      </c>
    </row>
    <row r="83" spans="1:3">
      <c r="A83">
        <v>68</v>
      </c>
      <c r="C83">
        <v>4.99</v>
      </c>
    </row>
    <row r="84" spans="1:3">
      <c r="A84">
        <v>69</v>
      </c>
      <c r="C84">
        <v>5.1100000000000003</v>
      </c>
    </row>
    <row r="85" spans="1:3">
      <c r="A85">
        <v>70</v>
      </c>
      <c r="C85">
        <v>5.2299999999999995</v>
      </c>
    </row>
    <row r="86" spans="1:3">
      <c r="A86">
        <v>71</v>
      </c>
      <c r="C86">
        <v>5.36</v>
      </c>
    </row>
    <row r="87" spans="1:3">
      <c r="A87">
        <v>72</v>
      </c>
      <c r="C87">
        <v>5.49</v>
      </c>
    </row>
    <row r="88" spans="1:3">
      <c r="A88">
        <v>73</v>
      </c>
      <c r="C88">
        <v>5.62</v>
      </c>
    </row>
    <row r="89" spans="1:3">
      <c r="A89">
        <v>74</v>
      </c>
      <c r="C89">
        <v>5.76</v>
      </c>
    </row>
    <row r="90" spans="1:3">
      <c r="A90">
        <v>75</v>
      </c>
      <c r="C90">
        <v>5.9</v>
      </c>
    </row>
    <row r="91" spans="1:3">
      <c r="A91">
        <v>76</v>
      </c>
      <c r="C91">
        <v>6.04</v>
      </c>
    </row>
    <row r="92" spans="1:3">
      <c r="A92">
        <v>77</v>
      </c>
      <c r="C92">
        <v>6.1899999999999995</v>
      </c>
    </row>
    <row r="93" spans="1:3">
      <c r="A93">
        <v>78</v>
      </c>
      <c r="C93">
        <v>6.34</v>
      </c>
    </row>
    <row r="94" spans="1:3">
      <c r="A94">
        <v>79</v>
      </c>
      <c r="C94">
        <v>6.49</v>
      </c>
    </row>
    <row r="95" spans="1:3">
      <c r="A95">
        <v>80</v>
      </c>
      <c r="C95">
        <v>6.65</v>
      </c>
    </row>
    <row r="96" spans="1:3">
      <c r="A96">
        <v>81</v>
      </c>
      <c r="C96">
        <v>6.81</v>
      </c>
    </row>
    <row r="97" spans="1:3">
      <c r="A97">
        <v>82</v>
      </c>
      <c r="C97">
        <v>6.9799999999999995</v>
      </c>
    </row>
    <row r="98" spans="1:3">
      <c r="A98">
        <v>83</v>
      </c>
      <c r="C98">
        <v>7.15</v>
      </c>
    </row>
    <row r="99" spans="1:3">
      <c r="A99">
        <v>84</v>
      </c>
      <c r="C99">
        <v>7.32</v>
      </c>
    </row>
    <row r="100" spans="1:3">
      <c r="A100">
        <v>85</v>
      </c>
      <c r="C100">
        <v>7.5</v>
      </c>
    </row>
    <row r="101" spans="1:3">
      <c r="A101">
        <v>86</v>
      </c>
      <c r="C101">
        <v>7.68</v>
      </c>
    </row>
    <row r="102" spans="1:3">
      <c r="A102">
        <v>87</v>
      </c>
      <c r="C102">
        <v>7.87</v>
      </c>
    </row>
    <row r="103" spans="1:3">
      <c r="A103">
        <v>88</v>
      </c>
      <c r="C103">
        <v>8.06</v>
      </c>
    </row>
    <row r="104" spans="1:3">
      <c r="A104">
        <v>89</v>
      </c>
      <c r="C104">
        <v>8.25</v>
      </c>
    </row>
    <row r="105" spans="1:3">
      <c r="A105">
        <v>90</v>
      </c>
      <c r="C105">
        <v>8.4499999999999993</v>
      </c>
    </row>
    <row r="106" spans="1:3">
      <c r="A106">
        <v>91</v>
      </c>
      <c r="C106">
        <v>8.66</v>
      </c>
    </row>
    <row r="107" spans="1:3">
      <c r="A107">
        <v>92</v>
      </c>
      <c r="C107">
        <v>8.8699999999999992</v>
      </c>
    </row>
    <row r="108" spans="1:3">
      <c r="A108">
        <v>93</v>
      </c>
      <c r="C108">
        <v>9.09</v>
      </c>
    </row>
    <row r="109" spans="1:3">
      <c r="A109">
        <v>94</v>
      </c>
      <c r="C109">
        <v>9.31</v>
      </c>
    </row>
    <row r="110" spans="1:3">
      <c r="A110">
        <v>95</v>
      </c>
      <c r="C110">
        <v>9.5299999999999994</v>
      </c>
    </row>
    <row r="111" spans="1:3">
      <c r="A111">
        <v>96</v>
      </c>
      <c r="C111">
        <v>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F133-C2C6-1944-8225-7E9BD2A731ED}">
  <dimension ref="A1:X119"/>
  <sheetViews>
    <sheetView workbookViewId="0">
      <selection activeCell="F19" sqref="F19"/>
    </sheetView>
  </sheetViews>
  <sheetFormatPr baseColWidth="10" defaultRowHeight="16"/>
  <cols>
    <col min="7" max="7" width="12.33203125" customWidth="1"/>
  </cols>
  <sheetData>
    <row r="1" spans="1:10">
      <c r="A1" t="s">
        <v>24</v>
      </c>
    </row>
    <row r="3" spans="1:10">
      <c r="A3" t="s">
        <v>0</v>
      </c>
      <c r="B3" t="s">
        <v>1</v>
      </c>
    </row>
    <row r="4" spans="1:10">
      <c r="A4" t="s">
        <v>2</v>
      </c>
      <c r="B4">
        <v>1.7564058133538601E-2</v>
      </c>
      <c r="J4" s="3"/>
    </row>
    <row r="5" spans="1:10">
      <c r="A5" t="s">
        <v>3</v>
      </c>
      <c r="B5">
        <v>5.2509860743851302</v>
      </c>
    </row>
    <row r="6" spans="1:10">
      <c r="A6" t="s">
        <v>4</v>
      </c>
      <c r="B6">
        <v>2.9990440108984</v>
      </c>
    </row>
    <row r="7" spans="1:10">
      <c r="A7" t="s">
        <v>5</v>
      </c>
      <c r="B7">
        <v>0.99999999859155198</v>
      </c>
    </row>
    <row r="8" spans="1:10">
      <c r="A8" t="s">
        <v>6</v>
      </c>
      <c r="B8">
        <v>0.40992817794763697</v>
      </c>
    </row>
    <row r="9" spans="1:10">
      <c r="A9" t="s">
        <v>7</v>
      </c>
      <c r="B9" s="1">
        <v>3.6290683885977001E-6</v>
      </c>
      <c r="C9" s="1"/>
      <c r="D9" s="1"/>
      <c r="E9" s="1"/>
      <c r="F9" s="1"/>
    </row>
    <row r="10" spans="1:10">
      <c r="B10">
        <v>4</v>
      </c>
    </row>
    <row r="12" spans="1:10">
      <c r="A12" t="s">
        <v>8</v>
      </c>
      <c r="B12" t="s">
        <v>19</v>
      </c>
      <c r="C12" t="s">
        <v>22</v>
      </c>
      <c r="D12" t="s">
        <v>1</v>
      </c>
      <c r="E12" t="s">
        <v>25</v>
      </c>
      <c r="F12" t="s">
        <v>20</v>
      </c>
      <c r="G12" t="s">
        <v>21</v>
      </c>
    </row>
    <row r="13" spans="1:10">
      <c r="A13" t="s">
        <v>9</v>
      </c>
      <c r="B13" s="1">
        <f>INDEX(B24:B47,B10)*0.0000000001</f>
        <v>1.3000000000000002E-10</v>
      </c>
      <c r="C13" s="1">
        <f>10^_xlfn.FLOOR.MATH(LOG10(B13), 1)</f>
        <v>1E-10</v>
      </c>
      <c r="D13" s="4">
        <f>B13/C13</f>
        <v>1.3</v>
      </c>
      <c r="E13" s="7">
        <f t="array" ref="E13">INDEX($B$24:$B$47, MATCH(MIN(ABS($B$24:$B$47-D13)),ABS($B$24:$B$47-D13),0))</f>
        <v>1.3</v>
      </c>
      <c r="F13" s="8">
        <f>E13*C13</f>
        <v>1.3000000000000002E-10</v>
      </c>
      <c r="G13" s="3">
        <f>ABS(F13-B13)/B13</f>
        <v>0</v>
      </c>
      <c r="I13" s="1">
        <v>1.2999999999999999E-10</v>
      </c>
    </row>
    <row r="14" spans="1:10">
      <c r="A14" t="s">
        <v>10</v>
      </c>
      <c r="B14" s="1">
        <f>B9/B13</f>
        <v>27915.910681520767</v>
      </c>
      <c r="C14" s="1">
        <f t="shared" ref="C14:C20" si="0">10^_xlfn.FLOOR.MATH(LOG10(B14), 1)</f>
        <v>10000</v>
      </c>
      <c r="D14" s="4">
        <f t="shared" ref="D14:D20" si="1">B14/C14</f>
        <v>2.7915910681520768</v>
      </c>
      <c r="E14" s="7">
        <f t="array" ref="E14">INDEX($C$24:$C$119, MATCH(MIN(ABS($C$24:$C$119-D14)),ABS($C$24:$C$119-D14),0))</f>
        <v>2.8</v>
      </c>
      <c r="F14" s="8">
        <f>E14*C14</f>
        <v>28000</v>
      </c>
      <c r="G14" s="3">
        <f t="shared" ref="G14:G20" si="2">ABS(F14-B14)/B14</f>
        <v>3.0122362633470115E-3</v>
      </c>
      <c r="I14" s="1">
        <v>279000</v>
      </c>
    </row>
    <row r="15" spans="1:10">
      <c r="A15" t="s">
        <v>11</v>
      </c>
      <c r="B15" s="1">
        <f>B14/B4</f>
        <v>1589377.0374293674</v>
      </c>
      <c r="C15" s="1">
        <f t="shared" si="0"/>
        <v>1000000</v>
      </c>
      <c r="D15" s="4">
        <f t="shared" si="1"/>
        <v>1.5893770374293674</v>
      </c>
      <c r="E15" s="7">
        <f t="array" ref="E15">INDEX($C$24:$C$119, MATCH(MIN(ABS($C$24:$C$119-D15)),ABS($C$24:$C$119-D15),0))</f>
        <v>1.58</v>
      </c>
      <c r="F15" s="8">
        <f t="shared" ref="F15:F20" si="3">E15*C15</f>
        <v>1580000</v>
      </c>
      <c r="G15" s="3">
        <f t="shared" si="2"/>
        <v>5.899819368558195E-3</v>
      </c>
      <c r="I15" s="1">
        <v>15900000</v>
      </c>
    </row>
    <row r="16" spans="1:10">
      <c r="A16" t="s">
        <v>12</v>
      </c>
      <c r="B16" s="1">
        <f>B14/B5</f>
        <v>5316.3177898523772</v>
      </c>
      <c r="C16" s="1">
        <f t="shared" si="0"/>
        <v>1000</v>
      </c>
      <c r="D16" s="4">
        <f t="shared" si="1"/>
        <v>5.316317789852377</v>
      </c>
      <c r="E16" s="7">
        <f t="array" ref="E16">INDEX($C$24:$C$119, MATCH(MIN(ABS($C$24:$C$119-D16)),ABS($C$24:$C$119-D16),0))</f>
        <v>5.36</v>
      </c>
      <c r="F16" s="8">
        <f t="shared" si="3"/>
        <v>5360</v>
      </c>
      <c r="G16" s="3">
        <f t="shared" si="2"/>
        <v>8.2166288537156313E-3</v>
      </c>
      <c r="I16" s="1">
        <v>53200</v>
      </c>
    </row>
    <row r="17" spans="1:24">
      <c r="A17" t="s">
        <v>13</v>
      </c>
      <c r="B17">
        <f>B14/(B6+B8+2)</f>
        <v>5161.0379397192673</v>
      </c>
      <c r="C17" s="1">
        <f t="shared" si="0"/>
        <v>1000</v>
      </c>
      <c r="D17" s="4">
        <f t="shared" si="1"/>
        <v>5.1610379397192672</v>
      </c>
      <c r="E17" s="7">
        <f t="array" ref="E17">INDEX($C$24:$C$119, MATCH(MIN(ABS($C$24:$C$119-D17)),ABS($C$24:$C$119-D17),0))</f>
        <v>5.1100000000000003</v>
      </c>
      <c r="F17" s="8">
        <f t="shared" si="3"/>
        <v>5110</v>
      </c>
      <c r="G17" s="3">
        <f t="shared" si="2"/>
        <v>9.8890843887195941E-3</v>
      </c>
      <c r="I17" s="1">
        <v>51100</v>
      </c>
    </row>
    <row r="18" spans="1:24">
      <c r="A18" t="s">
        <v>14</v>
      </c>
      <c r="B18" s="1">
        <f>B14/B8</f>
        <v>68099.516411108154</v>
      </c>
      <c r="C18" s="1">
        <f t="shared" si="0"/>
        <v>10000</v>
      </c>
      <c r="D18" s="4">
        <f t="shared" si="1"/>
        <v>6.809951641110815</v>
      </c>
      <c r="E18" s="7">
        <f t="array" ref="E18">INDEX($C$24:$C$119, MATCH(MIN(ABS($C$24:$C$119-D18)),ABS($C$24:$C$119-D18),0))</f>
        <v>6.81</v>
      </c>
      <c r="F18" s="8">
        <f t="shared" si="3"/>
        <v>68100</v>
      </c>
      <c r="G18" s="3">
        <f t="shared" si="2"/>
        <v>7.1012088973825678E-6</v>
      </c>
      <c r="I18" s="1">
        <v>68100</v>
      </c>
      <c r="L18" s="1"/>
    </row>
    <row r="19" spans="1:24">
      <c r="A19" t="s">
        <v>15</v>
      </c>
      <c r="B19" s="1">
        <f>B6*B13</f>
        <v>3.8987572141679207E-10</v>
      </c>
      <c r="C19" s="1">
        <f t="shared" si="0"/>
        <v>1E-10</v>
      </c>
      <c r="D19" s="4">
        <f t="shared" si="1"/>
        <v>3.8987572141679205</v>
      </c>
      <c r="E19" s="7">
        <f t="array" ref="E19">INDEX($B$24:$B$47, MATCH(MIN(ABS($B$24:$B$47-D19)),ABS($B$24:$B$47-D19),0))</f>
        <v>3.9</v>
      </c>
      <c r="F19" s="8">
        <f t="shared" si="3"/>
        <v>3.9E-10</v>
      </c>
      <c r="G19" s="3">
        <f t="shared" si="2"/>
        <v>3.1876461236494383E-4</v>
      </c>
    </row>
    <row r="20" spans="1:24">
      <c r="A20" t="s">
        <v>16</v>
      </c>
      <c r="B20" s="1">
        <f>B7*B13</f>
        <v>1.2999999981690178E-10</v>
      </c>
      <c r="C20" s="1">
        <f t="shared" si="0"/>
        <v>1E-10</v>
      </c>
      <c r="D20" s="4">
        <f t="shared" si="1"/>
        <v>1.2999999981690178</v>
      </c>
      <c r="E20" s="7">
        <f t="array" ref="E20">INDEX($B$24:$B$47, MATCH(MIN(ABS($B$24:$B$47-D20)),ABS($B$24:$B$47-D20),0))</f>
        <v>1.3</v>
      </c>
      <c r="F20" s="8">
        <f t="shared" si="3"/>
        <v>1.3000000000000002E-10</v>
      </c>
      <c r="G20" s="3">
        <f t="shared" si="2"/>
        <v>1.4084479869545151E-9</v>
      </c>
    </row>
    <row r="21" spans="1:24">
      <c r="B21" s="1"/>
      <c r="C21" s="1"/>
      <c r="D21" s="1"/>
      <c r="E21" s="5"/>
      <c r="F21" s="1"/>
      <c r="G21" s="3">
        <f>SUM(G13:G20)</f>
        <v>2.7343636104050745E-2</v>
      </c>
    </row>
    <row r="23" spans="1:24">
      <c r="A23" t="s">
        <v>23</v>
      </c>
      <c r="B23" t="s">
        <v>18</v>
      </c>
      <c r="C23" t="s">
        <v>17</v>
      </c>
    </row>
    <row r="24" spans="1:24">
      <c r="A24">
        <v>1</v>
      </c>
      <c r="B24">
        <v>1</v>
      </c>
      <c r="C24">
        <v>1</v>
      </c>
      <c r="E24" s="3">
        <v>0.12470000000000001</v>
      </c>
      <c r="F24" s="6">
        <v>0.09</v>
      </c>
    </row>
    <row r="25" spans="1:24">
      <c r="A25">
        <v>2</v>
      </c>
      <c r="B25">
        <v>1.1000000000000001</v>
      </c>
      <c r="C25">
        <v>1.02</v>
      </c>
      <c r="E25" s="3">
        <v>3.1399999999999997E-2</v>
      </c>
      <c r="F25" s="3">
        <v>9.7000000000000003E-3</v>
      </c>
    </row>
    <row r="26" spans="1:24">
      <c r="A26">
        <v>3</v>
      </c>
      <c r="B26">
        <v>1.2</v>
      </c>
      <c r="C26">
        <v>1.05</v>
      </c>
      <c r="E26" s="3">
        <v>3.6999999999999998E-2</v>
      </c>
      <c r="F26" s="3">
        <v>1.06E-2</v>
      </c>
    </row>
    <row r="27" spans="1:24">
      <c r="A27">
        <v>4</v>
      </c>
      <c r="B27">
        <v>1.3</v>
      </c>
      <c r="C27">
        <v>1.0699999999999998</v>
      </c>
      <c r="E27" s="3">
        <v>2.75E-2</v>
      </c>
      <c r="F27" s="3">
        <v>9.9000000000000008E-3</v>
      </c>
      <c r="G27" t="s">
        <v>26</v>
      </c>
    </row>
    <row r="28" spans="1:24">
      <c r="A28">
        <v>5</v>
      </c>
      <c r="B28">
        <v>1.5</v>
      </c>
      <c r="C28">
        <v>1.1000000000000001</v>
      </c>
      <c r="E28" s="3">
        <v>7.4099999999999999E-2</v>
      </c>
      <c r="F28" s="3">
        <v>4.41E-2</v>
      </c>
    </row>
    <row r="29" spans="1:24">
      <c r="A29">
        <v>6</v>
      </c>
      <c r="B29">
        <v>1.6</v>
      </c>
      <c r="C29">
        <v>1.1300000000000001</v>
      </c>
      <c r="E29" s="3">
        <v>5.3400000000000003E-2</v>
      </c>
      <c r="F29" s="3">
        <v>2.0500000000000001E-2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>
        <v>7</v>
      </c>
      <c r="B30">
        <v>1.8</v>
      </c>
      <c r="C30">
        <v>1.1499999999999999</v>
      </c>
      <c r="E30" s="3">
        <v>7.3700000000000002E-2</v>
      </c>
      <c r="F30" s="3">
        <v>3.7400000000000003E-2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>
        <v>8</v>
      </c>
      <c r="B31">
        <v>2</v>
      </c>
      <c r="C31">
        <v>1.1800000000000002</v>
      </c>
      <c r="E31" s="3">
        <v>6.9900000000000004E-2</v>
      </c>
      <c r="F31" s="3">
        <v>3.3700000000000001E-2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>
        <v>9</v>
      </c>
      <c r="B32">
        <v>2.2000000000000002</v>
      </c>
      <c r="C32">
        <v>1.21</v>
      </c>
      <c r="E32" s="3">
        <v>6.1400000000000003E-2</v>
      </c>
      <c r="F32" s="3">
        <v>3.0599999999999999E-2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>
        <v>10</v>
      </c>
      <c r="B33">
        <v>2.4</v>
      </c>
      <c r="C33">
        <v>1.24</v>
      </c>
      <c r="E33" s="3">
        <v>8.1699999999999995E-2</v>
      </c>
      <c r="F33" s="3">
        <v>4.2000000000000003E-2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>
        <v>11</v>
      </c>
      <c r="B34">
        <v>2.7</v>
      </c>
      <c r="C34">
        <v>1.27</v>
      </c>
      <c r="E34" s="3">
        <v>5.5199999999999999E-2</v>
      </c>
      <c r="F34" s="3">
        <v>1.2699999999999999E-2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>
        <v>12</v>
      </c>
      <c r="B35">
        <v>3</v>
      </c>
      <c r="C35">
        <v>1.3</v>
      </c>
      <c r="E35" s="3">
        <v>4.7600000000000003E-2</v>
      </c>
      <c r="F35" s="3">
        <v>1.14E-2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>
        <v>13</v>
      </c>
      <c r="B36">
        <v>3.3</v>
      </c>
      <c r="C36">
        <v>1.33</v>
      </c>
      <c r="E36" s="3">
        <v>0.1125</v>
      </c>
      <c r="F36" s="3">
        <v>8.0500000000000002E-2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>
        <v>14</v>
      </c>
      <c r="B37">
        <v>3.6</v>
      </c>
      <c r="C37">
        <v>1.3699999999999999</v>
      </c>
      <c r="E37" s="3">
        <v>6.2300000000000001E-2</v>
      </c>
      <c r="F37" s="3">
        <v>1.8800000000000001E-2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>
        <v>15</v>
      </c>
      <c r="B38">
        <v>3.9</v>
      </c>
      <c r="C38">
        <v>1.4</v>
      </c>
      <c r="E38" s="3">
        <v>6.2600000000000003E-2</v>
      </c>
      <c r="F38" s="3">
        <v>2.5999999999999999E-2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>
        <v>16</v>
      </c>
      <c r="B39">
        <v>4.3</v>
      </c>
      <c r="C39">
        <v>1.4300000000000002</v>
      </c>
      <c r="E39" s="3">
        <v>5.0599999999999999E-2</v>
      </c>
      <c r="F39" s="3">
        <v>1.26E-2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>
        <v>17</v>
      </c>
      <c r="B40">
        <v>4.7</v>
      </c>
      <c r="C40">
        <v>1.47</v>
      </c>
      <c r="E40" s="3">
        <v>9.3799999999999994E-2</v>
      </c>
      <c r="F40" s="3">
        <v>6.4199999999999993E-2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>
        <v>18</v>
      </c>
      <c r="B41">
        <v>5.0999999999999996</v>
      </c>
      <c r="C41">
        <v>1.5</v>
      </c>
      <c r="E41" s="3">
        <v>5.7299999999999997E-2</v>
      </c>
      <c r="F41" s="3">
        <v>1.9300000000000001E-2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>
        <v>19</v>
      </c>
      <c r="B42">
        <v>5.6</v>
      </c>
      <c r="C42">
        <v>1.54</v>
      </c>
      <c r="E42" s="3">
        <v>7.9799999999999996E-2</v>
      </c>
      <c r="F42" s="3">
        <v>4.7300000000000002E-2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>
        <v>20</v>
      </c>
      <c r="B43">
        <v>6.2</v>
      </c>
      <c r="C43">
        <v>1.58</v>
      </c>
      <c r="E43" s="3">
        <v>7.3800000000000004E-2</v>
      </c>
      <c r="F43" s="3">
        <v>3.1899999999999998E-2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>
        <v>21</v>
      </c>
      <c r="B44">
        <v>6.8</v>
      </c>
      <c r="C44">
        <v>1.6199999999999999</v>
      </c>
      <c r="E44" s="3">
        <v>4.9099999999999998E-2</v>
      </c>
      <c r="F44" s="3">
        <v>1.9300000000000001E-2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>
        <v>22</v>
      </c>
      <c r="B45">
        <v>7.5</v>
      </c>
      <c r="C45">
        <v>1.65</v>
      </c>
      <c r="E45" s="3">
        <v>5.7000000000000002E-2</v>
      </c>
      <c r="F45" s="3">
        <v>2.1899999999999999E-2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>
        <v>23</v>
      </c>
      <c r="B46">
        <v>8.1999999999999993</v>
      </c>
      <c r="C46">
        <v>1.69</v>
      </c>
      <c r="E46" s="3">
        <v>6.08E-2</v>
      </c>
      <c r="F46" s="3">
        <v>2.41E-2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>
        <v>24</v>
      </c>
      <c r="B47">
        <v>9.1</v>
      </c>
      <c r="C47">
        <v>1.7399999999999998</v>
      </c>
      <c r="E47" s="3">
        <v>4.5199999999999997E-2</v>
      </c>
      <c r="F47" s="3">
        <v>1.12E-2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>
        <v>25</v>
      </c>
      <c r="C48">
        <v>1.78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>
        <v>26</v>
      </c>
      <c r="C49">
        <v>1.8199999999999998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>
        <v>27</v>
      </c>
      <c r="C50">
        <v>1.8699999999999999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>
        <v>28</v>
      </c>
      <c r="C51">
        <v>1.9100000000000001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>
        <v>29</v>
      </c>
      <c r="C52">
        <v>1.9600000000000002</v>
      </c>
      <c r="N52" s="2"/>
      <c r="O52" s="2"/>
      <c r="P52" s="2"/>
    </row>
    <row r="53" spans="1:24">
      <c r="A53">
        <v>30</v>
      </c>
      <c r="C53">
        <v>2</v>
      </c>
    </row>
    <row r="54" spans="1:24">
      <c r="A54">
        <v>31</v>
      </c>
      <c r="C54">
        <v>2.0499999999999998</v>
      </c>
    </row>
    <row r="55" spans="1:24">
      <c r="A55">
        <v>32</v>
      </c>
      <c r="C55">
        <v>2.1</v>
      </c>
    </row>
    <row r="56" spans="1:24">
      <c r="A56">
        <v>33</v>
      </c>
      <c r="C56">
        <v>2.15</v>
      </c>
    </row>
    <row r="57" spans="1:24">
      <c r="A57">
        <v>34</v>
      </c>
      <c r="C57">
        <v>2.21</v>
      </c>
    </row>
    <row r="58" spans="1:24">
      <c r="A58">
        <v>35</v>
      </c>
      <c r="C58">
        <v>2.2600000000000002</v>
      </c>
    </row>
    <row r="59" spans="1:24">
      <c r="A59">
        <v>36</v>
      </c>
      <c r="C59">
        <v>2.3199999999999998</v>
      </c>
    </row>
    <row r="60" spans="1:24">
      <c r="A60">
        <v>37</v>
      </c>
      <c r="C60">
        <v>2.37</v>
      </c>
    </row>
    <row r="61" spans="1:24">
      <c r="A61">
        <v>38</v>
      </c>
      <c r="C61">
        <v>2.4300000000000002</v>
      </c>
    </row>
    <row r="62" spans="1:24">
      <c r="A62">
        <v>39</v>
      </c>
      <c r="C62">
        <v>2.4899999999999998</v>
      </c>
    </row>
    <row r="63" spans="1:24">
      <c r="A63">
        <v>40</v>
      </c>
      <c r="C63">
        <v>2.5499999999999998</v>
      </c>
    </row>
    <row r="64" spans="1:24">
      <c r="A64">
        <v>41</v>
      </c>
      <c r="C64">
        <v>2.6100000000000003</v>
      </c>
    </row>
    <row r="65" spans="1:3">
      <c r="A65">
        <v>42</v>
      </c>
      <c r="C65">
        <v>2.67</v>
      </c>
    </row>
    <row r="66" spans="1:3">
      <c r="A66">
        <v>43</v>
      </c>
      <c r="C66">
        <v>2.7399999999999998</v>
      </c>
    </row>
    <row r="67" spans="1:3">
      <c r="A67">
        <v>44</v>
      </c>
      <c r="C67">
        <v>2.8</v>
      </c>
    </row>
    <row r="68" spans="1:3">
      <c r="A68">
        <v>45</v>
      </c>
      <c r="C68">
        <v>2.87</v>
      </c>
    </row>
    <row r="69" spans="1:3">
      <c r="A69">
        <v>46</v>
      </c>
      <c r="C69">
        <v>2.94</v>
      </c>
    </row>
    <row r="70" spans="1:3">
      <c r="A70">
        <v>47</v>
      </c>
      <c r="C70">
        <v>3.0100000000000002</v>
      </c>
    </row>
    <row r="71" spans="1:3">
      <c r="A71">
        <v>48</v>
      </c>
      <c r="C71">
        <v>3.09</v>
      </c>
    </row>
    <row r="72" spans="1:3">
      <c r="A72">
        <v>49</v>
      </c>
      <c r="C72">
        <v>3.16</v>
      </c>
    </row>
    <row r="73" spans="1:3">
      <c r="A73">
        <v>50</v>
      </c>
      <c r="C73">
        <v>3.2399999999999998</v>
      </c>
    </row>
    <row r="74" spans="1:3">
      <c r="A74">
        <v>51</v>
      </c>
      <c r="C74">
        <v>3.3200000000000003</v>
      </c>
    </row>
    <row r="75" spans="1:3">
      <c r="A75">
        <v>52</v>
      </c>
      <c r="C75">
        <v>3.4</v>
      </c>
    </row>
    <row r="76" spans="1:3">
      <c r="A76">
        <v>53</v>
      </c>
      <c r="C76">
        <v>3.4799999999999995</v>
      </c>
    </row>
    <row r="77" spans="1:3">
      <c r="A77">
        <v>54</v>
      </c>
      <c r="C77">
        <v>3.5700000000000003</v>
      </c>
    </row>
    <row r="78" spans="1:3">
      <c r="A78">
        <v>55</v>
      </c>
      <c r="C78">
        <v>3.65</v>
      </c>
    </row>
    <row r="79" spans="1:3">
      <c r="A79">
        <v>56</v>
      </c>
      <c r="C79">
        <v>3.7399999999999998</v>
      </c>
    </row>
    <row r="80" spans="1:3">
      <c r="A80">
        <v>57</v>
      </c>
      <c r="C80">
        <v>3.8299999999999996</v>
      </c>
    </row>
    <row r="81" spans="1:3">
      <c r="A81">
        <v>58</v>
      </c>
      <c r="C81">
        <v>3.9200000000000004</v>
      </c>
    </row>
    <row r="82" spans="1:3">
      <c r="A82">
        <v>59</v>
      </c>
      <c r="C82">
        <v>4.0200000000000005</v>
      </c>
    </row>
    <row r="83" spans="1:3">
      <c r="A83">
        <v>60</v>
      </c>
      <c r="C83">
        <v>4.12</v>
      </c>
    </row>
    <row r="84" spans="1:3">
      <c r="A84">
        <v>61</v>
      </c>
      <c r="C84">
        <v>4.2200000000000006</v>
      </c>
    </row>
    <row r="85" spans="1:3">
      <c r="A85">
        <v>62</v>
      </c>
      <c r="C85">
        <v>4.32</v>
      </c>
    </row>
    <row r="86" spans="1:3">
      <c r="A86">
        <v>63</v>
      </c>
      <c r="C86">
        <v>4.42</v>
      </c>
    </row>
    <row r="87" spans="1:3">
      <c r="A87">
        <v>64</v>
      </c>
      <c r="C87">
        <v>4.5299999999999994</v>
      </c>
    </row>
    <row r="88" spans="1:3">
      <c r="A88">
        <v>65</v>
      </c>
      <c r="C88">
        <v>4.6399999999999997</v>
      </c>
    </row>
    <row r="89" spans="1:3">
      <c r="A89">
        <v>66</v>
      </c>
      <c r="C89">
        <v>4.75</v>
      </c>
    </row>
    <row r="90" spans="1:3">
      <c r="A90">
        <v>67</v>
      </c>
      <c r="C90">
        <v>4.87</v>
      </c>
    </row>
    <row r="91" spans="1:3">
      <c r="A91">
        <v>68</v>
      </c>
      <c r="C91">
        <v>4.99</v>
      </c>
    </row>
    <row r="92" spans="1:3">
      <c r="A92">
        <v>69</v>
      </c>
      <c r="C92">
        <v>5.1100000000000003</v>
      </c>
    </row>
    <row r="93" spans="1:3">
      <c r="A93">
        <v>70</v>
      </c>
      <c r="C93">
        <v>5.2299999999999995</v>
      </c>
    </row>
    <row r="94" spans="1:3">
      <c r="A94">
        <v>71</v>
      </c>
      <c r="C94">
        <v>5.36</v>
      </c>
    </row>
    <row r="95" spans="1:3">
      <c r="A95">
        <v>72</v>
      </c>
      <c r="C95">
        <v>5.49</v>
      </c>
    </row>
    <row r="96" spans="1:3">
      <c r="A96">
        <v>73</v>
      </c>
      <c r="C96">
        <v>5.62</v>
      </c>
    </row>
    <row r="97" spans="1:3">
      <c r="A97">
        <v>74</v>
      </c>
      <c r="C97">
        <v>5.76</v>
      </c>
    </row>
    <row r="98" spans="1:3">
      <c r="A98">
        <v>75</v>
      </c>
      <c r="C98">
        <v>5.9</v>
      </c>
    </row>
    <row r="99" spans="1:3">
      <c r="A99">
        <v>76</v>
      </c>
      <c r="C99">
        <v>6.04</v>
      </c>
    </row>
    <row r="100" spans="1:3">
      <c r="A100">
        <v>77</v>
      </c>
      <c r="C100">
        <v>6.1899999999999995</v>
      </c>
    </row>
    <row r="101" spans="1:3">
      <c r="A101">
        <v>78</v>
      </c>
      <c r="C101">
        <v>6.34</v>
      </c>
    </row>
    <row r="102" spans="1:3">
      <c r="A102">
        <v>79</v>
      </c>
      <c r="C102">
        <v>6.49</v>
      </c>
    </row>
    <row r="103" spans="1:3">
      <c r="A103">
        <v>80</v>
      </c>
      <c r="C103">
        <v>6.65</v>
      </c>
    </row>
    <row r="104" spans="1:3">
      <c r="A104">
        <v>81</v>
      </c>
      <c r="C104">
        <v>6.81</v>
      </c>
    </row>
    <row r="105" spans="1:3">
      <c r="A105">
        <v>82</v>
      </c>
      <c r="C105">
        <v>6.9799999999999995</v>
      </c>
    </row>
    <row r="106" spans="1:3">
      <c r="A106">
        <v>83</v>
      </c>
      <c r="C106">
        <v>7.15</v>
      </c>
    </row>
    <row r="107" spans="1:3">
      <c r="A107">
        <v>84</v>
      </c>
      <c r="C107">
        <v>7.32</v>
      </c>
    </row>
    <row r="108" spans="1:3">
      <c r="A108">
        <v>85</v>
      </c>
      <c r="C108">
        <v>7.5</v>
      </c>
    </row>
    <row r="109" spans="1:3">
      <c r="A109">
        <v>86</v>
      </c>
      <c r="C109">
        <v>7.68</v>
      </c>
    </row>
    <row r="110" spans="1:3">
      <c r="A110">
        <v>87</v>
      </c>
      <c r="C110">
        <v>7.87</v>
      </c>
    </row>
    <row r="111" spans="1:3">
      <c r="A111">
        <v>88</v>
      </c>
      <c r="C111">
        <v>8.06</v>
      </c>
    </row>
    <row r="112" spans="1:3">
      <c r="A112">
        <v>89</v>
      </c>
      <c r="C112">
        <v>8.25</v>
      </c>
    </row>
    <row r="113" spans="1:3">
      <c r="A113">
        <v>90</v>
      </c>
      <c r="C113">
        <v>8.4499999999999993</v>
      </c>
    </row>
    <row r="114" spans="1:3">
      <c r="A114">
        <v>91</v>
      </c>
      <c r="C114">
        <v>8.66</v>
      </c>
    </row>
    <row r="115" spans="1:3">
      <c r="A115">
        <v>92</v>
      </c>
      <c r="C115">
        <v>8.8699999999999992</v>
      </c>
    </row>
    <row r="116" spans="1:3">
      <c r="A116">
        <v>93</v>
      </c>
      <c r="C116">
        <v>9.09</v>
      </c>
    </row>
    <row r="117" spans="1:3">
      <c r="A117">
        <v>94</v>
      </c>
      <c r="C117">
        <v>9.31</v>
      </c>
    </row>
    <row r="118" spans="1:3">
      <c r="A118">
        <v>95</v>
      </c>
      <c r="C118">
        <v>9.5299999999999994</v>
      </c>
    </row>
    <row r="119" spans="1:3">
      <c r="A119">
        <v>96</v>
      </c>
      <c r="C119">
        <v>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1</vt:lpstr>
      <vt:lpstr>Stage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2020-09-30T18:52:48Z</dcterms:created>
  <dcterms:modified xsi:type="dcterms:W3CDTF">2020-10-01T02:50:36Z</dcterms:modified>
</cp:coreProperties>
</file>