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ensor Readout Electronics\sensor-readout-board\"/>
    </mc:Choice>
  </mc:AlternateContent>
  <xr:revisionPtr revIDLastSave="0" documentId="13_ncr:1_{DEFA0B1F-E6BB-444A-BF03-FB2B14A64FC0}" xr6:coauthVersionLast="47" xr6:coauthVersionMax="47" xr10:uidLastSave="{00000000-0000-0000-0000-000000000000}"/>
  <bookViews>
    <workbookView xWindow="-120" yWindow="-120" windowWidth="29040" windowHeight="15990" activeTab="4" xr2:uid="{34BB106E-4641-4194-8BCF-2902A906DAE2}"/>
  </bookViews>
  <sheets>
    <sheet name="1. Delay Calibration" sheetId="1" r:id="rId1"/>
    <sheet name="2. R Calibration" sheetId="3" r:id="rId2"/>
    <sheet name="2. C Calibration" sheetId="7" r:id="rId3"/>
    <sheet name="4. R Calibration Tables" sheetId="10" r:id="rId4"/>
    <sheet name="4. C Calibration Table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5" i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4" i="11"/>
  <c r="H4" i="11"/>
  <c r="I4" i="11"/>
  <c r="F4" i="11" a="1"/>
  <c r="F4" i="11" s="1"/>
  <c r="G4" i="11" a="1"/>
  <c r="G4" i="11" s="1"/>
  <c r="C4" i="11" a="1"/>
  <c r="C4" i="11" s="1"/>
  <c r="B4" i="11" a="1"/>
  <c r="D8" i="11" s="1"/>
  <c r="A4" i="11" a="1"/>
  <c r="I12" i="11" s="1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5" i="10"/>
  <c r="L17" i="10"/>
  <c r="L15" i="10"/>
  <c r="L13" i="10"/>
  <c r="L11" i="10"/>
  <c r="L9" i="10"/>
  <c r="L7" i="10"/>
  <c r="H5" i="10" a="1"/>
  <c r="G5" i="10" a="1"/>
  <c r="D5" i="10" a="1"/>
  <c r="D5" i="10" s="1"/>
  <c r="C5" i="10"/>
  <c r="C5" i="10" a="1"/>
  <c r="B5" i="10" a="1"/>
  <c r="B5" i="10" s="1"/>
  <c r="A5" i="10"/>
  <c r="A5" i="10" a="1"/>
  <c r="G31" i="7"/>
  <c r="P31" i="7" s="1"/>
  <c r="B82" i="7"/>
  <c r="B83" i="7"/>
  <c r="B84" i="7"/>
  <c r="G84" i="7" s="1"/>
  <c r="P84" i="7" s="1"/>
  <c r="B85" i="7"/>
  <c r="F85" i="7" s="1"/>
  <c r="M85" i="7" s="1"/>
  <c r="B86" i="7"/>
  <c r="B87" i="7"/>
  <c r="B88" i="7"/>
  <c r="G88" i="7" s="1"/>
  <c r="N88" i="7" s="1"/>
  <c r="B89" i="7"/>
  <c r="F89" i="7" s="1"/>
  <c r="M89" i="7" s="1"/>
  <c r="B90" i="7"/>
  <c r="B91" i="7"/>
  <c r="B92" i="7"/>
  <c r="G92" i="7" s="1"/>
  <c r="N92" i="7" s="1"/>
  <c r="F82" i="7"/>
  <c r="O82" i="7" s="1"/>
  <c r="G82" i="7"/>
  <c r="N82" i="7" s="1"/>
  <c r="F83" i="7"/>
  <c r="M83" i="7" s="1"/>
  <c r="G83" i="7"/>
  <c r="P83" i="7" s="1"/>
  <c r="F84" i="7"/>
  <c r="M84" i="7" s="1"/>
  <c r="F86" i="7"/>
  <c r="O86" i="7" s="1"/>
  <c r="G86" i="7"/>
  <c r="P86" i="7" s="1"/>
  <c r="F87" i="7"/>
  <c r="M87" i="7" s="1"/>
  <c r="G87" i="7"/>
  <c r="N87" i="7" s="1"/>
  <c r="F88" i="7"/>
  <c r="O88" i="7" s="1"/>
  <c r="F90" i="7"/>
  <c r="M90" i="7" s="1"/>
  <c r="G90" i="7"/>
  <c r="N90" i="7" s="1"/>
  <c r="F91" i="7"/>
  <c r="O91" i="7" s="1"/>
  <c r="G91" i="7"/>
  <c r="N91" i="7" s="1"/>
  <c r="F92" i="7"/>
  <c r="M92" i="7" s="1"/>
  <c r="F81" i="7"/>
  <c r="O81" i="7" s="1"/>
  <c r="G81" i="7"/>
  <c r="N81" i="7" s="1"/>
  <c r="B81" i="7"/>
  <c r="F70" i="7"/>
  <c r="M70" i="7" s="1"/>
  <c r="G70" i="7"/>
  <c r="N70" i="7" s="1"/>
  <c r="F71" i="7"/>
  <c r="M71" i="7" s="1"/>
  <c r="G71" i="7"/>
  <c r="N71" i="7" s="1"/>
  <c r="F72" i="7"/>
  <c r="M72" i="7" s="1"/>
  <c r="G72" i="7"/>
  <c r="N72" i="7" s="1"/>
  <c r="F73" i="7"/>
  <c r="M73" i="7" s="1"/>
  <c r="G73" i="7"/>
  <c r="P73" i="7" s="1"/>
  <c r="F74" i="7"/>
  <c r="M74" i="7" s="1"/>
  <c r="G74" i="7"/>
  <c r="P74" i="7" s="1"/>
  <c r="F75" i="7"/>
  <c r="M75" i="7" s="1"/>
  <c r="G75" i="7"/>
  <c r="N75" i="7" s="1"/>
  <c r="F76" i="7"/>
  <c r="M76" i="7" s="1"/>
  <c r="G76" i="7"/>
  <c r="N76" i="7" s="1"/>
  <c r="F77" i="7"/>
  <c r="O77" i="7" s="1"/>
  <c r="G77" i="7"/>
  <c r="N77" i="7" s="1"/>
  <c r="F78" i="7"/>
  <c r="O78" i="7" s="1"/>
  <c r="G78" i="7"/>
  <c r="N78" i="7" s="1"/>
  <c r="F79" i="7"/>
  <c r="M79" i="7" s="1"/>
  <c r="G79" i="7"/>
  <c r="N79" i="7" s="1"/>
  <c r="F80" i="7"/>
  <c r="O80" i="7" s="1"/>
  <c r="G80" i="7"/>
  <c r="N80" i="7" s="1"/>
  <c r="B70" i="7"/>
  <c r="B71" i="7"/>
  <c r="B72" i="7"/>
  <c r="B73" i="7"/>
  <c r="B74" i="7"/>
  <c r="B75" i="7"/>
  <c r="B76" i="7"/>
  <c r="B77" i="7"/>
  <c r="B78" i="7"/>
  <c r="B79" i="7"/>
  <c r="B80" i="7"/>
  <c r="B69" i="7"/>
  <c r="F69" i="7" s="1"/>
  <c r="M69" i="7" s="1"/>
  <c r="G69" i="7"/>
  <c r="P69" i="7" s="1"/>
  <c r="F58" i="7"/>
  <c r="O58" i="7" s="1"/>
  <c r="G58" i="7"/>
  <c r="P58" i="7" s="1"/>
  <c r="F59" i="7"/>
  <c r="O59" i="7" s="1"/>
  <c r="G59" i="7"/>
  <c r="P59" i="7" s="1"/>
  <c r="F60" i="7"/>
  <c r="O60" i="7" s="1"/>
  <c r="G60" i="7"/>
  <c r="P60" i="7" s="1"/>
  <c r="F61" i="7"/>
  <c r="O61" i="7" s="1"/>
  <c r="G61" i="7"/>
  <c r="P61" i="7" s="1"/>
  <c r="F62" i="7"/>
  <c r="O62" i="7" s="1"/>
  <c r="G62" i="7"/>
  <c r="P62" i="7" s="1"/>
  <c r="F63" i="7"/>
  <c r="O63" i="7" s="1"/>
  <c r="G63" i="7"/>
  <c r="N63" i="7" s="1"/>
  <c r="F64" i="7"/>
  <c r="O64" i="7" s="1"/>
  <c r="G64" i="7"/>
  <c r="P64" i="7" s="1"/>
  <c r="F65" i="7"/>
  <c r="O65" i="7" s="1"/>
  <c r="G65" i="7"/>
  <c r="P65" i="7" s="1"/>
  <c r="F66" i="7"/>
  <c r="O66" i="7" s="1"/>
  <c r="G66" i="7"/>
  <c r="P66" i="7" s="1"/>
  <c r="F67" i="7"/>
  <c r="O67" i="7" s="1"/>
  <c r="G67" i="7"/>
  <c r="P67" i="7" s="1"/>
  <c r="F68" i="7"/>
  <c r="O68" i="7" s="1"/>
  <c r="G68" i="7"/>
  <c r="P68" i="7" s="1"/>
  <c r="B58" i="7"/>
  <c r="B59" i="7"/>
  <c r="B60" i="7"/>
  <c r="B61" i="7"/>
  <c r="B62" i="7"/>
  <c r="B63" i="7"/>
  <c r="B64" i="7"/>
  <c r="B65" i="7"/>
  <c r="B66" i="7"/>
  <c r="B67" i="7"/>
  <c r="B68" i="7"/>
  <c r="F57" i="7"/>
  <c r="O57" i="7" s="1"/>
  <c r="G57" i="7"/>
  <c r="N57" i="7" s="1"/>
  <c r="B57" i="7"/>
  <c r="F46" i="7"/>
  <c r="O46" i="7" s="1"/>
  <c r="G46" i="7"/>
  <c r="N46" i="7" s="1"/>
  <c r="F47" i="7"/>
  <c r="O47" i="7" s="1"/>
  <c r="G47" i="7"/>
  <c r="P47" i="7" s="1"/>
  <c r="F48" i="7"/>
  <c r="M48" i="7" s="1"/>
  <c r="G48" i="7"/>
  <c r="P48" i="7" s="1"/>
  <c r="F49" i="7"/>
  <c r="M49" i="7" s="1"/>
  <c r="G49" i="7"/>
  <c r="N49" i="7" s="1"/>
  <c r="F50" i="7"/>
  <c r="M50" i="7" s="1"/>
  <c r="G50" i="7"/>
  <c r="N50" i="7" s="1"/>
  <c r="F51" i="7"/>
  <c r="M51" i="7" s="1"/>
  <c r="G51" i="7"/>
  <c r="N51" i="7" s="1"/>
  <c r="F52" i="7"/>
  <c r="O52" i="7" s="1"/>
  <c r="G52" i="7"/>
  <c r="N52" i="7" s="1"/>
  <c r="F53" i="7"/>
  <c r="O53" i="7" s="1"/>
  <c r="G53" i="7"/>
  <c r="N53" i="7" s="1"/>
  <c r="F54" i="7"/>
  <c r="O54" i="7" s="1"/>
  <c r="G54" i="7"/>
  <c r="N54" i="7" s="1"/>
  <c r="F55" i="7"/>
  <c r="O55" i="7" s="1"/>
  <c r="G55" i="7"/>
  <c r="N55" i="7" s="1"/>
  <c r="F56" i="7"/>
  <c r="O56" i="7" s="1"/>
  <c r="G56" i="7"/>
  <c r="N56" i="7" s="1"/>
  <c r="B46" i="7"/>
  <c r="B47" i="7"/>
  <c r="B48" i="7"/>
  <c r="B49" i="7"/>
  <c r="B50" i="7"/>
  <c r="B51" i="7"/>
  <c r="B52" i="7"/>
  <c r="B53" i="7"/>
  <c r="B54" i="7"/>
  <c r="B55" i="7"/>
  <c r="B56" i="7"/>
  <c r="F45" i="7"/>
  <c r="O45" i="7" s="1"/>
  <c r="G45" i="7"/>
  <c r="P45" i="7" s="1"/>
  <c r="B45" i="7"/>
  <c r="F34" i="7"/>
  <c r="M34" i="7" s="1"/>
  <c r="G34" i="7"/>
  <c r="N34" i="7" s="1"/>
  <c r="F35" i="7"/>
  <c r="M35" i="7" s="1"/>
  <c r="G35" i="7"/>
  <c r="P35" i="7" s="1"/>
  <c r="F36" i="7"/>
  <c r="M36" i="7" s="1"/>
  <c r="G36" i="7"/>
  <c r="N36" i="7" s="1"/>
  <c r="F37" i="7"/>
  <c r="O37" i="7" s="1"/>
  <c r="G37" i="7"/>
  <c r="P37" i="7" s="1"/>
  <c r="F38" i="7"/>
  <c r="O38" i="7" s="1"/>
  <c r="G38" i="7"/>
  <c r="P38" i="7" s="1"/>
  <c r="F39" i="7"/>
  <c r="M39" i="7" s="1"/>
  <c r="G39" i="7"/>
  <c r="P39" i="7" s="1"/>
  <c r="F40" i="7"/>
  <c r="M40" i="7" s="1"/>
  <c r="G40" i="7"/>
  <c r="N40" i="7" s="1"/>
  <c r="F41" i="7"/>
  <c r="O41" i="7" s="1"/>
  <c r="G41" i="7"/>
  <c r="P41" i="7" s="1"/>
  <c r="F42" i="7"/>
  <c r="M42" i="7" s="1"/>
  <c r="G42" i="7"/>
  <c r="P42" i="7" s="1"/>
  <c r="F43" i="7"/>
  <c r="M43" i="7" s="1"/>
  <c r="G43" i="7"/>
  <c r="P43" i="7" s="1"/>
  <c r="F44" i="7"/>
  <c r="M44" i="7" s="1"/>
  <c r="G44" i="7"/>
  <c r="P44" i="7" s="1"/>
  <c r="B34" i="7"/>
  <c r="B35" i="7"/>
  <c r="B36" i="7"/>
  <c r="B37" i="7"/>
  <c r="B38" i="7"/>
  <c r="B39" i="7"/>
  <c r="B40" i="7"/>
  <c r="B41" i="7"/>
  <c r="B42" i="7"/>
  <c r="B43" i="7"/>
  <c r="B44" i="7"/>
  <c r="F33" i="7"/>
  <c r="B33" i="7"/>
  <c r="G33" i="7" s="1"/>
  <c r="F30" i="7"/>
  <c r="M30" i="7" s="1"/>
  <c r="F26" i="7"/>
  <c r="O26" i="7" s="1"/>
  <c r="F22" i="7"/>
  <c r="M22" i="7" s="1"/>
  <c r="B32" i="7"/>
  <c r="G32" i="7" s="1"/>
  <c r="N32" i="7" s="1"/>
  <c r="B31" i="7"/>
  <c r="F31" i="7" s="1"/>
  <c r="O31" i="7" s="1"/>
  <c r="B30" i="7"/>
  <c r="G30" i="7" s="1"/>
  <c r="B29" i="7"/>
  <c r="F29" i="7" s="1"/>
  <c r="B28" i="7"/>
  <c r="G28" i="7" s="1"/>
  <c r="B27" i="7"/>
  <c r="F27" i="7" s="1"/>
  <c r="B26" i="7"/>
  <c r="G26" i="7" s="1"/>
  <c r="B25" i="7"/>
  <c r="F25" i="7" s="1"/>
  <c r="B24" i="7"/>
  <c r="G24" i="7" s="1"/>
  <c r="B23" i="7"/>
  <c r="F23" i="7" s="1"/>
  <c r="B22" i="7"/>
  <c r="G22" i="7" s="1"/>
  <c r="B21" i="7"/>
  <c r="F21" i="7" s="1"/>
  <c r="B20" i="7"/>
  <c r="F20" i="7" s="1"/>
  <c r="M20" i="7" s="1"/>
  <c r="B19" i="7"/>
  <c r="G19" i="7" s="1"/>
  <c r="N19" i="7" s="1"/>
  <c r="B18" i="7"/>
  <c r="G18" i="7" s="1"/>
  <c r="N18" i="7" s="1"/>
  <c r="B17" i="7"/>
  <c r="F17" i="7" s="1"/>
  <c r="O17" i="7" s="1"/>
  <c r="B16" i="7"/>
  <c r="G16" i="7" s="1"/>
  <c r="N16" i="7" s="1"/>
  <c r="G8" i="7"/>
  <c r="N8" i="7" s="1"/>
  <c r="F7" i="7"/>
  <c r="O7" i="7" s="1"/>
  <c r="B5" i="7"/>
  <c r="G5" i="7" s="1"/>
  <c r="B6" i="7"/>
  <c r="G6" i="7" s="1"/>
  <c r="B7" i="7"/>
  <c r="G7" i="7" s="1"/>
  <c r="B8" i="7"/>
  <c r="F8" i="7" s="1"/>
  <c r="B9" i="7"/>
  <c r="G9" i="7" s="1"/>
  <c r="B10" i="7"/>
  <c r="G10" i="7" s="1"/>
  <c r="B11" i="7"/>
  <c r="G11" i="7" s="1"/>
  <c r="N11" i="7" s="1"/>
  <c r="B12" i="7"/>
  <c r="G12" i="7" s="1"/>
  <c r="B13" i="7"/>
  <c r="G13" i="7" s="1"/>
  <c r="B14" i="7"/>
  <c r="F14" i="7" s="1"/>
  <c r="B15" i="7"/>
  <c r="G15" i="7" s="1"/>
  <c r="B4" i="7"/>
  <c r="F4" i="7" s="1"/>
  <c r="D76" i="11" l="1"/>
  <c r="D64" i="11"/>
  <c r="D52" i="11"/>
  <c r="D44" i="11"/>
  <c r="D32" i="11"/>
  <c r="D24" i="11"/>
  <c r="D11" i="11"/>
  <c r="E79" i="11"/>
  <c r="E63" i="11"/>
  <c r="E39" i="11"/>
  <c r="E23" i="11"/>
  <c r="E7" i="11"/>
  <c r="H63" i="11"/>
  <c r="H31" i="11"/>
  <c r="I84" i="11"/>
  <c r="I52" i="11"/>
  <c r="K52" i="11" s="1"/>
  <c r="I20" i="11"/>
  <c r="A4" i="11"/>
  <c r="D87" i="11"/>
  <c r="D83" i="11"/>
  <c r="D79" i="11"/>
  <c r="D75" i="11"/>
  <c r="D71" i="11"/>
  <c r="D67" i="11"/>
  <c r="D63" i="11"/>
  <c r="D59" i="11"/>
  <c r="D55" i="11"/>
  <c r="D51" i="11"/>
  <c r="D47" i="11"/>
  <c r="D43" i="11"/>
  <c r="D39" i="11"/>
  <c r="D35" i="11"/>
  <c r="D31" i="11"/>
  <c r="D27" i="11"/>
  <c r="D23" i="11"/>
  <c r="D19" i="11"/>
  <c r="D15" i="11"/>
  <c r="E84" i="11"/>
  <c r="E76" i="11"/>
  <c r="E68" i="11"/>
  <c r="E60" i="11"/>
  <c r="E52" i="11"/>
  <c r="E44" i="11"/>
  <c r="E36" i="11"/>
  <c r="E28" i="11"/>
  <c r="E20" i="11"/>
  <c r="E12" i="11"/>
  <c r="P4" i="11"/>
  <c r="H75" i="11"/>
  <c r="H59" i="11"/>
  <c r="H43" i="11"/>
  <c r="H27" i="11"/>
  <c r="H11" i="11"/>
  <c r="I80" i="11"/>
  <c r="I64" i="11"/>
  <c r="I48" i="11"/>
  <c r="K48" i="11" s="1"/>
  <c r="I32" i="11"/>
  <c r="I16" i="11"/>
  <c r="D72" i="11"/>
  <c r="D60" i="11"/>
  <c r="D40" i="11"/>
  <c r="D20" i="11"/>
  <c r="E55" i="11"/>
  <c r="D5" i="11"/>
  <c r="D9" i="11"/>
  <c r="D13" i="11"/>
  <c r="D6" i="11"/>
  <c r="D10" i="11"/>
  <c r="D86" i="11"/>
  <c r="D82" i="11"/>
  <c r="D78" i="11"/>
  <c r="D74" i="11"/>
  <c r="D70" i="11"/>
  <c r="D66" i="11"/>
  <c r="D62" i="11"/>
  <c r="D58" i="11"/>
  <c r="D54" i="11"/>
  <c r="D50" i="11"/>
  <c r="D46" i="11"/>
  <c r="D42" i="11"/>
  <c r="D38" i="11"/>
  <c r="D34" i="11"/>
  <c r="D30" i="11"/>
  <c r="D26" i="11"/>
  <c r="D22" i="11"/>
  <c r="D18" i="11"/>
  <c r="D14" i="11"/>
  <c r="D7" i="11"/>
  <c r="E83" i="11"/>
  <c r="E75" i="11"/>
  <c r="E67" i="11"/>
  <c r="E59" i="11"/>
  <c r="E51" i="11"/>
  <c r="E43" i="11"/>
  <c r="E35" i="11"/>
  <c r="E27" i="11"/>
  <c r="E19" i="11"/>
  <c r="E11" i="11"/>
  <c r="H87" i="11"/>
  <c r="H71" i="11"/>
  <c r="M71" i="11" s="1"/>
  <c r="H55" i="11"/>
  <c r="H39" i="11"/>
  <c r="H23" i="11"/>
  <c r="H7" i="11"/>
  <c r="I76" i="11"/>
  <c r="I60" i="11"/>
  <c r="I44" i="11"/>
  <c r="I28" i="11"/>
  <c r="K28" i="11" s="1"/>
  <c r="I6" i="11"/>
  <c r="I7" i="11"/>
  <c r="K7" i="11" s="1"/>
  <c r="I8" i="11"/>
  <c r="I9" i="11"/>
  <c r="K9" i="11" s="1"/>
  <c r="I13" i="11"/>
  <c r="K13" i="11" s="1"/>
  <c r="I17" i="11"/>
  <c r="K17" i="11" s="1"/>
  <c r="I21" i="11"/>
  <c r="K21" i="11" s="1"/>
  <c r="I25" i="11"/>
  <c r="K25" i="11" s="1"/>
  <c r="I29" i="11"/>
  <c r="I33" i="11"/>
  <c r="I37" i="11"/>
  <c r="I41" i="11"/>
  <c r="K41" i="11" s="1"/>
  <c r="I45" i="11"/>
  <c r="I49" i="11"/>
  <c r="I53" i="11"/>
  <c r="I57" i="11"/>
  <c r="K57" i="11" s="1"/>
  <c r="I61" i="11"/>
  <c r="I65" i="11"/>
  <c r="I69" i="11"/>
  <c r="I73" i="11"/>
  <c r="I77" i="11"/>
  <c r="I81" i="11"/>
  <c r="I85" i="11"/>
  <c r="I10" i="11"/>
  <c r="K10" i="11" s="1"/>
  <c r="I14" i="11"/>
  <c r="I18" i="11"/>
  <c r="I22" i="11"/>
  <c r="I26" i="11"/>
  <c r="K26" i="11" s="1"/>
  <c r="I30" i="11"/>
  <c r="I34" i="11"/>
  <c r="I38" i="11"/>
  <c r="I42" i="11"/>
  <c r="K42" i="11" s="1"/>
  <c r="I46" i="11"/>
  <c r="I50" i="11"/>
  <c r="I54" i="11"/>
  <c r="I58" i="11"/>
  <c r="K58" i="11" s="1"/>
  <c r="I62" i="11"/>
  <c r="I66" i="11"/>
  <c r="I70" i="11"/>
  <c r="I74" i="11"/>
  <c r="K74" i="11" s="1"/>
  <c r="I78" i="11"/>
  <c r="I82" i="11"/>
  <c r="I86" i="11"/>
  <c r="E5" i="11"/>
  <c r="E9" i="11"/>
  <c r="E13" i="11"/>
  <c r="E17" i="11"/>
  <c r="E21" i="11"/>
  <c r="E25" i="11"/>
  <c r="E29" i="11"/>
  <c r="E33" i="11"/>
  <c r="E37" i="11"/>
  <c r="E41" i="11"/>
  <c r="E45" i="11"/>
  <c r="E49" i="11"/>
  <c r="E53" i="11"/>
  <c r="E57" i="11"/>
  <c r="E61" i="11"/>
  <c r="E65" i="11"/>
  <c r="E69" i="11"/>
  <c r="E73" i="11"/>
  <c r="E77" i="11"/>
  <c r="E81" i="11"/>
  <c r="E85" i="11"/>
  <c r="I11" i="11"/>
  <c r="K11" i="11" s="1"/>
  <c r="I15" i="11"/>
  <c r="K15" i="11" s="1"/>
  <c r="I19" i="11"/>
  <c r="K19" i="11" s="1"/>
  <c r="I23" i="11"/>
  <c r="K23" i="11" s="1"/>
  <c r="I27" i="11"/>
  <c r="I31" i="11"/>
  <c r="I35" i="11"/>
  <c r="I39" i="11"/>
  <c r="K39" i="11" s="1"/>
  <c r="I43" i="11"/>
  <c r="I47" i="11"/>
  <c r="I51" i="11"/>
  <c r="I55" i="11"/>
  <c r="I59" i="11"/>
  <c r="I63" i="11"/>
  <c r="I67" i="11"/>
  <c r="I71" i="11"/>
  <c r="K71" i="11" s="1"/>
  <c r="I75" i="11"/>
  <c r="I79" i="11"/>
  <c r="I83" i="11"/>
  <c r="I87" i="11"/>
  <c r="K87" i="11" s="1"/>
  <c r="E6" i="11"/>
  <c r="E10" i="11"/>
  <c r="E14" i="11"/>
  <c r="E18" i="11"/>
  <c r="E22" i="11"/>
  <c r="E26" i="11"/>
  <c r="E30" i="11"/>
  <c r="E34" i="11"/>
  <c r="E38" i="11"/>
  <c r="E42" i="11"/>
  <c r="E46" i="11"/>
  <c r="E50" i="11"/>
  <c r="E54" i="11"/>
  <c r="E58" i="11"/>
  <c r="E62" i="11"/>
  <c r="E66" i="11"/>
  <c r="E70" i="11"/>
  <c r="E74" i="11"/>
  <c r="E78" i="11"/>
  <c r="E82" i="11"/>
  <c r="E86" i="11"/>
  <c r="D84" i="11"/>
  <c r="D80" i="11"/>
  <c r="D68" i="11"/>
  <c r="D56" i="11"/>
  <c r="D48" i="11"/>
  <c r="D36" i="11"/>
  <c r="D28" i="11"/>
  <c r="D16" i="11"/>
  <c r="E87" i="11"/>
  <c r="E71" i="11"/>
  <c r="E47" i="11"/>
  <c r="E31" i="11"/>
  <c r="E15" i="11"/>
  <c r="H79" i="11"/>
  <c r="H47" i="11"/>
  <c r="H15" i="11"/>
  <c r="I68" i="11"/>
  <c r="I36" i="11"/>
  <c r="B4" i="11"/>
  <c r="D4" i="11" s="1"/>
  <c r="D85" i="11"/>
  <c r="D81" i="11"/>
  <c r="D77" i="11"/>
  <c r="D73" i="11"/>
  <c r="D69" i="11"/>
  <c r="D65" i="11"/>
  <c r="D61" i="11"/>
  <c r="D57" i="11"/>
  <c r="D53" i="11"/>
  <c r="D49" i="11"/>
  <c r="D45" i="11"/>
  <c r="D41" i="11"/>
  <c r="D37" i="11"/>
  <c r="D33" i="11"/>
  <c r="D29" i="11"/>
  <c r="D25" i="11"/>
  <c r="D21" i="11"/>
  <c r="D17" i="11"/>
  <c r="D12" i="11"/>
  <c r="E80" i="11"/>
  <c r="E72" i="11"/>
  <c r="E64" i="11"/>
  <c r="E56" i="11"/>
  <c r="E48" i="11"/>
  <c r="E40" i="11"/>
  <c r="E32" i="11"/>
  <c r="E24" i="11"/>
  <c r="E16" i="11"/>
  <c r="E8" i="11"/>
  <c r="H83" i="11"/>
  <c r="H67" i="11"/>
  <c r="H51" i="11"/>
  <c r="H35" i="11"/>
  <c r="H19" i="11"/>
  <c r="I72" i="11"/>
  <c r="I56" i="11"/>
  <c r="K56" i="11" s="1"/>
  <c r="I40" i="11"/>
  <c r="I24" i="11"/>
  <c r="I5" i="11"/>
  <c r="K5" i="11" s="1"/>
  <c r="H86" i="11"/>
  <c r="H82" i="11"/>
  <c r="H78" i="11"/>
  <c r="H74" i="11"/>
  <c r="H70" i="11"/>
  <c r="H66" i="11"/>
  <c r="H62" i="11"/>
  <c r="H58" i="11"/>
  <c r="H54" i="11"/>
  <c r="H50" i="11"/>
  <c r="H46" i="11"/>
  <c r="H42" i="11"/>
  <c r="H38" i="11"/>
  <c r="H34" i="11"/>
  <c r="H30" i="11"/>
  <c r="H26" i="11"/>
  <c r="H22" i="11"/>
  <c r="H18" i="11"/>
  <c r="H14" i="11"/>
  <c r="H10" i="11"/>
  <c r="H6" i="11"/>
  <c r="H85" i="11"/>
  <c r="H81" i="11"/>
  <c r="H77" i="11"/>
  <c r="H73" i="11"/>
  <c r="H69" i="11"/>
  <c r="H65" i="11"/>
  <c r="H61" i="11"/>
  <c r="H57" i="11"/>
  <c r="H53" i="11"/>
  <c r="H49" i="11"/>
  <c r="H45" i="11"/>
  <c r="H41" i="11"/>
  <c r="H37" i="11"/>
  <c r="H33" i="11"/>
  <c r="H29" i="11"/>
  <c r="H25" i="11"/>
  <c r="H21" i="11"/>
  <c r="H17" i="11"/>
  <c r="H13" i="11"/>
  <c r="H9" i="11"/>
  <c r="H5" i="11"/>
  <c r="H84" i="11"/>
  <c r="H80" i="11"/>
  <c r="H76" i="11"/>
  <c r="H72" i="11"/>
  <c r="H68" i="11"/>
  <c r="H64" i="11"/>
  <c r="H60" i="11"/>
  <c r="H56" i="11"/>
  <c r="H52" i="11"/>
  <c r="H48" i="11"/>
  <c r="H44" i="11"/>
  <c r="H40" i="11"/>
  <c r="H36" i="11"/>
  <c r="H32" i="11"/>
  <c r="H28" i="11"/>
  <c r="H24" i="11"/>
  <c r="H20" i="11"/>
  <c r="H16" i="11"/>
  <c r="H12" i="11"/>
  <c r="H8" i="11"/>
  <c r="M87" i="11"/>
  <c r="M85" i="11"/>
  <c r="M84" i="11"/>
  <c r="M83" i="11"/>
  <c r="M82" i="11"/>
  <c r="M81" i="11"/>
  <c r="M80" i="11"/>
  <c r="M79" i="11"/>
  <c r="M78" i="11"/>
  <c r="M77" i="11"/>
  <c r="M75" i="11"/>
  <c r="M74" i="11"/>
  <c r="M73" i="11"/>
  <c r="M72" i="11"/>
  <c r="M69" i="11"/>
  <c r="M68" i="11"/>
  <c r="M67" i="11"/>
  <c r="M66" i="11"/>
  <c r="M65" i="11"/>
  <c r="M64" i="11"/>
  <c r="M63" i="11"/>
  <c r="M62" i="11"/>
  <c r="M61" i="11"/>
  <c r="M59" i="11"/>
  <c r="M58" i="11"/>
  <c r="M55" i="11"/>
  <c r="M53" i="11"/>
  <c r="M52" i="11"/>
  <c r="M50" i="11"/>
  <c r="M49" i="11"/>
  <c r="M48" i="11"/>
  <c r="M46" i="11"/>
  <c r="M45" i="11"/>
  <c r="M43" i="11"/>
  <c r="M42" i="11"/>
  <c r="M39" i="11"/>
  <c r="M37" i="11"/>
  <c r="M36" i="11"/>
  <c r="M35" i="11"/>
  <c r="M34" i="11"/>
  <c r="M33" i="11"/>
  <c r="M32" i="11"/>
  <c r="M31" i="11"/>
  <c r="M30" i="11"/>
  <c r="M29" i="11"/>
  <c r="K6" i="11"/>
  <c r="K8" i="11"/>
  <c r="K12" i="11"/>
  <c r="K14" i="11"/>
  <c r="K16" i="11"/>
  <c r="K18" i="11"/>
  <c r="K20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3" i="11"/>
  <c r="K72" i="11"/>
  <c r="K70" i="11"/>
  <c r="K69" i="11"/>
  <c r="K68" i="11"/>
  <c r="K67" i="11"/>
  <c r="K66" i="11"/>
  <c r="K65" i="11"/>
  <c r="K64" i="11"/>
  <c r="K63" i="11"/>
  <c r="K62" i="11"/>
  <c r="K61" i="11"/>
  <c r="K60" i="11"/>
  <c r="K53" i="11"/>
  <c r="K51" i="11"/>
  <c r="K49" i="11"/>
  <c r="K47" i="11"/>
  <c r="K45" i="11"/>
  <c r="K43" i="11"/>
  <c r="K38" i="11"/>
  <c r="K37" i="11"/>
  <c r="K36" i="11"/>
  <c r="K35" i="11"/>
  <c r="K34" i="11"/>
  <c r="K33" i="11"/>
  <c r="K32" i="11"/>
  <c r="K31" i="11"/>
  <c r="K30" i="11"/>
  <c r="K29" i="11"/>
  <c r="K24" i="11"/>
  <c r="K22" i="11"/>
  <c r="K54" i="11"/>
  <c r="K59" i="11"/>
  <c r="K55" i="11"/>
  <c r="K50" i="11"/>
  <c r="K46" i="11"/>
  <c r="K44" i="11"/>
  <c r="K40" i="11"/>
  <c r="K27" i="11"/>
  <c r="O44" i="10"/>
  <c r="O20" i="10"/>
  <c r="O24" i="10"/>
  <c r="O28" i="10"/>
  <c r="O32" i="10"/>
  <c r="O36" i="10"/>
  <c r="O40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O45" i="10"/>
  <c r="O43" i="10"/>
  <c r="O41" i="10"/>
  <c r="O39" i="10"/>
  <c r="O37" i="10"/>
  <c r="O35" i="10"/>
  <c r="O33" i="10"/>
  <c r="O31" i="10"/>
  <c r="O29" i="10"/>
  <c r="O27" i="10"/>
  <c r="O25" i="10"/>
  <c r="O23" i="10"/>
  <c r="O21" i="10"/>
  <c r="O19" i="10"/>
  <c r="G5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O6" i="10"/>
  <c r="O8" i="10"/>
  <c r="O10" i="10"/>
  <c r="O12" i="10"/>
  <c r="O14" i="10"/>
  <c r="O16" i="10"/>
  <c r="O18" i="10"/>
  <c r="K20" i="10"/>
  <c r="K24" i="10"/>
  <c r="K28" i="10"/>
  <c r="K32" i="10"/>
  <c r="K36" i="10"/>
  <c r="K40" i="10"/>
  <c r="K44" i="10"/>
  <c r="H5" i="10"/>
  <c r="L5" i="10" s="1"/>
  <c r="L6" i="10"/>
  <c r="L8" i="10"/>
  <c r="L10" i="10"/>
  <c r="L12" i="10"/>
  <c r="L14" i="10"/>
  <c r="L16" i="10"/>
  <c r="L18" i="10"/>
  <c r="O22" i="10"/>
  <c r="O26" i="10"/>
  <c r="O30" i="10"/>
  <c r="O34" i="10"/>
  <c r="O38" i="10"/>
  <c r="O42" i="10"/>
  <c r="O46" i="10"/>
  <c r="P5" i="10"/>
  <c r="P46" i="10"/>
  <c r="T46" i="10" s="1"/>
  <c r="P45" i="10"/>
  <c r="P44" i="10"/>
  <c r="T44" i="10" s="1"/>
  <c r="P43" i="10"/>
  <c r="P42" i="10"/>
  <c r="P41" i="10"/>
  <c r="T41" i="10" s="1"/>
  <c r="P40" i="10"/>
  <c r="P39" i="10"/>
  <c r="T39" i="10" s="1"/>
  <c r="P38" i="10"/>
  <c r="T38" i="10" s="1"/>
  <c r="P37" i="10"/>
  <c r="P36" i="10"/>
  <c r="T36" i="10" s="1"/>
  <c r="P35" i="10"/>
  <c r="P34" i="10"/>
  <c r="T34" i="10" s="1"/>
  <c r="P33" i="10"/>
  <c r="T33" i="10" s="1"/>
  <c r="P32" i="10"/>
  <c r="P31" i="10"/>
  <c r="T31" i="10" s="1"/>
  <c r="P30" i="10"/>
  <c r="T30" i="10" s="1"/>
  <c r="P29" i="10"/>
  <c r="P28" i="10"/>
  <c r="P27" i="10"/>
  <c r="P26" i="10"/>
  <c r="P25" i="10"/>
  <c r="T25" i="10" s="1"/>
  <c r="P24" i="10"/>
  <c r="P23" i="10"/>
  <c r="T23" i="10" s="1"/>
  <c r="P22" i="10"/>
  <c r="T22" i="10" s="1"/>
  <c r="P21" i="10"/>
  <c r="P20" i="10"/>
  <c r="T20" i="10" s="1"/>
  <c r="P19" i="10"/>
  <c r="P18" i="10"/>
  <c r="T18" i="10" s="1"/>
  <c r="P17" i="10"/>
  <c r="P16" i="10"/>
  <c r="P15" i="10"/>
  <c r="P14" i="10"/>
  <c r="T14" i="10" s="1"/>
  <c r="P13" i="10"/>
  <c r="P12" i="10"/>
  <c r="P11" i="10"/>
  <c r="P10" i="10"/>
  <c r="T10" i="10" s="1"/>
  <c r="P9" i="10"/>
  <c r="P8" i="10"/>
  <c r="P7" i="10"/>
  <c r="P6" i="10"/>
  <c r="T6" i="10" s="1"/>
  <c r="O7" i="10"/>
  <c r="O9" i="10"/>
  <c r="O11" i="10"/>
  <c r="S11" i="10" s="1"/>
  <c r="O13" i="10"/>
  <c r="S13" i="10" s="1"/>
  <c r="O15" i="10"/>
  <c r="S15" i="10" s="1"/>
  <c r="O17" i="10"/>
  <c r="S17" i="10" s="1"/>
  <c r="K22" i="10"/>
  <c r="K26" i="10"/>
  <c r="K30" i="10"/>
  <c r="K34" i="10"/>
  <c r="K38" i="10"/>
  <c r="K42" i="10"/>
  <c r="K46" i="10"/>
  <c r="N38" i="7"/>
  <c r="P40" i="7"/>
  <c r="N59" i="7"/>
  <c r="P34" i="7"/>
  <c r="O43" i="7"/>
  <c r="O39" i="7"/>
  <c r="N42" i="7"/>
  <c r="P57" i="7"/>
  <c r="P63" i="7"/>
  <c r="P70" i="7"/>
  <c r="P78" i="7"/>
  <c r="N44" i="7"/>
  <c r="P36" i="7"/>
  <c r="N31" i="7"/>
  <c r="P92" i="7"/>
  <c r="N84" i="7"/>
  <c r="N43" i="7"/>
  <c r="N67" i="7"/>
  <c r="N61" i="7"/>
  <c r="N69" i="7"/>
  <c r="P50" i="7"/>
  <c r="P56" i="7"/>
  <c r="P90" i="7"/>
  <c r="N65" i="7"/>
  <c r="P77" i="7"/>
  <c r="N74" i="7"/>
  <c r="P88" i="7"/>
  <c r="P75" i="7"/>
  <c r="P54" i="7"/>
  <c r="N48" i="7"/>
  <c r="P52" i="7"/>
  <c r="N45" i="7"/>
  <c r="P81" i="7"/>
  <c r="M55" i="7"/>
  <c r="O70" i="7"/>
  <c r="M53" i="7"/>
  <c r="P49" i="7"/>
  <c r="N47" i="7"/>
  <c r="P51" i="7"/>
  <c r="N68" i="7"/>
  <c r="N60" i="7"/>
  <c r="P32" i="7"/>
  <c r="P80" i="7"/>
  <c r="P76" i="7"/>
  <c r="P71" i="7"/>
  <c r="P55" i="7"/>
  <c r="P46" i="7"/>
  <c r="P53" i="7"/>
  <c r="N73" i="7"/>
  <c r="N86" i="7"/>
  <c r="N83" i="7"/>
  <c r="N64" i="7"/>
  <c r="N66" i="7"/>
  <c r="N58" i="7"/>
  <c r="N41" i="7"/>
  <c r="N35" i="7"/>
  <c r="N62" i="7"/>
  <c r="P72" i="7"/>
  <c r="P79" i="7"/>
  <c r="P91" i="7"/>
  <c r="P87" i="7"/>
  <c r="P82" i="7"/>
  <c r="M37" i="7"/>
  <c r="M57" i="7"/>
  <c r="O69" i="7"/>
  <c r="O51" i="7"/>
  <c r="O49" i="7"/>
  <c r="O83" i="7"/>
  <c r="M78" i="7"/>
  <c r="O90" i="7"/>
  <c r="M52" i="7"/>
  <c r="O48" i="7"/>
  <c r="O89" i="7"/>
  <c r="M77" i="7"/>
  <c r="O87" i="7"/>
  <c r="M80" i="7"/>
  <c r="O76" i="7"/>
  <c r="O74" i="7"/>
  <c r="O85" i="7"/>
  <c r="O35" i="7"/>
  <c r="M47" i="7"/>
  <c r="O72" i="7"/>
  <c r="O79" i="7"/>
  <c r="M81" i="7"/>
  <c r="O92" i="7"/>
  <c r="M31" i="7"/>
  <c r="O75" i="7"/>
  <c r="O71" i="7"/>
  <c r="M56" i="7"/>
  <c r="M54" i="7"/>
  <c r="O50" i="7"/>
  <c r="M46" i="7"/>
  <c r="O73" i="7"/>
  <c r="M82" i="7"/>
  <c r="M45" i="7"/>
  <c r="M91" i="7"/>
  <c r="M88" i="7"/>
  <c r="M86" i="7"/>
  <c r="O84" i="7"/>
  <c r="M33" i="7"/>
  <c r="N37" i="7"/>
  <c r="M41" i="7"/>
  <c r="O34" i="7"/>
  <c r="O44" i="7"/>
  <c r="O40" i="7"/>
  <c r="M38" i="7"/>
  <c r="O36" i="7"/>
  <c r="M68" i="7"/>
  <c r="M67" i="7"/>
  <c r="M66" i="7"/>
  <c r="M65" i="7"/>
  <c r="M64" i="7"/>
  <c r="M63" i="7"/>
  <c r="M62" i="7"/>
  <c r="M61" i="7"/>
  <c r="M60" i="7"/>
  <c r="M59" i="7"/>
  <c r="M58" i="7"/>
  <c r="O42" i="7"/>
  <c r="M17" i="7"/>
  <c r="G89" i="7"/>
  <c r="G85" i="7"/>
  <c r="N39" i="7"/>
  <c r="M8" i="7"/>
  <c r="O8" i="7"/>
  <c r="N30" i="7"/>
  <c r="P30" i="7"/>
  <c r="P7" i="7"/>
  <c r="N7" i="7"/>
  <c r="M23" i="7"/>
  <c r="O23" i="7"/>
  <c r="M27" i="7"/>
  <c r="O27" i="7"/>
  <c r="N26" i="7"/>
  <c r="P26" i="7"/>
  <c r="P6" i="7"/>
  <c r="N6" i="7"/>
  <c r="N24" i="7"/>
  <c r="P24" i="7"/>
  <c r="N28" i="7"/>
  <c r="P28" i="7"/>
  <c r="N22" i="7"/>
  <c r="P22" i="7"/>
  <c r="P5" i="7"/>
  <c r="N5" i="7"/>
  <c r="M21" i="7"/>
  <c r="O21" i="7"/>
  <c r="M25" i="7"/>
  <c r="O25" i="7"/>
  <c r="O29" i="7"/>
  <c r="M29" i="7"/>
  <c r="P33" i="7"/>
  <c r="N33" i="7"/>
  <c r="M7" i="7"/>
  <c r="F24" i="7"/>
  <c r="F28" i="7"/>
  <c r="M26" i="7"/>
  <c r="G4" i="7"/>
  <c r="N4" i="7" s="1"/>
  <c r="F6" i="7"/>
  <c r="P8" i="7"/>
  <c r="G21" i="7"/>
  <c r="G23" i="7"/>
  <c r="G25" i="7"/>
  <c r="G27" i="7"/>
  <c r="G29" i="7"/>
  <c r="P19" i="7"/>
  <c r="P18" i="7"/>
  <c r="P16" i="7"/>
  <c r="F32" i="7"/>
  <c r="F11" i="7"/>
  <c r="O11" i="7" s="1"/>
  <c r="F5" i="7"/>
  <c r="O30" i="7"/>
  <c r="O22" i="7"/>
  <c r="O20" i="7"/>
  <c r="O33" i="7"/>
  <c r="G20" i="7"/>
  <c r="F19" i="7"/>
  <c r="F18" i="7"/>
  <c r="G17" i="7"/>
  <c r="F16" i="7"/>
  <c r="N15" i="7"/>
  <c r="P15" i="7"/>
  <c r="F15" i="7"/>
  <c r="O14" i="7"/>
  <c r="M14" i="7"/>
  <c r="G14" i="7"/>
  <c r="N13" i="7"/>
  <c r="P13" i="7"/>
  <c r="F13" i="7"/>
  <c r="P12" i="7"/>
  <c r="N12" i="7"/>
  <c r="P11" i="7"/>
  <c r="F12" i="7"/>
  <c r="P10" i="7"/>
  <c r="N10" i="7"/>
  <c r="F10" i="7"/>
  <c r="N9" i="7"/>
  <c r="P9" i="7"/>
  <c r="F9" i="7"/>
  <c r="O4" i="7"/>
  <c r="M4" i="7"/>
  <c r="M38" i="3"/>
  <c r="M34" i="3"/>
  <c r="N34" i="3"/>
  <c r="O34" i="3"/>
  <c r="P34" i="3"/>
  <c r="M35" i="3"/>
  <c r="N35" i="3"/>
  <c r="O35" i="3"/>
  <c r="P35" i="3"/>
  <c r="M36" i="3"/>
  <c r="N36" i="3"/>
  <c r="O36" i="3"/>
  <c r="P36" i="3"/>
  <c r="M37" i="3"/>
  <c r="N37" i="3"/>
  <c r="O37" i="3"/>
  <c r="P37" i="3"/>
  <c r="N38" i="3"/>
  <c r="O38" i="3"/>
  <c r="P38" i="3"/>
  <c r="M39" i="3"/>
  <c r="N39" i="3"/>
  <c r="O39" i="3"/>
  <c r="P39" i="3"/>
  <c r="F39" i="3"/>
  <c r="G39" i="3"/>
  <c r="F38" i="3"/>
  <c r="G38" i="3"/>
  <c r="F37" i="3"/>
  <c r="G37" i="3"/>
  <c r="F36" i="3"/>
  <c r="G36" i="3"/>
  <c r="F35" i="3"/>
  <c r="G35" i="3"/>
  <c r="F34" i="3"/>
  <c r="G34" i="3"/>
  <c r="B39" i="3"/>
  <c r="B38" i="3"/>
  <c r="B37" i="3"/>
  <c r="B36" i="3"/>
  <c r="B35" i="3"/>
  <c r="B34" i="3"/>
  <c r="D31" i="1"/>
  <c r="B31" i="1"/>
  <c r="L31" i="1" s="1"/>
  <c r="D32" i="1"/>
  <c r="B32" i="1"/>
  <c r="L32" i="1" s="1"/>
  <c r="B27" i="3"/>
  <c r="G27" i="3" s="1"/>
  <c r="B26" i="3"/>
  <c r="F26" i="3" s="1"/>
  <c r="B25" i="3"/>
  <c r="G25" i="3" s="1"/>
  <c r="B24" i="3"/>
  <c r="G24" i="3" s="1"/>
  <c r="B23" i="3"/>
  <c r="G23" i="3" s="1"/>
  <c r="B22" i="3"/>
  <c r="F22" i="3" s="1"/>
  <c r="D24" i="1"/>
  <c r="B24" i="1"/>
  <c r="L24" i="1" s="1"/>
  <c r="D22" i="1"/>
  <c r="B22" i="1"/>
  <c r="L22" i="1" s="1"/>
  <c r="D23" i="1"/>
  <c r="B23" i="1"/>
  <c r="L23" i="1" s="1"/>
  <c r="B5" i="3"/>
  <c r="F5" i="3" s="1"/>
  <c r="O5" i="3" s="1"/>
  <c r="B6" i="3"/>
  <c r="G6" i="3" s="1"/>
  <c r="N6" i="3" s="1"/>
  <c r="B7" i="3"/>
  <c r="G7" i="3" s="1"/>
  <c r="B8" i="3"/>
  <c r="F8" i="3" s="1"/>
  <c r="O8" i="3" s="1"/>
  <c r="B9" i="3"/>
  <c r="F9" i="3" s="1"/>
  <c r="O9" i="3" s="1"/>
  <c r="B10" i="3"/>
  <c r="G10" i="3" s="1"/>
  <c r="N10" i="3" s="1"/>
  <c r="B11" i="3"/>
  <c r="G11" i="3" s="1"/>
  <c r="B12" i="3"/>
  <c r="G12" i="3" s="1"/>
  <c r="B13" i="3"/>
  <c r="F13" i="3" s="1"/>
  <c r="O13" i="3" s="1"/>
  <c r="B14" i="3"/>
  <c r="G14" i="3" s="1"/>
  <c r="N14" i="3" s="1"/>
  <c r="B15" i="3"/>
  <c r="G15" i="3" s="1"/>
  <c r="P15" i="3" s="1"/>
  <c r="B16" i="3"/>
  <c r="G16" i="3" s="1"/>
  <c r="N16" i="3" s="1"/>
  <c r="B17" i="3"/>
  <c r="F17" i="3" s="1"/>
  <c r="O17" i="3" s="1"/>
  <c r="B18" i="3"/>
  <c r="G18" i="3" s="1"/>
  <c r="N18" i="3" s="1"/>
  <c r="B19" i="3"/>
  <c r="G19" i="3" s="1"/>
  <c r="P19" i="3" s="1"/>
  <c r="B20" i="3"/>
  <c r="G20" i="3" s="1"/>
  <c r="B21" i="3"/>
  <c r="F21" i="3" s="1"/>
  <c r="O21" i="3" s="1"/>
  <c r="B28" i="3"/>
  <c r="G28" i="3" s="1"/>
  <c r="N28" i="3" s="1"/>
  <c r="B29" i="3"/>
  <c r="G29" i="3" s="1"/>
  <c r="P29" i="3" s="1"/>
  <c r="B30" i="3"/>
  <c r="F30" i="3" s="1"/>
  <c r="O30" i="3" s="1"/>
  <c r="B31" i="3"/>
  <c r="F31" i="3" s="1"/>
  <c r="O31" i="3" s="1"/>
  <c r="B32" i="3"/>
  <c r="G32" i="3" s="1"/>
  <c r="N32" i="3" s="1"/>
  <c r="B33" i="3"/>
  <c r="G33" i="3" s="1"/>
  <c r="P33" i="3" s="1"/>
  <c r="B40" i="3"/>
  <c r="G40" i="3" s="1"/>
  <c r="B41" i="3"/>
  <c r="F41" i="3" s="1"/>
  <c r="B42" i="3"/>
  <c r="G42" i="3" s="1"/>
  <c r="N42" i="3" s="1"/>
  <c r="B43" i="3"/>
  <c r="G43" i="3" s="1"/>
  <c r="P43" i="3" s="1"/>
  <c r="B44" i="3"/>
  <c r="G44" i="3" s="1"/>
  <c r="N44" i="3" s="1"/>
  <c r="B45" i="3"/>
  <c r="F45" i="3" s="1"/>
  <c r="O45" i="3" s="1"/>
  <c r="B4" i="3"/>
  <c r="G4" i="3" s="1"/>
  <c r="B17" i="1"/>
  <c r="L17" i="1" s="1"/>
  <c r="D17" i="1"/>
  <c r="D14" i="1"/>
  <c r="B14" i="1"/>
  <c r="L14" i="1" s="1"/>
  <c r="D15" i="1"/>
  <c r="B15" i="1"/>
  <c r="L15" i="1" s="1"/>
  <c r="D35" i="1"/>
  <c r="B35" i="1"/>
  <c r="L35" i="1" s="1"/>
  <c r="D34" i="1"/>
  <c r="B34" i="1"/>
  <c r="L34" i="1" s="1"/>
  <c r="D36" i="1"/>
  <c r="B36" i="1"/>
  <c r="L36" i="1" s="1"/>
  <c r="D37" i="1"/>
  <c r="D33" i="1"/>
  <c r="B37" i="1"/>
  <c r="L37" i="1" s="1"/>
  <c r="B33" i="1"/>
  <c r="L33" i="1" s="1"/>
  <c r="D27" i="1"/>
  <c r="B27" i="1"/>
  <c r="L27" i="1" s="1"/>
  <c r="D26" i="1"/>
  <c r="D28" i="1"/>
  <c r="D29" i="1"/>
  <c r="D30" i="1"/>
  <c r="B26" i="1"/>
  <c r="L26" i="1" s="1"/>
  <c r="B28" i="1"/>
  <c r="L28" i="1" s="1"/>
  <c r="B29" i="1"/>
  <c r="L29" i="1" s="1"/>
  <c r="B30" i="1"/>
  <c r="L30" i="1" s="1"/>
  <c r="D25" i="1"/>
  <c r="B25" i="1"/>
  <c r="L25" i="1" s="1"/>
  <c r="D18" i="1"/>
  <c r="B18" i="1"/>
  <c r="L18" i="1" s="1"/>
  <c r="D20" i="1"/>
  <c r="D21" i="1"/>
  <c r="B20" i="1"/>
  <c r="L20" i="1" s="1"/>
  <c r="B21" i="1"/>
  <c r="L21" i="1" s="1"/>
  <c r="D19" i="1"/>
  <c r="B19" i="1"/>
  <c r="L19" i="1" s="1"/>
  <c r="D16" i="1"/>
  <c r="B16" i="1"/>
  <c r="L16" i="1" s="1"/>
  <c r="B7" i="1"/>
  <c r="L7" i="1" s="1"/>
  <c r="D7" i="1"/>
  <c r="D10" i="1"/>
  <c r="B10" i="1"/>
  <c r="L10" i="1" s="1"/>
  <c r="B12" i="1"/>
  <c r="L12" i="1" s="1"/>
  <c r="B13" i="1"/>
  <c r="L13" i="1" s="1"/>
  <c r="D13" i="1"/>
  <c r="D12" i="1"/>
  <c r="D6" i="1"/>
  <c r="D8" i="1"/>
  <c r="D9" i="1"/>
  <c r="D11" i="1"/>
  <c r="D5" i="1"/>
  <c r="B8" i="1"/>
  <c r="L8" i="1" s="1"/>
  <c r="B9" i="1"/>
  <c r="L9" i="1" s="1"/>
  <c r="B11" i="1"/>
  <c r="L11" i="1" s="1"/>
  <c r="B6" i="1"/>
  <c r="L6" i="1" s="1"/>
  <c r="B5" i="1"/>
  <c r="L5" i="1" s="1"/>
  <c r="M19" i="11" l="1"/>
  <c r="O19" i="11"/>
  <c r="O10" i="11"/>
  <c r="M10" i="11"/>
  <c r="L12" i="11"/>
  <c r="O12" i="11"/>
  <c r="M12" i="11"/>
  <c r="L60" i="11"/>
  <c r="M60" i="11"/>
  <c r="O9" i="11"/>
  <c r="M9" i="11"/>
  <c r="L41" i="11"/>
  <c r="M41" i="11"/>
  <c r="L38" i="11"/>
  <c r="M38" i="11"/>
  <c r="L54" i="11"/>
  <c r="M54" i="11"/>
  <c r="L86" i="11"/>
  <c r="M86" i="11"/>
  <c r="O17" i="11"/>
  <c r="Q17" i="11" s="1"/>
  <c r="S17" i="11" s="1"/>
  <c r="M17" i="11"/>
  <c r="L7" i="11"/>
  <c r="M7" i="11"/>
  <c r="O7" i="11"/>
  <c r="L18" i="11"/>
  <c r="O18" i="11"/>
  <c r="M18" i="11"/>
  <c r="L8" i="11"/>
  <c r="O8" i="11"/>
  <c r="M8" i="11"/>
  <c r="L40" i="11"/>
  <c r="M40" i="11"/>
  <c r="L56" i="11"/>
  <c r="M56" i="11"/>
  <c r="M11" i="11"/>
  <c r="O11" i="11"/>
  <c r="O20" i="11"/>
  <c r="M20" i="11"/>
  <c r="L28" i="11"/>
  <c r="M28" i="11"/>
  <c r="L76" i="11"/>
  <c r="M76" i="11"/>
  <c r="O25" i="11"/>
  <c r="M25" i="11"/>
  <c r="L57" i="11"/>
  <c r="M57" i="11"/>
  <c r="L6" i="11"/>
  <c r="O6" i="11"/>
  <c r="M6" i="11"/>
  <c r="L70" i="11"/>
  <c r="M70" i="11"/>
  <c r="L51" i="11"/>
  <c r="M51" i="11"/>
  <c r="L47" i="11"/>
  <c r="M47" i="11"/>
  <c r="L22" i="11"/>
  <c r="O22" i="11"/>
  <c r="M22" i="11"/>
  <c r="M15" i="11"/>
  <c r="O15" i="11"/>
  <c r="O5" i="11"/>
  <c r="M5" i="11"/>
  <c r="M23" i="11"/>
  <c r="O23" i="11"/>
  <c r="M27" i="11"/>
  <c r="O27" i="11"/>
  <c r="L16" i="11"/>
  <c r="O16" i="11"/>
  <c r="M16" i="11"/>
  <c r="O26" i="11"/>
  <c r="M26" i="11"/>
  <c r="L44" i="11"/>
  <c r="M44" i="11"/>
  <c r="O21" i="11"/>
  <c r="M21" i="11"/>
  <c r="O13" i="11"/>
  <c r="M13" i="11"/>
  <c r="O24" i="11"/>
  <c r="M24" i="11"/>
  <c r="O14" i="11"/>
  <c r="M14" i="11"/>
  <c r="L9" i="11"/>
  <c r="L71" i="11"/>
  <c r="L29" i="11"/>
  <c r="L37" i="11"/>
  <c r="L52" i="11"/>
  <c r="L61" i="11"/>
  <c r="L69" i="11"/>
  <c r="L85" i="11"/>
  <c r="L21" i="11"/>
  <c r="L13" i="11"/>
  <c r="L5" i="11"/>
  <c r="L24" i="11"/>
  <c r="L14" i="11"/>
  <c r="L30" i="11"/>
  <c r="L34" i="11"/>
  <c r="L45" i="11"/>
  <c r="L49" i="11"/>
  <c r="L53" i="11"/>
  <c r="L62" i="11"/>
  <c r="L66" i="11"/>
  <c r="L74" i="11"/>
  <c r="L78" i="11"/>
  <c r="L82" i="11"/>
  <c r="L33" i="11"/>
  <c r="L77" i="11"/>
  <c r="L25" i="11"/>
  <c r="L19" i="11"/>
  <c r="N11" i="11"/>
  <c r="L11" i="11"/>
  <c r="L20" i="11"/>
  <c r="L26" i="11"/>
  <c r="L31" i="11"/>
  <c r="L35" i="11"/>
  <c r="L42" i="11"/>
  <c r="L46" i="11"/>
  <c r="L50" i="11"/>
  <c r="L58" i="11"/>
  <c r="L63" i="11"/>
  <c r="L67" i="11"/>
  <c r="L75" i="11"/>
  <c r="L79" i="11"/>
  <c r="L83" i="11"/>
  <c r="L87" i="11"/>
  <c r="K4" i="11"/>
  <c r="E4" i="11"/>
  <c r="L15" i="11"/>
  <c r="L27" i="11"/>
  <c r="L48" i="11"/>
  <c r="L65" i="11"/>
  <c r="L73" i="11"/>
  <c r="L81" i="11"/>
  <c r="P25" i="11"/>
  <c r="N17" i="11"/>
  <c r="L17" i="11"/>
  <c r="L23" i="11"/>
  <c r="L10" i="11"/>
  <c r="L32" i="11"/>
  <c r="L36" i="11"/>
  <c r="L39" i="11"/>
  <c r="L43" i="11"/>
  <c r="L55" i="11"/>
  <c r="L59" i="11"/>
  <c r="L64" i="11"/>
  <c r="L68" i="11"/>
  <c r="L72" i="11"/>
  <c r="L80" i="11"/>
  <c r="L84" i="11"/>
  <c r="Q56" i="11"/>
  <c r="P7" i="11"/>
  <c r="N25" i="11"/>
  <c r="Q52" i="11"/>
  <c r="Q29" i="11"/>
  <c r="Q37" i="11"/>
  <c r="Q64" i="11"/>
  <c r="Q72" i="11"/>
  <c r="Q80" i="11"/>
  <c r="N18" i="11"/>
  <c r="P27" i="11"/>
  <c r="P34" i="11"/>
  <c r="P41" i="11"/>
  <c r="P49" i="11"/>
  <c r="P53" i="11"/>
  <c r="P57" i="11"/>
  <c r="P62" i="11"/>
  <c r="P66" i="11"/>
  <c r="P70" i="11"/>
  <c r="P74" i="11"/>
  <c r="R74" i="11" s="1"/>
  <c r="P78" i="11"/>
  <c r="P82" i="11"/>
  <c r="P86" i="11"/>
  <c r="N13" i="11"/>
  <c r="Q13" i="11" s="1"/>
  <c r="S13" i="11" s="1"/>
  <c r="N19" i="11"/>
  <c r="Q19" i="11" s="1"/>
  <c r="N15" i="11"/>
  <c r="P22" i="11"/>
  <c r="Q46" i="11"/>
  <c r="Q55" i="11"/>
  <c r="N22" i="11"/>
  <c r="N26" i="11"/>
  <c r="Q30" i="11"/>
  <c r="Q34" i="11"/>
  <c r="Q38" i="11"/>
  <c r="Q45" i="11"/>
  <c r="Q53" i="11"/>
  <c r="S53" i="11" s="1"/>
  <c r="Q61" i="11"/>
  <c r="Q65" i="11"/>
  <c r="Q69" i="11"/>
  <c r="Q73" i="11"/>
  <c r="Q77" i="11"/>
  <c r="Q81" i="11"/>
  <c r="Q85" i="11"/>
  <c r="P20" i="11"/>
  <c r="P16" i="11"/>
  <c r="P12" i="11"/>
  <c r="P8" i="11"/>
  <c r="P26" i="11"/>
  <c r="P31" i="11"/>
  <c r="P35" i="11"/>
  <c r="P60" i="11"/>
  <c r="P42" i="11"/>
  <c r="P46" i="11"/>
  <c r="R46" i="11" s="1"/>
  <c r="P50" i="11"/>
  <c r="P54" i="11"/>
  <c r="P58" i="11"/>
  <c r="P63" i="11"/>
  <c r="P67" i="11"/>
  <c r="P71" i="11"/>
  <c r="P75" i="11"/>
  <c r="R75" i="11" s="1"/>
  <c r="P79" i="11"/>
  <c r="P83" i="11"/>
  <c r="P87" i="11"/>
  <c r="N21" i="11"/>
  <c r="Q21" i="11" s="1"/>
  <c r="S21" i="11" s="1"/>
  <c r="N5" i="11"/>
  <c r="N7" i="11"/>
  <c r="P15" i="11"/>
  <c r="Q44" i="11"/>
  <c r="Q51" i="11"/>
  <c r="Q68" i="11"/>
  <c r="Q84" i="11"/>
  <c r="N10" i="11"/>
  <c r="P38" i="11"/>
  <c r="R38" i="11" s="1"/>
  <c r="P17" i="11"/>
  <c r="P9" i="11"/>
  <c r="Q48" i="11"/>
  <c r="Q39" i="11"/>
  <c r="Q62" i="11"/>
  <c r="Q66" i="11"/>
  <c r="Q70" i="11"/>
  <c r="S70" i="11" s="1"/>
  <c r="Q74" i="11"/>
  <c r="Q78" i="11"/>
  <c r="Q82" i="11"/>
  <c r="Q86" i="11"/>
  <c r="S86" i="11" s="1"/>
  <c r="N20" i="11"/>
  <c r="N16" i="11"/>
  <c r="N12" i="11"/>
  <c r="N8" i="11"/>
  <c r="P24" i="11"/>
  <c r="P28" i="11"/>
  <c r="P32" i="11"/>
  <c r="P36" i="11"/>
  <c r="P39" i="11"/>
  <c r="P43" i="11"/>
  <c r="P47" i="11"/>
  <c r="P51" i="11"/>
  <c r="P55" i="11"/>
  <c r="R55" i="11" s="1"/>
  <c r="P59" i="11"/>
  <c r="P64" i="11"/>
  <c r="R64" i="11" s="1"/>
  <c r="P68" i="11"/>
  <c r="R68" i="11" s="1"/>
  <c r="P72" i="11"/>
  <c r="R72" i="11" s="1"/>
  <c r="P76" i="11"/>
  <c r="P80" i="11"/>
  <c r="P84" i="11"/>
  <c r="R84" i="11" s="1"/>
  <c r="P19" i="11"/>
  <c r="P11" i="11"/>
  <c r="Q58" i="11"/>
  <c r="Q33" i="11"/>
  <c r="Q43" i="11"/>
  <c r="Q60" i="11"/>
  <c r="Q76" i="11"/>
  <c r="P23" i="11"/>
  <c r="N14" i="11"/>
  <c r="N6" i="11"/>
  <c r="P30" i="11"/>
  <c r="P45" i="11"/>
  <c r="R45" i="11" s="1"/>
  <c r="P21" i="11"/>
  <c r="P13" i="11"/>
  <c r="P5" i="11"/>
  <c r="N23" i="11"/>
  <c r="N27" i="11"/>
  <c r="Q40" i="11"/>
  <c r="Q59" i="11"/>
  <c r="Q31" i="11"/>
  <c r="S31" i="11" s="1"/>
  <c r="Q35" i="11"/>
  <c r="Q47" i="11"/>
  <c r="Q57" i="11"/>
  <c r="Q42" i="11"/>
  <c r="Q50" i="11"/>
  <c r="Q54" i="11"/>
  <c r="N24" i="11"/>
  <c r="Q24" i="11" s="1"/>
  <c r="Q28" i="11"/>
  <c r="S28" i="11" s="1"/>
  <c r="Q32" i="11"/>
  <c r="Q36" i="11"/>
  <c r="Q41" i="11"/>
  <c r="Q49" i="11"/>
  <c r="S49" i="11" s="1"/>
  <c r="Q63" i="11"/>
  <c r="S63" i="11" s="1"/>
  <c r="Q67" i="11"/>
  <c r="S67" i="11" s="1"/>
  <c r="Q71" i="11"/>
  <c r="S71" i="11" s="1"/>
  <c r="Q75" i="11"/>
  <c r="Q79" i="11"/>
  <c r="S79" i="11" s="1"/>
  <c r="Q83" i="11"/>
  <c r="S83" i="11" s="1"/>
  <c r="Q87" i="11"/>
  <c r="S87" i="11" s="1"/>
  <c r="P18" i="11"/>
  <c r="P14" i="11"/>
  <c r="P10" i="11"/>
  <c r="P6" i="11"/>
  <c r="P29" i="11"/>
  <c r="P33" i="11"/>
  <c r="P37" i="11"/>
  <c r="R37" i="11" s="1"/>
  <c r="P40" i="11"/>
  <c r="P44" i="11"/>
  <c r="P48" i="11"/>
  <c r="P52" i="11"/>
  <c r="R52" i="11" s="1"/>
  <c r="P56" i="11"/>
  <c r="P61" i="11"/>
  <c r="R61" i="11" s="1"/>
  <c r="P65" i="11"/>
  <c r="R65" i="11" s="1"/>
  <c r="P69" i="11"/>
  <c r="R69" i="11" s="1"/>
  <c r="P73" i="11"/>
  <c r="P77" i="11"/>
  <c r="R77" i="11" s="1"/>
  <c r="P81" i="11"/>
  <c r="R81" i="11" s="1"/>
  <c r="P85" i="11"/>
  <c r="R85" i="11" s="1"/>
  <c r="N9" i="11"/>
  <c r="Q9" i="11" s="1"/>
  <c r="S9" i="10"/>
  <c r="T8" i="10"/>
  <c r="T16" i="10"/>
  <c r="T24" i="10"/>
  <c r="T28" i="10"/>
  <c r="T40" i="10"/>
  <c r="T19" i="10"/>
  <c r="T27" i="10"/>
  <c r="T35" i="10"/>
  <c r="T43" i="10"/>
  <c r="T21" i="10"/>
  <c r="T29" i="10"/>
  <c r="T37" i="10"/>
  <c r="T45" i="10"/>
  <c r="T26" i="10"/>
  <c r="T42" i="10"/>
  <c r="T7" i="10"/>
  <c r="T12" i="10"/>
  <c r="T32" i="10"/>
  <c r="T11" i="10"/>
  <c r="T15" i="10"/>
  <c r="T5" i="10"/>
  <c r="S34" i="10"/>
  <c r="S16" i="10"/>
  <c r="S8" i="10"/>
  <c r="S21" i="10"/>
  <c r="S29" i="10"/>
  <c r="S37" i="10"/>
  <c r="S45" i="10"/>
  <c r="S40" i="10"/>
  <c r="S24" i="10"/>
  <c r="S46" i="10"/>
  <c r="S30" i="10"/>
  <c r="S14" i="10"/>
  <c r="S6" i="10"/>
  <c r="S23" i="10"/>
  <c r="S31" i="10"/>
  <c r="S39" i="10"/>
  <c r="S36" i="10"/>
  <c r="S20" i="10"/>
  <c r="S7" i="10"/>
  <c r="T9" i="10"/>
  <c r="T13" i="10"/>
  <c r="T17" i="10"/>
  <c r="S42" i="10"/>
  <c r="S26" i="10"/>
  <c r="S12" i="10"/>
  <c r="K5" i="10"/>
  <c r="O5" i="10"/>
  <c r="S5" i="10" s="1"/>
  <c r="S25" i="10"/>
  <c r="S33" i="10"/>
  <c r="S41" i="10"/>
  <c r="S32" i="10"/>
  <c r="S38" i="10"/>
  <c r="S22" i="10"/>
  <c r="S18" i="10"/>
  <c r="S10" i="10"/>
  <c r="S19" i="10"/>
  <c r="S27" i="10"/>
  <c r="S35" i="10"/>
  <c r="S43" i="10"/>
  <c r="S28" i="10"/>
  <c r="S44" i="10"/>
  <c r="N85" i="7"/>
  <c r="P85" i="7"/>
  <c r="N89" i="7"/>
  <c r="P89" i="7"/>
  <c r="O32" i="7"/>
  <c r="M32" i="7"/>
  <c r="P4" i="7"/>
  <c r="N17" i="7"/>
  <c r="P17" i="7"/>
  <c r="N27" i="7"/>
  <c r="P27" i="7"/>
  <c r="O28" i="7"/>
  <c r="M28" i="7"/>
  <c r="O6" i="7"/>
  <c r="M6" i="7"/>
  <c r="M24" i="7"/>
  <c r="O24" i="7"/>
  <c r="M19" i="7"/>
  <c r="O19" i="7"/>
  <c r="N23" i="7"/>
  <c r="P23" i="7"/>
  <c r="M5" i="7"/>
  <c r="O5" i="7"/>
  <c r="M18" i="7"/>
  <c r="O18" i="7"/>
  <c r="N25" i="7"/>
  <c r="P25" i="7"/>
  <c r="M11" i="7"/>
  <c r="M16" i="7"/>
  <c r="O16" i="7"/>
  <c r="N20" i="7"/>
  <c r="P20" i="7"/>
  <c r="N29" i="7"/>
  <c r="P29" i="7"/>
  <c r="N21" i="7"/>
  <c r="P21" i="7"/>
  <c r="O15" i="7"/>
  <c r="M15" i="7"/>
  <c r="N14" i="7"/>
  <c r="P14" i="7"/>
  <c r="M13" i="7"/>
  <c r="O13" i="7"/>
  <c r="M12" i="7"/>
  <c r="O12" i="7"/>
  <c r="O10" i="7"/>
  <c r="M10" i="7"/>
  <c r="M9" i="7"/>
  <c r="O9" i="7"/>
  <c r="G22" i="3"/>
  <c r="F25" i="3"/>
  <c r="M25" i="3" s="1"/>
  <c r="G26" i="3"/>
  <c r="N26" i="3" s="1"/>
  <c r="N25" i="3"/>
  <c r="P25" i="3"/>
  <c r="P23" i="3"/>
  <c r="N23" i="3"/>
  <c r="N27" i="3"/>
  <c r="P27" i="3"/>
  <c r="N24" i="3"/>
  <c r="P24" i="3"/>
  <c r="M22" i="3"/>
  <c r="O22" i="3"/>
  <c r="M26" i="3"/>
  <c r="O26" i="3"/>
  <c r="P26" i="3"/>
  <c r="F24" i="3"/>
  <c r="F23" i="3"/>
  <c r="F27" i="3"/>
  <c r="G8" i="3"/>
  <c r="P8" i="3" s="1"/>
  <c r="F15" i="3"/>
  <c r="O15" i="3" s="1"/>
  <c r="F40" i="3"/>
  <c r="O40" i="3" s="1"/>
  <c r="F6" i="3"/>
  <c r="M6" i="3" s="1"/>
  <c r="F10" i="3"/>
  <c r="F44" i="3"/>
  <c r="O44" i="3" s="1"/>
  <c r="F33" i="3"/>
  <c r="F19" i="3"/>
  <c r="F14" i="3"/>
  <c r="N43" i="3"/>
  <c r="F28" i="3"/>
  <c r="F4" i="3"/>
  <c r="O4" i="3" s="1"/>
  <c r="F43" i="3"/>
  <c r="O43" i="3" s="1"/>
  <c r="F32" i="3"/>
  <c r="F18" i="3"/>
  <c r="F12" i="3"/>
  <c r="O12" i="3" s="1"/>
  <c r="G30" i="3"/>
  <c r="N30" i="3" s="1"/>
  <c r="N29" i="3"/>
  <c r="F7" i="3"/>
  <c r="F42" i="3"/>
  <c r="F29" i="3"/>
  <c r="O29" i="3" s="1"/>
  <c r="F16" i="3"/>
  <c r="O16" i="3" s="1"/>
  <c r="F11" i="3"/>
  <c r="O11" i="3" s="1"/>
  <c r="N15" i="3"/>
  <c r="P20" i="3"/>
  <c r="N20" i="3"/>
  <c r="P40" i="3"/>
  <c r="N40" i="3"/>
  <c r="P12" i="3"/>
  <c r="N12" i="3"/>
  <c r="N4" i="3"/>
  <c r="P4" i="3"/>
  <c r="P44" i="3"/>
  <c r="P16" i="3"/>
  <c r="M41" i="3"/>
  <c r="O41" i="3"/>
  <c r="G21" i="3"/>
  <c r="G5" i="3"/>
  <c r="P42" i="3"/>
  <c r="F20" i="3"/>
  <c r="O20" i="3" s="1"/>
  <c r="N33" i="3"/>
  <c r="N19" i="3"/>
  <c r="P18" i="3"/>
  <c r="P32" i="3"/>
  <c r="P10" i="3"/>
  <c r="G41" i="3"/>
  <c r="G13" i="3"/>
  <c r="P14" i="3"/>
  <c r="P11" i="3"/>
  <c r="N11" i="3"/>
  <c r="P7" i="3"/>
  <c r="N7" i="3"/>
  <c r="G45" i="3"/>
  <c r="G31" i="3"/>
  <c r="G17" i="3"/>
  <c r="G9" i="3"/>
  <c r="P28" i="3"/>
  <c r="P6" i="3"/>
  <c r="M17" i="3"/>
  <c r="M31" i="3"/>
  <c r="M13" i="3"/>
  <c r="M21" i="3"/>
  <c r="M9" i="3"/>
  <c r="M45" i="3"/>
  <c r="M5" i="3"/>
  <c r="M30" i="3"/>
  <c r="M16" i="3"/>
  <c r="M8" i="3"/>
  <c r="S50" i="11" l="1"/>
  <c r="S35" i="11"/>
  <c r="S41" i="11"/>
  <c r="S24" i="11"/>
  <c r="S54" i="11"/>
  <c r="S47" i="11"/>
  <c r="S60" i="11"/>
  <c r="S78" i="11"/>
  <c r="S62" i="11"/>
  <c r="S59" i="11"/>
  <c r="S76" i="11"/>
  <c r="S82" i="11"/>
  <c r="S66" i="11"/>
  <c r="S44" i="11"/>
  <c r="S43" i="11"/>
  <c r="S40" i="11"/>
  <c r="R9" i="11"/>
  <c r="S73" i="11"/>
  <c r="S30" i="11"/>
  <c r="S32" i="11"/>
  <c r="Q15" i="11"/>
  <c r="S15" i="11" s="1"/>
  <c r="S36" i="11"/>
  <c r="S29" i="11"/>
  <c r="R39" i="11"/>
  <c r="M4" i="11"/>
  <c r="O4" i="11"/>
  <c r="R80" i="11"/>
  <c r="R56" i="11"/>
  <c r="R58" i="11"/>
  <c r="R57" i="11"/>
  <c r="R51" i="11"/>
  <c r="R42" i="11"/>
  <c r="R48" i="11"/>
  <c r="R34" i="11"/>
  <c r="R33" i="11"/>
  <c r="R19" i="11"/>
  <c r="Q11" i="11"/>
  <c r="S11" i="11" s="1"/>
  <c r="R44" i="11"/>
  <c r="R29" i="11"/>
  <c r="S75" i="11"/>
  <c r="R30" i="11"/>
  <c r="R76" i="11"/>
  <c r="R59" i="11"/>
  <c r="R43" i="11"/>
  <c r="R28" i="11"/>
  <c r="R17" i="11"/>
  <c r="S84" i="11"/>
  <c r="R87" i="11"/>
  <c r="R71" i="11"/>
  <c r="R54" i="11"/>
  <c r="R60" i="11"/>
  <c r="S85" i="11"/>
  <c r="S69" i="11"/>
  <c r="S45" i="11"/>
  <c r="S55" i="11"/>
  <c r="S19" i="11"/>
  <c r="R86" i="11"/>
  <c r="R70" i="11"/>
  <c r="R53" i="11"/>
  <c r="S72" i="11"/>
  <c r="S52" i="11"/>
  <c r="R32" i="11"/>
  <c r="S9" i="11"/>
  <c r="R73" i="11"/>
  <c r="R40" i="11"/>
  <c r="S42" i="11"/>
  <c r="R13" i="11"/>
  <c r="S33" i="11"/>
  <c r="R24" i="11"/>
  <c r="S74" i="11"/>
  <c r="S39" i="11"/>
  <c r="S68" i="11"/>
  <c r="R83" i="11"/>
  <c r="R67" i="11"/>
  <c r="R50" i="11"/>
  <c r="R35" i="11"/>
  <c r="S81" i="11"/>
  <c r="S65" i="11"/>
  <c r="S38" i="11"/>
  <c r="S46" i="11"/>
  <c r="R82" i="11"/>
  <c r="R66" i="11"/>
  <c r="R49" i="11"/>
  <c r="S64" i="11"/>
  <c r="R47" i="11"/>
  <c r="S80" i="11"/>
  <c r="L4" i="11"/>
  <c r="S57" i="11"/>
  <c r="R21" i="11"/>
  <c r="S58" i="11"/>
  <c r="R36" i="11"/>
  <c r="S48" i="11"/>
  <c r="S51" i="11"/>
  <c r="Q5" i="11"/>
  <c r="S5" i="11" s="1"/>
  <c r="R79" i="11"/>
  <c r="R63" i="11"/>
  <c r="R31" i="11"/>
  <c r="S77" i="11"/>
  <c r="S61" i="11"/>
  <c r="S34" i="11"/>
  <c r="N4" i="11"/>
  <c r="R78" i="11"/>
  <c r="R62" i="11"/>
  <c r="R41" i="11"/>
  <c r="S37" i="11"/>
  <c r="S56" i="11"/>
  <c r="Q8" i="11"/>
  <c r="S8" i="11" s="1"/>
  <c r="Q27" i="11"/>
  <c r="S27" i="11" s="1"/>
  <c r="Q14" i="11"/>
  <c r="S14" i="11" s="1"/>
  <c r="Q12" i="11"/>
  <c r="S12" i="11" s="1"/>
  <c r="Q7" i="11"/>
  <c r="S7" i="11" s="1"/>
  <c r="Q26" i="11"/>
  <c r="S26" i="11" s="1"/>
  <c r="Q18" i="11"/>
  <c r="S18" i="11" s="1"/>
  <c r="Q25" i="11"/>
  <c r="S25" i="11" s="1"/>
  <c r="Q6" i="11"/>
  <c r="S6" i="11" s="1"/>
  <c r="Q10" i="11"/>
  <c r="S10" i="11" s="1"/>
  <c r="Q23" i="11"/>
  <c r="S23" i="11" s="1"/>
  <c r="Q20" i="11"/>
  <c r="S20" i="11" s="1"/>
  <c r="Q16" i="11"/>
  <c r="S16" i="11" s="1"/>
  <c r="Q22" i="11"/>
  <c r="S22" i="11" s="1"/>
  <c r="P30" i="3"/>
  <c r="O25" i="3"/>
  <c r="N22" i="3"/>
  <c r="P22" i="3"/>
  <c r="N8" i="3"/>
  <c r="M43" i="3"/>
  <c r="O27" i="3"/>
  <c r="M27" i="3"/>
  <c r="M23" i="3"/>
  <c r="O23" i="3"/>
  <c r="M24" i="3"/>
  <c r="O24" i="3"/>
  <c r="M15" i="3"/>
  <c r="M40" i="3"/>
  <c r="M29" i="3"/>
  <c r="M44" i="3"/>
  <c r="M4" i="3"/>
  <c r="O6" i="3"/>
  <c r="M12" i="3"/>
  <c r="O7" i="3"/>
  <c r="M7" i="3"/>
  <c r="O33" i="3"/>
  <c r="M33" i="3"/>
  <c r="M32" i="3"/>
  <c r="O32" i="3"/>
  <c r="O18" i="3"/>
  <c r="M18" i="3"/>
  <c r="M28" i="3"/>
  <c r="O28" i="3"/>
  <c r="M14" i="3"/>
  <c r="O14" i="3"/>
  <c r="M10" i="3"/>
  <c r="O10" i="3"/>
  <c r="M11" i="3"/>
  <c r="M42" i="3"/>
  <c r="O42" i="3"/>
  <c r="O19" i="3"/>
  <c r="M19" i="3"/>
  <c r="N17" i="3"/>
  <c r="P17" i="3"/>
  <c r="N31" i="3"/>
  <c r="P31" i="3"/>
  <c r="N41" i="3"/>
  <c r="P41" i="3"/>
  <c r="N5" i="3"/>
  <c r="P5" i="3"/>
  <c r="N9" i="3"/>
  <c r="P9" i="3"/>
  <c r="N13" i="3"/>
  <c r="P13" i="3"/>
  <c r="M20" i="3"/>
  <c r="N45" i="3"/>
  <c r="P45" i="3"/>
  <c r="N21" i="3"/>
  <c r="P21" i="3"/>
  <c r="R15" i="11" l="1"/>
  <c r="R11" i="11"/>
  <c r="R5" i="11"/>
  <c r="Q4" i="11"/>
  <c r="S4" i="11" s="1"/>
  <c r="R25" i="11"/>
  <c r="R26" i="11"/>
  <c r="R12" i="11"/>
  <c r="R10" i="11"/>
  <c r="R6" i="11"/>
  <c r="R20" i="11"/>
  <c r="R27" i="11"/>
  <c r="R18" i="11"/>
  <c r="R7" i="11"/>
  <c r="R22" i="11"/>
  <c r="R16" i="11"/>
  <c r="R23" i="11"/>
  <c r="R8" i="11"/>
  <c r="R14" i="11"/>
  <c r="R4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<sst xmlns="http://schemas.openxmlformats.org/spreadsheetml/2006/main" count="309" uniqueCount="210">
  <si>
    <t>Delay</t>
  </si>
  <si>
    <t>Test Load</t>
  </si>
  <si>
    <t>Q</t>
  </si>
  <si>
    <t>R</t>
  </si>
  <si>
    <t>C</t>
  </si>
  <si>
    <t>Frequency Divider (2^)</t>
  </si>
  <si>
    <t>Frequency (Hz)</t>
  </si>
  <si>
    <t>File</t>
  </si>
  <si>
    <t>I</t>
  </si>
  <si>
    <t>Average</t>
  </si>
  <si>
    <t>SD</t>
  </si>
  <si>
    <t>Log_2022-05-13T175123</t>
  </si>
  <si>
    <t>Cparallel (pF)</t>
  </si>
  <si>
    <t>Log_2022-05-17T151428</t>
  </si>
  <si>
    <t>Rparallel (kΩ)</t>
  </si>
  <si>
    <t>Delay (s)</t>
  </si>
  <si>
    <t>Log_2022-05-17T152758</t>
  </si>
  <si>
    <t>Log_2022-05-17T154118</t>
  </si>
  <si>
    <t>Log_2022-05-17T160022</t>
  </si>
  <si>
    <t>Log_2022-05-17T161202</t>
  </si>
  <si>
    <t>Log_2022-05-17T162330</t>
  </si>
  <si>
    <t>Log_2022-05-17T163508</t>
  </si>
  <si>
    <t>Log_2022-05-17T172053</t>
  </si>
  <si>
    <t>Calibration</t>
  </si>
  <si>
    <t>R Parallel</t>
  </si>
  <si>
    <t>C Parallel</t>
  </si>
  <si>
    <t>Gain</t>
  </si>
  <si>
    <t>Log_2022-05-18T123924</t>
  </si>
  <si>
    <t>Calibration Factor</t>
  </si>
  <si>
    <t>Log_2022-05-18T124306</t>
  </si>
  <si>
    <t>Log_2022-05-18T124500</t>
  </si>
  <si>
    <t>Log_2022-05-18T124738</t>
  </si>
  <si>
    <t>Log_2022-05-18T124933</t>
  </si>
  <si>
    <t>Log_2022-05-18T125112</t>
  </si>
  <si>
    <t>Confirmed on oscilloscope</t>
  </si>
  <si>
    <t>Comments</t>
  </si>
  <si>
    <t>Log_2022-05-18T140501</t>
  </si>
  <si>
    <t>Log_2022-05-18T141858</t>
  </si>
  <si>
    <t>Log_2022-05-18T143029</t>
  </si>
  <si>
    <t>Log_2022-05-18T144158</t>
  </si>
  <si>
    <t>Log_2022-05-18T145144</t>
  </si>
  <si>
    <t>Log_2022-05-18T145822</t>
  </si>
  <si>
    <t>Log_2022-05-18T150034</t>
  </si>
  <si>
    <t>Log_2022-05-18T150231</t>
  </si>
  <si>
    <t>Log_2022-05-18T150418</t>
  </si>
  <si>
    <t>Log_2022-05-18T150600</t>
  </si>
  <si>
    <t>Log_2022-05-18T150731</t>
  </si>
  <si>
    <t>Log_2022-05-18T152054</t>
  </si>
  <si>
    <t>Log_2022-05-18T153402</t>
  </si>
  <si>
    <t>With cable:</t>
  </si>
  <si>
    <t>Log_2022-05-18T154629</t>
  </si>
  <si>
    <t>Log_2022-05-18T155839</t>
  </si>
  <si>
    <t>Log_2022-05-18T160922</t>
  </si>
  <si>
    <t>Log_2022-05-18T162132</t>
  </si>
  <si>
    <t>Log_2022-05-18T162410</t>
  </si>
  <si>
    <t>Log_2022-05-18T162656</t>
  </si>
  <si>
    <t>Log_2022-05-18T162858</t>
  </si>
  <si>
    <t>Log_2022-05-18T163054</t>
  </si>
  <si>
    <t>Log_2022-05-18T163308</t>
  </si>
  <si>
    <t>Log_2022-05-18T163432</t>
  </si>
  <si>
    <t>Log_2022-05-18T165201</t>
  </si>
  <si>
    <t>Log_2022-05-18T170921</t>
  </si>
  <si>
    <t>Log_2022-05-18T172551</t>
  </si>
  <si>
    <t>Log_2022-05-18T174029</t>
  </si>
  <si>
    <t>Log_2022-05-18T180605</t>
  </si>
  <si>
    <t>Log_2022-05-18T180916</t>
  </si>
  <si>
    <t>Log_2022-05-18T181049</t>
  </si>
  <si>
    <t>Log_2022-05-18T181215</t>
  </si>
  <si>
    <t>Log_2022-05-18T181345</t>
  </si>
  <si>
    <t>Log_2022-05-18T181503</t>
  </si>
  <si>
    <t>Log_2022-05-18T181629</t>
  </si>
  <si>
    <t>Log_2022-05-19T102551</t>
  </si>
  <si>
    <t>Log_2022-05-19T103542</t>
  </si>
  <si>
    <t>Log_2022-05-19T104514</t>
  </si>
  <si>
    <t>Log_2022-05-19T104718</t>
  </si>
  <si>
    <t>Log_2022-05-19T104840</t>
  </si>
  <si>
    <t>Log_2022-05-19T105002</t>
  </si>
  <si>
    <t>Log_2022-05-19T105128</t>
  </si>
  <si>
    <t>Log_2022-05-19T105257</t>
  </si>
  <si>
    <t>Error</t>
  </si>
  <si>
    <t>Log_2022-05-19T111532</t>
  </si>
  <si>
    <r>
      <t>Nominal (</t>
    </r>
    <r>
      <rPr>
        <b/>
        <sz val="11"/>
        <color theme="3"/>
        <rFont val="Calibri"/>
        <family val="2"/>
      </rPr>
      <t>Ω)</t>
    </r>
  </si>
  <si>
    <t>Parallel Capacitance</t>
  </si>
  <si>
    <t>Parallel Resistance</t>
  </si>
  <si>
    <t>Log_2022-05-19T120015</t>
  </si>
  <si>
    <t>Log_2022-05-19T121519</t>
  </si>
  <si>
    <t>Log_2022-05-19T122624</t>
  </si>
  <si>
    <t>Log_2022-05-19T122955</t>
  </si>
  <si>
    <t>Log_2022-05-19T123130</t>
  </si>
  <si>
    <t>Log_2022-05-19T123250</t>
  </si>
  <si>
    <t>Log_2022-05-19T123404</t>
  </si>
  <si>
    <t>Log_2022-05-19T123513</t>
  </si>
  <si>
    <t>Log_2022-05-19T123709</t>
  </si>
  <si>
    <t>Log_2022-05-19T124910</t>
  </si>
  <si>
    <t>Log_2022-05-19T125934</t>
  </si>
  <si>
    <t>Log_2022-05-19T130225</t>
  </si>
  <si>
    <t>Log_2022-05-19T130347</t>
  </si>
  <si>
    <t>Log_2022-05-19T130502</t>
  </si>
  <si>
    <t>Log_2022-05-19T130637</t>
  </si>
  <si>
    <t>Log_2022-05-19T130754</t>
  </si>
  <si>
    <t>Log_2022-05-19T130907</t>
  </si>
  <si>
    <t>True Value</t>
  </si>
  <si>
    <t>Measured Value</t>
  </si>
  <si>
    <t>Resistance Calibration</t>
  </si>
  <si>
    <t>Delay Calibration</t>
  </si>
  <si>
    <t>m</t>
  </si>
  <si>
    <t>b</t>
  </si>
  <si>
    <t>Corrected Value</t>
  </si>
  <si>
    <t>Linear Fit</t>
  </si>
  <si>
    <t>Resistance Calibration Table</t>
  </si>
  <si>
    <t>Nominal (Ω)</t>
  </si>
  <si>
    <r>
      <t>Nominal (</t>
    </r>
    <r>
      <rPr>
        <b/>
        <sz val="11"/>
        <color theme="3"/>
        <rFont val="Calibri"/>
        <family val="2"/>
      </rPr>
      <t>F)</t>
    </r>
  </si>
  <si>
    <t>Nominal (F)</t>
  </si>
  <si>
    <t>Capacitance Calibration</t>
  </si>
  <si>
    <t>Log_2022-05-24T164708</t>
  </si>
  <si>
    <t>Log_2022-05-24T170554</t>
  </si>
  <si>
    <t>Log_2022-05-24T170840</t>
  </si>
  <si>
    <t>Log_2022-05-24T171125</t>
  </si>
  <si>
    <t>Log_2022-05-24T171353</t>
  </si>
  <si>
    <t>Log_2022-05-25T115338</t>
  </si>
  <si>
    <t>Log_2022-05-25T115630</t>
  </si>
  <si>
    <t>RC Series, Clipping</t>
  </si>
  <si>
    <t>RC Series</t>
  </si>
  <si>
    <t>Log_2022-05-25T115911</t>
  </si>
  <si>
    <t>Log_2022-05-25T120215</t>
  </si>
  <si>
    <t>Log_2022-05-25T120528</t>
  </si>
  <si>
    <t>Log_2022-05-25T120730</t>
  </si>
  <si>
    <t>Log_2022-05-25T121001</t>
  </si>
  <si>
    <t>Log_2022-05-25T121751</t>
  </si>
  <si>
    <t>Log_2022-05-25T122035</t>
  </si>
  <si>
    <t>Log_2022-05-25T122202</t>
  </si>
  <si>
    <t>Log_2022-05-25T122331</t>
  </si>
  <si>
    <t>Log_2022-05-25T122508</t>
  </si>
  <si>
    <t>Log_2022-05-25T123655</t>
  </si>
  <si>
    <t>Log_2022-05-25T123849</t>
  </si>
  <si>
    <t>Possible clipping</t>
  </si>
  <si>
    <t>Log_2022-05-25T124024</t>
  </si>
  <si>
    <t>Log_2022-05-25T124153</t>
  </si>
  <si>
    <t>Log_2022-05-25T124328</t>
  </si>
  <si>
    <t>Log_2022-05-25T124555</t>
  </si>
  <si>
    <t>Log_2022-05-25T124909</t>
  </si>
  <si>
    <t>Log_2022-05-25T125049</t>
  </si>
  <si>
    <t>Log_2022-05-25T125229</t>
  </si>
  <si>
    <t>Log_2022-05-25T125449</t>
  </si>
  <si>
    <t>Log_2022-05-25T125636</t>
  </si>
  <si>
    <t>Log_2022-05-25T125825</t>
  </si>
  <si>
    <t>Log_2022-05-25T142607</t>
  </si>
  <si>
    <t>Log_2022-05-25T143114</t>
  </si>
  <si>
    <t>Log_2022-05-25T143239</t>
  </si>
  <si>
    <t>Log_2022-05-25T143412</t>
  </si>
  <si>
    <t>Log_2022-05-25T143521</t>
  </si>
  <si>
    <t>Log_2022-05-25T143656</t>
  </si>
  <si>
    <t>Log_2022-05-25T143838</t>
  </si>
  <si>
    <t>Log_2022-05-25T144001</t>
  </si>
  <si>
    <t>Log_2022-05-25T144236</t>
  </si>
  <si>
    <t>Log_2022-05-25T144657</t>
  </si>
  <si>
    <t>Log_2022-05-25T152928</t>
  </si>
  <si>
    <t>Log_2022-05-25T153058</t>
  </si>
  <si>
    <t>Log_2022-05-25T153224</t>
  </si>
  <si>
    <t>Log_2022-05-25T153337</t>
  </si>
  <si>
    <t>Log_2022-05-25T153459</t>
  </si>
  <si>
    <t>Log_2022-05-25T153615</t>
  </si>
  <si>
    <t>Log_2022-05-25T153734</t>
  </si>
  <si>
    <t>Log_2022-05-25T153855</t>
  </si>
  <si>
    <t>Log_2022-05-25T154232</t>
  </si>
  <si>
    <t>Log_2022-05-25T154347</t>
  </si>
  <si>
    <t>Log_2022-05-25T154525</t>
  </si>
  <si>
    <t>Log_2022-05-25T154633</t>
  </si>
  <si>
    <t>Log_2022-05-25T155903</t>
  </si>
  <si>
    <t>Log_2022-05-25T160028</t>
  </si>
  <si>
    <t>Log_2022-05-25T160147</t>
  </si>
  <si>
    <t>Log_2022-05-25T160330</t>
  </si>
  <si>
    <t>Log_2022-05-25T161014</t>
  </si>
  <si>
    <t>Log_2022-05-25T161124</t>
  </si>
  <si>
    <t>Log_2022-05-25T161337</t>
  </si>
  <si>
    <t>Log_2022-05-25T161505</t>
  </si>
  <si>
    <t>Log_2022-05-25T161631</t>
  </si>
  <si>
    <t>Log_2022-05-25T161807</t>
  </si>
  <si>
    <t>Log_2022-05-25T161933</t>
  </si>
  <si>
    <t>Log_2022-05-25T162052</t>
  </si>
  <si>
    <t>Log_2022-05-25T174243</t>
  </si>
  <si>
    <t>Log_2022-05-25T174446</t>
  </si>
  <si>
    <t>Log_2022-05-25T174626</t>
  </si>
  <si>
    <t>Log_2022-05-25T174757</t>
  </si>
  <si>
    <t>Log_2022-05-25T174927</t>
  </si>
  <si>
    <t>Log_2022-05-25T175052</t>
  </si>
  <si>
    <t>Log_2022-05-25T175335</t>
  </si>
  <si>
    <t>Log_2022-05-25T175505</t>
  </si>
  <si>
    <t>Log_2022-05-25T180016</t>
  </si>
  <si>
    <t>Log_2022-05-25T180132</t>
  </si>
  <si>
    <t>Log_2022-05-25T180246</t>
  </si>
  <si>
    <t>Log_2022-05-25T180920</t>
  </si>
  <si>
    <t>Log_2022-05-26T140749</t>
  </si>
  <si>
    <t>Log_2022-05-26T141928</t>
  </si>
  <si>
    <t>Log_2022-05-26T142048</t>
  </si>
  <si>
    <t>Log_2022-05-26T142205</t>
  </si>
  <si>
    <t>Log_2022-05-26T143822</t>
  </si>
  <si>
    <t>Log_2022-05-26T144010</t>
  </si>
  <si>
    <t>Log_2022-05-26T144141</t>
  </si>
  <si>
    <t>Log_2022-05-26T144258</t>
  </si>
  <si>
    <t>Log_2022-05-26T144425</t>
  </si>
  <si>
    <t>Log_2022-05-26T144549</t>
  </si>
  <si>
    <t>Log_2022-05-26T144735</t>
  </si>
  <si>
    <t>Log_2022-05-26T144846</t>
  </si>
  <si>
    <t xml:space="preserve">I </t>
  </si>
  <si>
    <t xml:space="preserve">Q </t>
  </si>
  <si>
    <t>Corrected I</t>
  </si>
  <si>
    <t>Log_2022-05-27T122846</t>
  </si>
  <si>
    <t>Log_2022-05-27T123100</t>
  </si>
  <si>
    <t>Corrected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</si>
</sst>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11" fontId="0" fillId="0" borderId="0" xfId="0" applyNumberFormat="1"/>
    <xf numFmtId="1" fontId="0" fillId="0" borderId="0" xfId="0" applyNumberFormat="1"/>
    <xf numFmtId="0" fontId="3" fillId="0" borderId="2" xfId="3"/>
    <xf numFmtId="0" fontId="0" fillId="2" borderId="0" xfId="0" applyFill="1"/>
    <xf numFmtId="1" fontId="0" fillId="2" borderId="0" xfId="0" applyNumberFormat="1" applyFill="1"/>
    <xf numFmtId="11" fontId="0" fillId="2" borderId="0" xfId="0" applyNumberFormat="1" applyFill="1"/>
    <xf numFmtId="0" fontId="3" fillId="0" borderId="2" xfId="3" applyFill="1"/>
    <xf numFmtId="0" fontId="4" fillId="0" borderId="0" xfId="5"/>
    <xf numFmtId="0" fontId="4" fillId="2" borderId="0" xfId="5" applyFill="1"/>
    <xf numFmtId="10" fontId="0" fillId="0" borderId="0" xfId="0" applyNumberFormat="1"/>
    <xf numFmtId="14" fontId="0" fillId="0" borderId="0" xfId="0" applyNumberFormat="1"/>
    <xf numFmtId="0" fontId="3" fillId="0" borderId="0" xfId="4"/>
    <xf numFmtId="0" fontId="2" fillId="0" borderId="1" xfId="2"/>
    <xf numFmtId="0" fontId="0" fillId="0" borderId="0" xfId="0" applyFont="1"/>
    <xf numFmtId="1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0" fontId="0" fillId="3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10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10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10" fontId="0" fillId="7" borderId="0" xfId="0" applyNumberFormat="1" applyFill="1"/>
    <xf numFmtId="11" fontId="3" fillId="0" borderId="0" xfId="4" applyNumberFormat="1"/>
    <xf numFmtId="1" fontId="0" fillId="8" borderId="0" xfId="0" applyNumberFormat="1" applyFill="1"/>
    <xf numFmtId="0" fontId="0" fillId="8" borderId="0" xfId="0" applyFill="1"/>
    <xf numFmtId="11" fontId="0" fillId="8" borderId="0" xfId="0" applyNumberFormat="1" applyFill="1"/>
    <xf numFmtId="10" fontId="0" fillId="8" borderId="0" xfId="0" applyNumberFormat="1" applyFill="1"/>
    <xf numFmtId="1" fontId="0" fillId="4" borderId="0" xfId="0" applyNumberFormat="1" applyFill="1"/>
    <xf numFmtId="11" fontId="0" fillId="4" borderId="0" xfId="0" applyNumberFormat="1" applyFill="1"/>
    <xf numFmtId="1" fontId="0" fillId="5" borderId="0" xfId="0" applyNumberFormat="1" applyFill="1"/>
    <xf numFmtId="11" fontId="0" fillId="5" borderId="0" xfId="0" applyNumberFormat="1" applyFill="1"/>
    <xf numFmtId="0" fontId="0" fillId="5" borderId="0" xfId="0" applyFont="1" applyFill="1"/>
    <xf numFmtId="1" fontId="0" fillId="6" borderId="0" xfId="0" applyNumberFormat="1" applyFill="1"/>
    <xf numFmtId="11" fontId="0" fillId="6" borderId="0" xfId="0" applyNumberFormat="1" applyFill="1"/>
    <xf numFmtId="1" fontId="0" fillId="7" borderId="0" xfId="0" applyNumberFormat="1" applyFill="1"/>
    <xf numFmtId="11" fontId="0" fillId="7" borderId="0" xfId="0" applyNumberFormat="1" applyFill="1"/>
    <xf numFmtId="1" fontId="0" fillId="9" borderId="0" xfId="0" applyNumberFormat="1" applyFill="1"/>
    <xf numFmtId="0" fontId="0" fillId="9" borderId="0" xfId="0" applyFill="1"/>
    <xf numFmtId="11" fontId="0" fillId="9" borderId="0" xfId="0" applyNumberFormat="1" applyFill="1"/>
    <xf numFmtId="10" fontId="0" fillId="9" borderId="0" xfId="0" applyNumberFormat="1" applyFill="1"/>
    <xf numFmtId="2" fontId="0" fillId="9" borderId="0" xfId="0" applyNumberFormat="1" applyFill="1"/>
    <xf numFmtId="0" fontId="0" fillId="10" borderId="0" xfId="0" applyFill="1"/>
    <xf numFmtId="11" fontId="0" fillId="10" borderId="0" xfId="0" applyNumberFormat="1" applyFill="1"/>
    <xf numFmtId="0" fontId="0" fillId="8" borderId="0" xfId="0" applyNumberFormat="1" applyFill="1"/>
    <xf numFmtId="0" fontId="0" fillId="6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7" borderId="0" xfId="0" applyNumberFormat="1" applyFill="1"/>
    <xf numFmtId="0" fontId="0" fillId="10" borderId="0" xfId="0" applyNumberFormat="1" applyFill="1"/>
    <xf numFmtId="0" fontId="2" fillId="0" borderId="1" xfId="2" applyAlignment="1">
      <alignment horizontal="center"/>
    </xf>
    <xf numFmtId="0" fontId="1" fillId="0" borderId="0" xfId="1" applyAlignment="1"/>
    <xf numFmtId="0" fontId="3" fillId="0" borderId="2" xfId="3" applyAlignment="1">
      <alignment horizontal="center"/>
    </xf>
    <xf numFmtId="0" fontId="1" fillId="0" borderId="0" xfId="1"/>
    <xf numFmtId="0" fontId="1" fillId="0" borderId="0" xfId="1" applyAlignment="1">
      <alignment horizontal="left"/>
    </xf>
  </cellXfs>
  <cellStyles count="6">
    <cellStyle name="Explanatory Text" xfId="5" builtinId="53"/>
    <cellStyle name="Heading 2" xfId="2" builtinId="17"/>
    <cellStyle name="Heading 3" xfId="3" builtinId="18"/>
    <cellStyle name="Heading 4" xfId="4" builtinId="19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BDFF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Coarse</a:t>
            </a:r>
            <a:r>
              <a:rPr lang="en-CA" baseline="0"/>
              <a:t> Calibration: Parallel Resistance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 Delay Calibration'!$B$5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'1. Delay Calibration'!$C$5:$C$13</c:f>
              <c:numCache>
                <c:formatCode>General</c:formatCode>
                <c:ptCount val="9"/>
                <c:pt idx="0">
                  <c:v>32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'1. Delay Calibration'!$K$5:$K$13</c:f>
              <c:numCache>
                <c:formatCode>General</c:formatCode>
                <c:ptCount val="9"/>
                <c:pt idx="0">
                  <c:v>3.7947357325266431</c:v>
                </c:pt>
                <c:pt idx="1">
                  <c:v>3.8027869419946159</c:v>
                </c:pt>
                <c:pt idx="2">
                  <c:v>3.8048415630084609</c:v>
                </c:pt>
                <c:pt idx="3">
                  <c:v>5.2507836463034696</c:v>
                </c:pt>
                <c:pt idx="4">
                  <c:v>9.4019900668356939</c:v>
                </c:pt>
                <c:pt idx="5">
                  <c:v>11.892900278582745</c:v>
                </c:pt>
                <c:pt idx="6">
                  <c:v>16.88020228268255</c:v>
                </c:pt>
                <c:pt idx="7">
                  <c:v>31.179571420639345</c:v>
                </c:pt>
                <c:pt idx="8">
                  <c:v>30.571089255633431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C27-453C-B267-A2A1323011D3}"/>
            </c:ext>
          </c:extLst>
        </c:ser>
        <c:ser>
          <c:idx val="1"/>
          <c:order val="1"/>
          <c:tx>
            <c:strRef>
              <c:f>'1. Delay Calibration'!$B$14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'1. Delay Calibration'!$C$14:$C$15</c:f>
              <c:numCache>
                <c:formatCode>General</c:formatCode>
                <c:ptCount val="2"/>
                <c:pt idx="0">
                  <c:v>17</c:v>
                </c:pt>
                <c:pt idx="1">
                  <c:v>16</c:v>
                </c:pt>
              </c:numCache>
            </c:numRef>
          </c:xVal>
          <c:yVal>
            <c:numRef>
              <c:f>'1. Delay Calibration'!$K$14:$K$15</c:f>
              <c:numCache>
                <c:formatCode>General</c:formatCode>
                <c:ptCount val="2"/>
                <c:pt idx="0">
                  <c:v>8.9701244359784837</c:v>
                </c:pt>
                <c:pt idx="1">
                  <c:v>8.6164536039759785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7-453C-B267-A2A1323011D3}"/>
            </c:ext>
          </c:extLst>
        </c:ser>
        <c:ser>
          <c:idx val="2"/>
          <c:order val="2"/>
          <c:tx>
            <c:strRef>
              <c:f>'1. Delay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'1. Delay Calibration'!$C$16:$C$21</c:f>
              <c:numCache>
                <c:formatCode>General</c:formatCode>
                <c:ptCount val="6"/>
                <c:pt idx="0">
                  <c:v>32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8</c:v>
                </c:pt>
              </c:numCache>
            </c:numRef>
          </c:xVal>
          <c:yVal>
            <c:numRef>
              <c:f>'1. Delay Calibration'!$K$16:$K$21</c:f>
              <c:numCache>
                <c:formatCode>General</c:formatCode>
                <c:ptCount val="6"/>
                <c:pt idx="0">
                  <c:v>10.247606971590235</c:v>
                </c:pt>
                <c:pt idx="1">
                  <c:v>9.592303684508142</c:v>
                </c:pt>
                <c:pt idx="2">
                  <c:v>9.5868110843507637</c:v>
                </c:pt>
                <c:pt idx="3">
                  <c:v>9.5904926623974873</c:v>
                </c:pt>
                <c:pt idx="4">
                  <c:v>9.6014767595392279</c:v>
                </c:pt>
                <c:pt idx="5">
                  <c:v>9.8442275187144244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C27-453C-B267-A2A1323011D3}"/>
            </c:ext>
          </c:extLst>
        </c:ser>
        <c:ser>
          <c:idx val="3"/>
          <c:order val="3"/>
          <c:tx>
            <c:strRef>
              <c:f>'1. Delay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'1. Delay Calibration'!$C$22:$C$24</c:f>
              <c:numCache>
                <c:formatCode>General</c:formatCode>
                <c:ptCount val="3"/>
                <c:pt idx="0">
                  <c:v>19</c:v>
                </c:pt>
                <c:pt idx="1">
                  <c:v>18</c:v>
                </c:pt>
                <c:pt idx="2">
                  <c:v>17</c:v>
                </c:pt>
              </c:numCache>
            </c:numRef>
          </c:xVal>
          <c:yVal>
            <c:numRef>
              <c:f>'1. Delay Calibration'!$K$22:$K$24</c:f>
              <c:numCache>
                <c:formatCode>General</c:formatCode>
                <c:ptCount val="3"/>
                <c:pt idx="0">
                  <c:v>9.7739405081880104</c:v>
                </c:pt>
                <c:pt idx="1">
                  <c:v>9.772377550711683</c:v>
                </c:pt>
                <c:pt idx="2">
                  <c:v>9.7643029119044584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27-453C-B267-A2A1323011D3}"/>
            </c:ext>
          </c:extLst>
        </c:ser>
        <c:ser>
          <c:idx val="4"/>
          <c:order val="4"/>
          <c:tx>
            <c:strRef>
              <c:f>'1. Delay Calibration'!$B$25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'1. Delay Calibration'!$C$25:$C$30</c:f>
              <c:numCache>
                <c:formatCode>General</c:formatCode>
                <c:ptCount val="6"/>
                <c:pt idx="0">
                  <c:v>32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'1. Delay Calibration'!$K$25:$K$30</c:f>
              <c:numCache>
                <c:formatCode>General</c:formatCode>
                <c:ptCount val="6"/>
                <c:pt idx="0">
                  <c:v>9.699254978646243</c:v>
                </c:pt>
                <c:pt idx="1">
                  <c:v>9.676189399073122</c:v>
                </c:pt>
                <c:pt idx="2">
                  <c:v>9.6687871577436191</c:v>
                </c:pt>
                <c:pt idx="3">
                  <c:v>9.6678149349172902</c:v>
                </c:pt>
                <c:pt idx="4">
                  <c:v>9.669879861699572</c:v>
                </c:pt>
                <c:pt idx="5">
                  <c:v>9.6729858985200803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C27-453C-B267-A2A1323011D3}"/>
            </c:ext>
          </c:extLst>
        </c:ser>
        <c:ser>
          <c:idx val="5"/>
          <c:order val="5"/>
          <c:tx>
            <c:strRef>
              <c:f>'1. Delay Calibration'!$B$31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'1. Delay Calibration'!$C$31:$C$32</c:f>
              <c:numCache>
                <c:formatCode>General</c:formatCode>
                <c:ptCount val="2"/>
                <c:pt idx="0">
                  <c:v>21</c:v>
                </c:pt>
                <c:pt idx="1">
                  <c:v>20</c:v>
                </c:pt>
              </c:numCache>
            </c:numRef>
          </c:xVal>
          <c:yVal>
            <c:numRef>
              <c:f>'1. Delay Calibration'!$K$31:$K$32</c:f>
              <c:numCache>
                <c:formatCode>General</c:formatCode>
                <c:ptCount val="2"/>
                <c:pt idx="0">
                  <c:v>9.6763398270084817</c:v>
                </c:pt>
                <c:pt idx="1">
                  <c:v>9.6744193232043934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C27-453C-B267-A2A1323011D3}"/>
            </c:ext>
          </c:extLst>
        </c:ser>
        <c:ser>
          <c:idx val="6"/>
          <c:order val="6"/>
          <c:tx>
            <c:strRef>
              <c:f>'1. Delay Calibration'!$B$33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 Delay Calibration'!$C$33:$C$37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16</c:v>
                </c:pt>
              </c:numCache>
            </c:numRef>
          </c:xVal>
          <c:yVal>
            <c:numRef>
              <c:f>'1. Delay Calibration'!$K$33:$K$37</c:f>
              <c:numCache>
                <c:formatCode>General</c:formatCode>
                <c:ptCount val="5"/>
                <c:pt idx="0">
                  <c:v>9.6953734375678238</c:v>
                </c:pt>
                <c:pt idx="1">
                  <c:v>9.6986125115205262</c:v>
                </c:pt>
                <c:pt idx="2">
                  <c:v>9.6903255431021798</c:v>
                </c:pt>
                <c:pt idx="3">
                  <c:v>9.6901513793514003</c:v>
                </c:pt>
                <c:pt idx="4">
                  <c:v>9.6924785548332757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C27-453C-B267-A2A13230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91311"/>
        <c:axId val="1029988815"/>
      </c:scatterChart>
      <c:valAx>
        <c:axId val="102999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 Line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88815"/>
        <c:crosses val="autoZero"/>
        <c:crossBetween val="midCat"/>
      </c:valAx>
      <c:valAx>
        <c:axId val="10299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Resistance (k</a:t>
                </a:r>
                <a:r>
                  <a:rPr lang="el-GR"/>
                  <a:t>Ω</a:t>
                </a:r>
                <a:r>
                  <a:rPr lang="en-CA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solidFill>
                  <a:sysClr val="windowText" lastClr="000000"/>
                </a:solidFill>
              </a:rPr>
              <a:t>Coarse</a:t>
            </a:r>
            <a:r>
              <a:rPr lang="en-CA" baseline="0">
                <a:solidFill>
                  <a:sysClr val="windowText" lastClr="000000"/>
                </a:solidFill>
              </a:rPr>
              <a:t> Calibration: Parallel Capacitance</a:t>
            </a:r>
            <a:endParaRPr lang="en-CA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 Delay Calibration'!$B$5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'1. Delay Calibration'!$C$6:$C$13</c:f>
              <c:numCache>
                <c:formatCode>General</c:formatCode>
                <c:ptCount val="8"/>
                <c:pt idx="0">
                  <c:v>16</c:v>
                </c:pt>
                <c:pt idx="1">
                  <c:v>15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xVal>
          <c:yVal>
            <c:numRef>
              <c:f>'1. Delay Calibration'!$L$6:$L$13</c:f>
              <c:numCache>
                <c:formatCode>General</c:formatCode>
                <c:ptCount val="8"/>
                <c:pt idx="0">
                  <c:v>9.7982638253997596</c:v>
                </c:pt>
                <c:pt idx="1">
                  <c:v>-32.524388565015094</c:v>
                </c:pt>
                <c:pt idx="2">
                  <c:v>-290.26354675493485</c:v>
                </c:pt>
                <c:pt idx="3">
                  <c:v>-384.60320796485138</c:v>
                </c:pt>
                <c:pt idx="4">
                  <c:v>-397.34026958235103</c:v>
                </c:pt>
                <c:pt idx="5">
                  <c:v>-408.64653288361069</c:v>
                </c:pt>
                <c:pt idx="6">
                  <c:v>-417.22311352477772</c:v>
                </c:pt>
                <c:pt idx="7">
                  <c:v>-417.44363309740129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32-4469-BAD0-64CD23077F38}"/>
            </c:ext>
          </c:extLst>
        </c:ser>
        <c:ser>
          <c:idx val="1"/>
          <c:order val="1"/>
          <c:tx>
            <c:strRef>
              <c:f>'1. Delay Calibration'!$B$14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'1. Delay Calibration'!$C$14:$C$15</c:f>
              <c:numCache>
                <c:formatCode>General</c:formatCode>
                <c:ptCount val="2"/>
                <c:pt idx="0">
                  <c:v>17</c:v>
                </c:pt>
                <c:pt idx="1">
                  <c:v>16</c:v>
                </c:pt>
              </c:numCache>
            </c:numRef>
          </c:xVal>
          <c:yVal>
            <c:numRef>
              <c:f>'1. Delay Calibration'!$L$14:$L$15</c:f>
              <c:numCache>
                <c:formatCode>General</c:formatCode>
                <c:ptCount val="2"/>
                <c:pt idx="0">
                  <c:v>6.358706169034721E-2</c:v>
                </c:pt>
                <c:pt idx="1">
                  <c:v>-12.056641354235502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32-4469-BAD0-64CD23077F38}"/>
            </c:ext>
          </c:extLst>
        </c:ser>
        <c:ser>
          <c:idx val="2"/>
          <c:order val="2"/>
          <c:tx>
            <c:strRef>
              <c:f>'1. Delay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'1. Delay Calibration'!$C$16:$C$21</c:f>
              <c:numCache>
                <c:formatCode>General</c:formatCode>
                <c:ptCount val="6"/>
                <c:pt idx="0">
                  <c:v>32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8</c:v>
                </c:pt>
              </c:numCache>
            </c:numRef>
          </c:xVal>
          <c:yVal>
            <c:numRef>
              <c:f>'1. Delay Calibration'!$L$16:$L$21</c:f>
              <c:numCache>
                <c:formatCode>General</c:formatCode>
                <c:ptCount val="6"/>
                <c:pt idx="0">
                  <c:v>234.7074809117864</c:v>
                </c:pt>
                <c:pt idx="1">
                  <c:v>10.184445231736708</c:v>
                </c:pt>
                <c:pt idx="2">
                  <c:v>-5.5272349231975886</c:v>
                </c:pt>
                <c:pt idx="3">
                  <c:v>-21.848969529912367</c:v>
                </c:pt>
                <c:pt idx="4">
                  <c:v>-38.256598809518202</c:v>
                </c:pt>
                <c:pt idx="5">
                  <c:v>-151.48515910154447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32-4469-BAD0-64CD23077F38}"/>
            </c:ext>
          </c:extLst>
        </c:ser>
        <c:ser>
          <c:idx val="3"/>
          <c:order val="3"/>
          <c:tx>
            <c:strRef>
              <c:f>'1. Delay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'1. Delay Calibration'!$C$22:$C$24</c:f>
              <c:numCache>
                <c:formatCode>General</c:formatCode>
                <c:ptCount val="3"/>
                <c:pt idx="0">
                  <c:v>19</c:v>
                </c:pt>
                <c:pt idx="1">
                  <c:v>18</c:v>
                </c:pt>
                <c:pt idx="2">
                  <c:v>17</c:v>
                </c:pt>
              </c:numCache>
            </c:numRef>
          </c:xVal>
          <c:yVal>
            <c:numRef>
              <c:f>'1. Delay Calibration'!$L$22:$L$24</c:f>
              <c:numCache>
                <c:formatCode>General</c:formatCode>
                <c:ptCount val="3"/>
                <c:pt idx="0">
                  <c:v>24.516941211933489</c:v>
                </c:pt>
                <c:pt idx="1">
                  <c:v>8.5434980782976737</c:v>
                </c:pt>
                <c:pt idx="2">
                  <c:v>-7.6192598054579976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32-4469-BAD0-64CD23077F38}"/>
            </c:ext>
          </c:extLst>
        </c:ser>
        <c:ser>
          <c:idx val="4"/>
          <c:order val="4"/>
          <c:tx>
            <c:strRef>
              <c:f>'1. Delay Calibration'!$B$25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'1. Delay Calibration'!$C$25:$C$30</c:f>
              <c:numCache>
                <c:formatCode>General</c:formatCode>
                <c:ptCount val="6"/>
                <c:pt idx="0">
                  <c:v>32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'1. Delay Calibration'!$L$25:$L$30</c:f>
              <c:numCache>
                <c:formatCode>General</c:formatCode>
                <c:ptCount val="6"/>
                <c:pt idx="0">
                  <c:v>206.94733440344152</c:v>
                </c:pt>
                <c:pt idx="1">
                  <c:v>9.7378277208579735</c:v>
                </c:pt>
                <c:pt idx="2">
                  <c:v>-6.4859733708138201</c:v>
                </c:pt>
                <c:pt idx="3">
                  <c:v>-23.251058293922515</c:v>
                </c:pt>
                <c:pt idx="4">
                  <c:v>-39.447024340633284</c:v>
                </c:pt>
                <c:pt idx="5">
                  <c:v>-55.929556409769816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32-4469-BAD0-64CD23077F38}"/>
            </c:ext>
          </c:extLst>
        </c:ser>
        <c:ser>
          <c:idx val="5"/>
          <c:order val="5"/>
          <c:tx>
            <c:strRef>
              <c:f>'1. Delay Calibration'!$B$31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'1. Delay Calibration'!$C$31:$C$32</c:f>
              <c:numCache>
                <c:formatCode>General</c:formatCode>
                <c:ptCount val="2"/>
                <c:pt idx="0">
                  <c:v>21</c:v>
                </c:pt>
                <c:pt idx="1">
                  <c:v>20</c:v>
                </c:pt>
              </c:numCache>
            </c:numRef>
          </c:xVal>
          <c:yVal>
            <c:numRef>
              <c:f>'1. Delay Calibration'!$L$31:$L$32</c:f>
              <c:numCache>
                <c:formatCode>General</c:formatCode>
                <c:ptCount val="2"/>
                <c:pt idx="0">
                  <c:v>-2.7449441713985774</c:v>
                </c:pt>
                <c:pt idx="1">
                  <c:v>-19.214904959419368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32-4469-BAD0-64CD23077F38}"/>
            </c:ext>
          </c:extLst>
        </c:ser>
        <c:ser>
          <c:idx val="6"/>
          <c:order val="6"/>
          <c:tx>
            <c:strRef>
              <c:f>'1. Delay Calibration'!$B$33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 Delay Calibration'!$C$33:$C$37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16</c:v>
                </c:pt>
              </c:numCache>
            </c:numRef>
          </c:xVal>
          <c:yVal>
            <c:numRef>
              <c:f>'1. Delay Calibration'!$L$33:$L$37</c:f>
              <c:numCache>
                <c:formatCode>General</c:formatCode>
                <c:ptCount val="5"/>
                <c:pt idx="0">
                  <c:v>123.11687497068449</c:v>
                </c:pt>
                <c:pt idx="1">
                  <c:v>8.6294685139352456</c:v>
                </c:pt>
                <c:pt idx="2">
                  <c:v>-7.9258545711043364</c:v>
                </c:pt>
                <c:pt idx="3">
                  <c:v>-24.439778669339272</c:v>
                </c:pt>
                <c:pt idx="4">
                  <c:v>-139.55869421180199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32-4469-BAD0-64CD2307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91311"/>
        <c:axId val="1029988815"/>
      </c:scatterChart>
      <c:valAx>
        <c:axId val="102999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Delay Line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88815"/>
        <c:crosses val="autoZero"/>
        <c:crossBetween val="midCat"/>
      </c:valAx>
      <c:valAx>
        <c:axId val="10299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Capacitance (pF)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Factor vs.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'2. R Calibration'!$B$4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Calibration'!$O$4:$O$9</c:f>
                <c:numCache>
                  <c:formatCode>General</c:formatCode>
                  <c:ptCount val="6"/>
                  <c:pt idx="0">
                    <c:v>2.1423517242594348E-3</c:v>
                  </c:pt>
                  <c:pt idx="1">
                    <c:v>1.3869679100163863E-3</c:v>
                  </c:pt>
                  <c:pt idx="2">
                    <c:v>9.4118430799088786E-4</c:v>
                  </c:pt>
                  <c:pt idx="3">
                    <c:v>6.4821944509997663E-4</c:v>
                  </c:pt>
                  <c:pt idx="4">
                    <c:v>4.4145077310091962E-4</c:v>
                  </c:pt>
                  <c:pt idx="5">
                    <c:v>3.1130331105472069E-4</c:v>
                  </c:pt>
                </c:numCache>
              </c:numRef>
            </c:plus>
            <c:minus>
              <c:numRef>
                <c:f>'2. R Calibration'!$O$4:$O$9</c:f>
                <c:numCache>
                  <c:formatCode>General</c:formatCode>
                  <c:ptCount val="6"/>
                  <c:pt idx="0">
                    <c:v>2.1423517242594348E-3</c:v>
                  </c:pt>
                  <c:pt idx="1">
                    <c:v>1.3869679100163863E-3</c:v>
                  </c:pt>
                  <c:pt idx="2">
                    <c:v>9.4118430799088786E-4</c:v>
                  </c:pt>
                  <c:pt idx="3">
                    <c:v>6.4821944509997663E-4</c:v>
                  </c:pt>
                  <c:pt idx="4">
                    <c:v>4.4145077310091962E-4</c:v>
                  </c:pt>
                  <c:pt idx="5">
                    <c:v>3.1130331105472069E-4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Calibration'!$F$4:$F$9</c:f>
              <c:numCache>
                <c:formatCode>General</c:formatCode>
                <c:ptCount val="6"/>
                <c:pt idx="0">
                  <c:v>1477.2</c:v>
                </c:pt>
                <c:pt idx="1">
                  <c:v>2192.1</c:v>
                </c:pt>
                <c:pt idx="2">
                  <c:v>3232.4</c:v>
                </c:pt>
                <c:pt idx="3">
                  <c:v>4705.3</c:v>
                </c:pt>
                <c:pt idx="4">
                  <c:v>6735.4</c:v>
                </c:pt>
                <c:pt idx="5">
                  <c:v>9948</c:v>
                </c:pt>
              </c:numCache>
            </c:numRef>
          </c:xVal>
          <c:yVal>
            <c:numRef>
              <c:f>'2. R Calibration'!$M$4:$M$9</c:f>
              <c:numCache>
                <c:formatCode>0.00%</c:formatCode>
                <c:ptCount val="6"/>
                <c:pt idx="0">
                  <c:v>-0.24030692384264529</c:v>
                </c:pt>
                <c:pt idx="1">
                  <c:v>-0.23175825277934492</c:v>
                </c:pt>
                <c:pt idx="2">
                  <c:v>-0.2360178545995385</c:v>
                </c:pt>
                <c:pt idx="3">
                  <c:v>-0.25428990365926629</c:v>
                </c:pt>
                <c:pt idx="4">
                  <c:v>-0.27071408578994627</c:v>
                </c:pt>
                <c:pt idx="5">
                  <c:v>-0.29255737415789551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D0-4BBD-A7AE-214753B0144C}"/>
            </c:ext>
          </c:extLst>
        </c:ser>
        <c:ser>
          <c:idx val="4"/>
          <c:order val="1"/>
          <c:tx>
            <c:strRef>
              <c:f>'2. R Calibration'!$B$10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Calibration'!$O$10:$O$15</c:f>
                <c:numCache>
                  <c:formatCode>General</c:formatCode>
                  <c:ptCount val="6"/>
                  <c:pt idx="0">
                    <c:v>7.0697755372244498E-4</c:v>
                  </c:pt>
                  <c:pt idx="1">
                    <c:v>5.5441026228614763E-4</c:v>
                  </c:pt>
                  <c:pt idx="2">
                    <c:v>4.5541297529036793E-4</c:v>
                  </c:pt>
                  <c:pt idx="3">
                    <c:v>2.6958449448546447E-4</c:v>
                  </c:pt>
                  <c:pt idx="4">
                    <c:v>2.4611126164123269E-4</c:v>
                  </c:pt>
                  <c:pt idx="5">
                    <c:v>1.3263256081315353E-4</c:v>
                  </c:pt>
                </c:numCache>
              </c:numRef>
            </c:plus>
            <c:minus>
              <c:numRef>
                <c:f>'2. R Calibration'!$O$10:$O$15</c:f>
                <c:numCache>
                  <c:formatCode>General</c:formatCode>
                  <c:ptCount val="6"/>
                  <c:pt idx="0">
                    <c:v>7.0697755372244498E-4</c:v>
                  </c:pt>
                  <c:pt idx="1">
                    <c:v>5.5441026228614763E-4</c:v>
                  </c:pt>
                  <c:pt idx="2">
                    <c:v>4.5541297529036793E-4</c:v>
                  </c:pt>
                  <c:pt idx="3">
                    <c:v>2.6958449448546447E-4</c:v>
                  </c:pt>
                  <c:pt idx="4">
                    <c:v>2.4611126164123269E-4</c:v>
                  </c:pt>
                  <c:pt idx="5">
                    <c:v>1.3263256081315353E-4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Calibration'!$F$10:$F$15</c:f>
              <c:numCache>
                <c:formatCode>General</c:formatCode>
                <c:ptCount val="6"/>
                <c:pt idx="0">
                  <c:v>1477</c:v>
                </c:pt>
                <c:pt idx="1">
                  <c:v>2192.1999999999998</c:v>
                </c:pt>
                <c:pt idx="2">
                  <c:v>3232.7</c:v>
                </c:pt>
                <c:pt idx="3">
                  <c:v>4703.7</c:v>
                </c:pt>
                <c:pt idx="4">
                  <c:v>6735</c:v>
                </c:pt>
                <c:pt idx="5">
                  <c:v>9949.6</c:v>
                </c:pt>
              </c:numCache>
            </c:numRef>
          </c:xVal>
          <c:yVal>
            <c:numRef>
              <c:f>'2. R Calibration'!$M$10:$M$15</c:f>
              <c:numCache>
                <c:formatCode>0.00%</c:formatCode>
                <c:ptCount val="6"/>
                <c:pt idx="0">
                  <c:v>-2.8692125410133995E-2</c:v>
                </c:pt>
                <c:pt idx="1">
                  <c:v>-4.5402202655488999E-3</c:v>
                </c:pt>
                <c:pt idx="2">
                  <c:v>9.9067936089352049E-3</c:v>
                </c:pt>
                <c:pt idx="3">
                  <c:v>-6.5863587471773344E-2</c:v>
                </c:pt>
                <c:pt idx="4">
                  <c:v>-0.12774815394118733</c:v>
                </c:pt>
                <c:pt idx="5">
                  <c:v>-9.8675106710483962E-2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DE-485B-A376-51B5E863791D}"/>
            </c:ext>
          </c:extLst>
        </c:ser>
        <c:ser>
          <c:idx val="1"/>
          <c:order val="2"/>
          <c:tx>
            <c:strRef>
              <c:f>'2. R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Calibration'!$O$16:$O$21</c:f>
                <c:numCache>
                  <c:formatCode>General</c:formatCode>
                  <c:ptCount val="6"/>
                  <c:pt idx="0">
                    <c:v>5.9049475742935687E-4</c:v>
                  </c:pt>
                  <c:pt idx="1">
                    <c:v>2.3586110556797366E-4</c:v>
                  </c:pt>
                  <c:pt idx="2">
                    <c:v>1.0256808221151181E-4</c:v>
                  </c:pt>
                  <c:pt idx="3">
                    <c:v>1.8870343326760579E-4</c:v>
                  </c:pt>
                  <c:pt idx="4">
                    <c:v>1.3718294661589937E-4</c:v>
                  </c:pt>
                  <c:pt idx="5">
                    <c:v>9.2141273017019959E-5</c:v>
                  </c:pt>
                </c:numCache>
              </c:numRef>
            </c:plus>
            <c:minus>
              <c:numRef>
                <c:f>'2. R Calibration'!$O$16:$O$21</c:f>
                <c:numCache>
                  <c:formatCode>General</c:formatCode>
                  <c:ptCount val="6"/>
                  <c:pt idx="0">
                    <c:v>5.9049475742935687E-4</c:v>
                  </c:pt>
                  <c:pt idx="1">
                    <c:v>2.3586110556797366E-4</c:v>
                  </c:pt>
                  <c:pt idx="2">
                    <c:v>1.0256808221151181E-4</c:v>
                  </c:pt>
                  <c:pt idx="3">
                    <c:v>1.8870343326760579E-4</c:v>
                  </c:pt>
                  <c:pt idx="4">
                    <c:v>1.3718294661589937E-4</c:v>
                  </c:pt>
                  <c:pt idx="5">
                    <c:v>9.2141273017019959E-5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Calibration'!$F$16:$F$21</c:f>
              <c:numCache>
                <c:formatCode>General</c:formatCode>
                <c:ptCount val="6"/>
                <c:pt idx="0">
                  <c:v>1477.2</c:v>
                </c:pt>
                <c:pt idx="1">
                  <c:v>2192.6</c:v>
                </c:pt>
                <c:pt idx="2">
                  <c:v>3233.2</c:v>
                </c:pt>
                <c:pt idx="3">
                  <c:v>4705.3999999999996</c:v>
                </c:pt>
                <c:pt idx="4">
                  <c:v>6735.9</c:v>
                </c:pt>
                <c:pt idx="5">
                  <c:v>9948</c:v>
                </c:pt>
              </c:numCache>
            </c:numRef>
          </c:xVal>
          <c:yVal>
            <c:numRef>
              <c:f>'2. R Calibration'!$M$16:$M$21</c:f>
              <c:numCache>
                <c:formatCode>0.00%</c:formatCode>
                <c:ptCount val="6"/>
                <c:pt idx="0">
                  <c:v>1.8595506951342378E-2</c:v>
                </c:pt>
                <c:pt idx="1">
                  <c:v>3.2462654924522383E-2</c:v>
                </c:pt>
                <c:pt idx="2">
                  <c:v>3.0241128276023321E-2</c:v>
                </c:pt>
                <c:pt idx="3">
                  <c:v>5.2097367133681072E-3</c:v>
                </c:pt>
                <c:pt idx="4">
                  <c:v>-1.5405323012183669E-2</c:v>
                </c:pt>
                <c:pt idx="5">
                  <c:v>-3.6531368521718455E-2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D0-4BBD-A7AE-214753B0144C}"/>
            </c:ext>
          </c:extLst>
        </c:ser>
        <c:ser>
          <c:idx val="5"/>
          <c:order val="3"/>
          <c:tx>
            <c:strRef>
              <c:f>'2. R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Calibration'!$O$22:$O$27</c:f>
                <c:numCache>
                  <c:formatCode>General</c:formatCode>
                  <c:ptCount val="6"/>
                  <c:pt idx="0">
                    <c:v>2.7829628811291617E-6</c:v>
                  </c:pt>
                  <c:pt idx="1">
                    <c:v>4.2131248928014734E-4</c:v>
                  </c:pt>
                  <c:pt idx="2">
                    <c:v>2.4768389010246711E-4</c:v>
                  </c:pt>
                  <c:pt idx="3">
                    <c:v>1.526351218472151E-4</c:v>
                  </c:pt>
                  <c:pt idx="4">
                    <c:v>9.6790254778401962E-5</c:v>
                  </c:pt>
                  <c:pt idx="5">
                    <c:v>9.1091344262980766E-5</c:v>
                  </c:pt>
                </c:numCache>
              </c:numRef>
            </c:plus>
            <c:minus>
              <c:numRef>
                <c:f>'2. R Calibration'!$O$22:$O$27</c:f>
                <c:numCache>
                  <c:formatCode>General</c:formatCode>
                  <c:ptCount val="6"/>
                  <c:pt idx="0">
                    <c:v>2.7829628811291617E-6</c:v>
                  </c:pt>
                  <c:pt idx="1">
                    <c:v>4.2131248928014734E-4</c:v>
                  </c:pt>
                  <c:pt idx="2">
                    <c:v>2.4768389010246711E-4</c:v>
                  </c:pt>
                  <c:pt idx="3">
                    <c:v>1.526351218472151E-4</c:v>
                  </c:pt>
                  <c:pt idx="4">
                    <c:v>9.6790254778401962E-5</c:v>
                  </c:pt>
                  <c:pt idx="5">
                    <c:v>9.1091344262980766E-5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Calibration'!$F$22:$F$27</c:f>
              <c:numCache>
                <c:formatCode>General</c:formatCode>
                <c:ptCount val="6"/>
                <c:pt idx="0">
                  <c:v>1476.8</c:v>
                </c:pt>
                <c:pt idx="1">
                  <c:v>2191.4</c:v>
                </c:pt>
                <c:pt idx="2">
                  <c:v>3232.4</c:v>
                </c:pt>
                <c:pt idx="3">
                  <c:v>4705.8</c:v>
                </c:pt>
                <c:pt idx="4">
                  <c:v>6736.5</c:v>
                </c:pt>
                <c:pt idx="5">
                  <c:v>9950</c:v>
                </c:pt>
              </c:numCache>
            </c:numRef>
          </c:xVal>
          <c:yVal>
            <c:numRef>
              <c:f>'2. R Calibration'!$M$22:$M$27</c:f>
              <c:numCache>
                <c:formatCode>0.00%</c:formatCode>
                <c:ptCount val="6"/>
                <c:pt idx="0">
                  <c:v>3.9774959279481381E-2</c:v>
                </c:pt>
                <c:pt idx="1">
                  <c:v>5.3989129944068015E-2</c:v>
                </c:pt>
                <c:pt idx="2">
                  <c:v>4.7425087954656719E-2</c:v>
                </c:pt>
                <c:pt idx="3">
                  <c:v>2.2328280896426911E-2</c:v>
                </c:pt>
                <c:pt idx="4">
                  <c:v>-1.3391771969862853E-3</c:v>
                </c:pt>
                <c:pt idx="5">
                  <c:v>-1.8591238145616917E-2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DE-485B-A376-51B5E863791D}"/>
            </c:ext>
          </c:extLst>
        </c:ser>
        <c:ser>
          <c:idx val="2"/>
          <c:order val="4"/>
          <c:tx>
            <c:strRef>
              <c:f>'2. R Calibration'!$B$28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Calibration'!$O$28:$O$33</c:f>
                <c:numCache>
                  <c:formatCode>General</c:formatCode>
                  <c:ptCount val="6"/>
                  <c:pt idx="0">
                    <c:v>3.3503877452197863E-3</c:v>
                  </c:pt>
                  <c:pt idx="1">
                    <c:v>2.2443864566056176E-3</c:v>
                  </c:pt>
                  <c:pt idx="2">
                    <c:v>1.4776140156964037E-3</c:v>
                  </c:pt>
                  <c:pt idx="3">
                    <c:v>1.1032476716031311E-3</c:v>
                  </c:pt>
                  <c:pt idx="4">
                    <c:v>8.3719010412319772E-4</c:v>
                  </c:pt>
                  <c:pt idx="5">
                    <c:v>5.1552994078267922E-4</c:v>
                  </c:pt>
                </c:numCache>
              </c:numRef>
            </c:plus>
            <c:minus>
              <c:numRef>
                <c:f>'2. R Calibration'!$O$28:$O$33</c:f>
                <c:numCache>
                  <c:formatCode>General</c:formatCode>
                  <c:ptCount val="6"/>
                  <c:pt idx="0">
                    <c:v>3.3503877452197863E-3</c:v>
                  </c:pt>
                  <c:pt idx="1">
                    <c:v>2.2443864566056176E-3</c:v>
                  </c:pt>
                  <c:pt idx="2">
                    <c:v>1.4776140156964037E-3</c:v>
                  </c:pt>
                  <c:pt idx="3">
                    <c:v>1.1032476716031311E-3</c:v>
                  </c:pt>
                  <c:pt idx="4">
                    <c:v>8.3719010412319772E-4</c:v>
                  </c:pt>
                  <c:pt idx="5">
                    <c:v>5.1552994078267922E-4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Calibration'!$F$28:$F$33</c:f>
              <c:numCache>
                <c:formatCode>General</c:formatCode>
                <c:ptCount val="6"/>
                <c:pt idx="0">
                  <c:v>1477.3</c:v>
                </c:pt>
                <c:pt idx="1">
                  <c:v>2192.4</c:v>
                </c:pt>
                <c:pt idx="2">
                  <c:v>3233.8</c:v>
                </c:pt>
                <c:pt idx="3">
                  <c:v>4704.2</c:v>
                </c:pt>
                <c:pt idx="4">
                  <c:v>6738</c:v>
                </c:pt>
                <c:pt idx="5">
                  <c:v>9947</c:v>
                </c:pt>
              </c:numCache>
            </c:numRef>
          </c:xVal>
          <c:yVal>
            <c:numRef>
              <c:f>'2. R Calibration'!$M$28:$M$33</c:f>
              <c:numCache>
                <c:formatCode>0.00%</c:formatCode>
                <c:ptCount val="6"/>
                <c:pt idx="0">
                  <c:v>-3.4915482225608474E-2</c:v>
                </c:pt>
                <c:pt idx="1">
                  <c:v>4.420915478170917E-3</c:v>
                </c:pt>
                <c:pt idx="2">
                  <c:v>1.2981838439291682E-2</c:v>
                </c:pt>
                <c:pt idx="3">
                  <c:v>-7.0636315701255725E-4</c:v>
                </c:pt>
                <c:pt idx="4">
                  <c:v>-1.7009176510137003E-2</c:v>
                </c:pt>
                <c:pt idx="5">
                  <c:v>-2.7949388251237828E-2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D0-4BBD-A7AE-214753B0144C}"/>
            </c:ext>
          </c:extLst>
        </c:ser>
        <c:ser>
          <c:idx val="6"/>
          <c:order val="5"/>
          <c:tx>
            <c:strRef>
              <c:f>'2. R Calibration'!$B$34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Calibration'!$O$34:$O$39</c:f>
                <c:numCache>
                  <c:formatCode>General</c:formatCode>
                  <c:ptCount val="6"/>
                  <c:pt idx="0">
                    <c:v>2.6571167703222471E-3</c:v>
                  </c:pt>
                  <c:pt idx="1">
                    <c:v>1.8039831103784075E-3</c:v>
                  </c:pt>
                  <c:pt idx="2">
                    <c:v>1.1313356317426851E-3</c:v>
                  </c:pt>
                  <c:pt idx="3">
                    <c:v>8.407647580563689E-4</c:v>
                  </c:pt>
                  <c:pt idx="4">
                    <c:v>4.7376490709952353E-4</c:v>
                  </c:pt>
                  <c:pt idx="5">
                    <c:v>4.1303933154912802E-4</c:v>
                  </c:pt>
                </c:numCache>
              </c:numRef>
            </c:plus>
            <c:minus>
              <c:numRef>
                <c:f>'2. R Calibration'!$O$34:$O$39</c:f>
                <c:numCache>
                  <c:formatCode>General</c:formatCode>
                  <c:ptCount val="6"/>
                  <c:pt idx="0">
                    <c:v>2.6571167703222471E-3</c:v>
                  </c:pt>
                  <c:pt idx="1">
                    <c:v>1.8039831103784075E-3</c:v>
                  </c:pt>
                  <c:pt idx="2">
                    <c:v>1.1313356317426851E-3</c:v>
                  </c:pt>
                  <c:pt idx="3">
                    <c:v>8.407647580563689E-4</c:v>
                  </c:pt>
                  <c:pt idx="4">
                    <c:v>4.7376490709952353E-4</c:v>
                  </c:pt>
                  <c:pt idx="5">
                    <c:v>4.1303933154912802E-4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Calibration'!$F$34:$F$39</c:f>
              <c:numCache>
                <c:formatCode>General</c:formatCode>
                <c:ptCount val="6"/>
                <c:pt idx="0">
                  <c:v>1477.3</c:v>
                </c:pt>
                <c:pt idx="1">
                  <c:v>2193.1</c:v>
                </c:pt>
                <c:pt idx="2">
                  <c:v>3233.6</c:v>
                </c:pt>
                <c:pt idx="3">
                  <c:v>4706.3999999999996</c:v>
                </c:pt>
                <c:pt idx="4">
                  <c:v>6737.6</c:v>
                </c:pt>
                <c:pt idx="5">
                  <c:v>9952</c:v>
                </c:pt>
              </c:numCache>
            </c:numRef>
          </c:xVal>
          <c:yVal>
            <c:numRef>
              <c:f>'2. R Calibration'!$M$34:$M$39</c:f>
              <c:numCache>
                <c:formatCode>0.00%</c:formatCode>
                <c:ptCount val="6"/>
                <c:pt idx="0">
                  <c:v>-3.3145274965059701E-2</c:v>
                </c:pt>
                <c:pt idx="1">
                  <c:v>3.930029350427855E-3</c:v>
                </c:pt>
                <c:pt idx="2">
                  <c:v>1.4446384523838285E-2</c:v>
                </c:pt>
                <c:pt idx="3">
                  <c:v>-9.7868895437169812E-5</c:v>
                </c:pt>
                <c:pt idx="4">
                  <c:v>-1.5548036077601246E-2</c:v>
                </c:pt>
                <c:pt idx="5">
                  <c:v>-2.7835074004073923E-2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DE-485B-A376-51B5E863791D}"/>
            </c:ext>
          </c:extLst>
        </c:ser>
        <c:ser>
          <c:idx val="3"/>
          <c:order val="6"/>
          <c:tx>
            <c:strRef>
              <c:f>'2. R Calibration'!$B$40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Calibration'!$O$40:$O$45</c:f>
                <c:numCache>
                  <c:formatCode>General</c:formatCode>
                  <c:ptCount val="6"/>
                  <c:pt idx="0">
                    <c:v>1.7699011549374274E-3</c:v>
                  </c:pt>
                  <c:pt idx="1">
                    <c:v>1.1143858395884858E-3</c:v>
                  </c:pt>
                  <c:pt idx="2">
                    <c:v>8.4489612367459946E-4</c:v>
                  </c:pt>
                  <c:pt idx="3">
                    <c:v>5.3207270092205919E-4</c:v>
                  </c:pt>
                  <c:pt idx="4">
                    <c:v>4.1364200807215057E-4</c:v>
                  </c:pt>
                  <c:pt idx="5">
                    <c:v>2.8824770575439779E-4</c:v>
                  </c:pt>
                </c:numCache>
              </c:numRef>
            </c:plus>
            <c:minus>
              <c:numRef>
                <c:f>'2. R Calibration'!$O$40:$O$45</c:f>
                <c:numCache>
                  <c:formatCode>General</c:formatCode>
                  <c:ptCount val="6"/>
                  <c:pt idx="0">
                    <c:v>1.7699011549374274E-3</c:v>
                  </c:pt>
                  <c:pt idx="1">
                    <c:v>1.1143858395884858E-3</c:v>
                  </c:pt>
                  <c:pt idx="2">
                    <c:v>8.4489612367459946E-4</c:v>
                  </c:pt>
                  <c:pt idx="3">
                    <c:v>5.3207270092205919E-4</c:v>
                  </c:pt>
                  <c:pt idx="4">
                    <c:v>4.1364200807215057E-4</c:v>
                  </c:pt>
                  <c:pt idx="5">
                    <c:v>2.8824770575439779E-4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Calibration'!$F$40:$F$45</c:f>
              <c:numCache>
                <c:formatCode>General</c:formatCode>
                <c:ptCount val="6"/>
                <c:pt idx="0">
                  <c:v>1477.7</c:v>
                </c:pt>
                <c:pt idx="1">
                  <c:v>2193.1999999999998</c:v>
                </c:pt>
                <c:pt idx="2">
                  <c:v>3233.7</c:v>
                </c:pt>
                <c:pt idx="3">
                  <c:v>4705.5</c:v>
                </c:pt>
                <c:pt idx="4">
                  <c:v>6738.9</c:v>
                </c:pt>
                <c:pt idx="5">
                  <c:v>9950</c:v>
                </c:pt>
              </c:numCache>
            </c:numRef>
          </c:xVal>
          <c:yVal>
            <c:numRef>
              <c:f>'2. R Calibration'!$M$40:$M$45</c:f>
              <c:numCache>
                <c:formatCode>0.00%</c:formatCode>
                <c:ptCount val="6"/>
                <c:pt idx="0">
                  <c:v>-3.1363813827101517E-2</c:v>
                </c:pt>
                <c:pt idx="1">
                  <c:v>6.3215426807443631E-3</c:v>
                </c:pt>
                <c:pt idx="2">
                  <c:v>1.4558224158263799E-2</c:v>
                </c:pt>
                <c:pt idx="3">
                  <c:v>1.8195848980102625E-3</c:v>
                </c:pt>
                <c:pt idx="4">
                  <c:v>-1.5110422253049371E-2</c:v>
                </c:pt>
                <c:pt idx="5">
                  <c:v>-2.6080464337190024E-2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D0-4BBD-A7AE-214753B0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46047"/>
        <c:axId val="589447295"/>
      </c:scatterChart>
      <c:valAx>
        <c:axId val="58944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</a:t>
                </a:r>
                <a:r>
                  <a:rPr lang="en-CA" baseline="0"/>
                  <a:t> Resistive Load (</a:t>
                </a:r>
                <a:r>
                  <a:rPr lang="el-GR" baseline="0"/>
                  <a:t>Ω</a:t>
                </a:r>
                <a:r>
                  <a:rPr lang="en-CA" baseline="0"/>
                  <a:t>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7295"/>
        <c:crosses val="autoZero"/>
        <c:crossBetween val="midCat"/>
      </c:valAx>
      <c:valAx>
        <c:axId val="58944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6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solidFill>
                  <a:sysClr val="windowText" lastClr="000000"/>
                </a:solidFill>
              </a:rPr>
              <a:t>Calibration Curves: In-Phase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R Calibration Tables'!$A$5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2.1037760314578824E-2"/>
                  <c:y val="-1.1180918240677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1.4253x - 82.3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Tables'!$I$5:$I$10</c:f>
              <c:numCache>
                <c:formatCode>General</c:formatCode>
                <c:ptCount val="6"/>
                <c:pt idx="0">
                  <c:v>1079.9193874805235</c:v>
                </c:pt>
                <c:pt idx="1">
                  <c:v>1632.800392621109</c:v>
                </c:pt>
                <c:pt idx="2">
                  <c:v>2412.5988965780207</c:v>
                </c:pt>
                <c:pt idx="3">
                  <c:v>3455.87539490889</c:v>
                </c:pt>
                <c:pt idx="4">
                  <c:v>4876.6685957237542</c:v>
                </c:pt>
                <c:pt idx="5">
                  <c:v>7031.5861493921493</c:v>
                </c:pt>
              </c:numCache>
            </c:numRef>
          </c:xVal>
          <c:yVal>
            <c:numRef>
              <c:f>'4. R Calibration Tables'!$E$5:$E$10</c:f>
              <c:numCache>
                <c:formatCode>General</c:formatCode>
                <c:ptCount val="6"/>
                <c:pt idx="0">
                  <c:v>1477.1993813134254</c:v>
                </c:pt>
                <c:pt idx="1">
                  <c:v>2192.0979782210861</c:v>
                </c:pt>
                <c:pt idx="2">
                  <c:v>3232.3915333612936</c:v>
                </c:pt>
                <c:pt idx="3">
                  <c:v>4705.273884616031</c:v>
                </c:pt>
                <c:pt idx="4">
                  <c:v>6735.3413538680379</c:v>
                </c:pt>
                <c:pt idx="5">
                  <c:v>9947.8110477543651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2-4D2C-ADCB-C07E277E03AE}"/>
            </c:ext>
          </c:extLst>
        </c:ser>
        <c:ser>
          <c:idx val="1"/>
          <c:order val="1"/>
          <c:tx>
            <c:strRef>
              <c:f>'4. R Calibration Tables'!$A$11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17573862368475449"/>
                  <c:y val="3.3525849933911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Tables'!$I$11:$I$16</c:f>
              <c:numCache>
                <c:formatCode>General</c:formatCode>
                <c:ptCount val="6"/>
                <c:pt idx="0">
                  <c:v>1423.7703705887793</c:v>
                </c:pt>
                <c:pt idx="1">
                  <c:v>2167.0049093913121</c:v>
                </c:pt>
                <c:pt idx="2">
                  <c:v>3138.3012605768754</c:v>
                </c:pt>
                <c:pt idx="3">
                  <c:v>4382.0109850198533</c:v>
                </c:pt>
                <c:pt idx="4">
                  <c:v>5701.827541178538</c:v>
                </c:pt>
                <c:pt idx="5">
                  <c:v>8967.8218809930659</c:v>
                </c:pt>
              </c:numCache>
            </c:numRef>
          </c:xVal>
          <c:yVal>
            <c:numRef>
              <c:f>'4. R Calibration Tables'!$E$11:$E$16</c:f>
              <c:numCache>
                <c:formatCode>General</c:formatCode>
                <c:ptCount val="6"/>
                <c:pt idx="0">
                  <c:v>1476.9998453880185</c:v>
                </c:pt>
                <c:pt idx="1">
                  <c:v>2192.1996285942923</c:v>
                </c:pt>
                <c:pt idx="2">
                  <c:v>3232.6973202980389</c:v>
                </c:pt>
                <c:pt idx="3">
                  <c:v>4703.6934776538765</c:v>
                </c:pt>
                <c:pt idx="4">
                  <c:v>6734.9808531574899</c:v>
                </c:pt>
                <c:pt idx="5">
                  <c:v>9949.5218724693041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62-4D2C-ADCB-C07E277E03AE}"/>
            </c:ext>
          </c:extLst>
        </c:ser>
        <c:ser>
          <c:idx val="2"/>
          <c:order val="2"/>
          <c:tx>
            <c:strRef>
              <c:f>'4. R Calibration Tables'!$A$17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2679956510749773"/>
                  <c:y val="6.7758959651925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Tables'!$I$17:$I$22</c:f>
              <c:numCache>
                <c:formatCode>General</c:formatCode>
                <c:ptCount val="6"/>
                <c:pt idx="0">
                  <c:v>1503.1490036311461</c:v>
                </c:pt>
                <c:pt idx="1">
                  <c:v>2262.0183179636642</c:v>
                </c:pt>
                <c:pt idx="2">
                  <c:v>3329.3356060295055</c:v>
                </c:pt>
                <c:pt idx="3">
                  <c:v>4728.9244617333416</c:v>
                </c:pt>
                <c:pt idx="4">
                  <c:v>6631.9493845071456</c:v>
                </c:pt>
                <c:pt idx="5">
                  <c:v>9583.9296815518173</c:v>
                </c:pt>
              </c:numCache>
            </c:numRef>
          </c:xVal>
          <c:yVal>
            <c:numRef>
              <c:f>'4. R Calibration Tables'!$E$17:$E$22</c:f>
              <c:numCache>
                <c:formatCode>General</c:formatCode>
                <c:ptCount val="6"/>
                <c:pt idx="0">
                  <c:v>1477.1999802718624</c:v>
                </c:pt>
                <c:pt idx="1">
                  <c:v>2192.5998735547619</c:v>
                </c:pt>
                <c:pt idx="2">
                  <c:v>3233.1994704514195</c:v>
                </c:pt>
                <c:pt idx="3">
                  <c:v>4705.3983677087135</c:v>
                </c:pt>
                <c:pt idx="4">
                  <c:v>6735.8963338440817</c:v>
                </c:pt>
                <c:pt idx="5">
                  <c:v>9947.9804782075698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62-4D2C-ADCB-C07E277E03AE}"/>
            </c:ext>
          </c:extLst>
        </c:ser>
        <c:ser>
          <c:idx val="3"/>
          <c:order val="3"/>
          <c:tx>
            <c:strRef>
              <c:f>'4. R Calibration Tables'!$A$23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1179426602021276"/>
                  <c:y val="0.13739183791140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Tables'!$I$23:$I$28</c:f>
              <c:numCache>
                <c:formatCode>General</c:formatCode>
                <c:ptCount val="6"/>
                <c:pt idx="0">
                  <c:v>1535.2191199465813</c:v>
                </c:pt>
                <c:pt idx="1">
                  <c:v>2309.3414066337655</c:v>
                </c:pt>
                <c:pt idx="2">
                  <c:v>3385.3440052422793</c:v>
                </c:pt>
                <c:pt idx="3">
                  <c:v>4810.6486439561631</c:v>
                </c:pt>
                <c:pt idx="4">
                  <c:v>6727.455542070501</c:v>
                </c:pt>
                <c:pt idx="5">
                  <c:v>9764.6867339250712</c:v>
                </c:pt>
              </c:numCache>
            </c:numRef>
          </c:xVal>
          <c:yVal>
            <c:numRef>
              <c:f>'4. R Calibration Tables'!$E$23:$E$28</c:f>
              <c:numCache>
                <c:formatCode>General</c:formatCode>
                <c:ptCount val="6"/>
                <c:pt idx="0">
                  <c:v>1476.799992903638</c:v>
                </c:pt>
                <c:pt idx="1">
                  <c:v>2191.3999768134745</c:v>
                </c:pt>
                <c:pt idx="2">
                  <c:v>3232.3998325718439</c:v>
                </c:pt>
                <c:pt idx="3">
                  <c:v>4705.7995918229935</c:v>
                </c:pt>
                <c:pt idx="4">
                  <c:v>6736.4988025674984</c:v>
                </c:pt>
                <c:pt idx="5">
                  <c:v>9949.9951166005394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62-4D2C-ADCB-C07E277E03AE}"/>
            </c:ext>
          </c:extLst>
        </c:ser>
        <c:ser>
          <c:idx val="4"/>
          <c:order val="4"/>
          <c:tx>
            <c:strRef>
              <c:f>'4. R Calibration Tables'!$A$29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3222453655602641"/>
                  <c:y val="0.20394530341581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Tables'!$I$29:$I$34</c:f>
              <c:numCache>
                <c:formatCode>General</c:formatCode>
                <c:ptCount val="6"/>
                <c:pt idx="0">
                  <c:v>1420.1601053404167</c:v>
                </c:pt>
                <c:pt idx="1">
                  <c:v>2199.4918847806503</c:v>
                </c:pt>
                <c:pt idx="2">
                  <c:v>3274.6674315405839</c:v>
                </c:pt>
                <c:pt idx="3">
                  <c:v>4700.4596250095601</c:v>
                </c:pt>
                <c:pt idx="4">
                  <c:v>6623.261896029042</c:v>
                </c:pt>
                <c:pt idx="5">
                  <c:v>9668.9248576925875</c:v>
                </c:pt>
              </c:numCache>
            </c:numRef>
          </c:xVal>
          <c:yVal>
            <c:numRef>
              <c:f>'4. R Calibration Tables'!$E$29:$E$34</c:f>
              <c:numCache>
                <c:formatCode>General</c:formatCode>
                <c:ptCount val="6"/>
                <c:pt idx="0">
                  <c:v>1477.2999928952868</c:v>
                </c:pt>
                <c:pt idx="1">
                  <c:v>2192.39998048706</c:v>
                </c:pt>
                <c:pt idx="2">
                  <c:v>3233.7999373814796</c:v>
                </c:pt>
                <c:pt idx="3">
                  <c:v>4704.1998709612017</c:v>
                </c:pt>
                <c:pt idx="4">
                  <c:v>6737.9996208107796</c:v>
                </c:pt>
                <c:pt idx="5">
                  <c:v>9946.9984938984435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62-4D2C-ADCB-C07E277E03AE}"/>
            </c:ext>
          </c:extLst>
        </c:ser>
        <c:ser>
          <c:idx val="5"/>
          <c:order val="5"/>
          <c:tx>
            <c:strRef>
              <c:f>'4. R Calibration Tables'!$A$35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7610333686240299"/>
                  <c:y val="0.26491813285244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Tables'!$I$35:$I$40</c:f>
              <c:numCache>
                <c:formatCode>General</c:formatCode>
                <c:ptCount val="6"/>
                <c:pt idx="0">
                  <c:v>1422.1309925807509</c:v>
                </c:pt>
                <c:pt idx="1">
                  <c:v>2198.6712023218538</c:v>
                </c:pt>
                <c:pt idx="2">
                  <c:v>3278.9618634196841</c:v>
                </c:pt>
                <c:pt idx="3">
                  <c:v>4705.4325128887494</c:v>
                </c:pt>
                <c:pt idx="4">
                  <c:v>6632.7082322870665</c:v>
                </c:pt>
                <c:pt idx="5">
                  <c:v>9674.9822653648898</c:v>
                </c:pt>
              </c:numCache>
            </c:numRef>
          </c:xVal>
          <c:yVal>
            <c:numRef>
              <c:f>'4. R Calibration Tables'!$E$35:$E$40</c:f>
              <c:numCache>
                <c:formatCode>General</c:formatCode>
                <c:ptCount val="6"/>
                <c:pt idx="0">
                  <c:v>1477.2999928952868</c:v>
                </c:pt>
                <c:pt idx="1">
                  <c:v>2193.0999854319812</c:v>
                </c:pt>
                <c:pt idx="2">
                  <c:v>3233.5999668856048</c:v>
                </c:pt>
                <c:pt idx="3">
                  <c:v>4706.3999218299214</c:v>
                </c:pt>
                <c:pt idx="4">
                  <c:v>6737.5998584144236</c:v>
                </c:pt>
                <c:pt idx="5">
                  <c:v>9951.9995437168491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B62-4D2C-ADCB-C07E277E03AE}"/>
            </c:ext>
          </c:extLst>
        </c:ser>
        <c:ser>
          <c:idx val="6"/>
          <c:order val="6"/>
          <c:tx>
            <c:strRef>
              <c:f>'4. R Calibration Tables'!$A$41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3446923321960262"/>
                  <c:y val="0.3316543528230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Tables'!$I$41:$I$46</c:f>
              <c:numCache>
                <c:formatCode>General</c:formatCode>
                <c:ptCount val="6"/>
                <c:pt idx="0">
                  <c:v>1424.6812782043269</c:v>
                </c:pt>
                <c:pt idx="1">
                  <c:v>2203.5951824148401</c:v>
                </c:pt>
                <c:pt idx="2">
                  <c:v>3279.1092660256877</c:v>
                </c:pt>
                <c:pt idx="3">
                  <c:v>4713.3817906448367</c:v>
                </c:pt>
                <c:pt idx="4">
                  <c:v>6636.8775527838643</c:v>
                </c:pt>
                <c:pt idx="5">
                  <c:v>9690.4933416397853</c:v>
                </c:pt>
              </c:numCache>
            </c:numRef>
          </c:xVal>
          <c:yVal>
            <c:numRef>
              <c:f>'4. R Calibration Tables'!$E$41:$E$46</c:f>
              <c:numCache>
                <c:formatCode>General</c:formatCode>
                <c:ptCount val="6"/>
                <c:pt idx="0">
                  <c:v>1477.6999802613379</c:v>
                </c:pt>
                <c:pt idx="1">
                  <c:v>2193.1999660789247</c:v>
                </c:pt>
                <c:pt idx="2">
                  <c:v>3233.6999345509844</c:v>
                </c:pt>
                <c:pt idx="3">
                  <c:v>4705.499891551357</c:v>
                </c:pt>
                <c:pt idx="4">
                  <c:v>6738.8998022608603</c:v>
                </c:pt>
                <c:pt idx="5">
                  <c:v>9949.9996233758702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62-4D2C-ADCB-C07E277E0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Measured</a:t>
                </a:r>
                <a:r>
                  <a:rPr lang="en-CA" baseline="0">
                    <a:solidFill>
                      <a:sysClr val="windowText" lastClr="000000"/>
                    </a:solidFill>
                  </a:rPr>
                  <a:t> Value</a:t>
                </a:r>
                <a:endParaRPr lang="en-CA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Quadrature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R Calibration Tables'!$A$5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'4. R Calibration Tables'!$J$5:$J$10</c:f>
              <c:numCache>
                <c:formatCode>General</c:formatCode>
                <c:ptCount val="6"/>
                <c:pt idx="0">
                  <c:v>-213.72822167786401</c:v>
                </c:pt>
                <c:pt idx="1">
                  <c:v>-289.3115470641801</c:v>
                </c:pt>
                <c:pt idx="2">
                  <c:v>-370.49914414199048</c:v>
                </c:pt>
                <c:pt idx="3">
                  <c:v>-427.62752644736855</c:v>
                </c:pt>
                <c:pt idx="4">
                  <c:v>-415.2797769947627</c:v>
                </c:pt>
                <c:pt idx="5">
                  <c:v>-206.30763747196715</c:v>
                </c:pt>
              </c:numCache>
            </c:numRef>
          </c:xVal>
          <c:yVal>
            <c:numRef>
              <c:f>'4. R Calibration Tables'!$F$5:$F$10</c:f>
              <c:numCache>
                <c:formatCode>General</c:formatCode>
                <c:ptCount val="6"/>
                <c:pt idx="0">
                  <c:v>0.95599342326059622</c:v>
                </c:pt>
                <c:pt idx="1">
                  <c:v>2.105216727161511</c:v>
                </c:pt>
                <c:pt idx="2">
                  <c:v>5.2313947729657926</c:v>
                </c:pt>
                <c:pt idx="3">
                  <c:v>11.085126710004662</c:v>
                </c:pt>
                <c:pt idx="4">
                  <c:v>19.874650131373091</c:v>
                </c:pt>
                <c:pt idx="5">
                  <c:v>43.355060104029285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9-4909-8815-0890C754EE69}"/>
            </c:ext>
          </c:extLst>
        </c:ser>
        <c:ser>
          <c:idx val="1"/>
          <c:order val="1"/>
          <c:tx>
            <c:strRef>
              <c:f>'4. R Calibration Tables'!$A$11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'4. R Calibration Tables'!$J$11:$J$16</c:f>
              <c:numCache>
                <c:formatCode>General</c:formatCode>
                <c:ptCount val="6"/>
                <c:pt idx="0">
                  <c:v>-124.29740586800287</c:v>
                </c:pt>
                <c:pt idx="1">
                  <c:v>-181.74028615347822</c:v>
                </c:pt>
                <c:pt idx="2">
                  <c:v>-629.8872530542078</c:v>
                </c:pt>
                <c:pt idx="3">
                  <c:v>-228.22487180565523</c:v>
                </c:pt>
                <c:pt idx="4">
                  <c:v>-992.5779757357177</c:v>
                </c:pt>
                <c:pt idx="5">
                  <c:v>-1.5768958050972437</c:v>
                </c:pt>
              </c:numCache>
            </c:numRef>
          </c:xVal>
          <c:yVal>
            <c:numRef>
              <c:f>'4. R Calibration Tables'!$F$11:$F$16</c:f>
              <c:numCache>
                <c:formatCode>General</c:formatCode>
                <c:ptCount val="6"/>
                <c:pt idx="0">
                  <c:v>0.47787223476992979</c:v>
                </c:pt>
                <c:pt idx="1">
                  <c:v>0.90232779705870259</c:v>
                </c:pt>
                <c:pt idx="2">
                  <c:v>2.9432406204259078</c:v>
                </c:pt>
                <c:pt idx="3">
                  <c:v>5.5388732531853178</c:v>
                </c:pt>
                <c:pt idx="4">
                  <c:v>11.355774641657886</c:v>
                </c:pt>
                <c:pt idx="5">
                  <c:v>27.880666697653282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9-4909-8815-0890C754EE69}"/>
            </c:ext>
          </c:extLst>
        </c:ser>
        <c:ser>
          <c:idx val="2"/>
          <c:order val="2"/>
          <c:tx>
            <c:strRef>
              <c:f>'4. R Calibration Tables'!$A$17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'4. R Calibration Tables'!$J$17:$J$22</c:f>
              <c:numCache>
                <c:formatCode>General</c:formatCode>
                <c:ptCount val="6"/>
                <c:pt idx="0">
                  <c:v>-47.80383060910949</c:v>
                </c:pt>
                <c:pt idx="1">
                  <c:v>-63.083809896927896</c:v>
                </c:pt>
                <c:pt idx="2">
                  <c:v>-73.89278311199638</c:v>
                </c:pt>
                <c:pt idx="3">
                  <c:v>-68.402893197800196</c:v>
                </c:pt>
                <c:pt idx="4">
                  <c:v>-34.732593042843533</c:v>
                </c:pt>
                <c:pt idx="5">
                  <c:v>79.306946768981106</c:v>
                </c:pt>
              </c:numCache>
            </c:numRef>
          </c:xVal>
          <c:yVal>
            <c:numRef>
              <c:f>'4. R Calibration Tables'!$F$17:$F$22</c:f>
              <c:numCache>
                <c:formatCode>General</c:formatCode>
                <c:ptCount val="6"/>
                <c:pt idx="0">
                  <c:v>0.17071146668250403</c:v>
                </c:pt>
                <c:pt idx="1">
                  <c:v>0.52653946964329845</c:v>
                </c:pt>
                <c:pt idx="2">
                  <c:v>1.308486219769136</c:v>
                </c:pt>
                <c:pt idx="3">
                  <c:v>2.7713860704010171</c:v>
                </c:pt>
                <c:pt idx="4">
                  <c:v>4.9693909294667256</c:v>
                </c:pt>
                <c:pt idx="5">
                  <c:v>13.935652477928162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39-4909-8815-0890C754EE69}"/>
            </c:ext>
          </c:extLst>
        </c:ser>
        <c:ser>
          <c:idx val="3"/>
          <c:order val="3"/>
          <c:tx>
            <c:strRef>
              <c:f>'4. R Calibration Tables'!$A$23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'4. R Calibration Tables'!$J$23:$J$28</c:f>
              <c:numCache>
                <c:formatCode>General</c:formatCode>
                <c:ptCount val="6"/>
                <c:pt idx="0">
                  <c:v>-22.183304754532593</c:v>
                </c:pt>
                <c:pt idx="1">
                  <c:v>-29.245804336130973</c:v>
                </c:pt>
                <c:pt idx="2">
                  <c:v>-34.5617629468206</c:v>
                </c:pt>
                <c:pt idx="3">
                  <c:v>-32.810491166048664</c:v>
                </c:pt>
                <c:pt idx="4">
                  <c:v>-12.463624683083504</c:v>
                </c:pt>
                <c:pt idx="5">
                  <c:v>56.80410908640539</c:v>
                </c:pt>
              </c:numCache>
            </c:numRef>
          </c:xVal>
          <c:yVal>
            <c:numRef>
              <c:f>'4. R Calibration Tables'!$F$23:$F$28</c:f>
              <c:numCache>
                <c:formatCode>General</c:formatCode>
                <c:ptCount val="6"/>
                <c:pt idx="0">
                  <c:v>0.10237141756913794</c:v>
                </c:pt>
                <c:pt idx="1">
                  <c:v>0.22541284577804982</c:v>
                </c:pt>
                <c:pt idx="2">
                  <c:v>0.73565939323295693</c:v>
                </c:pt>
                <c:pt idx="3">
                  <c:v>1.3859289977393501</c:v>
                </c:pt>
                <c:pt idx="4">
                  <c:v>2.8401589069462272</c:v>
                </c:pt>
                <c:pt idx="5">
                  <c:v>6.9706384778556005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39-4909-8815-0890C754EE69}"/>
            </c:ext>
          </c:extLst>
        </c:ser>
        <c:ser>
          <c:idx val="4"/>
          <c:order val="4"/>
          <c:tx>
            <c:strRef>
              <c:f>'4. R Calibration Tables'!$A$29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'4. R Calibration Tables'!$J$29:$J$34</c:f>
              <c:numCache>
                <c:formatCode>General</c:formatCode>
                <c:ptCount val="6"/>
                <c:pt idx="0">
                  <c:v>88.853975691462182</c:v>
                </c:pt>
                <c:pt idx="1">
                  <c:v>75.629659004200164</c:v>
                </c:pt>
                <c:pt idx="2">
                  <c:v>60.377834730018989</c:v>
                </c:pt>
                <c:pt idx="3">
                  <c:v>44.299532751956477</c:v>
                </c:pt>
                <c:pt idx="4">
                  <c:v>29.37396551472747</c:v>
                </c:pt>
                <c:pt idx="5">
                  <c:v>24.597884279701638</c:v>
                </c:pt>
              </c:numCache>
            </c:numRef>
          </c:xVal>
          <c:yVal>
            <c:numRef>
              <c:f>'4. R Calibration Tables'!$F$29:$F$34</c:f>
              <c:numCache>
                <c:formatCode>General</c:formatCode>
                <c:ptCount val="6"/>
                <c:pt idx="0">
                  <c:v>0.10244897657257965</c:v>
                </c:pt>
                <c:pt idx="1">
                  <c:v>0.20683367703599806</c:v>
                </c:pt>
                <c:pt idx="2">
                  <c:v>0.44999529696302931</c:v>
                </c:pt>
                <c:pt idx="3">
                  <c:v>0.77911764011613938</c:v>
                </c:pt>
                <c:pt idx="4">
                  <c:v>1.5984294884649222</c:v>
                </c:pt>
                <c:pt idx="5">
                  <c:v>3.8705542133580582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39-4909-8815-0890C754EE69}"/>
            </c:ext>
          </c:extLst>
        </c:ser>
        <c:ser>
          <c:idx val="5"/>
          <c:order val="5"/>
          <c:tx>
            <c:strRef>
              <c:f>'4. R Calibration Tables'!$A$35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'4. R Calibration Tables'!$J$35:$J$40</c:f>
              <c:numCache>
                <c:formatCode>General</c:formatCode>
                <c:ptCount val="6"/>
                <c:pt idx="0">
                  <c:v>93.926456602637259</c:v>
                </c:pt>
                <c:pt idx="1">
                  <c:v>81.859570399017144</c:v>
                </c:pt>
                <c:pt idx="2">
                  <c:v>66.581105175014883</c:v>
                </c:pt>
                <c:pt idx="3">
                  <c:v>48.837232126865047</c:v>
                </c:pt>
                <c:pt idx="4">
                  <c:v>29.958921767355434</c:v>
                </c:pt>
                <c:pt idx="5">
                  <c:v>5.4571983144847769</c:v>
                </c:pt>
              </c:numCache>
            </c:numRef>
          </c:xVal>
          <c:yVal>
            <c:numRef>
              <c:f>'4. R Calibration Tables'!$F$35:$F$40</c:f>
              <c:numCache>
                <c:formatCode>General</c:formatCode>
                <c:ptCount val="6"/>
                <c:pt idx="0">
                  <c:v>0.10244897657257965</c:v>
                </c:pt>
                <c:pt idx="1">
                  <c:v>0.17874317043028859</c:v>
                </c:pt>
                <c:pt idx="2">
                  <c:v>0.327228830037403</c:v>
                </c:pt>
                <c:pt idx="3">
                  <c:v>0.60654732014671286</c:v>
                </c:pt>
                <c:pt idx="4">
                  <c:v>0.97670208140511861</c:v>
                </c:pt>
                <c:pt idx="5">
                  <c:v>2.1309457277859707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39-4909-8815-0890C754EE69}"/>
            </c:ext>
          </c:extLst>
        </c:ser>
        <c:ser>
          <c:idx val="6"/>
          <c:order val="6"/>
          <c:tx>
            <c:strRef>
              <c:f>'4. R Calibration Tables'!$A$41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 R Calibration Tables'!$J$41:$J$46</c:f>
              <c:numCache>
                <c:formatCode>General</c:formatCode>
                <c:ptCount val="6"/>
                <c:pt idx="0">
                  <c:v>97.499043346542393</c:v>
                </c:pt>
                <c:pt idx="1">
                  <c:v>87.434360982035884</c:v>
                </c:pt>
                <c:pt idx="2">
                  <c:v>73.948973096037349</c:v>
                </c:pt>
                <c:pt idx="3">
                  <c:v>56.624674960349239</c:v>
                </c:pt>
                <c:pt idx="4">
                  <c:v>35.958509029431269</c:v>
                </c:pt>
                <c:pt idx="5">
                  <c:v>7.6493912857933424</c:v>
                </c:pt>
              </c:numCache>
            </c:numRef>
          </c:xVal>
          <c:yVal>
            <c:numRef>
              <c:f>'4. R Calibration Tables'!$F$41:$F$46</c:f>
              <c:numCache>
                <c:formatCode>General</c:formatCode>
                <c:ptCount val="6"/>
                <c:pt idx="0">
                  <c:v>0.17078589062197422</c:v>
                </c:pt>
                <c:pt idx="1">
                  <c:v>0.27275575471307029</c:v>
                </c:pt>
                <c:pt idx="2">
                  <c:v>0.46004616983327518</c:v>
                </c:pt>
                <c:pt idx="3">
                  <c:v>0.7143564105435255</c:v>
                </c:pt>
                <c:pt idx="4">
                  <c:v>1.1543588049373661</c:v>
                </c:pt>
                <c:pt idx="5">
                  <c:v>1.9358228048259032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39-4909-8815-0890C754E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In-Phase (Post-Calibration)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2.9709293113269978E-2"/>
                  <c:y val="1.272519347986890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1.4253x - 82.3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'4. C Calibration Tables'!$J$4:$J$15</c:f>
              <c:numCache>
                <c:formatCode>General</c:formatCode>
                <c:ptCount val="12"/>
                <c:pt idx="0">
                  <c:v>24988.340113394243</c:v>
                </c:pt>
                <c:pt idx="1">
                  <c:v>24536.279371137312</c:v>
                </c:pt>
                <c:pt idx="2">
                  <c:v>24285.595431135924</c:v>
                </c:pt>
                <c:pt idx="3">
                  <c:v>23792.57375855789</c:v>
                </c:pt>
                <c:pt idx="4">
                  <c:v>22127.988431854723</c:v>
                </c:pt>
                <c:pt idx="5">
                  <c:v>18854.329456180858</c:v>
                </c:pt>
                <c:pt idx="6">
                  <c:v>12336.13820653463</c:v>
                </c:pt>
                <c:pt idx="7">
                  <c:v>9290.1354146221529</c:v>
                </c:pt>
                <c:pt idx="8">
                  <c:v>6409.8859535513247</c:v>
                </c:pt>
                <c:pt idx="9">
                  <c:v>2462.3338628818965</c:v>
                </c:pt>
                <c:pt idx="10">
                  <c:v>1057.4938224103646</c:v>
                </c:pt>
                <c:pt idx="11">
                  <c:v>661.3515198492139</c:v>
                </c:pt>
              </c:numCache>
            </c:numRef>
          </c:xVal>
          <c:yVal>
            <c:numRef>
              <c:f>'4. C Calibration Tables'!$D$4:$D$15</c:f>
              <c:numCache>
                <c:formatCode>General</c:formatCode>
                <c:ptCount val="12"/>
                <c:pt idx="0">
                  <c:v>32578.855497761564</c:v>
                </c:pt>
                <c:pt idx="1">
                  <c:v>31942.972844677632</c:v>
                </c:pt>
                <c:pt idx="2">
                  <c:v>31809.208245771879</c:v>
                </c:pt>
                <c:pt idx="3">
                  <c:v>31321.771614273672</c:v>
                </c:pt>
                <c:pt idx="4">
                  <c:v>30428.002586128667</c:v>
                </c:pt>
                <c:pt idx="5">
                  <c:v>26647.80002812398</c:v>
                </c:pt>
                <c:pt idx="6">
                  <c:v>16237.756534138247</c:v>
                </c:pt>
                <c:pt idx="7">
                  <c:v>10865.542005159459</c:v>
                </c:pt>
                <c:pt idx="8">
                  <c:v>6095.3442123059422</c:v>
                </c:pt>
                <c:pt idx="9">
                  <c:v>1480.1064973136793</c:v>
                </c:pt>
                <c:pt idx="10">
                  <c:v>437.01827857907818</c:v>
                </c:pt>
                <c:pt idx="11">
                  <c:v>233.09079311643828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8-43A9-8A2C-B049DA2FBC3F}"/>
            </c:ext>
          </c:extLst>
        </c:ser>
        <c:ser>
          <c:idx val="1"/>
          <c:order val="1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23119454531199371"/>
                  <c:y val="6.39512703491386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Tables'!$J$16:$J$27</c:f>
              <c:numCache>
                <c:formatCode>General</c:formatCode>
                <c:ptCount val="12"/>
                <c:pt idx="0">
                  <c:v>27178.970688245809</c:v>
                </c:pt>
                <c:pt idx="1">
                  <c:v>26911.288581349854</c:v>
                </c:pt>
                <c:pt idx="2">
                  <c:v>26888.474387554921</c:v>
                </c:pt>
                <c:pt idx="3">
                  <c:v>26782.933263161747</c:v>
                </c:pt>
                <c:pt idx="4">
                  <c:v>26601.969481836357</c:v>
                </c:pt>
                <c:pt idx="5">
                  <c:v>25847.727388313087</c:v>
                </c:pt>
                <c:pt idx="6">
                  <c:v>22056.318087436699</c:v>
                </c:pt>
                <c:pt idx="7">
                  <c:v>19287.381619100324</c:v>
                </c:pt>
                <c:pt idx="8">
                  <c:v>15370.538653120746</c:v>
                </c:pt>
                <c:pt idx="9">
                  <c:v>7152.2375007123082</c:v>
                </c:pt>
                <c:pt idx="10">
                  <c:v>1942.1696696305637</c:v>
                </c:pt>
                <c:pt idx="11">
                  <c:v>1731.7455547667985</c:v>
                </c:pt>
              </c:numCache>
            </c:numRef>
          </c:xVal>
          <c:yVal>
            <c:numRef>
              <c:f>'4. C Calibration Tables'!$D$16:$D$27</c:f>
              <c:numCache>
                <c:formatCode>General</c:formatCode>
                <c:ptCount val="12"/>
                <c:pt idx="0">
                  <c:v>32728.154806945397</c:v>
                </c:pt>
                <c:pt idx="1">
                  <c:v>32315.279926374031</c:v>
                </c:pt>
                <c:pt idx="2">
                  <c:v>32212.598691593703</c:v>
                </c:pt>
                <c:pt idx="3">
                  <c:v>31894.852276919075</c:v>
                </c:pt>
                <c:pt idx="4">
                  <c:v>31836.44729038408</c:v>
                </c:pt>
                <c:pt idx="5">
                  <c:v>30930.119835977002</c:v>
                </c:pt>
                <c:pt idx="6">
                  <c:v>25924.745082645364</c:v>
                </c:pt>
                <c:pt idx="7">
                  <c:v>21616.695132352659</c:v>
                </c:pt>
                <c:pt idx="8">
                  <c:v>15545.027880115213</c:v>
                </c:pt>
                <c:pt idx="9">
                  <c:v>5235.8543665713896</c:v>
                </c:pt>
                <c:pt idx="10">
                  <c:v>1618.8113694087324</c:v>
                </c:pt>
                <c:pt idx="11">
                  <c:v>807.15193985112148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38-43A9-8A2C-B049DA2FBC3F}"/>
            </c:ext>
          </c:extLst>
        </c:ser>
        <c:ser>
          <c:idx val="2"/>
          <c:order val="2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9380661977445025"/>
                  <c:y val="0.144590764777183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Tables'!$J$28:$J$39</c:f>
              <c:numCache>
                <c:formatCode>General</c:formatCode>
                <c:ptCount val="12"/>
                <c:pt idx="0">
                  <c:v>29622.279921126057</c:v>
                </c:pt>
                <c:pt idx="1">
                  <c:v>29426.685829342608</c:v>
                </c:pt>
                <c:pt idx="2">
                  <c:v>29399.778846646845</c:v>
                </c:pt>
                <c:pt idx="3">
                  <c:v>29330.565769906418</c:v>
                </c:pt>
                <c:pt idx="4">
                  <c:v>29309.226317751214</c:v>
                </c:pt>
                <c:pt idx="5">
                  <c:v>29186.557669293812</c:v>
                </c:pt>
                <c:pt idx="6">
                  <c:v>27640.313957160255</c:v>
                </c:pt>
                <c:pt idx="7">
                  <c:v>26192.526297305176</c:v>
                </c:pt>
                <c:pt idx="8">
                  <c:v>23033.974101854357</c:v>
                </c:pt>
                <c:pt idx="9">
                  <c:v>12780.881094026408</c:v>
                </c:pt>
                <c:pt idx="10">
                  <c:v>5205.7421773364331</c:v>
                </c:pt>
                <c:pt idx="11">
                  <c:v>2864.6085387880421</c:v>
                </c:pt>
              </c:numCache>
            </c:numRef>
          </c:xVal>
          <c:yVal>
            <c:numRef>
              <c:f>'4. C Calibration Tables'!$D$28:$D$39</c:f>
              <c:numCache>
                <c:formatCode>General</c:formatCode>
                <c:ptCount val="12"/>
                <c:pt idx="0">
                  <c:v>32757.168954438406</c:v>
                </c:pt>
                <c:pt idx="1">
                  <c:v>32336.006359190153</c:v>
                </c:pt>
                <c:pt idx="2">
                  <c:v>32307.44821993796</c:v>
                </c:pt>
                <c:pt idx="3">
                  <c:v>32203.795751225673</c:v>
                </c:pt>
                <c:pt idx="4">
                  <c:v>32233.258687571833</c:v>
                </c:pt>
                <c:pt idx="5">
                  <c:v>32332.176586905312</c:v>
                </c:pt>
                <c:pt idx="6">
                  <c:v>30520.136197978562</c:v>
                </c:pt>
                <c:pt idx="7">
                  <c:v>28802.95827595329</c:v>
                </c:pt>
                <c:pt idx="8">
                  <c:v>25502.727356751657</c:v>
                </c:pt>
                <c:pt idx="9">
                  <c:v>14086.098247907948</c:v>
                </c:pt>
                <c:pt idx="10">
                  <c:v>5370.6407135456875</c:v>
                </c:pt>
                <c:pt idx="11">
                  <c:v>2826.0478568284047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38-43A9-8A2C-B049DA2FBC3F}"/>
            </c:ext>
          </c:extLst>
        </c:ser>
        <c:ser>
          <c:idx val="3"/>
          <c:order val="3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561894600523384"/>
                  <c:y val="0.21432575709464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Tables'!$J$40:$J$51</c:f>
              <c:numCache>
                <c:formatCode>General</c:formatCode>
                <c:ptCount val="12"/>
                <c:pt idx="0">
                  <c:v>30069.756126857701</c:v>
                </c:pt>
                <c:pt idx="1">
                  <c:v>29885.181073996955</c:v>
                </c:pt>
                <c:pt idx="2">
                  <c:v>29934.188834507433</c:v>
                </c:pt>
                <c:pt idx="3">
                  <c:v>29882.984564522496</c:v>
                </c:pt>
                <c:pt idx="4">
                  <c:v>29995.633803317003</c:v>
                </c:pt>
                <c:pt idx="5">
                  <c:v>30222.739344500027</c:v>
                </c:pt>
                <c:pt idx="6">
                  <c:v>29834.558835460659</c:v>
                </c:pt>
                <c:pt idx="7">
                  <c:v>29377.593808969927</c:v>
                </c:pt>
                <c:pt idx="8">
                  <c:v>28467.521137783937</c:v>
                </c:pt>
                <c:pt idx="9">
                  <c:v>23290.466658875495</c:v>
                </c:pt>
                <c:pt idx="10">
                  <c:v>13562.609600121456</c:v>
                </c:pt>
                <c:pt idx="11">
                  <c:v>8533.6003751857552</c:v>
                </c:pt>
              </c:numCache>
            </c:numRef>
          </c:xVal>
          <c:yVal>
            <c:numRef>
              <c:f>'4. C Calibration Tables'!$D$40:$D$51</c:f>
              <c:numCache>
                <c:formatCode>General</c:formatCode>
                <c:ptCount val="12"/>
                <c:pt idx="0">
                  <c:v>32786.513430087893</c:v>
                </c:pt>
                <c:pt idx="1">
                  <c:v>32353.543822165488</c:v>
                </c:pt>
                <c:pt idx="2">
                  <c:v>32349.282150424016</c:v>
                </c:pt>
                <c:pt idx="3">
                  <c:v>32264.246651156154</c:v>
                </c:pt>
                <c:pt idx="4">
                  <c:v>32336.236735872975</c:v>
                </c:pt>
                <c:pt idx="5">
                  <c:v>32686.473604674273</c:v>
                </c:pt>
                <c:pt idx="6">
                  <c:v>31929.871615309261</c:v>
                </c:pt>
                <c:pt idx="7">
                  <c:v>31422.061864934294</c:v>
                </c:pt>
                <c:pt idx="8">
                  <c:v>30334.910404834351</c:v>
                </c:pt>
                <c:pt idx="9">
                  <c:v>24459.650249832834</c:v>
                </c:pt>
                <c:pt idx="10">
                  <c:v>14090.249361255595</c:v>
                </c:pt>
                <c:pt idx="11">
                  <c:v>8722.4266963373993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38-43A9-8A2C-B049DA2FBC3F}"/>
            </c:ext>
          </c:extLst>
        </c:ser>
        <c:ser>
          <c:idx val="4"/>
          <c:order val="4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'4. C Calibration Tables'!$J$52:$J$63</c:f>
              <c:numCache>
                <c:formatCode>General</c:formatCode>
                <c:ptCount val="12"/>
                <c:pt idx="0">
                  <c:v>31994.076835595555</c:v>
                </c:pt>
                <c:pt idx="1">
                  <c:v>31545.261537602761</c:v>
                </c:pt>
                <c:pt idx="2">
                  <c:v>31532.983141207696</c:v>
                </c:pt>
                <c:pt idx="3">
                  <c:v>31439.829551862287</c:v>
                </c:pt>
                <c:pt idx="4">
                  <c:v>31515.167180535875</c:v>
                </c:pt>
                <c:pt idx="5">
                  <c:v>31916.412891211774</c:v>
                </c:pt>
                <c:pt idx="6">
                  <c:v>31412.172668097934</c:v>
                </c:pt>
                <c:pt idx="7">
                  <c:v>31193.859706428801</c:v>
                </c:pt>
                <c:pt idx="8">
                  <c:v>30847.723191546043</c:v>
                </c:pt>
                <c:pt idx="9">
                  <c:v>28822.552230818703</c:v>
                </c:pt>
                <c:pt idx="10">
                  <c:v>23015.461473258438</c:v>
                </c:pt>
                <c:pt idx="11">
                  <c:v>18075.664595444865</c:v>
                </c:pt>
              </c:numCache>
            </c:numRef>
          </c:xVal>
          <c:yVal>
            <c:numRef>
              <c:f>'4. C Calibration Tables'!$D$52:$D$63</c:f>
              <c:numCache>
                <c:formatCode>General</c:formatCode>
                <c:ptCount val="12"/>
                <c:pt idx="0">
                  <c:v>32799.114277210312</c:v>
                </c:pt>
                <c:pt idx="1">
                  <c:v>32378.382459345448</c:v>
                </c:pt>
                <c:pt idx="2">
                  <c:v>32357.34918136803</c:v>
                </c:pt>
                <c:pt idx="3">
                  <c:v>32285.919557774647</c:v>
                </c:pt>
                <c:pt idx="4">
                  <c:v>32371.569869931456</c:v>
                </c:pt>
                <c:pt idx="5">
                  <c:v>32788.868214283641</c:v>
                </c:pt>
                <c:pt idx="6">
                  <c:v>32303.331251508556</c:v>
                </c:pt>
                <c:pt idx="7">
                  <c:v>32148.813195489056</c:v>
                </c:pt>
                <c:pt idx="8">
                  <c:v>31861.203351227032</c:v>
                </c:pt>
                <c:pt idx="9">
                  <c:v>29994.611123116876</c:v>
                </c:pt>
                <c:pt idx="10">
                  <c:v>24266.193074385581</c:v>
                </c:pt>
                <c:pt idx="11">
                  <c:v>19117.487963841726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38-43A9-8A2C-B049DA2FBC3F}"/>
            </c:ext>
          </c:extLst>
        </c:ser>
        <c:ser>
          <c:idx val="5"/>
          <c:order val="5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9063421274971913"/>
                  <c:y val="0.292800981756992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Tables'!$J$64:$J$75</c:f>
              <c:numCache>
                <c:formatCode>General</c:formatCode>
                <c:ptCount val="12"/>
                <c:pt idx="0">
                  <c:v>32018.344704272098</c:v>
                </c:pt>
                <c:pt idx="1">
                  <c:v>31604.483242918413</c:v>
                </c:pt>
                <c:pt idx="2">
                  <c:v>31601.199462215471</c:v>
                </c:pt>
                <c:pt idx="3">
                  <c:v>31511.013893993342</c:v>
                </c:pt>
                <c:pt idx="4">
                  <c:v>31602.154382600696</c:v>
                </c:pt>
                <c:pt idx="5">
                  <c:v>32046.431873876722</c:v>
                </c:pt>
                <c:pt idx="6">
                  <c:v>31606.708353320846</c:v>
                </c:pt>
                <c:pt idx="7">
                  <c:v>31529.545624400271</c:v>
                </c:pt>
                <c:pt idx="8">
                  <c:v>31447.393676667278</c:v>
                </c:pt>
                <c:pt idx="9">
                  <c:v>30944.44807536529</c:v>
                </c:pt>
                <c:pt idx="10">
                  <c:v>28899.481987448264</c:v>
                </c:pt>
                <c:pt idx="11">
                  <c:v>26781.785623743886</c:v>
                </c:pt>
              </c:numCache>
            </c:numRef>
          </c:xVal>
          <c:yVal>
            <c:numRef>
              <c:f>'4. C Calibration Tables'!$D$64:$D$75</c:f>
              <c:numCache>
                <c:formatCode>General</c:formatCode>
                <c:ptCount val="12"/>
                <c:pt idx="0">
                  <c:v>32789.784196068445</c:v>
                </c:pt>
                <c:pt idx="1">
                  <c:v>32369.584306377732</c:v>
                </c:pt>
                <c:pt idx="2">
                  <c:v>32369.317955142717</c:v>
                </c:pt>
                <c:pt idx="3">
                  <c:v>32298.962718854127</c:v>
                </c:pt>
                <c:pt idx="4">
                  <c:v>32377.872155387329</c:v>
                </c:pt>
                <c:pt idx="5">
                  <c:v>32812.211512676979</c:v>
                </c:pt>
                <c:pt idx="6">
                  <c:v>32398.188327784446</c:v>
                </c:pt>
                <c:pt idx="7">
                  <c:v>32326.786003560148</c:v>
                </c:pt>
                <c:pt idx="8">
                  <c:v>32253.72553627444</c:v>
                </c:pt>
                <c:pt idx="9">
                  <c:v>31790.888787102456</c:v>
                </c:pt>
                <c:pt idx="10">
                  <c:v>29821.882216079011</c:v>
                </c:pt>
                <c:pt idx="11">
                  <c:v>27619.809496266193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E38-43A9-8A2C-B049DA2FBC3F}"/>
            </c:ext>
          </c:extLst>
        </c:ser>
        <c:ser>
          <c:idx val="6"/>
          <c:order val="6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 C Calibration Tables'!$J$76:$J$87</c:f>
              <c:numCache>
                <c:formatCode>General</c:formatCode>
                <c:ptCount val="12"/>
                <c:pt idx="0">
                  <c:v>31983.400887770636</c:v>
                </c:pt>
                <c:pt idx="1">
                  <c:v>31545.31768875847</c:v>
                </c:pt>
                <c:pt idx="2">
                  <c:v>31538.064064892784</c:v>
                </c:pt>
                <c:pt idx="3">
                  <c:v>31487.038141566907</c:v>
                </c:pt>
                <c:pt idx="4">
                  <c:v>31561.539373806598</c:v>
                </c:pt>
                <c:pt idx="5">
                  <c:v>31982.037537376033</c:v>
                </c:pt>
                <c:pt idx="6">
                  <c:v>31616.37087286649</c:v>
                </c:pt>
                <c:pt idx="7">
                  <c:v>31557.107558417854</c:v>
                </c:pt>
                <c:pt idx="8">
                  <c:v>31532.661676366453</c:v>
                </c:pt>
                <c:pt idx="9">
                  <c:v>31450.238468898246</c:v>
                </c:pt>
                <c:pt idx="10">
                  <c:v>30859.398722958169</c:v>
                </c:pt>
                <c:pt idx="11">
                  <c:v>30370.829490492455</c:v>
                </c:pt>
              </c:numCache>
            </c:numRef>
          </c:xVal>
          <c:yVal>
            <c:numRef>
              <c:f>'4. C Calibration Tables'!$D$76:$D$87</c:f>
              <c:numCache>
                <c:formatCode>General</c:formatCode>
                <c:ptCount val="12"/>
                <c:pt idx="0">
                  <c:v>32799.940502564597</c:v>
                </c:pt>
                <c:pt idx="1">
                  <c:v>32359.881446707706</c:v>
                </c:pt>
                <c:pt idx="2">
                  <c:v>32359.819264594065</c:v>
                </c:pt>
                <c:pt idx="3">
                  <c:v>32289.724068476258</c:v>
                </c:pt>
                <c:pt idx="4">
                  <c:v>32369.452118830541</c:v>
                </c:pt>
                <c:pt idx="5">
                  <c:v>32808.014843173893</c:v>
                </c:pt>
                <c:pt idx="6">
                  <c:v>32431.942017024994</c:v>
                </c:pt>
                <c:pt idx="7">
                  <c:v>32364.062078907569</c:v>
                </c:pt>
                <c:pt idx="8">
                  <c:v>32355.578923991547</c:v>
                </c:pt>
                <c:pt idx="9">
                  <c:v>32186.428324654957</c:v>
                </c:pt>
                <c:pt idx="10">
                  <c:v>31676.90803037701</c:v>
                </c:pt>
                <c:pt idx="11">
                  <c:v>31425.197267916894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E38-43A9-8A2C-B049DA2FB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solidFill>
                  <a:sysClr val="windowText" lastClr="000000"/>
                </a:solidFill>
              </a:rPr>
              <a:t>Calibration Curves: Quadrature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832765450005703"/>
                  <c:y val="0.38879056732000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Tables'!$I$4:$I$9</c:f>
              <c:numCache>
                <c:formatCode>General</c:formatCode>
                <c:ptCount val="6"/>
                <c:pt idx="0">
                  <c:v>6870.4233358652109</c:v>
                </c:pt>
                <c:pt idx="1">
                  <c:v>6931.183007203771</c:v>
                </c:pt>
                <c:pt idx="2">
                  <c:v>6951.588941001025</c:v>
                </c:pt>
                <c:pt idx="3">
                  <c:v>7096.8010627177455</c:v>
                </c:pt>
                <c:pt idx="4">
                  <c:v>7606.53954982697</c:v>
                </c:pt>
                <c:pt idx="5">
                  <c:v>8419.6564451756858</c:v>
                </c:pt>
              </c:numCache>
            </c:numRef>
          </c:xVal>
          <c:yVal>
            <c:numRef>
              <c:f>'4. C Calibration Tables'!$E$4:$E$9</c:f>
              <c:numCache>
                <c:formatCode>General</c:formatCode>
                <c:ptCount val="6"/>
                <c:pt idx="0">
                  <c:v>2559.894074487283</c:v>
                </c:pt>
                <c:pt idx="1">
                  <c:v>3516.0770629517401</c:v>
                </c:pt>
                <c:pt idx="2">
                  <c:v>4147.5483755874911</c:v>
                </c:pt>
                <c:pt idx="3">
                  <c:v>5506.9618092172122</c:v>
                </c:pt>
                <c:pt idx="4">
                  <c:v>7687.0737170611374</c:v>
                </c:pt>
                <c:pt idx="5">
                  <c:v>12824.802165497318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69-4970-98D6-00B7DF5779CB}"/>
            </c:ext>
          </c:extLst>
        </c:ser>
        <c:ser>
          <c:idx val="7"/>
          <c:order val="1"/>
          <c:tx>
            <c:v>99602 (Q&gt;I)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786844457235307"/>
                  <c:y val="0.38624376557042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Tables'!$I$10:$I$15</c:f>
              <c:numCache>
                <c:formatCode>General</c:formatCode>
                <c:ptCount val="6"/>
                <c:pt idx="0">
                  <c:v>8348.7665261596958</c:v>
                </c:pt>
                <c:pt idx="1">
                  <c:v>7755.8921271340923</c:v>
                </c:pt>
                <c:pt idx="2">
                  <c:v>6684.2430688941404</c:v>
                </c:pt>
                <c:pt idx="3">
                  <c:v>3984.1276655925221</c:v>
                </c:pt>
                <c:pt idx="4">
                  <c:v>2210.6548436590792</c:v>
                </c:pt>
                <c:pt idx="5">
                  <c:v>1589.2385301219908</c:v>
                </c:pt>
              </c:numCache>
            </c:numRef>
          </c:xVal>
          <c:yVal>
            <c:numRef>
              <c:f>'4. C Calibration Tables'!$E$10:$E$15</c:f>
              <c:numCache>
                <c:formatCode>General</c:formatCode>
                <c:ptCount val="6"/>
                <c:pt idx="0">
                  <c:v>16214.984031449245</c:v>
                </c:pt>
                <c:pt idx="1">
                  <c:v>15300.07233059156</c:v>
                </c:pt>
                <c:pt idx="2">
                  <c:v>12657.567875700879</c:v>
                </c:pt>
                <c:pt idx="3">
                  <c:v>6774.8022003842498</c:v>
                </c:pt>
                <c:pt idx="4">
                  <c:v>3552.1853512085427</c:v>
                </c:pt>
                <c:pt idx="5">
                  <c:v>2466.3635711143988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69-4970-98D6-00B7DF5779CB}"/>
            </c:ext>
          </c:extLst>
        </c:ser>
        <c:ser>
          <c:idx val="1"/>
          <c:order val="2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Tables'!$I$16:$I$24</c:f>
              <c:numCache>
                <c:formatCode>General</c:formatCode>
                <c:ptCount val="9"/>
                <c:pt idx="0">
                  <c:v>1860.0138674172235</c:v>
                </c:pt>
                <c:pt idx="1">
                  <c:v>2177.2411568310904</c:v>
                </c:pt>
                <c:pt idx="2">
                  <c:v>2381.1548814113798</c:v>
                </c:pt>
                <c:pt idx="3">
                  <c:v>2617.8239476567674</c:v>
                </c:pt>
                <c:pt idx="4">
                  <c:v>3435.0715847813858</c:v>
                </c:pt>
                <c:pt idx="5">
                  <c:v>5364.258327649879</c:v>
                </c:pt>
                <c:pt idx="6">
                  <c:v>8210.4273581019661</c:v>
                </c:pt>
                <c:pt idx="7">
                  <c:v>9435.1868245756596</c:v>
                </c:pt>
                <c:pt idx="8">
                  <c:v>10243.82445748465</c:v>
                </c:pt>
              </c:numCache>
            </c:numRef>
          </c:xVal>
          <c:yVal>
            <c:numRef>
              <c:f>'4. C Calibration Tables'!$E$16:$E$24</c:f>
              <c:numCache>
                <c:formatCode>General</c:formatCode>
                <c:ptCount val="9"/>
                <c:pt idx="0">
                  <c:v>1302.6118010700748</c:v>
                </c:pt>
                <c:pt idx="1">
                  <c:v>1654.6156334950374</c:v>
                </c:pt>
                <c:pt idx="2">
                  <c:v>2179.0317102575086</c:v>
                </c:pt>
                <c:pt idx="3">
                  <c:v>2852.7002885789539</c:v>
                </c:pt>
                <c:pt idx="4">
                  <c:v>4121.4588092481199</c:v>
                </c:pt>
                <c:pt idx="5">
                  <c:v>7685.8846169837025</c:v>
                </c:pt>
                <c:pt idx="6">
                  <c:v>12986.418883974298</c:v>
                </c:pt>
                <c:pt idx="7">
                  <c:v>15267.593583900087</c:v>
                </c:pt>
                <c:pt idx="8">
                  <c:v>16186.754199720637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69-4970-98D6-00B7DF5779CB}"/>
            </c:ext>
          </c:extLst>
        </c:ser>
        <c:ser>
          <c:idx val="8"/>
          <c:order val="3"/>
          <c:tx>
            <c:v>49805 (Q&gt;I)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72878220555032"/>
                  <c:y val="-3.4139433640451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Tables'!$I$25:$I$27</c:f>
              <c:numCache>
                <c:formatCode>General</c:formatCode>
                <c:ptCount val="3"/>
                <c:pt idx="0">
                  <c:v>8849.6012124797035</c:v>
                </c:pt>
                <c:pt idx="1">
                  <c:v>5542.0470096899699</c:v>
                </c:pt>
                <c:pt idx="2">
                  <c:v>4345.5666845755086</c:v>
                </c:pt>
              </c:numCache>
            </c:numRef>
          </c:xVal>
          <c:yVal>
            <c:numRef>
              <c:f>'4. C Calibration Tables'!$E$25:$E$27</c:f>
              <c:numCache>
                <c:formatCode>General</c:formatCode>
                <c:ptCount val="3"/>
                <c:pt idx="0">
                  <c:v>11925.917596938541</c:v>
                </c:pt>
                <c:pt idx="1">
                  <c:v>6793.6909195633962</c:v>
                </c:pt>
                <c:pt idx="2">
                  <c:v>4806.5567026524377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69-4970-98D6-00B7DF5779CB}"/>
            </c:ext>
          </c:extLst>
        </c:ser>
        <c:ser>
          <c:idx val="2"/>
          <c:order val="4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Tables'!$I$28:$I$36</c:f>
              <c:numCache>
                <c:formatCode>General</c:formatCode>
                <c:ptCount val="9"/>
                <c:pt idx="0">
                  <c:v>3304.924359783412</c:v>
                </c:pt>
                <c:pt idx="1">
                  <c:v>3468.2204985434241</c:v>
                </c:pt>
                <c:pt idx="2">
                  <c:v>3758.608187160075</c:v>
                </c:pt>
                <c:pt idx="3">
                  <c:v>3992.3027430943462</c:v>
                </c:pt>
                <c:pt idx="4">
                  <c:v>4510.4202820064347</c:v>
                </c:pt>
                <c:pt idx="5">
                  <c:v>5895.8992904502584</c:v>
                </c:pt>
                <c:pt idx="6">
                  <c:v>8896.8669389692586</c:v>
                </c:pt>
                <c:pt idx="7">
                  <c:v>10810.244490838126</c:v>
                </c:pt>
                <c:pt idx="8">
                  <c:v>13062.668010217812</c:v>
                </c:pt>
              </c:numCache>
            </c:numRef>
          </c:xVal>
          <c:yVal>
            <c:numRef>
              <c:f>'4. C Calibration Tables'!$E$28:$E$36</c:f>
              <c:numCache>
                <c:formatCode>General</c:formatCode>
                <c:ptCount val="9"/>
                <c:pt idx="0">
                  <c:v>648.31221438683349</c:v>
                </c:pt>
                <c:pt idx="1">
                  <c:v>880.82831573880014</c:v>
                </c:pt>
                <c:pt idx="2">
                  <c:v>1172.4928277053175</c:v>
                </c:pt>
                <c:pt idx="3">
                  <c:v>1460.1466040750022</c:v>
                </c:pt>
                <c:pt idx="4">
                  <c:v>2099.432803586531</c:v>
                </c:pt>
                <c:pt idx="5">
                  <c:v>3971.4471840129218</c:v>
                </c:pt>
                <c:pt idx="6">
                  <c:v>7634.7431755942889</c:v>
                </c:pt>
                <c:pt idx="7">
                  <c:v>10178.675881202853</c:v>
                </c:pt>
                <c:pt idx="8">
                  <c:v>13243.459109266327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69-4970-98D6-00B7DF5779CB}"/>
            </c:ext>
          </c:extLst>
        </c:ser>
        <c:ser>
          <c:idx val="3"/>
          <c:order val="5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798977235515687E-2"/>
                  <c:y val="7.19133513862658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Tables'!$I$40:$I$50</c:f>
              <c:numCache>
                <c:formatCode>General</c:formatCode>
                <c:ptCount val="11"/>
                <c:pt idx="0">
                  <c:v>1886.3511067882762</c:v>
                </c:pt>
                <c:pt idx="1">
                  <c:v>1948.3614274207296</c:v>
                </c:pt>
                <c:pt idx="2">
                  <c:v>2144.5595885137927</c:v>
                </c:pt>
                <c:pt idx="3">
                  <c:v>2048.7792474994881</c:v>
                </c:pt>
                <c:pt idx="4">
                  <c:v>2394.2765689651765</c:v>
                </c:pt>
                <c:pt idx="5">
                  <c:v>3421.4484324513528</c:v>
                </c:pt>
                <c:pt idx="6">
                  <c:v>4729.9849912868667</c:v>
                </c:pt>
                <c:pt idx="7">
                  <c:v>6182.0628545958043</c:v>
                </c:pt>
                <c:pt idx="8">
                  <c:v>8257.9635387942308</c:v>
                </c:pt>
                <c:pt idx="9">
                  <c:v>13575.606902651343</c:v>
                </c:pt>
                <c:pt idx="10">
                  <c:v>14870.761250693753</c:v>
                </c:pt>
              </c:numCache>
            </c:numRef>
          </c:xVal>
          <c:yVal>
            <c:numRef>
              <c:f>'4. C Calibration Tables'!$E$40:$E$50</c:f>
              <c:numCache>
                <c:formatCode>General</c:formatCode>
                <c:ptCount val="11"/>
                <c:pt idx="0">
                  <c:v>338.10127365663681</c:v>
                </c:pt>
                <c:pt idx="1">
                  <c:v>457.03416993995938</c:v>
                </c:pt>
                <c:pt idx="2">
                  <c:v>588.8248805709469</c:v>
                </c:pt>
                <c:pt idx="3">
                  <c:v>712.9305244409461</c:v>
                </c:pt>
                <c:pt idx="4">
                  <c:v>1044.881285978186</c:v>
                </c:pt>
                <c:pt idx="5">
                  <c:v>2009.3885289547623</c:v>
                </c:pt>
                <c:pt idx="6">
                  <c:v>3996.1275147757005</c:v>
                </c:pt>
                <c:pt idx="7">
                  <c:v>5543.3593226592511</c:v>
                </c:pt>
                <c:pt idx="8">
                  <c:v>7876.3957264226465</c:v>
                </c:pt>
                <c:pt idx="9">
                  <c:v>13962.520089795091</c:v>
                </c:pt>
                <c:pt idx="10">
                  <c:v>15841.206632125271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69-4970-98D6-00B7DF5779CB}"/>
            </c:ext>
          </c:extLst>
        </c:ser>
        <c:ser>
          <c:idx val="4"/>
          <c:order val="6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2565949925411455E-2"/>
                  <c:y val="0.10457363716518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Tables'!$I$52:$I$63</c:f>
              <c:numCache>
                <c:formatCode>General</c:formatCode>
                <c:ptCount val="12"/>
                <c:pt idx="0">
                  <c:v>1642.7459039748946</c:v>
                </c:pt>
                <c:pt idx="1">
                  <c:v>1704.1808916814059</c:v>
                </c:pt>
                <c:pt idx="2">
                  <c:v>1711.6406268958565</c:v>
                </c:pt>
                <c:pt idx="3">
                  <c:v>1795.9206470837428</c:v>
                </c:pt>
                <c:pt idx="4">
                  <c:v>2050.9551620811485</c:v>
                </c:pt>
                <c:pt idx="5">
                  <c:v>2469.5564172724607</c:v>
                </c:pt>
                <c:pt idx="6">
                  <c:v>3455.2108799449516</c:v>
                </c:pt>
                <c:pt idx="7">
                  <c:v>4260.7337734728235</c:v>
                </c:pt>
                <c:pt idx="8">
                  <c:v>5499.8557977037681</c:v>
                </c:pt>
                <c:pt idx="9">
                  <c:v>9733.9490976595189</c:v>
                </c:pt>
                <c:pt idx="10">
                  <c:v>14612.310018987702</c:v>
                </c:pt>
                <c:pt idx="11">
                  <c:v>16466.904049374585</c:v>
                </c:pt>
              </c:numCache>
            </c:numRef>
          </c:xVal>
          <c:yVal>
            <c:numRef>
              <c:f>'4. C Calibration Tables'!$E$52:$E$63</c:f>
              <c:numCache>
                <c:formatCode>General</c:formatCode>
                <c:ptCount val="12"/>
                <c:pt idx="0">
                  <c:v>170.44331314809924</c:v>
                </c:pt>
                <c:pt idx="1">
                  <c:v>228.85224481455765</c:v>
                </c:pt>
                <c:pt idx="2">
                  <c:v>292.8710707651116</c:v>
                </c:pt>
                <c:pt idx="3">
                  <c:v>362.96119551240326</c:v>
                </c:pt>
                <c:pt idx="4">
                  <c:v>522.39500813714642</c:v>
                </c:pt>
                <c:pt idx="5">
                  <c:v>1010.3346075083116</c:v>
                </c:pt>
                <c:pt idx="6">
                  <c:v>2022.8253858732392</c:v>
                </c:pt>
                <c:pt idx="7">
                  <c:v>2841.7173778182564</c:v>
                </c:pt>
                <c:pt idx="8">
                  <c:v>4143.272811620699</c:v>
                </c:pt>
                <c:pt idx="9">
                  <c:v>8564.3732057229226</c:v>
                </c:pt>
                <c:pt idx="10">
                  <c:v>13849.018191901743</c:v>
                </c:pt>
                <c:pt idx="11">
                  <c:v>15862.980975377157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C69-4970-98D6-00B7DF5779CB}"/>
            </c:ext>
          </c:extLst>
        </c:ser>
        <c:ser>
          <c:idx val="5"/>
          <c:order val="7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544130074325927"/>
                  <c:y val="6.80833621242556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Tables'!$I$64:$I$75</c:f>
              <c:numCache>
                <c:formatCode>General</c:formatCode>
                <c:ptCount val="12"/>
                <c:pt idx="0">
                  <c:v>1282.9302667222651</c:v>
                </c:pt>
                <c:pt idx="1">
                  <c:v>1270.9244597585475</c:v>
                </c:pt>
                <c:pt idx="2">
                  <c:v>1287.3885937879718</c:v>
                </c:pt>
                <c:pt idx="3">
                  <c:v>1349.2257122408337</c:v>
                </c:pt>
                <c:pt idx="4">
                  <c:v>1410.8648490139933</c:v>
                </c:pt>
                <c:pt idx="5">
                  <c:v>1644.2299145460318</c:v>
                </c:pt>
                <c:pt idx="6">
                  <c:v>2143.9886264391989</c:v>
                </c:pt>
                <c:pt idx="7">
                  <c:v>2576.4474382696831</c:v>
                </c:pt>
                <c:pt idx="8">
                  <c:v>3214.2274379765536</c:v>
                </c:pt>
                <c:pt idx="9">
                  <c:v>5607.7342109197225</c:v>
                </c:pt>
                <c:pt idx="10">
                  <c:v>9485.5117768793061</c:v>
                </c:pt>
                <c:pt idx="11">
                  <c:v>12331.726300379158</c:v>
                </c:pt>
              </c:numCache>
            </c:numRef>
          </c:xVal>
          <c:yVal>
            <c:numRef>
              <c:f>'4. C Calibration Tables'!$E$64:$E$75</c:f>
              <c:numCache>
                <c:formatCode>General</c:formatCode>
                <c:ptCount val="12"/>
                <c:pt idx="0">
                  <c:v>84.119940230140699</c:v>
                </c:pt>
                <c:pt idx="1">
                  <c:v>115.99926616874694</c:v>
                </c:pt>
                <c:pt idx="2">
                  <c:v>148.58440983176379</c:v>
                </c:pt>
                <c:pt idx="3">
                  <c:v>183.03853435702388</c:v>
                </c:pt>
                <c:pt idx="4">
                  <c:v>262.47872453874697</c:v>
                </c:pt>
                <c:pt idx="5">
                  <c:v>505.52694627164146</c:v>
                </c:pt>
                <c:pt idx="6">
                  <c:v>1015.2046825450848</c:v>
                </c:pt>
                <c:pt idx="7">
                  <c:v>1429.5122718399703</c:v>
                </c:pt>
                <c:pt idx="8">
                  <c:v>2096.511185423823</c:v>
                </c:pt>
                <c:pt idx="9">
                  <c:v>4542.6668796739887</c:v>
                </c:pt>
                <c:pt idx="10">
                  <c:v>8579.2725709993465</c:v>
                </c:pt>
                <c:pt idx="11">
                  <c:v>11586.092345078634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C69-4970-98D6-00B7DF5779CB}"/>
            </c:ext>
          </c:extLst>
        </c:ser>
        <c:ser>
          <c:idx val="6"/>
          <c:order val="8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565849525645302"/>
                  <c:y val="-4.5786898013676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Tables'!$I$76:$I$87</c:f>
              <c:numCache>
                <c:formatCode>General</c:formatCode>
                <c:ptCount val="12"/>
                <c:pt idx="0">
                  <c:v>1016.279967978387</c:v>
                </c:pt>
                <c:pt idx="1">
                  <c:v>1024.0059418553556</c:v>
                </c:pt>
                <c:pt idx="2">
                  <c:v>1044.5724281590149</c:v>
                </c:pt>
                <c:pt idx="3">
                  <c:v>1063.2970998160561</c:v>
                </c:pt>
                <c:pt idx="4">
                  <c:v>1105.8270299407263</c:v>
                </c:pt>
                <c:pt idx="5">
                  <c:v>1224.807987636397</c:v>
                </c:pt>
                <c:pt idx="6">
                  <c:v>1473.7207543317743</c:v>
                </c:pt>
                <c:pt idx="7">
                  <c:v>1680.6993244378241</c:v>
                </c:pt>
                <c:pt idx="8">
                  <c:v>2001.2754310780017</c:v>
                </c:pt>
                <c:pt idx="9">
                  <c:v>3222.3338859175387</c:v>
                </c:pt>
                <c:pt idx="10">
                  <c:v>5469.6000888174085</c:v>
                </c:pt>
                <c:pt idx="11">
                  <c:v>7360.8892415601758</c:v>
                </c:pt>
              </c:numCache>
            </c:numRef>
          </c:xVal>
          <c:yVal>
            <c:numRef>
              <c:f>'4. C Calibration Tables'!$E$76:$E$87</c:f>
              <c:numCache>
                <c:formatCode>General</c:formatCode>
                <c:ptCount val="12"/>
                <c:pt idx="0">
                  <c:v>44.17592490604487</c:v>
                </c:pt>
                <c:pt idx="1">
                  <c:v>61.938441081477293</c:v>
                </c:pt>
                <c:pt idx="2">
                  <c:v>76.475911702730983</c:v>
                </c:pt>
                <c:pt idx="3">
                  <c:v>94.391486710014064</c:v>
                </c:pt>
                <c:pt idx="4">
                  <c:v>133.17136809965618</c:v>
                </c:pt>
                <c:pt idx="5">
                  <c:v>255.20394710285615</c:v>
                </c:pt>
                <c:pt idx="6">
                  <c:v>511.21036435058198</c:v>
                </c:pt>
                <c:pt idx="7">
                  <c:v>718.20322168878624</c:v>
                </c:pt>
                <c:pt idx="8">
                  <c:v>1055.3264146415831</c:v>
                </c:pt>
                <c:pt idx="9">
                  <c:v>2294.5125853733853</c:v>
                </c:pt>
                <c:pt idx="10">
                  <c:v>4583.0888424106615</c:v>
                </c:pt>
                <c:pt idx="11">
                  <c:v>6691.3905074788863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C69-4970-98D6-00B7DF577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Measured</a:t>
                </a:r>
                <a:r>
                  <a:rPr lang="en-CA" baseline="0">
                    <a:solidFill>
                      <a:sysClr val="windowText" lastClr="000000"/>
                    </a:solidFill>
                  </a:rPr>
                  <a:t> Value</a:t>
                </a:r>
                <a:endParaRPr lang="en-CA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Capacitance (Pre-Calibration)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679996534895848"/>
                  <c:y val="9.7842172329237645E-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Tables'!$M$4:$M$15</c:f>
              <c:numCache>
                <c:formatCode>General</c:formatCode>
                <c:ptCount val="12"/>
                <c:pt idx="0">
                  <c:v>1.6344871873515467E-11</c:v>
                </c:pt>
                <c:pt idx="1">
                  <c:v>1.703603762206905E-11</c:v>
                </c:pt>
                <c:pt idx="2">
                  <c:v>1.7406315954156895E-11</c:v>
                </c:pt>
                <c:pt idx="3">
                  <c:v>1.8394395273255372E-11</c:v>
                </c:pt>
                <c:pt idx="4">
                  <c:v>2.2198250731484171E-11</c:v>
                </c:pt>
                <c:pt idx="5">
                  <c:v>3.155170342099728E-11</c:v>
                </c:pt>
                <c:pt idx="6">
                  <c:v>6.0120334458608313E-11</c:v>
                </c:pt>
                <c:pt idx="7">
                  <c:v>8.4612175644927211E-11</c:v>
                </c:pt>
                <c:pt idx="8">
                  <c:v>1.245259689928002E-10</c:v>
                </c:pt>
                <c:pt idx="9">
                  <c:v>2.9019518830443341E-10</c:v>
                </c:pt>
                <c:pt idx="10">
                  <c:v>5.8817782901346302E-10</c:v>
                </c:pt>
                <c:pt idx="11">
                  <c:v>8.5697759475598463E-10</c:v>
                </c:pt>
              </c:numCache>
            </c:numRef>
          </c:xVal>
          <c:yVal>
            <c:numRef>
              <c:f>'4. C Calibration Tables'!$C$4:$C$15</c:f>
              <c:numCache>
                <c:formatCode>General</c:formatCode>
                <c:ptCount val="12"/>
                <c:pt idx="0">
                  <c:v>3.8299999999999996E-12</c:v>
                </c:pt>
                <c:pt idx="1">
                  <c:v>5.4400000000000002E-12</c:v>
                </c:pt>
                <c:pt idx="2">
                  <c:v>6.44E-12</c:v>
                </c:pt>
                <c:pt idx="3">
                  <c:v>8.6999999999999997E-12</c:v>
                </c:pt>
                <c:pt idx="4">
                  <c:v>1.247E-11</c:v>
                </c:pt>
                <c:pt idx="5">
                  <c:v>2.343E-11</c:v>
                </c:pt>
                <c:pt idx="6">
                  <c:v>4.9200000000000002E-11</c:v>
                </c:pt>
                <c:pt idx="7">
                  <c:v>6.9420000000000004E-11</c:v>
                </c:pt>
                <c:pt idx="8">
                  <c:v>1.0247E-10</c:v>
                </c:pt>
                <c:pt idx="9">
                  <c:v>2.251E-10</c:v>
                </c:pt>
                <c:pt idx="10">
                  <c:v>4.431E-10</c:v>
                </c:pt>
                <c:pt idx="11">
                  <c:v>6.4209999999999999E-10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0B-4C05-9F39-7AD8CD0AE143}"/>
            </c:ext>
          </c:extLst>
        </c:ser>
        <c:ser>
          <c:idx val="1"/>
          <c:order val="1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5030602023467304E-2"/>
                  <c:y val="2.443815566020279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Tables'!$M$16:$M$27</c:f>
              <c:numCache>
                <c:formatCode>General</c:formatCode>
                <c:ptCount val="12"/>
                <c:pt idx="0">
                  <c:v>8.0088121712287674E-12</c:v>
                </c:pt>
                <c:pt idx="1">
                  <c:v>9.5444589837402405E-12</c:v>
                </c:pt>
                <c:pt idx="2">
                  <c:v>1.0442630958388933E-11</c:v>
                </c:pt>
                <c:pt idx="3">
                  <c:v>1.155159586663311E-11</c:v>
                </c:pt>
                <c:pt idx="4">
                  <c:v>1.5257156855530413E-11</c:v>
                </c:pt>
                <c:pt idx="5">
                  <c:v>2.459793768594361E-11</c:v>
                </c:pt>
                <c:pt idx="6">
                  <c:v>4.7368282068119057E-11</c:v>
                </c:pt>
                <c:pt idx="7">
                  <c:v>6.5399198107110549E-11</c:v>
                </c:pt>
                <c:pt idx="8">
                  <c:v>9.5943108936751908E-11</c:v>
                </c:pt>
                <c:pt idx="9">
                  <c:v>2.1842479230062758E-10</c:v>
                </c:pt>
                <c:pt idx="10">
                  <c:v>5.1353575744274343E-10</c:v>
                </c:pt>
                <c:pt idx="11">
                  <c:v>6.345836517401712E-10</c:v>
                </c:pt>
              </c:numCache>
            </c:numRef>
          </c:xVal>
          <c:yVal>
            <c:numRef>
              <c:f>'4. C Calibration Tables'!$C$16:$C$27</c:f>
              <c:numCache>
                <c:formatCode>General</c:formatCode>
                <c:ptCount val="12"/>
                <c:pt idx="0">
                  <c:v>3.8799999999999996E-12</c:v>
                </c:pt>
                <c:pt idx="1">
                  <c:v>5.0499999999999997E-12</c:v>
                </c:pt>
                <c:pt idx="2">
                  <c:v>6.6799999999999998E-12</c:v>
                </c:pt>
                <c:pt idx="3">
                  <c:v>8.8899999999999995E-12</c:v>
                </c:pt>
                <c:pt idx="4">
                  <c:v>1.278E-11</c:v>
                </c:pt>
                <c:pt idx="5">
                  <c:v>2.4180000000000001E-11</c:v>
                </c:pt>
                <c:pt idx="6">
                  <c:v>4.9359999999999998E-11</c:v>
                </c:pt>
                <c:pt idx="7">
                  <c:v>6.9659999999999995E-11</c:v>
                </c:pt>
                <c:pt idx="8">
                  <c:v>1.027E-10</c:v>
                </c:pt>
                <c:pt idx="9">
                  <c:v>2.2464999999999999E-10</c:v>
                </c:pt>
                <c:pt idx="10">
                  <c:v>4.4509999999999999E-10</c:v>
                </c:pt>
                <c:pt idx="11">
                  <c:v>6.4660000000000002E-10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0B-4C05-9F39-7AD8CD0AE143}"/>
            </c:ext>
          </c:extLst>
        </c:ser>
        <c:ser>
          <c:idx val="2"/>
          <c:order val="2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237438037961533"/>
                  <c:y val="0.1184909141332709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Tables'!$M$28:$M$39</c:f>
              <c:numCache>
                <c:formatCode>General</c:formatCode>
                <c:ptCount val="12"/>
                <c:pt idx="0">
                  <c:v>2.3775951326665589E-11</c:v>
                </c:pt>
                <c:pt idx="1">
                  <c:v>2.5247516752655718E-11</c:v>
                </c:pt>
                <c:pt idx="2">
                  <c:v>2.7345381133539379E-11</c:v>
                </c:pt>
                <c:pt idx="3">
                  <c:v>2.912030543323268E-11</c:v>
                </c:pt>
                <c:pt idx="4">
                  <c:v>3.278151178469751E-11</c:v>
                </c:pt>
                <c:pt idx="5">
                  <c:v>4.2501084733998452E-11</c:v>
                </c:pt>
                <c:pt idx="6">
                  <c:v>6.7440796089020799E-11</c:v>
                </c:pt>
                <c:pt idx="7">
                  <c:v>8.6050747979733385E-11</c:v>
                </c:pt>
                <c:pt idx="8">
                  <c:v>1.1906320879327912E-10</c:v>
                </c:pt>
                <c:pt idx="9">
                  <c:v>2.4835321481771548E-10</c:v>
                </c:pt>
                <c:pt idx="10">
                  <c:v>4.8354159274076858E-10</c:v>
                </c:pt>
                <c:pt idx="11">
                  <c:v>6.9453658978572917E-10</c:v>
                </c:pt>
              </c:numCache>
            </c:numRef>
          </c:xVal>
          <c:yVal>
            <c:numRef>
              <c:f>'4. C Calibration Tables'!$C$28:$C$39</c:f>
              <c:numCache>
                <c:formatCode>General</c:formatCode>
                <c:ptCount val="12"/>
                <c:pt idx="0">
                  <c:v>3.8600000000000001E-12</c:v>
                </c:pt>
                <c:pt idx="1">
                  <c:v>5.3800000000000001E-12</c:v>
                </c:pt>
                <c:pt idx="2">
                  <c:v>7.1700000000000003E-12</c:v>
                </c:pt>
                <c:pt idx="3">
                  <c:v>8.9799999999999993E-12</c:v>
                </c:pt>
                <c:pt idx="4">
                  <c:v>1.286E-11</c:v>
                </c:pt>
                <c:pt idx="5">
                  <c:v>2.392E-11</c:v>
                </c:pt>
                <c:pt idx="6">
                  <c:v>4.93E-11</c:v>
                </c:pt>
                <c:pt idx="7">
                  <c:v>6.9709999999999998E-11</c:v>
                </c:pt>
                <c:pt idx="8">
                  <c:v>1.025E-10</c:v>
                </c:pt>
                <c:pt idx="9">
                  <c:v>2.2489999999999999E-10</c:v>
                </c:pt>
                <c:pt idx="10">
                  <c:v>4.4809999999999998E-10</c:v>
                </c:pt>
                <c:pt idx="11">
                  <c:v>6.5040000000000005E-10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0B-4C05-9F39-7AD8CD0AE143}"/>
            </c:ext>
          </c:extLst>
        </c:ser>
        <c:ser>
          <c:idx val="3"/>
          <c:order val="3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832908510833111"/>
                  <c:y val="0.1907015441381733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Tables'!$M$40:$M$51</c:f>
              <c:numCache>
                <c:formatCode>General</c:formatCode>
                <c:ptCount val="12"/>
                <c:pt idx="0">
                  <c:v>2.6562739546982894E-11</c:v>
                </c:pt>
                <c:pt idx="1">
                  <c:v>2.7767171063874322E-11</c:v>
                </c:pt>
                <c:pt idx="2">
                  <c:v>3.0436565886919824E-11</c:v>
                </c:pt>
                <c:pt idx="3">
                  <c:v>2.9189490424697346E-11</c:v>
                </c:pt>
                <c:pt idx="4">
                  <c:v>3.379993434545236E-11</c:v>
                </c:pt>
                <c:pt idx="5">
                  <c:v>4.7274581671627066E-11</c:v>
                </c:pt>
                <c:pt idx="6">
                  <c:v>6.6260594024521504E-11</c:v>
                </c:pt>
                <c:pt idx="7">
                  <c:v>8.7679643521869679E-11</c:v>
                </c:pt>
                <c:pt idx="8">
                  <c:v>1.2014363402880866E-10</c:v>
                </c:pt>
                <c:pt idx="9">
                  <c:v>2.3877801144996779E-10</c:v>
                </c:pt>
                <c:pt idx="10">
                  <c:v>4.6924980015353811E-10</c:v>
                </c:pt>
                <c:pt idx="11">
                  <c:v>6.7774184873751792E-10</c:v>
                </c:pt>
              </c:numCache>
            </c:numRef>
          </c:xVal>
          <c:yVal>
            <c:numRef>
              <c:f>'4. C Calibration Tables'!$C$40:$C$51</c:f>
              <c:numCache>
                <c:formatCode>General</c:formatCode>
                <c:ptCount val="12"/>
                <c:pt idx="0">
                  <c:v>4.0200000000000002E-12</c:v>
                </c:pt>
                <c:pt idx="1">
                  <c:v>5.5800000000000001E-12</c:v>
                </c:pt>
                <c:pt idx="2">
                  <c:v>7.1899999999999999E-12</c:v>
                </c:pt>
                <c:pt idx="3">
                  <c:v>8.7500000000000005E-12</c:v>
                </c:pt>
                <c:pt idx="4">
                  <c:v>1.276E-11</c:v>
                </c:pt>
                <c:pt idx="5">
                  <c:v>2.3949999999999999E-11</c:v>
                </c:pt>
                <c:pt idx="6">
                  <c:v>4.9329999999999999E-11</c:v>
                </c:pt>
                <c:pt idx="7">
                  <c:v>6.9599999999999997E-11</c:v>
                </c:pt>
                <c:pt idx="8">
                  <c:v>1.025E-10</c:v>
                </c:pt>
                <c:pt idx="9">
                  <c:v>2.25E-10</c:v>
                </c:pt>
                <c:pt idx="10">
                  <c:v>4.505E-10</c:v>
                </c:pt>
                <c:pt idx="11">
                  <c:v>6.5300000000000002E-10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0B-4C05-9F39-7AD8CD0AE143}"/>
            </c:ext>
          </c:extLst>
        </c:ser>
        <c:ser>
          <c:idx val="4"/>
          <c:order val="4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>
                <a:solidFill>
                  <a:srgbClr val="002060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24638096736716233"/>
                  <c:y val="0.25010999534432998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rgbClr val="00206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Tables'!$M$52:$M$63</c:f>
              <c:numCache>
                <c:formatCode>General</c:formatCode>
                <c:ptCount val="12"/>
                <c:pt idx="0">
                  <c:v>4.0916530381889016E-11</c:v>
                </c:pt>
                <c:pt idx="1">
                  <c:v>4.3650858485961989E-11</c:v>
                </c:pt>
                <c:pt idx="2">
                  <c:v>4.3874860695845509E-11</c:v>
                </c:pt>
                <c:pt idx="3">
                  <c:v>4.6293818784626955E-11</c:v>
                </c:pt>
                <c:pt idx="4">
                  <c:v>5.2564497143901175E-11</c:v>
                </c:pt>
                <c:pt idx="5">
                  <c:v>6.1604075780668886E-11</c:v>
                </c:pt>
                <c:pt idx="6">
                  <c:v>8.8443634659078433E-11</c:v>
                </c:pt>
                <c:pt idx="7">
                  <c:v>1.0988272393800012E-10</c:v>
                </c:pt>
                <c:pt idx="8">
                  <c:v>1.4319433125198444E-10</c:v>
                </c:pt>
                <c:pt idx="9">
                  <c:v>2.6886154655395737E-10</c:v>
                </c:pt>
                <c:pt idx="10">
                  <c:v>5.0258096504223077E-10</c:v>
                </c:pt>
                <c:pt idx="11">
                  <c:v>7.0404871848912519E-10</c:v>
                </c:pt>
              </c:numCache>
            </c:numRef>
          </c:xVal>
          <c:yVal>
            <c:numRef>
              <c:f>'4. C Calibration Tables'!$C$52:$C$63</c:f>
              <c:numCache>
                <c:formatCode>General</c:formatCode>
                <c:ptCount val="12"/>
                <c:pt idx="0">
                  <c:v>4.0499999999999999E-12</c:v>
                </c:pt>
                <c:pt idx="1">
                  <c:v>5.5800000000000001E-12</c:v>
                </c:pt>
                <c:pt idx="2">
                  <c:v>7.15E-12</c:v>
                </c:pt>
                <c:pt idx="3">
                  <c:v>8.8999999999999996E-12</c:v>
                </c:pt>
                <c:pt idx="4">
                  <c:v>1.2739999999999999E-11</c:v>
                </c:pt>
                <c:pt idx="5">
                  <c:v>2.4000000000000001E-11</c:v>
                </c:pt>
                <c:pt idx="6">
                  <c:v>4.9359999999999998E-11</c:v>
                </c:pt>
                <c:pt idx="7">
                  <c:v>6.9739999999999996E-11</c:v>
                </c:pt>
                <c:pt idx="8">
                  <c:v>1.026E-10</c:v>
                </c:pt>
                <c:pt idx="9">
                  <c:v>2.25E-10</c:v>
                </c:pt>
                <c:pt idx="10">
                  <c:v>4.5349999999999998E-10</c:v>
                </c:pt>
                <c:pt idx="11">
                  <c:v>6.5710000000000004E-10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0B-4C05-9F39-7AD8CD0AE143}"/>
            </c:ext>
          </c:extLst>
        </c:ser>
        <c:ser>
          <c:idx val="5"/>
          <c:order val="5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36262479446506"/>
                  <c:y val="0.3386828611490961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Tables'!$M$64:$M$75</c:f>
              <c:numCache>
                <c:formatCode>General</c:formatCode>
                <c:ptCount val="12"/>
                <c:pt idx="0">
                  <c:v>6.3877750360847096E-11</c:v>
                </c:pt>
                <c:pt idx="1">
                  <c:v>6.4947378010124618E-11</c:v>
                </c:pt>
                <c:pt idx="2">
                  <c:v>6.5799616362312675E-11</c:v>
                </c:pt>
                <c:pt idx="3">
                  <c:v>6.9343439999297838E-11</c:v>
                </c:pt>
                <c:pt idx="4">
                  <c:v>7.2082243646915579E-11</c:v>
                </c:pt>
                <c:pt idx="5">
                  <c:v>8.1639892262543693E-11</c:v>
                </c:pt>
                <c:pt idx="6">
                  <c:v>1.0922226721597701E-10</c:v>
                </c:pt>
                <c:pt idx="7">
                  <c:v>1.3162444605354387E-10</c:v>
                </c:pt>
                <c:pt idx="8">
                  <c:v>1.6445036469942824E-10</c:v>
                </c:pt>
                <c:pt idx="9">
                  <c:v>2.8988764331824123E-10</c:v>
                </c:pt>
                <c:pt idx="10">
                  <c:v>5.2418824982678123E-10</c:v>
                </c:pt>
                <c:pt idx="11">
                  <c:v>7.2523284727501556E-10</c:v>
                </c:pt>
              </c:numCache>
            </c:numRef>
          </c:xVal>
          <c:yVal>
            <c:numRef>
              <c:f>'4. C Calibration Tables'!$C$64:$C$75</c:f>
              <c:numCache>
                <c:formatCode>General</c:formatCode>
                <c:ptCount val="12"/>
                <c:pt idx="0">
                  <c:v>3.9999999999999999E-12</c:v>
                </c:pt>
                <c:pt idx="1">
                  <c:v>5.6599999999999997E-12</c:v>
                </c:pt>
                <c:pt idx="2">
                  <c:v>7.25E-12</c:v>
                </c:pt>
                <c:pt idx="3">
                  <c:v>8.9700000000000008E-12</c:v>
                </c:pt>
                <c:pt idx="4">
                  <c:v>1.28E-11</c:v>
                </c:pt>
                <c:pt idx="5">
                  <c:v>2.4000000000000001E-11</c:v>
                </c:pt>
                <c:pt idx="6">
                  <c:v>4.9399999999999999E-11</c:v>
                </c:pt>
                <c:pt idx="7">
                  <c:v>6.9799999999999994E-11</c:v>
                </c:pt>
                <c:pt idx="8">
                  <c:v>1.026E-10</c:v>
                </c:pt>
                <c:pt idx="9">
                  <c:v>2.2520000000000001E-10</c:v>
                </c:pt>
                <c:pt idx="10">
                  <c:v>4.5549999999999998E-10</c:v>
                </c:pt>
                <c:pt idx="11">
                  <c:v>6.6029999999999998E-10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0B-4C05-9F39-7AD8CD0AE143}"/>
            </c:ext>
          </c:extLst>
        </c:ser>
        <c:ser>
          <c:idx val="6"/>
          <c:order val="6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>
                <a:solidFill>
                  <a:schemeClr val="accent3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34509257365676499"/>
                  <c:y val="0.4214950777368966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chemeClr val="accent3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Tables'!$M$76:$M$87</c:f>
              <c:numCache>
                <c:formatCode>General</c:formatCode>
                <c:ptCount val="12"/>
                <c:pt idx="0">
                  <c:v>1.0151643313057752E-10</c:v>
                </c:pt>
                <c:pt idx="1">
                  <c:v>1.0514431848791632E-10</c:v>
                </c:pt>
                <c:pt idx="2">
                  <c:v>1.0730077896943765E-10</c:v>
                </c:pt>
                <c:pt idx="3">
                  <c:v>1.0957376231214805E-10</c:v>
                </c:pt>
                <c:pt idx="4">
                  <c:v>1.134092743128951E-10</c:v>
                </c:pt>
                <c:pt idx="5">
                  <c:v>1.2230094259623036E-10</c:v>
                </c:pt>
                <c:pt idx="6">
                  <c:v>1.5047318776805091E-10</c:v>
                </c:pt>
                <c:pt idx="7">
                  <c:v>1.7213771895594099E-10</c:v>
                </c:pt>
                <c:pt idx="8">
                  <c:v>2.0504552897805033E-10</c:v>
                </c:pt>
                <c:pt idx="9">
                  <c:v>3.2975992254789249E-10</c:v>
                </c:pt>
                <c:pt idx="10">
                  <c:v>5.6958399268204329E-10</c:v>
                </c:pt>
                <c:pt idx="11">
                  <c:v>7.7096995660790685E-10</c:v>
                </c:pt>
              </c:numCache>
            </c:numRef>
          </c:xVal>
          <c:yVal>
            <c:numRef>
              <c:f>'4. C Calibration Tables'!$C$76:$C$87</c:f>
              <c:numCache>
                <c:formatCode>General</c:formatCode>
                <c:ptCount val="12"/>
                <c:pt idx="0">
                  <c:v>4.1999999999999999E-12</c:v>
                </c:pt>
                <c:pt idx="1">
                  <c:v>6.0500000000000003E-12</c:v>
                </c:pt>
                <c:pt idx="2">
                  <c:v>7.4699999999999995E-12</c:v>
                </c:pt>
                <c:pt idx="3">
                  <c:v>9.2600000000000005E-12</c:v>
                </c:pt>
                <c:pt idx="4">
                  <c:v>1.3E-11</c:v>
                </c:pt>
                <c:pt idx="5">
                  <c:v>2.425E-11</c:v>
                </c:pt>
                <c:pt idx="6">
                  <c:v>4.97E-11</c:v>
                </c:pt>
                <c:pt idx="7">
                  <c:v>7.0099999999999996E-11</c:v>
                </c:pt>
                <c:pt idx="8">
                  <c:v>1.0300000000000001E-10</c:v>
                </c:pt>
                <c:pt idx="9">
                  <c:v>2.2539999999999999E-10</c:v>
                </c:pt>
                <c:pt idx="10">
                  <c:v>4.576E-10</c:v>
                </c:pt>
                <c:pt idx="11">
                  <c:v>6.6299999999999999E-10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0B-4C05-9F39-7AD8CD0AE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Capacitance (Post-Calibration)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168284537685473E-2"/>
                  <c:y val="-5.004753900551416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Tables'!$S$4:$S$15</c:f>
              <c:numCache>
                <c:formatCode>General</c:formatCode>
                <c:ptCount val="12"/>
                <c:pt idx="0" formatCode="0.00E+00">
                  <c:v>8.3246913004781949E-12</c:v>
                </c:pt>
                <c:pt idx="1">
                  <c:v>9.5653742008552475E-12</c:v>
                </c:pt>
                <c:pt idx="2">
                  <c:v>1.0077178071908945E-11</c:v>
                </c:pt>
                <c:pt idx="3">
                  <c:v>1.2787049433721662E-11</c:v>
                </c:pt>
                <c:pt idx="4">
                  <c:v>2.2761648984896105E-11</c:v>
                </c:pt>
                <c:pt idx="5">
                  <c:v>3.9463820635852076E-11</c:v>
                </c:pt>
                <c:pt idx="6">
                  <c:v>6.4758730704095228E-11</c:v>
                </c:pt>
                <c:pt idx="7">
                  <c:v>8.5855101860612316E-11</c:v>
                </c:pt>
                <c:pt idx="8">
                  <c:v>9.9856948203079084E-11</c:v>
                </c:pt>
                <c:pt idx="9">
                  <c:v>1.9888447807311227E-10</c:v>
                </c:pt>
                <c:pt idx="10">
                  <c:v>4.1691699508161936E-10</c:v>
                </c:pt>
                <c:pt idx="11">
                  <c:v>6.5957019967769113E-10</c:v>
                </c:pt>
              </c:numCache>
            </c:numRef>
          </c:xVal>
          <c:yVal>
            <c:numRef>
              <c:f>'4. C Calibration Tables'!$C$4:$C$15</c:f>
              <c:numCache>
                <c:formatCode>General</c:formatCode>
                <c:ptCount val="12"/>
                <c:pt idx="0">
                  <c:v>3.8299999999999996E-12</c:v>
                </c:pt>
                <c:pt idx="1">
                  <c:v>5.4400000000000002E-12</c:v>
                </c:pt>
                <c:pt idx="2">
                  <c:v>6.44E-12</c:v>
                </c:pt>
                <c:pt idx="3">
                  <c:v>8.6999999999999997E-12</c:v>
                </c:pt>
                <c:pt idx="4">
                  <c:v>1.247E-11</c:v>
                </c:pt>
                <c:pt idx="5">
                  <c:v>2.343E-11</c:v>
                </c:pt>
                <c:pt idx="6">
                  <c:v>4.9200000000000002E-11</c:v>
                </c:pt>
                <c:pt idx="7">
                  <c:v>6.9420000000000004E-11</c:v>
                </c:pt>
                <c:pt idx="8">
                  <c:v>1.0247E-10</c:v>
                </c:pt>
                <c:pt idx="9">
                  <c:v>2.251E-10</c:v>
                </c:pt>
                <c:pt idx="10">
                  <c:v>4.431E-10</c:v>
                </c:pt>
                <c:pt idx="11">
                  <c:v>6.4209999999999999E-10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6-483D-A8C3-F147073A9065}"/>
            </c:ext>
          </c:extLst>
        </c:ser>
        <c:ser>
          <c:idx val="1"/>
          <c:order val="1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522613368393756E-2"/>
                  <c:y val="6.6945245391275025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Tables'!$S$16:$S$27</c:f>
              <c:numCache>
                <c:formatCode>General</c:formatCode>
                <c:ptCount val="12"/>
                <c:pt idx="0">
                  <c:v>5.5473768939951873E-12</c:v>
                </c:pt>
                <c:pt idx="1">
                  <c:v>8.1754264658620841E-12</c:v>
                </c:pt>
                <c:pt idx="2">
                  <c:v>9.7987754283214462E-12</c:v>
                </c:pt>
                <c:pt idx="3">
                  <c:v>1.1744087510019071E-11</c:v>
                </c:pt>
                <c:pt idx="4">
                  <c:v>1.8283812619470866E-11</c:v>
                </c:pt>
                <c:pt idx="5">
                  <c:v>3.3654707823784194E-11</c:v>
                </c:pt>
                <c:pt idx="6">
                  <c:v>6.295818814191401E-11</c:v>
                </c:pt>
                <c:pt idx="7">
                  <c:v>8.035654184592611E-11</c:v>
                </c:pt>
                <c:pt idx="8">
                  <c:v>1.0368098999587784E-10</c:v>
                </c:pt>
                <c:pt idx="9">
                  <c:v>1.9694516126974866E-10</c:v>
                </c:pt>
                <c:pt idx="10">
                  <c:v>4.3808004043899982E-10</c:v>
                </c:pt>
                <c:pt idx="11">
                  <c:v>5.8432907878513857E-10</c:v>
                </c:pt>
              </c:numCache>
            </c:numRef>
          </c:xVal>
          <c:yVal>
            <c:numRef>
              <c:f>'4. C Calibration Tables'!$C$16:$C$27</c:f>
              <c:numCache>
                <c:formatCode>General</c:formatCode>
                <c:ptCount val="12"/>
                <c:pt idx="0">
                  <c:v>3.8799999999999996E-12</c:v>
                </c:pt>
                <c:pt idx="1">
                  <c:v>5.0499999999999997E-12</c:v>
                </c:pt>
                <c:pt idx="2">
                  <c:v>6.6799999999999998E-12</c:v>
                </c:pt>
                <c:pt idx="3">
                  <c:v>8.8899999999999995E-12</c:v>
                </c:pt>
                <c:pt idx="4">
                  <c:v>1.278E-11</c:v>
                </c:pt>
                <c:pt idx="5">
                  <c:v>2.4180000000000001E-11</c:v>
                </c:pt>
                <c:pt idx="6">
                  <c:v>4.9359999999999998E-11</c:v>
                </c:pt>
                <c:pt idx="7">
                  <c:v>6.9659999999999995E-11</c:v>
                </c:pt>
                <c:pt idx="8">
                  <c:v>1.027E-10</c:v>
                </c:pt>
                <c:pt idx="9">
                  <c:v>2.2464999999999999E-10</c:v>
                </c:pt>
                <c:pt idx="10">
                  <c:v>4.4509999999999999E-10</c:v>
                </c:pt>
                <c:pt idx="11">
                  <c:v>6.4660000000000002E-10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6-483D-A8C3-F147073A9065}"/>
            </c:ext>
          </c:extLst>
        </c:ser>
        <c:ser>
          <c:idx val="2"/>
          <c:order val="2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184417009933119E-2"/>
                  <c:y val="9.745130621470268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Tables'!$S$28:$S$39</c:f>
              <c:numCache>
                <c:formatCode>General</c:formatCode>
                <c:ptCount val="12"/>
                <c:pt idx="0">
                  <c:v>4.3781439982553461E-12</c:v>
                </c:pt>
                <c:pt idx="1">
                  <c:v>5.9806504665110006E-12</c:v>
                </c:pt>
                <c:pt idx="2">
                  <c:v>8.7377293043363423E-12</c:v>
                </c:pt>
                <c:pt idx="3">
                  <c:v>1.0993328243909617E-11</c:v>
                </c:pt>
                <c:pt idx="4">
                  <c:v>1.5899364703895736E-11</c:v>
                </c:pt>
                <c:pt idx="5">
                  <c:v>2.8936517756294961E-11</c:v>
                </c:pt>
                <c:pt idx="6">
                  <c:v>6.0293895342507819E-11</c:v>
                </c:pt>
                <c:pt idx="7">
                  <c:v>8.2711047832420667E-11</c:v>
                </c:pt>
                <c:pt idx="8">
                  <c:v>1.19350854138371E-10</c:v>
                </c:pt>
                <c:pt idx="9">
                  <c:v>2.4740503484733419E-10</c:v>
                </c:pt>
                <c:pt idx="10">
                  <c:v>5.0093001421181683E-10</c:v>
                </c:pt>
                <c:pt idx="11">
                  <c:v>7.9123865873910437E-10</c:v>
                </c:pt>
              </c:numCache>
            </c:numRef>
          </c:xVal>
          <c:yVal>
            <c:numRef>
              <c:f>'4. C Calibration Tables'!$C$28:$C$39</c:f>
              <c:numCache>
                <c:formatCode>General</c:formatCode>
                <c:ptCount val="12"/>
                <c:pt idx="0">
                  <c:v>3.8600000000000001E-12</c:v>
                </c:pt>
                <c:pt idx="1">
                  <c:v>5.3800000000000001E-12</c:v>
                </c:pt>
                <c:pt idx="2">
                  <c:v>7.1700000000000003E-12</c:v>
                </c:pt>
                <c:pt idx="3">
                  <c:v>8.9799999999999993E-12</c:v>
                </c:pt>
                <c:pt idx="4">
                  <c:v>1.286E-11</c:v>
                </c:pt>
                <c:pt idx="5">
                  <c:v>2.392E-11</c:v>
                </c:pt>
                <c:pt idx="6">
                  <c:v>4.93E-11</c:v>
                </c:pt>
                <c:pt idx="7">
                  <c:v>6.9709999999999998E-11</c:v>
                </c:pt>
                <c:pt idx="8">
                  <c:v>1.025E-10</c:v>
                </c:pt>
                <c:pt idx="9">
                  <c:v>2.2489999999999999E-10</c:v>
                </c:pt>
                <c:pt idx="10">
                  <c:v>4.4809999999999998E-10</c:v>
                </c:pt>
                <c:pt idx="11">
                  <c:v>6.5040000000000005E-10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6-483D-A8C3-F147073A9065}"/>
            </c:ext>
          </c:extLst>
        </c:ser>
        <c:ser>
          <c:idx val="3"/>
          <c:order val="3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37819692866766"/>
                  <c:y val="0.2033908720540550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Tables'!$S$40:$S$51</c:f>
              <c:numCache>
                <c:formatCode>General</c:formatCode>
                <c:ptCount val="12"/>
                <c:pt idx="0">
                  <c:v>5.6752836859560344E-12</c:v>
                </c:pt>
                <c:pt idx="1">
                  <c:v>6.7903893533066974E-12</c:v>
                </c:pt>
                <c:pt idx="2">
                  <c:v>1.006130487301929E-11</c:v>
                </c:pt>
                <c:pt idx="3">
                  <c:v>8.4830227551625775E-12</c:v>
                </c:pt>
                <c:pt idx="4">
                  <c:v>1.4189129945334857E-11</c:v>
                </c:pt>
                <c:pt idx="5">
                  <c:v>3.0760861534082053E-11</c:v>
                </c:pt>
                <c:pt idx="6">
                  <c:v>5.3033292635284899E-11</c:v>
                </c:pt>
                <c:pt idx="7">
                  <c:v>7.8192766200376604E-11</c:v>
                </c:pt>
                <c:pt idx="8">
                  <c:v>1.1578870990415152E-10</c:v>
                </c:pt>
                <c:pt idx="9">
                  <c:v>2.4371394842375326E-10</c:v>
                </c:pt>
                <c:pt idx="10">
                  <c:v>4.66251263771145E-10</c:v>
                </c:pt>
                <c:pt idx="11">
                  <c:v>6.6535427165761874E-10</c:v>
                </c:pt>
              </c:numCache>
            </c:numRef>
          </c:xVal>
          <c:yVal>
            <c:numRef>
              <c:f>'4. C Calibration Tables'!$C$40:$C$51</c:f>
              <c:numCache>
                <c:formatCode>General</c:formatCode>
                <c:ptCount val="12"/>
                <c:pt idx="0">
                  <c:v>4.0200000000000002E-12</c:v>
                </c:pt>
                <c:pt idx="1">
                  <c:v>5.5800000000000001E-12</c:v>
                </c:pt>
                <c:pt idx="2">
                  <c:v>7.1899999999999999E-12</c:v>
                </c:pt>
                <c:pt idx="3">
                  <c:v>8.7500000000000005E-12</c:v>
                </c:pt>
                <c:pt idx="4">
                  <c:v>1.276E-11</c:v>
                </c:pt>
                <c:pt idx="5">
                  <c:v>2.3949999999999999E-11</c:v>
                </c:pt>
                <c:pt idx="6">
                  <c:v>4.9329999999999999E-11</c:v>
                </c:pt>
                <c:pt idx="7">
                  <c:v>6.9599999999999997E-11</c:v>
                </c:pt>
                <c:pt idx="8">
                  <c:v>1.025E-10</c:v>
                </c:pt>
                <c:pt idx="9">
                  <c:v>2.25E-10</c:v>
                </c:pt>
                <c:pt idx="10">
                  <c:v>4.505E-10</c:v>
                </c:pt>
                <c:pt idx="11">
                  <c:v>6.5300000000000002E-10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6-483D-A8C3-F147073A9065}"/>
            </c:ext>
          </c:extLst>
        </c:ser>
        <c:ser>
          <c:idx val="4"/>
          <c:order val="4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>
                <a:solidFill>
                  <a:srgbClr val="002060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36208844349385577"/>
                  <c:y val="0.29771022360465821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rgbClr val="00206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Tables'!$S$52:$S$63</c:f>
              <c:numCache>
                <c:formatCode>General</c:formatCode>
                <c:ptCount val="12"/>
                <c:pt idx="0">
                  <c:v>3.3940561280641229E-12</c:v>
                </c:pt>
                <c:pt idx="1">
                  <c:v>5.1574263014542874E-12</c:v>
                </c:pt>
                <c:pt idx="2">
                  <c:v>5.3638995307716458E-12</c:v>
                </c:pt>
                <c:pt idx="3">
                  <c:v>7.6964923126542859E-12</c:v>
                </c:pt>
                <c:pt idx="4">
                  <c:v>1.4586011750055891E-11</c:v>
                </c:pt>
                <c:pt idx="5">
                  <c:v>2.529176013139119E-11</c:v>
                </c:pt>
                <c:pt idx="6">
                  <c:v>5.2871372112036255E-11</c:v>
                </c:pt>
                <c:pt idx="7">
                  <c:v>7.5531971259562662E-11</c:v>
                </c:pt>
                <c:pt idx="8">
                  <c:v>1.1098338505804806E-10</c:v>
                </c:pt>
                <c:pt idx="9">
                  <c:v>2.4485276732701705E-10</c:v>
                </c:pt>
                <c:pt idx="10">
                  <c:v>4.9034033899941643E-10</c:v>
                </c:pt>
                <c:pt idx="11">
                  <c:v>7.0068043813577902E-10</c:v>
                </c:pt>
              </c:numCache>
            </c:numRef>
          </c:xVal>
          <c:yVal>
            <c:numRef>
              <c:f>'4. C Calibration Tables'!$C$52:$C$63</c:f>
              <c:numCache>
                <c:formatCode>General</c:formatCode>
                <c:ptCount val="12"/>
                <c:pt idx="0">
                  <c:v>4.0499999999999999E-12</c:v>
                </c:pt>
                <c:pt idx="1">
                  <c:v>5.5800000000000001E-12</c:v>
                </c:pt>
                <c:pt idx="2">
                  <c:v>7.15E-12</c:v>
                </c:pt>
                <c:pt idx="3">
                  <c:v>8.8999999999999996E-12</c:v>
                </c:pt>
                <c:pt idx="4">
                  <c:v>1.2739999999999999E-11</c:v>
                </c:pt>
                <c:pt idx="5">
                  <c:v>2.4000000000000001E-11</c:v>
                </c:pt>
                <c:pt idx="6">
                  <c:v>4.9359999999999998E-11</c:v>
                </c:pt>
                <c:pt idx="7">
                  <c:v>6.9739999999999996E-11</c:v>
                </c:pt>
                <c:pt idx="8">
                  <c:v>1.026E-10</c:v>
                </c:pt>
                <c:pt idx="9">
                  <c:v>2.25E-10</c:v>
                </c:pt>
                <c:pt idx="10">
                  <c:v>4.5349999999999998E-10</c:v>
                </c:pt>
                <c:pt idx="11">
                  <c:v>6.5710000000000004E-10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6-483D-A8C3-F147073A9065}"/>
            </c:ext>
          </c:extLst>
        </c:ser>
        <c:ser>
          <c:idx val="5"/>
          <c:order val="5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85575571892961"/>
                  <c:y val="0.3898669044911453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Tables'!$S$64:$S$75</c:f>
              <c:numCache>
                <c:formatCode>General</c:formatCode>
                <c:ptCount val="12"/>
                <c:pt idx="0">
                  <c:v>5.6205557787744583E-12</c:v>
                </c:pt>
                <c:pt idx="1">
                  <c:v>5.1327767930518901E-12</c:v>
                </c:pt>
                <c:pt idx="2">
                  <c:v>6.0061230949789063E-12</c:v>
                </c:pt>
                <c:pt idx="3">
                  <c:v>9.3353901645135527E-12</c:v>
                </c:pt>
                <c:pt idx="4">
                  <c:v>1.2546770734335548E-11</c:v>
                </c:pt>
                <c:pt idx="5">
                  <c:v>2.4219530006888894E-11</c:v>
                </c:pt>
                <c:pt idx="6">
                  <c:v>5.1321319020859494E-11</c:v>
                </c:pt>
                <c:pt idx="7">
                  <c:v>7.448401845157929E-11</c:v>
                </c:pt>
                <c:pt idx="8">
                  <c:v>1.086649985394351E-10</c:v>
                </c:pt>
                <c:pt idx="9">
                  <c:v>2.3971522487734902E-10</c:v>
                </c:pt>
                <c:pt idx="10">
                  <c:v>4.8369818510436473E-10</c:v>
                </c:pt>
                <c:pt idx="11">
                  <c:v>6.9404699139626322E-10</c:v>
                </c:pt>
              </c:numCache>
            </c:numRef>
          </c:xVal>
          <c:yVal>
            <c:numRef>
              <c:f>'4. C Calibration Tables'!$C$64:$C$75</c:f>
              <c:numCache>
                <c:formatCode>General</c:formatCode>
                <c:ptCount val="12"/>
                <c:pt idx="0">
                  <c:v>3.9999999999999999E-12</c:v>
                </c:pt>
                <c:pt idx="1">
                  <c:v>5.6599999999999997E-12</c:v>
                </c:pt>
                <c:pt idx="2">
                  <c:v>7.25E-12</c:v>
                </c:pt>
                <c:pt idx="3">
                  <c:v>8.9700000000000008E-12</c:v>
                </c:pt>
                <c:pt idx="4">
                  <c:v>1.28E-11</c:v>
                </c:pt>
                <c:pt idx="5">
                  <c:v>2.4000000000000001E-11</c:v>
                </c:pt>
                <c:pt idx="6">
                  <c:v>4.9399999999999999E-11</c:v>
                </c:pt>
                <c:pt idx="7">
                  <c:v>6.9799999999999994E-11</c:v>
                </c:pt>
                <c:pt idx="8">
                  <c:v>1.026E-10</c:v>
                </c:pt>
                <c:pt idx="9">
                  <c:v>2.2520000000000001E-10</c:v>
                </c:pt>
                <c:pt idx="10">
                  <c:v>4.5549999999999998E-10</c:v>
                </c:pt>
                <c:pt idx="11">
                  <c:v>6.6029999999999998E-10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6-483D-A8C3-F147073A9065}"/>
            </c:ext>
          </c:extLst>
        </c:ser>
        <c:ser>
          <c:idx val="6"/>
          <c:order val="6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>
                <a:solidFill>
                  <a:schemeClr val="accent3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19895550685646518"/>
                  <c:y val="0.48408734018693039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chemeClr val="accent3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Tables'!$S$76:$S$87</c:f>
              <c:numCache>
                <c:formatCode>General</c:formatCode>
                <c:ptCount val="12"/>
                <c:pt idx="0">
                  <c:v>3.59034983196575E-12</c:v>
                </c:pt>
                <c:pt idx="1">
                  <c:v>4.5154680714153091E-12</c:v>
                </c:pt>
                <c:pt idx="2">
                  <c:v>6.7139033437921604E-12</c:v>
                </c:pt>
                <c:pt idx="3">
                  <c:v>8.7418163287191586E-12</c:v>
                </c:pt>
                <c:pt idx="4">
                  <c:v>1.3235625663396414E-11</c:v>
                </c:pt>
                <c:pt idx="5">
                  <c:v>2.5244636538212357E-11</c:v>
                </c:pt>
                <c:pt idx="6">
                  <c:v>5.2270799630499662E-11</c:v>
                </c:pt>
                <c:pt idx="7">
                  <c:v>7.4518988939089415E-11</c:v>
                </c:pt>
                <c:pt idx="8">
                  <c:v>1.0879874111919536E-10</c:v>
                </c:pt>
                <c:pt idx="9">
                  <c:v>2.3931413869823145E-10</c:v>
                </c:pt>
                <c:pt idx="10">
                  <c:v>4.894292811569941E-10</c:v>
                </c:pt>
                <c:pt idx="11">
                  <c:v>7.0126387323844176E-10</c:v>
                </c:pt>
              </c:numCache>
            </c:numRef>
          </c:xVal>
          <c:yVal>
            <c:numRef>
              <c:f>'4. C Calibration Tables'!$C$76:$C$87</c:f>
              <c:numCache>
                <c:formatCode>General</c:formatCode>
                <c:ptCount val="12"/>
                <c:pt idx="0">
                  <c:v>4.1999999999999999E-12</c:v>
                </c:pt>
                <c:pt idx="1">
                  <c:v>6.0500000000000003E-12</c:v>
                </c:pt>
                <c:pt idx="2">
                  <c:v>7.4699999999999995E-12</c:v>
                </c:pt>
                <c:pt idx="3">
                  <c:v>9.2600000000000005E-12</c:v>
                </c:pt>
                <c:pt idx="4">
                  <c:v>1.3E-11</c:v>
                </c:pt>
                <c:pt idx="5">
                  <c:v>2.425E-11</c:v>
                </c:pt>
                <c:pt idx="6">
                  <c:v>4.97E-11</c:v>
                </c:pt>
                <c:pt idx="7">
                  <c:v>7.0099999999999996E-11</c:v>
                </c:pt>
                <c:pt idx="8">
                  <c:v>1.0300000000000001E-10</c:v>
                </c:pt>
                <c:pt idx="9">
                  <c:v>2.2539999999999999E-10</c:v>
                </c:pt>
                <c:pt idx="10">
                  <c:v>4.576E-10</c:v>
                </c:pt>
                <c:pt idx="11">
                  <c:v>6.6299999999999999E-10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6-483D-A8C3-F147073A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  <c:max val="1.0000000000000006E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  <c:max val="1.0000000000000006E-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</xdr:colOff>
      <xdr:row>3</xdr:row>
      <xdr:rowOff>3175</xdr:rowOff>
    </xdr:from>
    <xdr:to>
      <xdr:col>22</xdr:col>
      <xdr:colOff>314325</xdr:colOff>
      <xdr:row>22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7A4682-5B8C-4A31-BDAA-549E6AEBF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23</xdr:row>
      <xdr:rowOff>0</xdr:rowOff>
    </xdr:from>
    <xdr:to>
      <xdr:col>22</xdr:col>
      <xdr:colOff>307975</xdr:colOff>
      <xdr:row>42</xdr:row>
      <xdr:rowOff>73025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B67AFC-8630-4312-B728-B7BF11C55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0.79528</cdr:x>
      <cdr:y>0.20894</cdr:y>
    </cdr:from>
    <cdr:to>
      <cdr:x>0.99722</cdr:x>
      <cdr:y>0.33792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9F43D58-5560-7BC2-0CEC-CBE1B73E6C7D}"/>
            </a:ext>
          </a:extLst>
        </cdr:cNvPr>
        <cdr:cNvSpPr txBox="1"/>
      </cdr:nvSpPr>
      <cdr:spPr>
        <a:xfrm xmlns:a="http://schemas.openxmlformats.org/drawingml/2006/main">
          <a:off x="3638550" y="771526"/>
          <a:ext cx="92392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100">
              <a:solidFill>
                <a:sysClr val="windowText" lastClr="000000"/>
              </a:solidFill>
            </a:rPr>
            <a:t>Frequency (Hz)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3175</xdr:colOff>
      <xdr:row>19</xdr:row>
      <xdr:rowOff>187325</xdr:rowOff>
    </xdr:from>
    <xdr:to>
      <xdr:col>24</xdr:col>
      <xdr:colOff>0</xdr:colOff>
      <xdr:row>40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286C2D-7369-4FB4-9128-0CB5EA6B8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8248</xdr:colOff>
      <xdr:row>4</xdr:row>
      <xdr:rowOff>4042</xdr:rowOff>
    </xdr:from>
    <xdr:to>
      <xdr:col>31</xdr:col>
      <xdr:colOff>607769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07CE1-AFA2-4FD6-9C1A-F88AFF15D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453</xdr:colOff>
      <xdr:row>28</xdr:row>
      <xdr:rowOff>3175</xdr:rowOff>
    </xdr:from>
    <xdr:to>
      <xdr:col>32</xdr:col>
      <xdr:colOff>5552</xdr:colOff>
      <xdr:row>51</xdr:row>
      <xdr:rowOff>15421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6ED9DC-ED3B-4099-BD0F-00E4F16E4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0.85664</cdr:x>
      <cdr:y>0.29065</cdr:y>
    </cdr:from>
    <cdr:to>
      <cdr:x>1</cdr:x>
      <cdr:y>0.36681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F36EA3-F4D1-1C80-58E2-B102791977CB}"/>
            </a:ext>
          </a:extLst>
        </cdr:cNvPr>
        <cdr:cNvSpPr txBox="1"/>
      </cdr:nvSpPr>
      <cdr:spPr>
        <a:xfrm xmlns:a="http://schemas.openxmlformats.org/drawingml/2006/main">
          <a:off x="6249677" y="1272308"/>
          <a:ext cx="1045919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>
              <a:solidFill>
                <a:sysClr val="windowText" lastClr="000000"/>
              </a:solidFill>
            </a:rPr>
            <a:t>Frequency</a:t>
          </a:r>
          <a:r>
            <a:rPr lang="en-CA" sz="1100" baseline="0">
              <a:solidFill>
                <a:sysClr val="windowText" lastClr="000000"/>
              </a:solidFill>
            </a:rPr>
            <a:t> (Hz)</a:t>
          </a:r>
          <a:endParaRPr lang="en-CA" sz="1100">
            <a:solidFill>
              <a:sysClr val="windowText" lastClr="000000"/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8248</xdr:colOff>
      <xdr:row>27</xdr:row>
      <xdr:rowOff>13567</xdr:rowOff>
    </xdr:from>
    <xdr:to>
      <xdr:col>31</xdr:col>
      <xdr:colOff>598244</xdr:colOff>
      <xdr:row>50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0C48D-742C-4E42-BF5C-95F8996AD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453</xdr:colOff>
      <xdr:row>3</xdr:row>
      <xdr:rowOff>3175</xdr:rowOff>
    </xdr:from>
    <xdr:to>
      <xdr:col>31</xdr:col>
      <xdr:colOff>605627</xdr:colOff>
      <xdr:row>26</xdr:row>
      <xdr:rowOff>15421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EE121A-C618-4FF8-8F9A-719BD9A84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600075</xdr:colOff>
      <xdr:row>3</xdr:row>
      <xdr:rowOff>0</xdr:rowOff>
    </xdr:from>
    <xdr:to>
      <xdr:col>44</xdr:col>
      <xdr:colOff>580471</xdr:colOff>
      <xdr:row>25</xdr:row>
      <xdr:rowOff>186458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2EDA4B-7896-4A21-8034-AC03681C2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27</xdr:row>
      <xdr:rowOff>0</xdr:rowOff>
    </xdr:from>
    <xdr:to>
      <xdr:col>44</xdr:col>
      <xdr:colOff>589996</xdr:colOff>
      <xdr:row>49</xdr:row>
      <xdr:rowOff>186458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9755B9-D186-4C51-A8D0-5802D12D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0.84159</cdr:x>
      <cdr:y>0.25508</cdr:y>
    </cdr:from>
    <cdr:to>
      <cdr:x>0.98361</cdr:x>
      <cdr:y>0.32662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7FCB715-EE33-3946-3A0D-EAD29DAB02AD}"/>
            </a:ext>
          </a:extLst>
        </cdr:cNvPr>
        <cdr:cNvSpPr txBox="1"/>
      </cdr:nvSpPr>
      <cdr:spPr>
        <a:xfrm xmlns:a="http://schemas.openxmlformats.org/drawingml/2006/main">
          <a:off x="6152696" y="1120774"/>
          <a:ext cx="10382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>
              <a:solidFill>
                <a:sysClr val="windowText" lastClr="000000"/>
              </a:solidFill>
            </a:rPr>
            <a:t>Frequency (Hz)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3AA3-A324-444C-9647-36F5D352532D}">
  <dimension ref="A1:N37"/>
  <sheetViews>
    <sheetView topLeftCell="F13" zoomScaleNormal="100" workbookViewId="0">
      <selection activeCell="S45" sqref="S45"/>
    </sheetView>
  </sheetViews>
  <sheetFormatPr defaultRowHeight="15" x14ac:dyDescent="0.25"/>
  <cols>
    <col min="1" max="1" width="21.42578125" bestFit="1" customWidth="1"/>
    <col min="2" max="2" width="14.42578125" bestFit="1" customWidth="1"/>
    <col min="3" max="3" width="10.5703125" bestFit="1" customWidth="1"/>
    <col min="4" max="4" width="12.42578125" bestFit="1" customWidth="1"/>
    <col min="7" max="7" width="12" bestFit="1" customWidth="1"/>
    <col min="11" max="12" width="12.7109375" bestFit="1" customWidth="1"/>
    <col min="13" max="13" width="22.28515625" bestFit="1" customWidth="1"/>
    <col min="14" max="14" width="24.85546875" bestFit="1" customWidth="1"/>
  </cols>
  <sheetData>
    <row r="1" spans="1:14" ht="23.25" x14ac:dyDescent="0.35">
      <c r="A1" s="63" t="s">
        <v>104</v>
      </c>
      <c r="B1" s="63"/>
      <c r="C1" s="11">
        <v>44699</v>
      </c>
    </row>
    <row r="3" spans="1:14" ht="18" thickBot="1" x14ac:dyDescent="0.35">
      <c r="A3" s="12" t="s">
        <v>49</v>
      </c>
      <c r="B3" t="b">
        <v>1</v>
      </c>
      <c r="E3" s="62" t="s">
        <v>1</v>
      </c>
      <c r="F3" s="62"/>
      <c r="G3" s="62" t="s">
        <v>9</v>
      </c>
      <c r="H3" s="62"/>
      <c r="I3" s="62" t="s">
        <v>10</v>
      </c>
      <c r="J3" s="62"/>
      <c r="K3" s="62" t="s">
        <v>9</v>
      </c>
      <c r="L3" s="62"/>
    </row>
    <row r="4" spans="1:14" ht="16.5" thickTop="1" thickBot="1" x14ac:dyDescent="0.3">
      <c r="A4" s="3" t="s">
        <v>5</v>
      </c>
      <c r="B4" s="3" t="s">
        <v>6</v>
      </c>
      <c r="C4" s="3" t="s">
        <v>0</v>
      </c>
      <c r="D4" s="3" t="s">
        <v>15</v>
      </c>
      <c r="E4" s="3" t="s">
        <v>3</v>
      </c>
      <c r="F4" s="3" t="s">
        <v>4</v>
      </c>
      <c r="G4" s="3" t="s">
        <v>8</v>
      </c>
      <c r="H4" s="3" t="s">
        <v>2</v>
      </c>
      <c r="I4" s="3" t="s">
        <v>8</v>
      </c>
      <c r="J4" s="3" t="s">
        <v>2</v>
      </c>
      <c r="K4" s="3" t="s">
        <v>14</v>
      </c>
      <c r="L4" s="3" t="s">
        <v>12</v>
      </c>
      <c r="M4" s="3" t="s">
        <v>7</v>
      </c>
      <c r="N4" s="7" t="s">
        <v>35</v>
      </c>
    </row>
    <row r="5" spans="1:14" x14ac:dyDescent="0.25">
      <c r="A5">
        <v>8</v>
      </c>
      <c r="B5" s="2">
        <f t="shared" ref="B5:B37" si="0">25500000/2^A5</f>
        <v>99609.375</v>
      </c>
      <c r="C5">
        <v>32</v>
      </c>
      <c r="D5">
        <f>C5/6375000</f>
        <v>5.0196078431372549E-6</v>
      </c>
      <c r="E5" s="1">
        <v>10000</v>
      </c>
      <c r="F5">
        <v>0</v>
      </c>
      <c r="G5">
        <v>3792.7714285714287</v>
      </c>
      <c r="H5">
        <v>86.314285714285717</v>
      </c>
      <c r="I5">
        <v>1.5228866252841606</v>
      </c>
      <c r="J5">
        <v>1.5449720953823727</v>
      </c>
      <c r="K5">
        <f>0.001*(G5^2+H5^2)/G5</f>
        <v>3.7947357325266431</v>
      </c>
      <c r="L5">
        <f>1000000000000*H5/(2*PI()*$B5*(G5^2+H5^2))</f>
        <v>9.5821814379406707</v>
      </c>
      <c r="M5" t="s">
        <v>11</v>
      </c>
      <c r="N5" s="8"/>
    </row>
    <row r="6" spans="1:14" x14ac:dyDescent="0.25">
      <c r="A6" s="4">
        <v>8</v>
      </c>
      <c r="B6" s="5">
        <f t="shared" si="0"/>
        <v>99609.375</v>
      </c>
      <c r="C6" s="4">
        <v>16</v>
      </c>
      <c r="D6" s="4">
        <f t="shared" ref="D6:D37" si="1">C6/6375000</f>
        <v>2.5098039215686274E-6</v>
      </c>
      <c r="E6" s="6">
        <v>10000</v>
      </c>
      <c r="F6" s="4">
        <v>0</v>
      </c>
      <c r="G6" s="4">
        <v>3800.72</v>
      </c>
      <c r="H6" s="4">
        <v>88.63333333333334</v>
      </c>
      <c r="I6" s="4">
        <v>1.7985920419409525</v>
      </c>
      <c r="J6" s="4">
        <v>1.4918296000400162</v>
      </c>
      <c r="K6" s="4">
        <f t="shared" ref="K6:K37" si="2">0.001*(G6^2+H6^2)/G6</f>
        <v>3.8027869419946159</v>
      </c>
      <c r="L6" s="4">
        <f t="shared" ref="L6:L37" si="3">1000000000000*H6/(2*PI()*$B6*(G6^2+H6^2))</f>
        <v>9.7982638253997596</v>
      </c>
      <c r="M6" s="4" t="s">
        <v>13</v>
      </c>
      <c r="N6" s="9" t="s">
        <v>34</v>
      </c>
    </row>
    <row r="7" spans="1:14" x14ac:dyDescent="0.25">
      <c r="A7">
        <v>8</v>
      </c>
      <c r="B7" s="2">
        <f t="shared" si="0"/>
        <v>99609.375</v>
      </c>
      <c r="C7">
        <v>15</v>
      </c>
      <c r="D7">
        <f t="shared" si="1"/>
        <v>2.352941176470588E-6</v>
      </c>
      <c r="E7" s="1">
        <v>10000</v>
      </c>
      <c r="F7">
        <v>0</v>
      </c>
      <c r="G7">
        <v>3782.1538461538462</v>
      </c>
      <c r="H7">
        <v>-292.93076923076922</v>
      </c>
      <c r="I7">
        <v>1.6523248817326781</v>
      </c>
      <c r="J7">
        <v>1.5301506287766431</v>
      </c>
      <c r="K7">
        <f t="shared" si="2"/>
        <v>3.8048415630084609</v>
      </c>
      <c r="L7">
        <f t="shared" si="3"/>
        <v>-32.524388565015094</v>
      </c>
      <c r="M7" t="s">
        <v>22</v>
      </c>
      <c r="N7" s="8"/>
    </row>
    <row r="8" spans="1:14" x14ac:dyDescent="0.25">
      <c r="A8">
        <v>8</v>
      </c>
      <c r="B8" s="2">
        <f t="shared" si="0"/>
        <v>99609.375</v>
      </c>
      <c r="C8">
        <v>8</v>
      </c>
      <c r="D8">
        <f t="shared" si="1"/>
        <v>1.2549019607843137E-6</v>
      </c>
      <c r="E8" s="1">
        <v>10000</v>
      </c>
      <c r="F8">
        <v>0</v>
      </c>
      <c r="G8">
        <v>2749.24609375</v>
      </c>
      <c r="H8">
        <v>-2622.46875</v>
      </c>
      <c r="I8">
        <v>1.6926958132549799</v>
      </c>
      <c r="J8">
        <v>1.5280578972997063</v>
      </c>
      <c r="K8">
        <f t="shared" si="2"/>
        <v>5.2507836463034696</v>
      </c>
      <c r="L8">
        <f t="shared" si="3"/>
        <v>-290.26354675493485</v>
      </c>
      <c r="M8" t="s">
        <v>16</v>
      </c>
      <c r="N8" s="8"/>
    </row>
    <row r="9" spans="1:14" x14ac:dyDescent="0.25">
      <c r="A9">
        <v>8</v>
      </c>
      <c r="B9" s="2">
        <f t="shared" si="0"/>
        <v>99609.375</v>
      </c>
      <c r="C9">
        <v>4</v>
      </c>
      <c r="D9">
        <f t="shared" si="1"/>
        <v>6.2745098039215686E-7</v>
      </c>
      <c r="E9" s="1">
        <v>10000</v>
      </c>
      <c r="F9">
        <v>0</v>
      </c>
      <c r="G9">
        <v>1535.8125</v>
      </c>
      <c r="H9">
        <v>-3475.76953125</v>
      </c>
      <c r="I9">
        <v>1.6735534798744856</v>
      </c>
      <c r="J9">
        <v>1.5454094620111001</v>
      </c>
      <c r="K9">
        <f t="shared" si="2"/>
        <v>9.4019900668356939</v>
      </c>
      <c r="L9">
        <f t="shared" si="3"/>
        <v>-384.60320796485138</v>
      </c>
      <c r="M9" t="s">
        <v>17</v>
      </c>
      <c r="N9" s="8"/>
    </row>
    <row r="10" spans="1:14" x14ac:dyDescent="0.25">
      <c r="A10">
        <v>8</v>
      </c>
      <c r="B10" s="2">
        <f t="shared" si="0"/>
        <v>99609.375</v>
      </c>
      <c r="C10">
        <v>3</v>
      </c>
      <c r="D10">
        <f t="shared" si="1"/>
        <v>4.7058823529411767E-7</v>
      </c>
      <c r="E10" s="1">
        <v>10000</v>
      </c>
      <c r="F10">
        <v>0</v>
      </c>
      <c r="G10">
        <v>1220.1556420233462</v>
      </c>
      <c r="H10">
        <v>-3608.6575875486383</v>
      </c>
      <c r="I10">
        <v>1.6804834387181642</v>
      </c>
      <c r="J10">
        <v>1.6898273163452937</v>
      </c>
      <c r="K10">
        <f t="shared" si="2"/>
        <v>11.892900278582745</v>
      </c>
      <c r="L10">
        <f t="shared" si="3"/>
        <v>-397.34026958235103</v>
      </c>
      <c r="M10" t="s">
        <v>18</v>
      </c>
      <c r="N10" s="8"/>
    </row>
    <row r="11" spans="1:14" x14ac:dyDescent="0.25">
      <c r="A11">
        <v>8</v>
      </c>
      <c r="B11" s="2">
        <f t="shared" si="0"/>
        <v>99609.375</v>
      </c>
      <c r="C11">
        <v>2</v>
      </c>
      <c r="D11">
        <f t="shared" si="1"/>
        <v>3.1372549019607843E-7</v>
      </c>
      <c r="E11" s="1">
        <v>10000</v>
      </c>
      <c r="F11">
        <v>0</v>
      </c>
      <c r="G11">
        <v>859.54615384615386</v>
      </c>
      <c r="H11">
        <v>-3710.8615384615387</v>
      </c>
      <c r="I11">
        <v>1.6460280325752883</v>
      </c>
      <c r="J11">
        <v>1.570173171017214</v>
      </c>
      <c r="K11">
        <f t="shared" si="2"/>
        <v>16.88020228268255</v>
      </c>
      <c r="L11">
        <f t="shared" si="3"/>
        <v>-408.64653288361069</v>
      </c>
      <c r="M11" t="s">
        <v>19</v>
      </c>
      <c r="N11" s="8"/>
    </row>
    <row r="12" spans="1:14" x14ac:dyDescent="0.25">
      <c r="A12">
        <v>8</v>
      </c>
      <c r="B12" s="2">
        <f t="shared" si="0"/>
        <v>99609.375</v>
      </c>
      <c r="C12">
        <v>1</v>
      </c>
      <c r="D12">
        <f t="shared" si="1"/>
        <v>1.5686274509803921E-7</v>
      </c>
      <c r="E12" s="1">
        <v>10000</v>
      </c>
      <c r="F12">
        <v>0</v>
      </c>
      <c r="G12">
        <v>463.37254901960785</v>
      </c>
      <c r="H12">
        <v>-3772.670588235294</v>
      </c>
      <c r="I12">
        <v>1.541081671484456</v>
      </c>
      <c r="J12">
        <v>1.744829236843525</v>
      </c>
      <c r="K12">
        <f t="shared" si="2"/>
        <v>31.179571420639345</v>
      </c>
      <c r="L12">
        <f t="shared" si="3"/>
        <v>-417.22311352477772</v>
      </c>
      <c r="M12" t="s">
        <v>20</v>
      </c>
      <c r="N12" s="8"/>
    </row>
    <row r="13" spans="1:14" x14ac:dyDescent="0.25">
      <c r="A13">
        <v>8</v>
      </c>
      <c r="B13" s="2">
        <f t="shared" si="0"/>
        <v>99609.375</v>
      </c>
      <c r="C13">
        <v>0</v>
      </c>
      <c r="D13">
        <f t="shared" si="1"/>
        <v>0</v>
      </c>
      <c r="E13" s="1">
        <v>10000</v>
      </c>
      <c r="F13">
        <v>0</v>
      </c>
      <c r="G13">
        <v>471.8220640569395</v>
      </c>
      <c r="H13">
        <v>-3768.4875444839859</v>
      </c>
      <c r="I13">
        <v>1.4867184275206407</v>
      </c>
      <c r="J13">
        <v>1.3207977823380055</v>
      </c>
      <c r="K13">
        <f t="shared" si="2"/>
        <v>30.571089255633431</v>
      </c>
      <c r="L13">
        <f t="shared" si="3"/>
        <v>-417.44363309740129</v>
      </c>
      <c r="M13" t="s">
        <v>21</v>
      </c>
      <c r="N13" s="8"/>
    </row>
    <row r="14" spans="1:14" x14ac:dyDescent="0.25">
      <c r="A14" s="4">
        <v>9</v>
      </c>
      <c r="B14" s="5">
        <f t="shared" si="0"/>
        <v>49804.6875</v>
      </c>
      <c r="C14" s="4">
        <v>17</v>
      </c>
      <c r="D14" s="4">
        <f t="shared" si="1"/>
        <v>2.6666666666666668E-6</v>
      </c>
      <c r="E14" s="6">
        <v>10000</v>
      </c>
      <c r="F14" s="4">
        <v>0</v>
      </c>
      <c r="G14" s="4">
        <v>8970.1241501976638</v>
      </c>
      <c r="H14" s="4">
        <v>1.6010900790513771</v>
      </c>
      <c r="I14" s="4">
        <v>1.1911119166535233</v>
      </c>
      <c r="J14" s="4">
        <v>1.0363991137721398</v>
      </c>
      <c r="K14" s="4">
        <f t="shared" si="2"/>
        <v>8.9701244359784837</v>
      </c>
      <c r="L14" s="4">
        <f t="shared" si="3"/>
        <v>6.358706169034721E-2</v>
      </c>
      <c r="M14" s="4" t="s">
        <v>72</v>
      </c>
      <c r="N14" s="9" t="s">
        <v>34</v>
      </c>
    </row>
    <row r="15" spans="1:14" x14ac:dyDescent="0.25">
      <c r="A15">
        <v>9</v>
      </c>
      <c r="B15" s="2">
        <f t="shared" si="0"/>
        <v>49804.6875</v>
      </c>
      <c r="C15">
        <v>16</v>
      </c>
      <c r="D15">
        <f t="shared" si="1"/>
        <v>2.5098039215686274E-6</v>
      </c>
      <c r="E15" s="1">
        <v>10000</v>
      </c>
      <c r="F15">
        <v>0</v>
      </c>
      <c r="G15">
        <v>8607.3569896193803</v>
      </c>
      <c r="H15">
        <v>-279.81745328719683</v>
      </c>
      <c r="I15">
        <v>2.0360628274351273</v>
      </c>
      <c r="J15">
        <v>1.4365776633255884</v>
      </c>
      <c r="K15">
        <f t="shared" si="2"/>
        <v>8.6164536039759785</v>
      </c>
      <c r="L15">
        <f t="shared" si="3"/>
        <v>-12.056641354235502</v>
      </c>
      <c r="M15" t="s">
        <v>71</v>
      </c>
      <c r="N15" s="8"/>
    </row>
    <row r="16" spans="1:14" x14ac:dyDescent="0.25">
      <c r="A16">
        <v>10</v>
      </c>
      <c r="B16" s="2">
        <f t="shared" si="0"/>
        <v>24902.34375</v>
      </c>
      <c r="C16">
        <v>32</v>
      </c>
      <c r="D16">
        <f t="shared" si="1"/>
        <v>5.0196078431372549E-6</v>
      </c>
      <c r="E16" s="1">
        <v>10000</v>
      </c>
      <c r="F16">
        <v>0</v>
      </c>
      <c r="G16">
        <v>8976.3361538461395</v>
      </c>
      <c r="H16">
        <v>3378.0695970695851</v>
      </c>
      <c r="I16">
        <v>0.57486313560976166</v>
      </c>
      <c r="J16">
        <v>0.87635620836928074</v>
      </c>
      <c r="K16">
        <f t="shared" si="2"/>
        <v>10.247606971590235</v>
      </c>
      <c r="L16">
        <f t="shared" si="3"/>
        <v>234.7074809117864</v>
      </c>
      <c r="M16" t="s">
        <v>36</v>
      </c>
      <c r="N16" s="8"/>
    </row>
    <row r="17" spans="1:14" x14ac:dyDescent="0.25">
      <c r="A17">
        <v>10</v>
      </c>
      <c r="B17" s="2">
        <f t="shared" si="0"/>
        <v>24902.34375</v>
      </c>
      <c r="C17">
        <v>18</v>
      </c>
      <c r="D17">
        <f>C17/6375000</f>
        <v>2.8235294117647058E-6</v>
      </c>
      <c r="E17" s="1">
        <v>10000</v>
      </c>
      <c r="F17">
        <v>0</v>
      </c>
      <c r="G17">
        <v>9590.0629921259915</v>
      </c>
      <c r="H17">
        <v>146.58915748031484</v>
      </c>
      <c r="I17">
        <v>1.0500321067163982</v>
      </c>
      <c r="J17">
        <v>0.86763842232399813</v>
      </c>
      <c r="K17">
        <f t="shared" si="2"/>
        <v>9.592303684508142</v>
      </c>
      <c r="L17">
        <f t="shared" si="3"/>
        <v>10.184445231736708</v>
      </c>
      <c r="M17" t="s">
        <v>80</v>
      </c>
      <c r="N17" s="8"/>
    </row>
    <row r="18" spans="1:14" x14ac:dyDescent="0.25">
      <c r="A18" s="4">
        <v>10</v>
      </c>
      <c r="B18" s="5">
        <f t="shared" si="0"/>
        <v>24902.34375</v>
      </c>
      <c r="C18" s="4">
        <v>17</v>
      </c>
      <c r="D18" s="4">
        <f t="shared" si="1"/>
        <v>2.6666666666666668E-6</v>
      </c>
      <c r="E18" s="6">
        <v>10000</v>
      </c>
      <c r="F18" s="4">
        <v>0</v>
      </c>
      <c r="G18" s="4">
        <v>9586.152140077842</v>
      </c>
      <c r="H18" s="4">
        <v>-79.477921789883439</v>
      </c>
      <c r="I18" s="4">
        <v>0.88250687094443447</v>
      </c>
      <c r="J18" s="4">
        <v>1.1407626118382399</v>
      </c>
      <c r="K18" s="4">
        <f t="shared" si="2"/>
        <v>9.5868110843507637</v>
      </c>
      <c r="L18" s="4">
        <f t="shared" si="3"/>
        <v>-5.5272349231975886</v>
      </c>
      <c r="M18" s="4" t="s">
        <v>40</v>
      </c>
      <c r="N18" s="9" t="s">
        <v>34</v>
      </c>
    </row>
    <row r="19" spans="1:14" x14ac:dyDescent="0.25">
      <c r="A19">
        <v>10</v>
      </c>
      <c r="B19" s="2">
        <f t="shared" si="0"/>
        <v>24902.34375</v>
      </c>
      <c r="C19">
        <v>16</v>
      </c>
      <c r="D19">
        <f t="shared" si="1"/>
        <v>2.5098039215686274E-6</v>
      </c>
      <c r="E19" s="1">
        <v>10000</v>
      </c>
      <c r="F19">
        <v>0</v>
      </c>
      <c r="G19">
        <v>9580.1945348837162</v>
      </c>
      <c r="H19">
        <v>-314.09881395348771</v>
      </c>
      <c r="I19">
        <v>0.92439629196423079</v>
      </c>
      <c r="J19">
        <v>0.71991676701767982</v>
      </c>
      <c r="K19">
        <f t="shared" si="2"/>
        <v>9.5904926623974873</v>
      </c>
      <c r="L19">
        <f t="shared" si="3"/>
        <v>-21.848969529912367</v>
      </c>
      <c r="M19" t="s">
        <v>37</v>
      </c>
    </row>
    <row r="20" spans="1:14" x14ac:dyDescent="0.25">
      <c r="A20">
        <v>10</v>
      </c>
      <c r="B20" s="2">
        <f t="shared" si="0"/>
        <v>24902.34375</v>
      </c>
      <c r="C20">
        <v>15</v>
      </c>
      <c r="D20">
        <f t="shared" si="1"/>
        <v>2.352941176470588E-6</v>
      </c>
      <c r="E20" s="1">
        <v>10000</v>
      </c>
      <c r="F20">
        <v>0</v>
      </c>
      <c r="G20">
        <v>9569.8660077519435</v>
      </c>
      <c r="H20">
        <v>-550.00968992248204</v>
      </c>
      <c r="I20">
        <v>0.83440594842192228</v>
      </c>
      <c r="J20">
        <v>0.88613518312201067</v>
      </c>
      <c r="K20">
        <f t="shared" si="2"/>
        <v>9.6014767595392279</v>
      </c>
      <c r="L20">
        <f t="shared" si="3"/>
        <v>-38.256598809518202</v>
      </c>
      <c r="M20" t="s">
        <v>39</v>
      </c>
      <c r="N20" s="8"/>
    </row>
    <row r="21" spans="1:14" x14ac:dyDescent="0.25">
      <c r="A21">
        <v>10</v>
      </c>
      <c r="B21" s="2">
        <f t="shared" si="0"/>
        <v>24902.34375</v>
      </c>
      <c r="C21">
        <v>8</v>
      </c>
      <c r="D21">
        <f t="shared" si="1"/>
        <v>1.2549019607843137E-6</v>
      </c>
      <c r="E21" s="1">
        <v>10000</v>
      </c>
      <c r="F21">
        <v>0</v>
      </c>
      <c r="G21">
        <v>9335.9486013986188</v>
      </c>
      <c r="H21">
        <v>-2178.3631118881199</v>
      </c>
      <c r="I21">
        <v>0.89686602861579778</v>
      </c>
      <c r="J21">
        <v>0.83963930488404048</v>
      </c>
      <c r="K21">
        <f t="shared" si="2"/>
        <v>9.8442275187144244</v>
      </c>
      <c r="L21">
        <f t="shared" si="3"/>
        <v>-151.48515910154447</v>
      </c>
      <c r="M21" t="s">
        <v>38</v>
      </c>
      <c r="N21" s="8"/>
    </row>
    <row r="22" spans="1:14" x14ac:dyDescent="0.25">
      <c r="A22">
        <v>11</v>
      </c>
      <c r="B22" s="2">
        <f t="shared" si="0"/>
        <v>12451.171875</v>
      </c>
      <c r="C22">
        <v>19</v>
      </c>
      <c r="D22">
        <f t="shared" si="1"/>
        <v>2.9803921568627452E-6</v>
      </c>
      <c r="E22" s="1">
        <v>10000</v>
      </c>
      <c r="F22">
        <v>0</v>
      </c>
      <c r="G22">
        <v>9770.5067537313244</v>
      </c>
      <c r="H22">
        <v>183.16528358208856</v>
      </c>
      <c r="I22">
        <v>0.86093812886879373</v>
      </c>
      <c r="J22">
        <v>0.40441002010004645</v>
      </c>
      <c r="K22">
        <f t="shared" si="2"/>
        <v>9.7739405081880104</v>
      </c>
      <c r="L22">
        <f t="shared" si="3"/>
        <v>24.516941211933489</v>
      </c>
      <c r="M22" t="s">
        <v>85</v>
      </c>
      <c r="N22" s="8"/>
    </row>
    <row r="23" spans="1:14" x14ac:dyDescent="0.25">
      <c r="A23">
        <v>11</v>
      </c>
      <c r="B23" s="2">
        <f t="shared" si="0"/>
        <v>12451.171875</v>
      </c>
      <c r="C23">
        <v>18</v>
      </c>
      <c r="D23">
        <f t="shared" si="1"/>
        <v>2.8235294117647058E-6</v>
      </c>
      <c r="E23" s="1">
        <v>10000</v>
      </c>
      <c r="F23">
        <v>0</v>
      </c>
      <c r="G23">
        <v>9771.960648854978</v>
      </c>
      <c r="H23">
        <v>63.827490458015049</v>
      </c>
      <c r="I23">
        <v>0.93005291997252049</v>
      </c>
      <c r="J23">
        <v>1.6058602015886558</v>
      </c>
      <c r="K23">
        <f t="shared" si="2"/>
        <v>9.772377550711683</v>
      </c>
      <c r="L23">
        <f t="shared" si="3"/>
        <v>8.5434980782976737</v>
      </c>
      <c r="M23" t="s">
        <v>84</v>
      </c>
      <c r="N23" s="8"/>
    </row>
    <row r="24" spans="1:14" x14ac:dyDescent="0.25">
      <c r="A24" s="4">
        <v>11</v>
      </c>
      <c r="B24" s="5">
        <f t="shared" si="0"/>
        <v>12451.171875</v>
      </c>
      <c r="C24" s="4">
        <v>17</v>
      </c>
      <c r="D24" s="4">
        <f t="shared" si="1"/>
        <v>2.6666666666666668E-6</v>
      </c>
      <c r="E24" s="6">
        <v>10000</v>
      </c>
      <c r="F24" s="4">
        <v>0</v>
      </c>
      <c r="G24" s="4">
        <v>9763.972150537691</v>
      </c>
      <c r="H24" s="4">
        <v>-56.829083870967814</v>
      </c>
      <c r="I24" s="4">
        <v>0.85143503084331607</v>
      </c>
      <c r="J24" s="4">
        <v>1.6784794639241551</v>
      </c>
      <c r="K24" s="4">
        <f t="shared" si="2"/>
        <v>9.7643029119044584</v>
      </c>
      <c r="L24" s="4">
        <f t="shared" si="3"/>
        <v>-7.6192598054579976</v>
      </c>
      <c r="M24" s="4" t="s">
        <v>86</v>
      </c>
      <c r="N24" s="9" t="s">
        <v>34</v>
      </c>
    </row>
    <row r="25" spans="1:14" x14ac:dyDescent="0.25">
      <c r="A25">
        <v>12</v>
      </c>
      <c r="B25" s="2">
        <f t="shared" si="0"/>
        <v>6225.5859375</v>
      </c>
      <c r="C25">
        <v>32</v>
      </c>
      <c r="D25">
        <f t="shared" si="1"/>
        <v>5.0196078431372549E-6</v>
      </c>
      <c r="E25" s="1">
        <v>10000</v>
      </c>
      <c r="F25">
        <v>0</v>
      </c>
      <c r="G25">
        <v>9639.8276923076864</v>
      </c>
      <c r="H25">
        <v>756.88096853146556</v>
      </c>
      <c r="I25">
        <v>5.1109260026562033</v>
      </c>
      <c r="J25">
        <v>5.0710010503702181</v>
      </c>
      <c r="K25">
        <f t="shared" si="2"/>
        <v>9.699254978646243</v>
      </c>
      <c r="L25">
        <f t="shared" si="3"/>
        <v>206.94733440344152</v>
      </c>
      <c r="M25" t="s">
        <v>47</v>
      </c>
      <c r="N25" s="8"/>
    </row>
    <row r="26" spans="1:14" x14ac:dyDescent="0.25">
      <c r="A26">
        <v>12</v>
      </c>
      <c r="B26" s="2">
        <f>25500000/2^A26</f>
        <v>6225.5859375</v>
      </c>
      <c r="C26">
        <v>20</v>
      </c>
      <c r="D26">
        <f>C26/6375000</f>
        <v>3.1372549019607842E-6</v>
      </c>
      <c r="E26" s="1">
        <v>10000</v>
      </c>
      <c r="F26">
        <v>0</v>
      </c>
      <c r="G26">
        <v>9676.05795180723</v>
      </c>
      <c r="H26">
        <v>35.663585943775125</v>
      </c>
      <c r="I26">
        <v>5.2415255970015249</v>
      </c>
      <c r="J26">
        <v>5.3309218311924838</v>
      </c>
      <c r="K26">
        <f t="shared" si="2"/>
        <v>9.676189399073122</v>
      </c>
      <c r="L26">
        <f t="shared" si="3"/>
        <v>9.7378277208579735</v>
      </c>
      <c r="M26" t="s">
        <v>52</v>
      </c>
      <c r="N26" s="8"/>
    </row>
    <row r="27" spans="1:14" x14ac:dyDescent="0.25">
      <c r="A27" s="4">
        <v>12</v>
      </c>
      <c r="B27" s="5">
        <f>25500000/2^A27</f>
        <v>6225.5859375</v>
      </c>
      <c r="C27" s="4">
        <v>19</v>
      </c>
      <c r="D27" s="4">
        <f>C27/6375000</f>
        <v>2.9803921568627452E-6</v>
      </c>
      <c r="E27" s="6">
        <v>10000</v>
      </c>
      <c r="F27" s="4">
        <v>0</v>
      </c>
      <c r="G27" s="4">
        <v>9668.7289763779518</v>
      </c>
      <c r="H27" s="4">
        <v>-23.717922677165376</v>
      </c>
      <c r="I27" s="4">
        <v>4.6698539548974729</v>
      </c>
      <c r="J27" s="4">
        <v>5.0999939401725118</v>
      </c>
      <c r="K27" s="4">
        <f t="shared" si="2"/>
        <v>9.6687871577436191</v>
      </c>
      <c r="L27" s="4">
        <f t="shared" si="3"/>
        <v>-6.4859733708138201</v>
      </c>
      <c r="M27" s="4" t="s">
        <v>53</v>
      </c>
      <c r="N27" s="9" t="s">
        <v>34</v>
      </c>
    </row>
    <row r="28" spans="1:14" x14ac:dyDescent="0.25">
      <c r="A28">
        <v>12</v>
      </c>
      <c r="B28" s="2">
        <f>25500000/2^A28</f>
        <v>6225.5859375</v>
      </c>
      <c r="C28">
        <v>18</v>
      </c>
      <c r="D28">
        <f>C28/6375000</f>
        <v>2.8235294117647058E-6</v>
      </c>
      <c r="E28" s="1">
        <v>10000</v>
      </c>
      <c r="F28">
        <v>0</v>
      </c>
      <c r="G28">
        <v>9667.0675280898813</v>
      </c>
      <c r="H28">
        <v>-85.001366292134904</v>
      </c>
      <c r="I28">
        <v>5.187947054348558</v>
      </c>
      <c r="J28">
        <v>5.2187149240846411</v>
      </c>
      <c r="K28">
        <f t="shared" si="2"/>
        <v>9.6678149349172902</v>
      </c>
      <c r="L28">
        <f t="shared" si="3"/>
        <v>-23.251058293922515</v>
      </c>
      <c r="M28" t="s">
        <v>51</v>
      </c>
      <c r="N28" s="8"/>
    </row>
    <row r="29" spans="1:14" x14ac:dyDescent="0.25">
      <c r="A29">
        <v>12</v>
      </c>
      <c r="B29" s="2">
        <f>25500000/2^A29</f>
        <v>6225.5859375</v>
      </c>
      <c r="C29">
        <v>17</v>
      </c>
      <c r="D29">
        <f>C29/6375000</f>
        <v>2.6666666666666668E-6</v>
      </c>
      <c r="E29" s="1">
        <v>10000</v>
      </c>
      <c r="F29">
        <v>0</v>
      </c>
      <c r="G29">
        <v>9667.7275000000009</v>
      </c>
      <c r="H29">
        <v>-144.25133064516123</v>
      </c>
      <c r="I29">
        <v>4.9736528610527158</v>
      </c>
      <c r="J29">
        <v>5.1505262081964922</v>
      </c>
      <c r="K29">
        <f t="shared" si="2"/>
        <v>9.669879861699572</v>
      </c>
      <c r="L29">
        <f t="shared" si="3"/>
        <v>-39.447024340633284</v>
      </c>
      <c r="M29" t="s">
        <v>50</v>
      </c>
      <c r="N29" s="8"/>
    </row>
    <row r="30" spans="1:14" x14ac:dyDescent="0.25">
      <c r="A30">
        <v>12</v>
      </c>
      <c r="B30" s="2">
        <f t="shared" si="0"/>
        <v>6225.5859375</v>
      </c>
      <c r="C30">
        <v>16</v>
      </c>
      <c r="D30">
        <f t="shared" si="1"/>
        <v>2.5098039215686274E-6</v>
      </c>
      <c r="E30" s="1">
        <v>10000</v>
      </c>
      <c r="F30">
        <v>0</v>
      </c>
      <c r="G30">
        <v>9668.6558759124109</v>
      </c>
      <c r="H30">
        <v>-204.6106021897811</v>
      </c>
      <c r="I30">
        <v>5.0449687446244305</v>
      </c>
      <c r="J30">
        <v>5.296308386435661</v>
      </c>
      <c r="K30">
        <f t="shared" si="2"/>
        <v>9.6729858985200803</v>
      </c>
      <c r="L30">
        <f t="shared" si="3"/>
        <v>-55.929556409769816</v>
      </c>
      <c r="M30" t="s">
        <v>48</v>
      </c>
      <c r="N30" s="8"/>
    </row>
    <row r="31" spans="1:14" x14ac:dyDescent="0.25">
      <c r="A31" s="4">
        <v>13</v>
      </c>
      <c r="B31" s="5">
        <f t="shared" si="0"/>
        <v>3112.79296875</v>
      </c>
      <c r="C31" s="4">
        <v>21</v>
      </c>
      <c r="D31" s="4">
        <f t="shared" si="1"/>
        <v>3.2941176470588236E-6</v>
      </c>
      <c r="E31" s="6">
        <v>10000</v>
      </c>
      <c r="F31" s="4">
        <v>0</v>
      </c>
      <c r="G31" s="4">
        <v>9676.3372156862806</v>
      </c>
      <c r="H31" s="4">
        <v>-5.0267319607843133</v>
      </c>
      <c r="I31" s="4">
        <v>4.422605532780195</v>
      </c>
      <c r="J31" s="4">
        <v>3.9682190134733095</v>
      </c>
      <c r="K31" s="4">
        <f t="shared" si="2"/>
        <v>9.6763398270084817</v>
      </c>
      <c r="L31" s="4">
        <f t="shared" si="3"/>
        <v>-2.7449441713985774</v>
      </c>
      <c r="M31" s="4" t="s">
        <v>94</v>
      </c>
      <c r="N31" s="9" t="s">
        <v>34</v>
      </c>
    </row>
    <row r="32" spans="1:14" x14ac:dyDescent="0.25">
      <c r="A32">
        <v>13</v>
      </c>
      <c r="B32" s="2">
        <f t="shared" si="0"/>
        <v>3112.79296875</v>
      </c>
      <c r="C32">
        <v>20</v>
      </c>
      <c r="D32">
        <f t="shared" si="1"/>
        <v>3.1372549019607842E-6</v>
      </c>
      <c r="E32" s="1">
        <v>10000</v>
      </c>
      <c r="F32">
        <v>0</v>
      </c>
      <c r="G32">
        <v>9674.2914423076909</v>
      </c>
      <c r="H32">
        <v>-35.173243589743592</v>
      </c>
      <c r="I32">
        <v>3.5258418029952101</v>
      </c>
      <c r="J32">
        <v>3.8744050309774907</v>
      </c>
      <c r="K32">
        <f t="shared" si="2"/>
        <v>9.6744193232043934</v>
      </c>
      <c r="L32">
        <f t="shared" si="3"/>
        <v>-19.214904959419368</v>
      </c>
      <c r="M32" t="s">
        <v>93</v>
      </c>
      <c r="N32" s="8"/>
    </row>
    <row r="33" spans="1:14" x14ac:dyDescent="0.25">
      <c r="A33">
        <v>14</v>
      </c>
      <c r="B33" s="2">
        <f t="shared" si="0"/>
        <v>1556.396484375</v>
      </c>
      <c r="C33">
        <v>32</v>
      </c>
      <c r="D33">
        <f t="shared" si="1"/>
        <v>5.0196078431372549E-6</v>
      </c>
      <c r="E33" s="1">
        <v>10000</v>
      </c>
      <c r="F33">
        <v>0</v>
      </c>
      <c r="G33">
        <v>9694.0525378787825</v>
      </c>
      <c r="H33">
        <v>113.15860984848491</v>
      </c>
      <c r="I33">
        <v>3.0792926428620651</v>
      </c>
      <c r="J33">
        <v>2.8406014226706953</v>
      </c>
      <c r="K33">
        <f t="shared" si="2"/>
        <v>9.6953734375678238</v>
      </c>
      <c r="L33">
        <f t="shared" si="3"/>
        <v>123.11687497068449</v>
      </c>
      <c r="M33" t="s">
        <v>60</v>
      </c>
      <c r="N33" s="8"/>
    </row>
    <row r="34" spans="1:14" x14ac:dyDescent="0.25">
      <c r="A34">
        <v>14</v>
      </c>
      <c r="B34" s="2">
        <f>25500000/2^A34</f>
        <v>1556.396484375</v>
      </c>
      <c r="C34">
        <v>25</v>
      </c>
      <c r="D34">
        <f>C34/6375000</f>
        <v>3.9215686274509803E-6</v>
      </c>
      <c r="E34" s="1">
        <v>10000</v>
      </c>
      <c r="F34">
        <v>0</v>
      </c>
      <c r="G34">
        <v>9698.6060147601311</v>
      </c>
      <c r="H34">
        <v>7.9378535793357781</v>
      </c>
      <c r="I34">
        <v>2.8407219964360642</v>
      </c>
      <c r="J34">
        <v>2.9556394886106112</v>
      </c>
      <c r="K34">
        <f t="shared" si="2"/>
        <v>9.6986125115205262</v>
      </c>
      <c r="L34">
        <f t="shared" si="3"/>
        <v>8.6294685139352456</v>
      </c>
      <c r="M34" t="s">
        <v>63</v>
      </c>
      <c r="N34" s="8"/>
    </row>
    <row r="35" spans="1:14" x14ac:dyDescent="0.25">
      <c r="A35" s="4">
        <v>14</v>
      </c>
      <c r="B35" s="5">
        <f>25500000/2^A35</f>
        <v>1556.396484375</v>
      </c>
      <c r="C35" s="4">
        <v>24</v>
      </c>
      <c r="D35" s="4">
        <f>C35/6375000</f>
        <v>3.7647058823529414E-6</v>
      </c>
      <c r="E35" s="6">
        <v>10000</v>
      </c>
      <c r="F35" s="4">
        <v>0</v>
      </c>
      <c r="G35" s="4">
        <v>9690.3200766283335</v>
      </c>
      <c r="H35" s="4">
        <v>-7.278178429118773</v>
      </c>
      <c r="I35" s="4">
        <v>2.9082459055245229</v>
      </c>
      <c r="J35" s="4">
        <v>2.7091004445021474</v>
      </c>
      <c r="K35" s="4">
        <f t="shared" si="2"/>
        <v>9.6903255431021798</v>
      </c>
      <c r="L35" s="4">
        <f t="shared" si="3"/>
        <v>-7.9258545711043364</v>
      </c>
      <c r="M35" s="4" t="s">
        <v>64</v>
      </c>
      <c r="N35" s="9" t="s">
        <v>34</v>
      </c>
    </row>
    <row r="36" spans="1:14" x14ac:dyDescent="0.25">
      <c r="A36">
        <v>14</v>
      </c>
      <c r="B36" s="2">
        <f>25500000/2^A36</f>
        <v>1556.396484375</v>
      </c>
      <c r="C36">
        <v>23</v>
      </c>
      <c r="D36">
        <f>C36/6375000</f>
        <v>3.607843137254902E-6</v>
      </c>
      <c r="E36" s="1">
        <v>10000</v>
      </c>
      <c r="F36">
        <v>0</v>
      </c>
      <c r="G36">
        <v>9690.099405594392</v>
      </c>
      <c r="H36">
        <v>-22.441721678321713</v>
      </c>
      <c r="I36">
        <v>2.6604194152167584</v>
      </c>
      <c r="J36">
        <v>2.8998244689615276</v>
      </c>
      <c r="K36">
        <f t="shared" si="2"/>
        <v>9.6901513793514003</v>
      </c>
      <c r="L36">
        <f t="shared" si="3"/>
        <v>-24.439778669339272</v>
      </c>
      <c r="M36" t="s">
        <v>62</v>
      </c>
      <c r="N36" s="8"/>
    </row>
    <row r="37" spans="1:14" x14ac:dyDescent="0.25">
      <c r="A37">
        <v>14</v>
      </c>
      <c r="B37" s="2">
        <f t="shared" si="0"/>
        <v>1556.396484375</v>
      </c>
      <c r="C37">
        <v>16</v>
      </c>
      <c r="D37">
        <f t="shared" si="1"/>
        <v>2.5098039215686274E-6</v>
      </c>
      <c r="E37" s="1">
        <v>10000</v>
      </c>
      <c r="F37">
        <v>0</v>
      </c>
      <c r="G37">
        <v>9690.7828799999879</v>
      </c>
      <c r="H37">
        <v>-128.18898799999991</v>
      </c>
      <c r="I37">
        <v>2.9432907613076331</v>
      </c>
      <c r="J37">
        <v>2.8723990676533768</v>
      </c>
      <c r="K37">
        <f t="shared" si="2"/>
        <v>9.6924785548332757</v>
      </c>
      <c r="L37">
        <f t="shared" si="3"/>
        <v>-139.55869421180199</v>
      </c>
      <c r="M37" t="s">
        <v>61</v>
      </c>
      <c r="N37" s="8"/>
    </row>
  </sheetData>
  <mergeCells count="5">
    <mergeCell ref="E3:F3"/>
    <mergeCell ref="G3:H3"/>
    <mergeCell ref="I3:J3"/>
    <mergeCell ref="K3:L3"/>
    <mergeCell ref="A1:B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3D93-2EBF-4FCD-93BB-B022F9B3A9A8}">
  <dimension ref="A1:X46"/>
  <sheetViews>
    <sheetView topLeftCell="G1" zoomScaleNormal="100" workbookViewId="0">
      <selection activeCell="E13" sqref="E13"/>
    </sheetView>
  </sheetViews>
  <sheetFormatPr defaultRowHeight="15" x14ac:dyDescent="0.25"/>
  <cols>
    <col min="1" max="1" width="10.140625" customWidth="1"/>
    <col min="2" max="2" width="13.7109375" customWidth="1"/>
    <col min="3" max="4" width="10.5703125" bestFit="1" customWidth="1"/>
    <col min="5" max="5" width="10.7109375" bestFit="1" customWidth="1"/>
    <col min="10" max="10" width="12" bestFit="1" customWidth="1"/>
    <col min="12" max="12" width="22.28515625" bestFit="1" customWidth="1"/>
    <col min="13" max="13" width="7.85546875" bestFit="1" customWidth="1"/>
    <col min="14" max="14" width="10.85546875" bestFit="1" customWidth="1"/>
    <col min="18" max="18" width="21.7109375" bestFit="1" customWidth="1"/>
  </cols>
  <sheetData>
    <row r="1" spans="1:24" ht="24" thickBot="1" x14ac:dyDescent="0.4">
      <c r="A1" s="65" t="s">
        <v>103</v>
      </c>
      <c r="B1" s="65"/>
      <c r="C1" s="65"/>
      <c r="D1" s="11">
        <v>44701</v>
      </c>
      <c r="R1" s="13" t="s">
        <v>83</v>
      </c>
      <c r="S1" s="64" t="s">
        <v>81</v>
      </c>
      <c r="T1" s="64"/>
      <c r="U1" s="64"/>
      <c r="V1" s="64"/>
      <c r="W1" s="64"/>
      <c r="X1" s="64"/>
    </row>
    <row r="2" spans="1:24" ht="18.75" thickTop="1" thickBot="1" x14ac:dyDescent="0.35">
      <c r="F2" s="62" t="s">
        <v>1</v>
      </c>
      <c r="G2" s="62"/>
      <c r="H2" s="62" t="s">
        <v>9</v>
      </c>
      <c r="I2" s="62"/>
      <c r="J2" s="62" t="s">
        <v>10</v>
      </c>
      <c r="K2" s="62"/>
      <c r="M2" s="62" t="s">
        <v>28</v>
      </c>
      <c r="N2" s="62"/>
      <c r="O2" s="62" t="s">
        <v>79</v>
      </c>
      <c r="P2" s="62"/>
      <c r="R2" s="3" t="s">
        <v>6</v>
      </c>
      <c r="S2" s="12">
        <v>1500</v>
      </c>
      <c r="T2" s="12">
        <v>2200</v>
      </c>
      <c r="U2" s="12">
        <v>3300</v>
      </c>
      <c r="V2" s="12">
        <v>4700</v>
      </c>
      <c r="W2" s="12">
        <v>6800</v>
      </c>
      <c r="X2" s="12">
        <v>10000</v>
      </c>
    </row>
    <row r="3" spans="1:24" ht="16.5" thickTop="1" thickBot="1" x14ac:dyDescent="0.3">
      <c r="A3" s="3" t="s">
        <v>5</v>
      </c>
      <c r="B3" s="3" t="s">
        <v>6</v>
      </c>
      <c r="C3" s="3" t="s">
        <v>0</v>
      </c>
      <c r="D3" s="3" t="s">
        <v>26</v>
      </c>
      <c r="E3" s="3" t="s">
        <v>23</v>
      </c>
      <c r="F3" s="3" t="s">
        <v>3</v>
      </c>
      <c r="G3" s="3" t="s">
        <v>4</v>
      </c>
      <c r="H3" s="3" t="s">
        <v>24</v>
      </c>
      <c r="I3" s="3" t="s">
        <v>25</v>
      </c>
      <c r="J3" s="3" t="s">
        <v>24</v>
      </c>
      <c r="K3" s="3" t="s">
        <v>25</v>
      </c>
      <c r="L3" s="3" t="s">
        <v>7</v>
      </c>
      <c r="M3" s="7" t="s">
        <v>3</v>
      </c>
      <c r="N3" s="7" t="s">
        <v>4</v>
      </c>
      <c r="O3" s="7" t="s">
        <v>3</v>
      </c>
      <c r="P3" s="7" t="s">
        <v>4</v>
      </c>
      <c r="R3" s="12">
        <v>1556</v>
      </c>
      <c r="S3" s="1">
        <v>1477.7</v>
      </c>
      <c r="T3" s="1">
        <v>2193.1999999999998</v>
      </c>
      <c r="U3" s="1">
        <v>3233.7</v>
      </c>
      <c r="V3" s="1">
        <v>4705.5</v>
      </c>
      <c r="W3" s="1">
        <v>6738.9</v>
      </c>
      <c r="X3" s="1">
        <v>9950</v>
      </c>
    </row>
    <row r="4" spans="1:24" x14ac:dyDescent="0.25">
      <c r="A4" s="35">
        <v>8</v>
      </c>
      <c r="B4" s="35">
        <f>MROUND(25500000/2^A4,1)</f>
        <v>99609</v>
      </c>
      <c r="C4" s="36">
        <v>16</v>
      </c>
      <c r="D4" s="37">
        <v>1E-4</v>
      </c>
      <c r="E4" s="36">
        <v>1</v>
      </c>
      <c r="F4" s="36">
        <f>VLOOKUP(B4,$R$3:$X$9,1+E4)</f>
        <v>1477.2</v>
      </c>
      <c r="G4" s="36">
        <f>VLOOKUP(B4,$R$13:$X$19,1+E4)</f>
        <v>7.0000000000000005E-13</v>
      </c>
      <c r="H4" s="36">
        <v>1122.2186120996444</v>
      </c>
      <c r="I4" s="36">
        <v>-2.8178288967971524E-10</v>
      </c>
      <c r="J4" s="36">
        <v>3.1646819670760369</v>
      </c>
      <c r="K4" s="36">
        <v>3.590183688428083E-12</v>
      </c>
      <c r="L4" s="36" t="s">
        <v>29</v>
      </c>
      <c r="M4" s="38">
        <f>H4/F4-1</f>
        <v>-0.24030692384264529</v>
      </c>
      <c r="N4" s="38">
        <f>I4/G4-1</f>
        <v>-403.54698525673604</v>
      </c>
      <c r="O4" s="38">
        <f>J4/F4</f>
        <v>2.1423517242594348E-3</v>
      </c>
      <c r="P4" s="38">
        <f>K4/G4</f>
        <v>5.1288338406115468</v>
      </c>
      <c r="R4" s="12">
        <v>3113</v>
      </c>
      <c r="S4" s="1">
        <v>1477.3</v>
      </c>
      <c r="T4" s="1">
        <v>2193.1</v>
      </c>
      <c r="U4" s="1">
        <v>3233.6</v>
      </c>
      <c r="V4" s="1">
        <v>4706.3999999999996</v>
      </c>
      <c r="W4" s="1">
        <v>6737.6</v>
      </c>
      <c r="X4" s="1">
        <v>9952</v>
      </c>
    </row>
    <row r="5" spans="1:24" x14ac:dyDescent="0.25">
      <c r="A5" s="35">
        <v>8</v>
      </c>
      <c r="B5" s="35">
        <f t="shared" ref="B5:B45" si="0">MROUND(25500000/2^A5,1)</f>
        <v>99609</v>
      </c>
      <c r="C5" s="36">
        <v>16</v>
      </c>
      <c r="D5" s="37">
        <v>1E-4</v>
      </c>
      <c r="E5" s="36">
        <v>2</v>
      </c>
      <c r="F5" s="36">
        <f t="shared" ref="F5:F45" si="1">VLOOKUP(B5,$R$3:$X$9,1+E5)</f>
        <v>2192.1</v>
      </c>
      <c r="G5" s="36">
        <f t="shared" ref="G5:G45" si="2">VLOOKUP(B5,$R$13:$X$19,1+E5)</f>
        <v>7.0000000000000005E-13</v>
      </c>
      <c r="H5" s="36">
        <v>1684.0627340823978</v>
      </c>
      <c r="I5" s="36">
        <v>-1.6811093258426951E-10</v>
      </c>
      <c r="J5" s="36">
        <v>3.04037235554692</v>
      </c>
      <c r="K5" s="36">
        <v>1.5817946437766775E-12</v>
      </c>
      <c r="L5" s="36" t="s">
        <v>30</v>
      </c>
      <c r="M5" s="38">
        <f t="shared" ref="M5:M45" si="3">H5/F5-1</f>
        <v>-0.23175825277934492</v>
      </c>
      <c r="N5" s="38">
        <f t="shared" ref="N5:N45" si="4">I5/G5-1</f>
        <v>-241.15847512038499</v>
      </c>
      <c r="O5" s="38">
        <f t="shared" ref="O5:O45" si="5">J5/F5</f>
        <v>1.3869679100163863E-3</v>
      </c>
      <c r="P5" s="38">
        <f t="shared" ref="P5:P45" si="6">K5/G5</f>
        <v>2.2597066339666818</v>
      </c>
      <c r="R5" s="12">
        <v>6226</v>
      </c>
      <c r="S5" s="1">
        <v>1477.3</v>
      </c>
      <c r="T5" s="1">
        <v>2192.4</v>
      </c>
      <c r="U5" s="1">
        <v>3233.8</v>
      </c>
      <c r="V5" s="1">
        <v>4704.2</v>
      </c>
      <c r="W5" s="1">
        <v>6738</v>
      </c>
      <c r="X5" s="1">
        <v>9947</v>
      </c>
    </row>
    <row r="6" spans="1:24" x14ac:dyDescent="0.25">
      <c r="A6" s="35">
        <v>8</v>
      </c>
      <c r="B6" s="35">
        <f t="shared" si="0"/>
        <v>99609</v>
      </c>
      <c r="C6" s="36">
        <v>16</v>
      </c>
      <c r="D6" s="37">
        <v>1E-4</v>
      </c>
      <c r="E6" s="36">
        <v>3</v>
      </c>
      <c r="F6" s="36">
        <f t="shared" si="1"/>
        <v>3232.4</v>
      </c>
      <c r="G6" s="36">
        <f t="shared" si="2"/>
        <v>8.0000000000000002E-13</v>
      </c>
      <c r="H6" s="36">
        <v>2469.495886792452</v>
      </c>
      <c r="I6" s="36">
        <v>-9.9360856981132143E-11</v>
      </c>
      <c r="J6" s="36">
        <v>3.0422841571497461</v>
      </c>
      <c r="K6" s="36">
        <v>7.8868478106606345E-13</v>
      </c>
      <c r="L6" s="36" t="s">
        <v>31</v>
      </c>
      <c r="M6" s="38">
        <f t="shared" si="3"/>
        <v>-0.2360178545995385</v>
      </c>
      <c r="N6" s="38">
        <f t="shared" si="4"/>
        <v>-125.20107122641518</v>
      </c>
      <c r="O6" s="38">
        <f t="shared" si="5"/>
        <v>9.4118430799088786E-4</v>
      </c>
      <c r="P6" s="38">
        <f t="shared" si="6"/>
        <v>0.98585597633257926</v>
      </c>
      <c r="R6" s="12">
        <v>12451</v>
      </c>
      <c r="S6" s="1">
        <v>1476.8</v>
      </c>
      <c r="T6" s="1">
        <v>2191.4</v>
      </c>
      <c r="U6" s="1">
        <v>3232.4</v>
      </c>
      <c r="V6" s="1">
        <v>4705.8</v>
      </c>
      <c r="W6" s="1">
        <v>6736.5</v>
      </c>
      <c r="X6" s="1">
        <v>9950</v>
      </c>
    </row>
    <row r="7" spans="1:24" x14ac:dyDescent="0.25">
      <c r="A7" s="35">
        <v>8</v>
      </c>
      <c r="B7" s="35">
        <f t="shared" si="0"/>
        <v>99609</v>
      </c>
      <c r="C7" s="36">
        <v>16</v>
      </c>
      <c r="D7" s="37">
        <v>1E-4</v>
      </c>
      <c r="E7" s="36">
        <v>4</v>
      </c>
      <c r="F7" s="36">
        <f t="shared" si="1"/>
        <v>4705.3</v>
      </c>
      <c r="G7" s="36">
        <f t="shared" si="2"/>
        <v>8.0000000000000002E-13</v>
      </c>
      <c r="H7" s="36">
        <v>3508.7897163120542</v>
      </c>
      <c r="I7" s="36">
        <v>-5.6347128368794406E-11</v>
      </c>
      <c r="J7" s="36">
        <v>3.0500669550289201</v>
      </c>
      <c r="K7" s="36">
        <v>3.8172510370428647E-13</v>
      </c>
      <c r="L7" s="36" t="s">
        <v>32</v>
      </c>
      <c r="M7" s="38">
        <f t="shared" si="3"/>
        <v>-0.25428990365926629</v>
      </c>
      <c r="N7" s="38">
        <f t="shared" si="4"/>
        <v>-71.433910460993005</v>
      </c>
      <c r="O7" s="38">
        <f t="shared" si="5"/>
        <v>6.4821944509997663E-4</v>
      </c>
      <c r="P7" s="38">
        <f t="shared" si="6"/>
        <v>0.47715637963035806</v>
      </c>
      <c r="R7" s="12">
        <v>24902</v>
      </c>
      <c r="S7" s="1">
        <v>1477.2</v>
      </c>
      <c r="T7" s="1">
        <v>2192.6</v>
      </c>
      <c r="U7" s="1">
        <v>3233.2</v>
      </c>
      <c r="V7" s="1">
        <v>4705.3999999999996</v>
      </c>
      <c r="W7" s="1">
        <v>6735.9</v>
      </c>
      <c r="X7" s="1">
        <v>9948</v>
      </c>
    </row>
    <row r="8" spans="1:24" x14ac:dyDescent="0.25">
      <c r="A8" s="35">
        <v>8</v>
      </c>
      <c r="B8" s="35">
        <f t="shared" si="0"/>
        <v>99609</v>
      </c>
      <c r="C8" s="36">
        <v>16</v>
      </c>
      <c r="D8" s="37">
        <v>1E-4</v>
      </c>
      <c r="E8" s="36">
        <v>5</v>
      </c>
      <c r="F8" s="36">
        <f t="shared" si="1"/>
        <v>6735.4</v>
      </c>
      <c r="G8" s="36">
        <f t="shared" si="2"/>
        <v>7.0000000000000005E-13</v>
      </c>
      <c r="H8" s="36">
        <v>4912.0323465703959</v>
      </c>
      <c r="I8" s="36">
        <v>-2.769987906137179E-11</v>
      </c>
      <c r="J8" s="36">
        <v>2.9733475371439337</v>
      </c>
      <c r="K8" s="36">
        <v>1.8619430903442913E-13</v>
      </c>
      <c r="L8" s="36" t="s">
        <v>27</v>
      </c>
      <c r="M8" s="38">
        <f t="shared" si="3"/>
        <v>-0.27071408578994627</v>
      </c>
      <c r="N8" s="38">
        <f t="shared" si="4"/>
        <v>-40.571255801959694</v>
      </c>
      <c r="O8" s="38">
        <f t="shared" si="5"/>
        <v>4.4145077310091962E-4</v>
      </c>
      <c r="P8" s="38">
        <f t="shared" si="6"/>
        <v>0.26599187004918445</v>
      </c>
      <c r="R8" s="12">
        <v>49805</v>
      </c>
      <c r="S8" s="1">
        <v>1477</v>
      </c>
      <c r="T8" s="1">
        <v>2192.1999999999998</v>
      </c>
      <c r="U8" s="1">
        <v>3232.7</v>
      </c>
      <c r="V8" s="1">
        <v>4703.7</v>
      </c>
      <c r="W8" s="1">
        <v>6735</v>
      </c>
      <c r="X8" s="1">
        <v>9949.6</v>
      </c>
    </row>
    <row r="9" spans="1:24" x14ac:dyDescent="0.25">
      <c r="A9" s="35">
        <v>8</v>
      </c>
      <c r="B9" s="35">
        <f t="shared" si="0"/>
        <v>99609</v>
      </c>
      <c r="C9" s="36">
        <v>16</v>
      </c>
      <c r="D9" s="37">
        <v>1E-4</v>
      </c>
      <c r="E9" s="36">
        <v>6</v>
      </c>
      <c r="F9" s="36">
        <f t="shared" si="1"/>
        <v>9948</v>
      </c>
      <c r="G9" s="36">
        <f t="shared" si="2"/>
        <v>7.0000000000000005E-13</v>
      </c>
      <c r="H9" s="36">
        <v>7037.6392418772557</v>
      </c>
      <c r="I9" s="36">
        <v>-6.6612625992779728E-12</v>
      </c>
      <c r="J9" s="36">
        <v>3.0968453383723613</v>
      </c>
      <c r="K9" s="36">
        <v>9.2187126303294876E-14</v>
      </c>
      <c r="L9" s="36" t="s">
        <v>33</v>
      </c>
      <c r="M9" s="38">
        <f t="shared" si="3"/>
        <v>-0.29255737415789551</v>
      </c>
      <c r="N9" s="38">
        <f t="shared" si="4"/>
        <v>-10.51608942753996</v>
      </c>
      <c r="O9" s="38">
        <f t="shared" si="5"/>
        <v>3.1130331105472069E-4</v>
      </c>
      <c r="P9" s="38">
        <f t="shared" si="6"/>
        <v>0.13169589471899268</v>
      </c>
      <c r="R9" s="12">
        <v>99609</v>
      </c>
      <c r="S9" s="1">
        <v>1477.2</v>
      </c>
      <c r="T9" s="1">
        <v>2192.1</v>
      </c>
      <c r="U9" s="1">
        <v>3232.4</v>
      </c>
      <c r="V9" s="1">
        <v>4705.3</v>
      </c>
      <c r="W9" s="1">
        <v>6735.4</v>
      </c>
      <c r="X9" s="1">
        <v>9948</v>
      </c>
    </row>
    <row r="10" spans="1:24" x14ac:dyDescent="0.25">
      <c r="A10" s="5">
        <v>9</v>
      </c>
      <c r="B10" s="5">
        <f t="shared" si="0"/>
        <v>49805</v>
      </c>
      <c r="C10" s="4">
        <v>17</v>
      </c>
      <c r="D10" s="6">
        <v>1E-4</v>
      </c>
      <c r="E10" s="4">
        <v>1</v>
      </c>
      <c r="F10" s="4">
        <f t="shared" si="1"/>
        <v>1477</v>
      </c>
      <c r="G10" s="4">
        <f t="shared" si="2"/>
        <v>7.0000000000000005E-13</v>
      </c>
      <c r="H10" s="4">
        <v>1434.621730769232</v>
      </c>
      <c r="I10" s="4">
        <v>-1.944607230769225E-10</v>
      </c>
      <c r="J10" s="4">
        <v>1.0442058468480513</v>
      </c>
      <c r="K10" s="4">
        <v>1.6943693790152086E-12</v>
      </c>
      <c r="L10" s="4" t="s">
        <v>74</v>
      </c>
      <c r="M10" s="21">
        <f t="shared" si="3"/>
        <v>-2.8692125410133995E-2</v>
      </c>
      <c r="N10" s="21">
        <f t="shared" si="4"/>
        <v>-278.80103296703214</v>
      </c>
      <c r="O10" s="21">
        <f t="shared" si="5"/>
        <v>7.0697755372244498E-4</v>
      </c>
      <c r="P10" s="21">
        <f t="shared" si="6"/>
        <v>2.4205276843074408</v>
      </c>
    </row>
    <row r="11" spans="1:24" ht="18" thickBot="1" x14ac:dyDescent="0.35">
      <c r="A11" s="5">
        <v>9</v>
      </c>
      <c r="B11" s="5">
        <f t="shared" si="0"/>
        <v>49805</v>
      </c>
      <c r="C11" s="4">
        <v>17</v>
      </c>
      <c r="D11" s="6">
        <v>1E-4</v>
      </c>
      <c r="E11" s="4">
        <v>2</v>
      </c>
      <c r="F11" s="4">
        <f t="shared" si="1"/>
        <v>2192.1999999999998</v>
      </c>
      <c r="G11" s="4">
        <f t="shared" si="2"/>
        <v>5.9999999999999997E-13</v>
      </c>
      <c r="H11" s="4">
        <v>2182.2469291338634</v>
      </c>
      <c r="I11" s="4">
        <v>-1.2281024803149596E-10</v>
      </c>
      <c r="J11" s="4">
        <v>1.2153781769836927</v>
      </c>
      <c r="K11" s="4">
        <v>7.2799072897427864E-13</v>
      </c>
      <c r="L11" s="4" t="s">
        <v>75</v>
      </c>
      <c r="M11" s="21">
        <f t="shared" si="3"/>
        <v>-4.5402202655488999E-3</v>
      </c>
      <c r="N11" s="21">
        <f t="shared" si="4"/>
        <v>-205.68374671915996</v>
      </c>
      <c r="O11" s="21">
        <f t="shared" si="5"/>
        <v>5.5441026228614763E-4</v>
      </c>
      <c r="P11" s="21">
        <f t="shared" si="6"/>
        <v>1.2133178816237977</v>
      </c>
      <c r="R11" s="13" t="s">
        <v>82</v>
      </c>
      <c r="S11" s="64" t="s">
        <v>111</v>
      </c>
      <c r="T11" s="64"/>
      <c r="U11" s="64"/>
      <c r="V11" s="64"/>
      <c r="W11" s="64"/>
      <c r="X11" s="64"/>
    </row>
    <row r="12" spans="1:24" ht="16.5" thickTop="1" thickBot="1" x14ac:dyDescent="0.3">
      <c r="A12" s="5">
        <v>9</v>
      </c>
      <c r="B12" s="5">
        <f t="shared" si="0"/>
        <v>49805</v>
      </c>
      <c r="C12" s="4">
        <v>17</v>
      </c>
      <c r="D12" s="6">
        <v>1E-4</v>
      </c>
      <c r="E12" s="4">
        <v>3</v>
      </c>
      <c r="F12" s="4">
        <f t="shared" si="1"/>
        <v>3232.7</v>
      </c>
      <c r="G12" s="4">
        <f t="shared" si="2"/>
        <v>9E-13</v>
      </c>
      <c r="H12" s="4">
        <v>3264.7256916996048</v>
      </c>
      <c r="I12" s="4">
        <v>-1.964575296442688E-10</v>
      </c>
      <c r="J12" s="4">
        <v>1.4722135252211723</v>
      </c>
      <c r="K12" s="4">
        <v>3.5688737291658539E-13</v>
      </c>
      <c r="L12" s="4" t="s">
        <v>76</v>
      </c>
      <c r="M12" s="21">
        <f t="shared" si="3"/>
        <v>9.9067936089352049E-3</v>
      </c>
      <c r="N12" s="21">
        <f t="shared" si="4"/>
        <v>-219.28614404918756</v>
      </c>
      <c r="O12" s="21">
        <f t="shared" si="5"/>
        <v>4.5541297529036793E-4</v>
      </c>
      <c r="P12" s="21">
        <f t="shared" si="6"/>
        <v>0.39654152546287263</v>
      </c>
      <c r="R12" s="3" t="s">
        <v>6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</row>
    <row r="13" spans="1:24" x14ac:dyDescent="0.25">
      <c r="A13" s="5">
        <v>9</v>
      </c>
      <c r="B13" s="5">
        <f t="shared" si="0"/>
        <v>49805</v>
      </c>
      <c r="C13" s="4">
        <v>17</v>
      </c>
      <c r="D13" s="6">
        <v>1E-4</v>
      </c>
      <c r="E13" s="4">
        <v>4</v>
      </c>
      <c r="F13" s="4">
        <f t="shared" si="1"/>
        <v>4703.7</v>
      </c>
      <c r="G13" s="4">
        <f t="shared" si="2"/>
        <v>8.0000000000000002E-13</v>
      </c>
      <c r="H13" s="4">
        <v>4393.8974436090193</v>
      </c>
      <c r="I13" s="4">
        <v>-3.7877977443609076E-11</v>
      </c>
      <c r="J13" s="4">
        <v>1.2680445867112791</v>
      </c>
      <c r="K13" s="4">
        <v>1.8997689318003074E-13</v>
      </c>
      <c r="L13" s="4" t="s">
        <v>77</v>
      </c>
      <c r="M13" s="21">
        <f t="shared" si="3"/>
        <v>-6.5863587471773344E-2</v>
      </c>
      <c r="N13" s="21">
        <f t="shared" si="4"/>
        <v>-48.347471804511343</v>
      </c>
      <c r="O13" s="21">
        <f t="shared" si="5"/>
        <v>2.6958449448546447E-4</v>
      </c>
      <c r="P13" s="21">
        <f t="shared" si="6"/>
        <v>0.23747111647503844</v>
      </c>
      <c r="R13" s="12">
        <v>1556</v>
      </c>
      <c r="S13" s="1">
        <v>7.9999999999999998E-12</v>
      </c>
      <c r="T13" s="1">
        <v>5.8000000000000003E-12</v>
      </c>
      <c r="U13" s="1">
        <v>4.4999999999999998E-12</v>
      </c>
      <c r="V13" s="1">
        <v>3.3000000000000001E-12</v>
      </c>
      <c r="W13" s="1">
        <v>2.5999999999999998E-12</v>
      </c>
      <c r="X13" s="1">
        <v>2E-12</v>
      </c>
    </row>
    <row r="14" spans="1:24" x14ac:dyDescent="0.25">
      <c r="A14" s="5">
        <v>9</v>
      </c>
      <c r="B14" s="5">
        <f t="shared" si="0"/>
        <v>49805</v>
      </c>
      <c r="C14" s="4">
        <v>17</v>
      </c>
      <c r="D14" s="6">
        <v>1E-4</v>
      </c>
      <c r="E14" s="4">
        <v>5</v>
      </c>
      <c r="F14" s="4">
        <f t="shared" si="1"/>
        <v>6735</v>
      </c>
      <c r="G14" s="4">
        <f t="shared" si="2"/>
        <v>8.0000000000000002E-13</v>
      </c>
      <c r="H14" s="4">
        <v>5874.6161832061034</v>
      </c>
      <c r="I14" s="4">
        <v>-9.4693080916030453E-11</v>
      </c>
      <c r="J14" s="4">
        <v>1.6575593471537022</v>
      </c>
      <c r="K14" s="4">
        <v>2.4087878222750512E-13</v>
      </c>
      <c r="L14" s="4" t="s">
        <v>78</v>
      </c>
      <c r="M14" s="21">
        <f t="shared" si="3"/>
        <v>-0.12774815394118733</v>
      </c>
      <c r="N14" s="21">
        <f t="shared" si="4"/>
        <v>-119.36635114503807</v>
      </c>
      <c r="O14" s="21">
        <f t="shared" si="5"/>
        <v>2.4611126164123269E-4</v>
      </c>
      <c r="P14" s="21">
        <f t="shared" si="6"/>
        <v>0.30109847778438137</v>
      </c>
      <c r="R14" s="12">
        <v>3113</v>
      </c>
      <c r="S14" s="1">
        <v>2.3999999999999999E-12</v>
      </c>
      <c r="T14" s="1">
        <v>1.9E-12</v>
      </c>
      <c r="U14" s="1">
        <v>1.6E-12</v>
      </c>
      <c r="V14" s="1">
        <v>1.4000000000000001E-12</v>
      </c>
      <c r="W14" s="1">
        <v>1.1E-12</v>
      </c>
      <c r="X14" s="1">
        <v>1.1E-12</v>
      </c>
    </row>
    <row r="15" spans="1:24" x14ac:dyDescent="0.25">
      <c r="A15" s="5">
        <v>9</v>
      </c>
      <c r="B15" s="5">
        <f t="shared" si="0"/>
        <v>49805</v>
      </c>
      <c r="C15" s="4">
        <v>17</v>
      </c>
      <c r="D15" s="6">
        <v>1E-4</v>
      </c>
      <c r="E15" s="4">
        <v>6</v>
      </c>
      <c r="F15" s="4">
        <f t="shared" si="1"/>
        <v>9949.6</v>
      </c>
      <c r="G15" s="4">
        <f t="shared" si="2"/>
        <v>9E-13</v>
      </c>
      <c r="H15" s="4">
        <v>8967.8221582733695</v>
      </c>
      <c r="I15" s="4">
        <v>-6.2657956115107904E-14</v>
      </c>
      <c r="J15" s="4">
        <v>1.3196409270665523</v>
      </c>
      <c r="K15" s="4">
        <v>4.1106909947350504E-14</v>
      </c>
      <c r="L15" s="4" t="s">
        <v>73</v>
      </c>
      <c r="M15" s="21">
        <f t="shared" si="3"/>
        <v>-9.8675106710483962E-2</v>
      </c>
      <c r="N15" s="21">
        <f t="shared" si="4"/>
        <v>-1.0696199512390088</v>
      </c>
      <c r="O15" s="21">
        <f t="shared" si="5"/>
        <v>1.3263256081315353E-4</v>
      </c>
      <c r="P15" s="21">
        <f t="shared" si="6"/>
        <v>4.5674344385945004E-2</v>
      </c>
      <c r="R15" s="12">
        <v>6226</v>
      </c>
      <c r="S15" s="1">
        <v>1.1999999999999999E-12</v>
      </c>
      <c r="T15" s="1">
        <v>1.1E-12</v>
      </c>
      <c r="U15" s="1">
        <v>1.1E-12</v>
      </c>
      <c r="V15" s="1">
        <v>9E-13</v>
      </c>
      <c r="W15" s="1">
        <v>9E-13</v>
      </c>
      <c r="X15" s="1">
        <v>9.9999999999999998E-13</v>
      </c>
    </row>
    <row r="16" spans="1:24" x14ac:dyDescent="0.25">
      <c r="A16" s="39">
        <v>10</v>
      </c>
      <c r="B16" s="39">
        <f t="shared" si="0"/>
        <v>24902</v>
      </c>
      <c r="C16" s="22">
        <v>17</v>
      </c>
      <c r="D16" s="40">
        <v>1E-4</v>
      </c>
      <c r="E16" s="22">
        <v>1</v>
      </c>
      <c r="F16" s="22">
        <f t="shared" si="1"/>
        <v>1477.2</v>
      </c>
      <c r="G16" s="22">
        <f t="shared" si="2"/>
        <v>4.9999999999999999E-13</v>
      </c>
      <c r="H16" s="22">
        <v>1504.6692828685232</v>
      </c>
      <c r="I16" s="22">
        <v>-1.3508449800796775E-10</v>
      </c>
      <c r="J16" s="22">
        <v>0.87227885567464603</v>
      </c>
      <c r="K16" s="22">
        <v>1.897222033715388E-12</v>
      </c>
      <c r="L16" s="22" t="s">
        <v>42</v>
      </c>
      <c r="M16" s="24">
        <f t="shared" si="3"/>
        <v>1.8595506951342378E-2</v>
      </c>
      <c r="N16" s="24">
        <f t="shared" si="4"/>
        <v>-271.16899601593553</v>
      </c>
      <c r="O16" s="24">
        <f t="shared" si="5"/>
        <v>5.9049475742935687E-4</v>
      </c>
      <c r="P16" s="24">
        <f t="shared" si="6"/>
        <v>3.794444067430776</v>
      </c>
      <c r="R16" s="12">
        <v>12451</v>
      </c>
      <c r="S16" s="1">
        <v>5.9999999999999997E-13</v>
      </c>
      <c r="T16" s="1">
        <v>5.9999999999999997E-13</v>
      </c>
      <c r="U16" s="1">
        <v>9E-13</v>
      </c>
      <c r="V16" s="1">
        <v>8.0000000000000002E-13</v>
      </c>
      <c r="W16" s="1">
        <v>8.0000000000000002E-13</v>
      </c>
      <c r="X16" s="1">
        <v>9E-13</v>
      </c>
    </row>
    <row r="17" spans="1:24" x14ac:dyDescent="0.25">
      <c r="A17" s="39">
        <v>10</v>
      </c>
      <c r="B17" s="39">
        <f t="shared" si="0"/>
        <v>24902</v>
      </c>
      <c r="C17" s="22">
        <v>17</v>
      </c>
      <c r="D17" s="40">
        <v>1E-4</v>
      </c>
      <c r="E17" s="22">
        <v>2</v>
      </c>
      <c r="F17" s="22">
        <f t="shared" si="1"/>
        <v>2192.6</v>
      </c>
      <c r="G17" s="22">
        <f t="shared" si="2"/>
        <v>7.0000000000000005E-13</v>
      </c>
      <c r="H17" s="22">
        <v>2263.7776171875075</v>
      </c>
      <c r="I17" s="22">
        <v>-7.8736107031249784E-11</v>
      </c>
      <c r="J17" s="22">
        <v>0.51714906006833905</v>
      </c>
      <c r="K17" s="22">
        <v>7.0752628199677949E-13</v>
      </c>
      <c r="L17" s="22" t="s">
        <v>43</v>
      </c>
      <c r="M17" s="24">
        <f t="shared" si="3"/>
        <v>3.2462654924522383E-2</v>
      </c>
      <c r="N17" s="24">
        <f t="shared" si="4"/>
        <v>-113.4801529017854</v>
      </c>
      <c r="O17" s="24">
        <f t="shared" si="5"/>
        <v>2.3586110556797366E-4</v>
      </c>
      <c r="P17" s="24">
        <f t="shared" si="6"/>
        <v>1.0107518314239707</v>
      </c>
      <c r="R17" s="12">
        <v>24902</v>
      </c>
      <c r="S17" s="1">
        <v>4.9999999999999999E-13</v>
      </c>
      <c r="T17" s="1">
        <v>7.0000000000000005E-13</v>
      </c>
      <c r="U17" s="1">
        <v>8.0000000000000002E-13</v>
      </c>
      <c r="V17" s="1">
        <v>8.0000000000000002E-13</v>
      </c>
      <c r="W17" s="1">
        <v>7.0000000000000005E-13</v>
      </c>
      <c r="X17" s="1">
        <v>9E-13</v>
      </c>
    </row>
    <row r="18" spans="1:24" x14ac:dyDescent="0.25">
      <c r="A18" s="39">
        <v>10</v>
      </c>
      <c r="B18" s="39">
        <f t="shared" si="0"/>
        <v>24902</v>
      </c>
      <c r="C18" s="22">
        <v>17</v>
      </c>
      <c r="D18" s="40">
        <v>1E-4</v>
      </c>
      <c r="E18" s="22">
        <v>3</v>
      </c>
      <c r="F18" s="22">
        <f t="shared" si="1"/>
        <v>3233.2</v>
      </c>
      <c r="G18" s="22">
        <f t="shared" si="2"/>
        <v>8.0000000000000002E-13</v>
      </c>
      <c r="H18" s="22">
        <v>3330.9756159420385</v>
      </c>
      <c r="I18" s="22">
        <v>-4.2585220289854942E-11</v>
      </c>
      <c r="J18" s="22">
        <v>0.33162312340625993</v>
      </c>
      <c r="K18" s="22">
        <v>2.4969008128031646E-13</v>
      </c>
      <c r="L18" s="22" t="s">
        <v>44</v>
      </c>
      <c r="M18" s="24">
        <f t="shared" si="3"/>
        <v>3.0241128276023321E-2</v>
      </c>
      <c r="N18" s="24">
        <f t="shared" si="4"/>
        <v>-54.231525362318678</v>
      </c>
      <c r="O18" s="24">
        <f t="shared" si="5"/>
        <v>1.0256808221151181E-4</v>
      </c>
      <c r="P18" s="24">
        <f t="shared" si="6"/>
        <v>0.31211260160039556</v>
      </c>
      <c r="R18" s="12">
        <v>49805</v>
      </c>
      <c r="S18" s="1">
        <v>7.0000000000000005E-13</v>
      </c>
      <c r="T18" s="1">
        <v>5.9999999999999997E-13</v>
      </c>
      <c r="U18" s="1">
        <v>9E-13</v>
      </c>
      <c r="V18" s="1">
        <v>8.0000000000000002E-13</v>
      </c>
      <c r="W18" s="1">
        <v>8.0000000000000002E-13</v>
      </c>
      <c r="X18" s="1">
        <v>9E-13</v>
      </c>
    </row>
    <row r="19" spans="1:24" x14ac:dyDescent="0.25">
      <c r="A19" s="39">
        <v>10</v>
      </c>
      <c r="B19" s="39">
        <f t="shared" si="0"/>
        <v>24902</v>
      </c>
      <c r="C19" s="22">
        <v>17</v>
      </c>
      <c r="D19" s="40">
        <v>1E-4</v>
      </c>
      <c r="E19" s="22">
        <v>4</v>
      </c>
      <c r="F19" s="22">
        <f t="shared" si="1"/>
        <v>4705.3999999999996</v>
      </c>
      <c r="G19" s="22">
        <f t="shared" si="2"/>
        <v>8.0000000000000002E-13</v>
      </c>
      <c r="H19" s="22">
        <v>4729.9138951310824</v>
      </c>
      <c r="I19" s="22">
        <v>-1.9545408988764001E-11</v>
      </c>
      <c r="J19" s="22">
        <v>0.88792513489739222</v>
      </c>
      <c r="K19" s="22">
        <v>1.3310806848846623E-13</v>
      </c>
      <c r="L19" s="22" t="s">
        <v>45</v>
      </c>
      <c r="M19" s="24">
        <f t="shared" si="3"/>
        <v>5.2097367133681072E-3</v>
      </c>
      <c r="N19" s="24">
        <f t="shared" si="4"/>
        <v>-25.431761235955001</v>
      </c>
      <c r="O19" s="24">
        <f t="shared" si="5"/>
        <v>1.8870343326760579E-4</v>
      </c>
      <c r="P19" s="24">
        <f t="shared" si="6"/>
        <v>0.16638508561058277</v>
      </c>
      <c r="R19" s="12">
        <v>99609</v>
      </c>
      <c r="S19" s="1">
        <v>7.0000000000000005E-13</v>
      </c>
      <c r="T19" s="1">
        <v>7.0000000000000005E-13</v>
      </c>
      <c r="U19" s="1">
        <v>8.0000000000000002E-13</v>
      </c>
      <c r="V19" s="1">
        <v>8.0000000000000002E-13</v>
      </c>
      <c r="W19" s="1">
        <v>7.0000000000000005E-13</v>
      </c>
      <c r="X19" s="1">
        <v>7.0000000000000005E-13</v>
      </c>
    </row>
    <row r="20" spans="1:24" x14ac:dyDescent="0.25">
      <c r="A20" s="39">
        <v>10</v>
      </c>
      <c r="B20" s="39">
        <f t="shared" si="0"/>
        <v>24902</v>
      </c>
      <c r="C20" s="22">
        <v>17</v>
      </c>
      <c r="D20" s="40">
        <v>1E-4</v>
      </c>
      <c r="E20" s="22">
        <v>5</v>
      </c>
      <c r="F20" s="22">
        <f t="shared" si="1"/>
        <v>6735.9</v>
      </c>
      <c r="G20" s="22">
        <f t="shared" si="2"/>
        <v>7.0000000000000005E-13</v>
      </c>
      <c r="H20" s="22">
        <v>6632.1312847222316</v>
      </c>
      <c r="I20" s="22">
        <v>-5.0469475694444565E-12</v>
      </c>
      <c r="J20" s="22">
        <v>0.92405061011003653</v>
      </c>
      <c r="K20" s="22">
        <v>1.1409380785397694E-13</v>
      </c>
      <c r="L20" s="22" t="s">
        <v>46</v>
      </c>
      <c r="M20" s="24">
        <f t="shared" si="3"/>
        <v>-1.5405323012183669E-2</v>
      </c>
      <c r="N20" s="24">
        <f t="shared" si="4"/>
        <v>-8.2099250992063659</v>
      </c>
      <c r="O20" s="24">
        <f t="shared" si="5"/>
        <v>1.3718294661589937E-4</v>
      </c>
      <c r="P20" s="24">
        <f t="shared" si="6"/>
        <v>0.1629911540771099</v>
      </c>
    </row>
    <row r="21" spans="1:24" x14ac:dyDescent="0.25">
      <c r="A21" s="39">
        <v>10</v>
      </c>
      <c r="B21" s="39">
        <f t="shared" si="0"/>
        <v>24902</v>
      </c>
      <c r="C21" s="22">
        <v>17</v>
      </c>
      <c r="D21" s="40">
        <v>1E-4</v>
      </c>
      <c r="E21" s="22">
        <v>6</v>
      </c>
      <c r="F21" s="22">
        <f t="shared" si="1"/>
        <v>9948</v>
      </c>
      <c r="G21" s="22">
        <f t="shared" si="2"/>
        <v>9E-13</v>
      </c>
      <c r="H21" s="22">
        <v>9584.5859459459443</v>
      </c>
      <c r="I21" s="22">
        <v>5.5179804633204623E-12</v>
      </c>
      <c r="J21" s="22">
        <v>0.91662138397331461</v>
      </c>
      <c r="K21" s="22">
        <v>7.3517163581697561E-14</v>
      </c>
      <c r="L21" s="22" t="s">
        <v>41</v>
      </c>
      <c r="M21" s="24">
        <f t="shared" si="3"/>
        <v>-3.6531368521718455E-2</v>
      </c>
      <c r="N21" s="24">
        <f t="shared" si="4"/>
        <v>5.131089403689403</v>
      </c>
      <c r="O21" s="24">
        <f t="shared" si="5"/>
        <v>9.2141273017019959E-5</v>
      </c>
      <c r="P21" s="24">
        <f t="shared" si="6"/>
        <v>8.1685737312997289E-2</v>
      </c>
    </row>
    <row r="22" spans="1:24" x14ac:dyDescent="0.25">
      <c r="A22" s="41">
        <v>11</v>
      </c>
      <c r="B22" s="41">
        <f t="shared" si="0"/>
        <v>12451</v>
      </c>
      <c r="C22" s="25">
        <v>17</v>
      </c>
      <c r="D22" s="42">
        <v>1E-4</v>
      </c>
      <c r="E22" s="25">
        <v>1</v>
      </c>
      <c r="F22" s="25">
        <f t="shared" si="1"/>
        <v>1476.8</v>
      </c>
      <c r="G22" s="25">
        <f t="shared" si="2"/>
        <v>5.9999999999999997E-13</v>
      </c>
      <c r="H22" s="25">
        <v>1535.5396598639381</v>
      </c>
      <c r="I22" s="25">
        <v>-1.2028479591836766E-10</v>
      </c>
      <c r="J22" s="25">
        <v>4.109879582851546E-3</v>
      </c>
      <c r="K22" s="25">
        <v>8.2411305395414169E-13</v>
      </c>
      <c r="L22" s="25" t="s">
        <v>92</v>
      </c>
      <c r="M22" s="27">
        <f t="shared" ref="M22:M27" si="7">H22/F22-1</f>
        <v>3.9774959279481381E-2</v>
      </c>
      <c r="N22" s="27">
        <f t="shared" ref="N22:N27" si="8">I22/G22-1</f>
        <v>-201.47465986394613</v>
      </c>
      <c r="O22" s="27">
        <f t="shared" ref="O22:O27" si="9">J22/F22</f>
        <v>2.7829628811291617E-6</v>
      </c>
      <c r="P22" s="27">
        <f t="shared" ref="P22:P27" si="10">K22/G22</f>
        <v>1.3735217565902362</v>
      </c>
    </row>
    <row r="23" spans="1:24" x14ac:dyDescent="0.25">
      <c r="A23" s="41">
        <v>11</v>
      </c>
      <c r="B23" s="41">
        <f t="shared" si="0"/>
        <v>12451</v>
      </c>
      <c r="C23" s="25">
        <v>17</v>
      </c>
      <c r="D23" s="42">
        <v>1E-4</v>
      </c>
      <c r="E23" s="25">
        <v>2</v>
      </c>
      <c r="F23" s="25">
        <f t="shared" si="1"/>
        <v>2191.4</v>
      </c>
      <c r="G23" s="25">
        <f t="shared" si="2"/>
        <v>5.9999999999999997E-13</v>
      </c>
      <c r="H23" s="25">
        <v>2309.7117793594307</v>
      </c>
      <c r="I23" s="25">
        <v>-7.0086365124555256E-11</v>
      </c>
      <c r="J23" s="25">
        <v>0.92326418900851492</v>
      </c>
      <c r="K23" s="25">
        <v>1.7378292799925357E-12</v>
      </c>
      <c r="L23" s="25" t="s">
        <v>91</v>
      </c>
      <c r="M23" s="27">
        <f t="shared" si="7"/>
        <v>5.3989129944068015E-2</v>
      </c>
      <c r="N23" s="27">
        <f t="shared" si="8"/>
        <v>-117.81060854092543</v>
      </c>
      <c r="O23" s="27">
        <f t="shared" si="9"/>
        <v>4.2131248928014734E-4</v>
      </c>
      <c r="P23" s="27">
        <f t="shared" si="10"/>
        <v>2.896382133320893</v>
      </c>
    </row>
    <row r="24" spans="1:24" x14ac:dyDescent="0.25">
      <c r="A24" s="41">
        <v>11</v>
      </c>
      <c r="B24" s="41">
        <f t="shared" si="0"/>
        <v>12451</v>
      </c>
      <c r="C24" s="25">
        <v>17</v>
      </c>
      <c r="D24" s="42">
        <v>1E-4</v>
      </c>
      <c r="E24" s="25">
        <v>3</v>
      </c>
      <c r="F24" s="25">
        <f t="shared" si="1"/>
        <v>3232.4</v>
      </c>
      <c r="G24" s="25">
        <f t="shared" si="2"/>
        <v>9E-13</v>
      </c>
      <c r="H24" s="25">
        <v>3385.6968543046323</v>
      </c>
      <c r="I24" s="25">
        <v>-3.8544366225165513E-11</v>
      </c>
      <c r="J24" s="25">
        <v>0.80061340636721479</v>
      </c>
      <c r="K24" s="25">
        <v>9.5679358008180313E-13</v>
      </c>
      <c r="L24" s="25" t="s">
        <v>90</v>
      </c>
      <c r="M24" s="27">
        <f t="shared" si="7"/>
        <v>4.7425087954656719E-2</v>
      </c>
      <c r="N24" s="27">
        <f t="shared" si="8"/>
        <v>-43.82707358351724</v>
      </c>
      <c r="O24" s="27">
        <f t="shared" si="9"/>
        <v>2.4768389010246711E-4</v>
      </c>
      <c r="P24" s="27">
        <f t="shared" si="10"/>
        <v>1.0631039778686702</v>
      </c>
    </row>
    <row r="25" spans="1:24" x14ac:dyDescent="0.25">
      <c r="A25" s="41">
        <v>11</v>
      </c>
      <c r="B25" s="41">
        <f t="shared" si="0"/>
        <v>12451</v>
      </c>
      <c r="C25" s="25">
        <v>17</v>
      </c>
      <c r="D25" s="42">
        <v>1E-4</v>
      </c>
      <c r="E25" s="25">
        <v>4</v>
      </c>
      <c r="F25" s="25">
        <f t="shared" si="1"/>
        <v>4705.8</v>
      </c>
      <c r="G25" s="25">
        <f t="shared" si="2"/>
        <v>8.0000000000000002E-13</v>
      </c>
      <c r="H25" s="25">
        <v>4810.8724242424059</v>
      </c>
      <c r="I25" s="25">
        <v>-1.8121792424242359E-11</v>
      </c>
      <c r="J25" s="25">
        <v>0.7182703563886248</v>
      </c>
      <c r="K25" s="25">
        <v>4.499215181766318E-13</v>
      </c>
      <c r="L25" s="25" t="s">
        <v>89</v>
      </c>
      <c r="M25" s="27">
        <f t="shared" si="7"/>
        <v>2.2328280896426911E-2</v>
      </c>
      <c r="N25" s="27">
        <f t="shared" si="8"/>
        <v>-23.652240530302947</v>
      </c>
      <c r="O25" s="27">
        <f t="shared" si="9"/>
        <v>1.526351218472151E-4</v>
      </c>
      <c r="P25" s="27">
        <f t="shared" si="10"/>
        <v>0.56240189772078975</v>
      </c>
    </row>
    <row r="26" spans="1:24" x14ac:dyDescent="0.25">
      <c r="A26" s="41">
        <v>11</v>
      </c>
      <c r="B26" s="41">
        <f t="shared" si="0"/>
        <v>12451</v>
      </c>
      <c r="C26" s="25">
        <v>17</v>
      </c>
      <c r="D26" s="42">
        <v>1E-4</v>
      </c>
      <c r="E26" s="25">
        <v>5</v>
      </c>
      <c r="F26" s="25">
        <f t="shared" si="1"/>
        <v>6736.5</v>
      </c>
      <c r="G26" s="25">
        <f t="shared" si="2"/>
        <v>8.0000000000000002E-13</v>
      </c>
      <c r="H26" s="25">
        <v>6727.4786328125019</v>
      </c>
      <c r="I26" s="25">
        <v>-3.5201169921875138E-12</v>
      </c>
      <c r="J26" s="25">
        <v>0.6520275513147048</v>
      </c>
      <c r="K26" s="25">
        <v>2.2993112259082077E-13</v>
      </c>
      <c r="L26" s="25" t="s">
        <v>88</v>
      </c>
      <c r="M26" s="27">
        <f t="shared" si="7"/>
        <v>-1.3391771969862853E-3</v>
      </c>
      <c r="N26" s="27">
        <f t="shared" si="8"/>
        <v>-5.4001462402343918</v>
      </c>
      <c r="O26" s="27">
        <f t="shared" si="9"/>
        <v>9.6790254778401962E-5</v>
      </c>
      <c r="P26" s="27">
        <f t="shared" si="10"/>
        <v>0.28741390323852595</v>
      </c>
    </row>
    <row r="27" spans="1:24" x14ac:dyDescent="0.25">
      <c r="A27" s="41">
        <v>11</v>
      </c>
      <c r="B27" s="41">
        <f t="shared" si="0"/>
        <v>12451</v>
      </c>
      <c r="C27" s="25">
        <v>17</v>
      </c>
      <c r="D27" s="42">
        <v>1E-4</v>
      </c>
      <c r="E27" s="25">
        <v>6</v>
      </c>
      <c r="F27" s="25">
        <f t="shared" si="1"/>
        <v>9950</v>
      </c>
      <c r="G27" s="25">
        <f t="shared" si="2"/>
        <v>9E-13</v>
      </c>
      <c r="H27" s="25">
        <v>9765.0171804511119</v>
      </c>
      <c r="I27" s="25">
        <v>7.6149021052631477E-12</v>
      </c>
      <c r="J27" s="25">
        <v>0.9063588754166586</v>
      </c>
      <c r="K27" s="25">
        <v>2.2865938168794589E-13</v>
      </c>
      <c r="L27" s="43" t="s">
        <v>87</v>
      </c>
      <c r="M27" s="27">
        <f t="shared" si="7"/>
        <v>-1.8591238145616917E-2</v>
      </c>
      <c r="N27" s="27">
        <f t="shared" si="8"/>
        <v>7.4610023391812756</v>
      </c>
      <c r="O27" s="27">
        <f t="shared" si="9"/>
        <v>9.1091344262980766E-5</v>
      </c>
      <c r="P27" s="27">
        <f t="shared" si="10"/>
        <v>0.25406597965327321</v>
      </c>
    </row>
    <row r="28" spans="1:24" x14ac:dyDescent="0.25">
      <c r="A28" s="44">
        <v>12</v>
      </c>
      <c r="B28" s="44">
        <f t="shared" si="0"/>
        <v>6226</v>
      </c>
      <c r="C28" s="28">
        <v>19</v>
      </c>
      <c r="D28" s="45">
        <v>1E-4</v>
      </c>
      <c r="E28" s="28">
        <v>1</v>
      </c>
      <c r="F28" s="28">
        <f t="shared" si="1"/>
        <v>1477.3</v>
      </c>
      <c r="G28" s="28">
        <f t="shared" si="2"/>
        <v>1.1999999999999999E-12</v>
      </c>
      <c r="H28" s="28">
        <v>1425.7193581081085</v>
      </c>
      <c r="I28" s="28">
        <v>1.1218028141891899E-9</v>
      </c>
      <c r="J28" s="28">
        <v>4.9495278160131901</v>
      </c>
      <c r="K28" s="28">
        <v>6.4699864398401622E-11</v>
      </c>
      <c r="L28" s="28" t="s">
        <v>55</v>
      </c>
      <c r="M28" s="30">
        <f t="shared" si="3"/>
        <v>-3.4915482225608474E-2</v>
      </c>
      <c r="N28" s="30">
        <f t="shared" si="4"/>
        <v>933.83567849099165</v>
      </c>
      <c r="O28" s="30">
        <f t="shared" si="5"/>
        <v>3.3503877452197863E-3</v>
      </c>
      <c r="P28" s="30">
        <f t="shared" si="6"/>
        <v>53.916553665334689</v>
      </c>
    </row>
    <row r="29" spans="1:24" x14ac:dyDescent="0.25">
      <c r="A29" s="44">
        <v>12</v>
      </c>
      <c r="B29" s="44">
        <f t="shared" si="0"/>
        <v>6226</v>
      </c>
      <c r="C29" s="28">
        <v>19</v>
      </c>
      <c r="D29" s="45">
        <v>1E-4</v>
      </c>
      <c r="E29" s="28">
        <v>2</v>
      </c>
      <c r="F29" s="28">
        <f t="shared" si="1"/>
        <v>2192.4</v>
      </c>
      <c r="G29" s="28">
        <f t="shared" si="2"/>
        <v>1.1E-12</v>
      </c>
      <c r="H29" s="28">
        <v>2202.092415094342</v>
      </c>
      <c r="I29" s="28">
        <v>3.9915838113207547E-10</v>
      </c>
      <c r="J29" s="28">
        <v>4.9205928674621564</v>
      </c>
      <c r="K29" s="28">
        <v>2.7207396992431952E-11</v>
      </c>
      <c r="L29" s="28" t="s">
        <v>56</v>
      </c>
      <c r="M29" s="30">
        <f t="shared" si="3"/>
        <v>4.420915478170917E-3</v>
      </c>
      <c r="N29" s="30">
        <f t="shared" si="4"/>
        <v>361.87125557461405</v>
      </c>
      <c r="O29" s="30">
        <f t="shared" si="5"/>
        <v>2.2443864566056176E-3</v>
      </c>
      <c r="P29" s="30">
        <f t="shared" si="6"/>
        <v>24.733997265847229</v>
      </c>
    </row>
    <row r="30" spans="1:24" x14ac:dyDescent="0.25">
      <c r="A30" s="44">
        <v>12</v>
      </c>
      <c r="B30" s="44">
        <f t="shared" si="0"/>
        <v>6226</v>
      </c>
      <c r="C30" s="28">
        <v>19</v>
      </c>
      <c r="D30" s="45">
        <v>1E-4</v>
      </c>
      <c r="E30" s="28">
        <v>3</v>
      </c>
      <c r="F30" s="28">
        <f t="shared" si="1"/>
        <v>3233.8</v>
      </c>
      <c r="G30" s="28">
        <f t="shared" si="2"/>
        <v>1.1E-12</v>
      </c>
      <c r="H30" s="28">
        <v>3275.7806691449814</v>
      </c>
      <c r="I30" s="28">
        <v>1.4388202230483272E-10</v>
      </c>
      <c r="J30" s="28">
        <v>4.778308203959031</v>
      </c>
      <c r="K30" s="28">
        <v>1.2059008546709554E-11</v>
      </c>
      <c r="L30" s="28" t="s">
        <v>57</v>
      </c>
      <c r="M30" s="30">
        <f t="shared" si="3"/>
        <v>1.2981838439291682E-2</v>
      </c>
      <c r="N30" s="30">
        <f t="shared" si="4"/>
        <v>129.80183845893885</v>
      </c>
      <c r="O30" s="30">
        <f t="shared" si="5"/>
        <v>1.4776140156964037E-3</v>
      </c>
      <c r="P30" s="30">
        <f t="shared" si="6"/>
        <v>10.962735042463231</v>
      </c>
    </row>
    <row r="31" spans="1:24" x14ac:dyDescent="0.25">
      <c r="A31" s="44">
        <v>12</v>
      </c>
      <c r="B31" s="44">
        <f t="shared" si="0"/>
        <v>6226</v>
      </c>
      <c r="C31" s="28">
        <v>19</v>
      </c>
      <c r="D31" s="45">
        <v>1E-4</v>
      </c>
      <c r="E31" s="28">
        <v>4</v>
      </c>
      <c r="F31" s="28">
        <f t="shared" si="1"/>
        <v>4704.2</v>
      </c>
      <c r="G31" s="28">
        <f t="shared" si="2"/>
        <v>9E-13</v>
      </c>
      <c r="H31" s="28">
        <v>4700.8771264367815</v>
      </c>
      <c r="I31" s="28">
        <v>5.1249653639846723E-11</v>
      </c>
      <c r="J31" s="28">
        <v>5.1898976967554491</v>
      </c>
      <c r="K31" s="28">
        <v>5.598195300563658E-12</v>
      </c>
      <c r="L31" s="28" t="s">
        <v>58</v>
      </c>
      <c r="M31" s="30">
        <f t="shared" si="3"/>
        <v>-7.0636315701255725E-4</v>
      </c>
      <c r="N31" s="30">
        <f t="shared" si="4"/>
        <v>55.944059599829693</v>
      </c>
      <c r="O31" s="30">
        <f t="shared" si="5"/>
        <v>1.1032476716031311E-3</v>
      </c>
      <c r="P31" s="30">
        <f t="shared" si="6"/>
        <v>6.2202170006262865</v>
      </c>
    </row>
    <row r="32" spans="1:24" x14ac:dyDescent="0.25">
      <c r="A32" s="44">
        <v>12</v>
      </c>
      <c r="B32" s="44">
        <f t="shared" si="0"/>
        <v>6226</v>
      </c>
      <c r="C32" s="28">
        <v>19</v>
      </c>
      <c r="D32" s="45">
        <v>1E-4</v>
      </c>
      <c r="E32" s="28">
        <v>5</v>
      </c>
      <c r="F32" s="28">
        <f t="shared" si="1"/>
        <v>6738</v>
      </c>
      <c r="G32" s="28">
        <f t="shared" si="2"/>
        <v>9E-13</v>
      </c>
      <c r="H32" s="28">
        <v>6623.3921686746971</v>
      </c>
      <c r="I32" s="28">
        <v>1.7116745662650611E-11</v>
      </c>
      <c r="J32" s="28">
        <v>5.6409869215821065</v>
      </c>
      <c r="K32" s="28">
        <v>3.3149781785070582E-12</v>
      </c>
      <c r="L32" s="28" t="s">
        <v>59</v>
      </c>
      <c r="M32" s="30">
        <f t="shared" si="3"/>
        <v>-1.7009176510137003E-2</v>
      </c>
      <c r="N32" s="30">
        <f t="shared" si="4"/>
        <v>18.018606291834011</v>
      </c>
      <c r="O32" s="30">
        <f t="shared" si="5"/>
        <v>8.3719010412319772E-4</v>
      </c>
      <c r="P32" s="30">
        <f t="shared" si="6"/>
        <v>3.6833090872300649</v>
      </c>
    </row>
    <row r="33" spans="1:16" x14ac:dyDescent="0.25">
      <c r="A33" s="44">
        <v>12</v>
      </c>
      <c r="B33" s="44">
        <f t="shared" si="0"/>
        <v>6226</v>
      </c>
      <c r="C33" s="28">
        <v>19</v>
      </c>
      <c r="D33" s="45">
        <v>1E-4</v>
      </c>
      <c r="E33" s="28">
        <v>6</v>
      </c>
      <c r="F33" s="28">
        <f t="shared" si="1"/>
        <v>9947</v>
      </c>
      <c r="G33" s="28">
        <f t="shared" si="2"/>
        <v>9.9999999999999998E-13</v>
      </c>
      <c r="H33" s="28">
        <v>9668.987435064937</v>
      </c>
      <c r="I33" s="28">
        <v>6.7258873376623384E-12</v>
      </c>
      <c r="J33" s="28">
        <v>5.1279763209653106</v>
      </c>
      <c r="K33" s="28">
        <v>1.4413450514726177E-12</v>
      </c>
      <c r="L33" s="28" t="s">
        <v>54</v>
      </c>
      <c r="M33" s="30">
        <f t="shared" si="3"/>
        <v>-2.7949388251237828E-2</v>
      </c>
      <c r="N33" s="30">
        <f t="shared" si="4"/>
        <v>5.7258873376623383</v>
      </c>
      <c r="O33" s="30">
        <f t="shared" si="5"/>
        <v>5.1552994078267922E-4</v>
      </c>
      <c r="P33" s="30">
        <f t="shared" si="6"/>
        <v>1.4413450514726176</v>
      </c>
    </row>
    <row r="34" spans="1:16" x14ac:dyDescent="0.25">
      <c r="A34" s="46">
        <v>13</v>
      </c>
      <c r="B34" s="46">
        <f t="shared" si="0"/>
        <v>3113</v>
      </c>
      <c r="C34" s="31">
        <v>21</v>
      </c>
      <c r="D34" s="47">
        <v>1E-4</v>
      </c>
      <c r="E34" s="31">
        <v>1</v>
      </c>
      <c r="F34" s="31">
        <f t="shared" si="1"/>
        <v>1477.3</v>
      </c>
      <c r="G34" s="31">
        <f t="shared" si="2"/>
        <v>2.3999999999999999E-12</v>
      </c>
      <c r="H34" s="31">
        <v>1428.3344852941173</v>
      </c>
      <c r="I34" s="31">
        <v>2.3640650735294137E-9</v>
      </c>
      <c r="J34" s="31">
        <v>3.9253586047970557</v>
      </c>
      <c r="K34" s="31">
        <v>1.0375981562353455E-10</v>
      </c>
      <c r="L34" s="31" t="s">
        <v>100</v>
      </c>
      <c r="M34" s="33">
        <f t="shared" ref="M34:M39" si="11">H34/F34-1</f>
        <v>-3.3145274965059701E-2</v>
      </c>
      <c r="N34" s="33">
        <f t="shared" ref="N34:N39" si="12">I34/G34-1</f>
        <v>984.02711397058908</v>
      </c>
      <c r="O34" s="33">
        <f t="shared" ref="O34:O39" si="13">J34/F34</f>
        <v>2.6571167703222471E-3</v>
      </c>
      <c r="P34" s="33">
        <f t="shared" ref="P34:P39" si="14">K34/G34</f>
        <v>43.233256509806068</v>
      </c>
    </row>
    <row r="35" spans="1:16" x14ac:dyDescent="0.25">
      <c r="A35" s="46">
        <v>13</v>
      </c>
      <c r="B35" s="46">
        <f t="shared" si="0"/>
        <v>3113</v>
      </c>
      <c r="C35" s="31">
        <v>21</v>
      </c>
      <c r="D35" s="47">
        <v>1E-4</v>
      </c>
      <c r="E35" s="31">
        <v>2</v>
      </c>
      <c r="F35" s="31">
        <f t="shared" si="1"/>
        <v>2193.1</v>
      </c>
      <c r="G35" s="31">
        <f t="shared" si="2"/>
        <v>1.9E-12</v>
      </c>
      <c r="H35" s="31">
        <v>2201.7189473684234</v>
      </c>
      <c r="I35" s="31">
        <v>8.6454639473684277E-10</v>
      </c>
      <c r="J35" s="31">
        <v>3.9563153593708851</v>
      </c>
      <c r="K35" s="31">
        <v>3.8788174502241813E-11</v>
      </c>
      <c r="L35" s="31" t="s">
        <v>99</v>
      </c>
      <c r="M35" s="33">
        <f t="shared" si="11"/>
        <v>3.930029350427855E-3</v>
      </c>
      <c r="N35" s="33">
        <f t="shared" si="12"/>
        <v>454.02441828254882</v>
      </c>
      <c r="O35" s="33">
        <f t="shared" si="13"/>
        <v>1.8039831103784075E-3</v>
      </c>
      <c r="P35" s="33">
        <f t="shared" si="14"/>
        <v>20.414828685390429</v>
      </c>
    </row>
    <row r="36" spans="1:16" x14ac:dyDescent="0.25">
      <c r="A36" s="46">
        <v>13</v>
      </c>
      <c r="B36" s="46">
        <f t="shared" si="0"/>
        <v>3113</v>
      </c>
      <c r="C36" s="31">
        <v>21</v>
      </c>
      <c r="D36" s="47">
        <v>1E-4</v>
      </c>
      <c r="E36" s="31">
        <v>3</v>
      </c>
      <c r="F36" s="31">
        <f t="shared" si="1"/>
        <v>3233.6</v>
      </c>
      <c r="G36" s="31">
        <f t="shared" si="2"/>
        <v>1.6E-12</v>
      </c>
      <c r="H36" s="31">
        <v>3280.3138289962835</v>
      </c>
      <c r="I36" s="31">
        <v>3.1647561338289994E-10</v>
      </c>
      <c r="J36" s="31">
        <v>3.6582868988031465</v>
      </c>
      <c r="K36" s="31">
        <v>1.8592965770832804E-11</v>
      </c>
      <c r="L36" s="31" t="s">
        <v>98</v>
      </c>
      <c r="M36" s="33">
        <f t="shared" si="11"/>
        <v>1.4446384523838285E-2</v>
      </c>
      <c r="N36" s="33">
        <f t="shared" si="12"/>
        <v>196.79725836431246</v>
      </c>
      <c r="O36" s="33">
        <f t="shared" si="13"/>
        <v>1.1313356317426851E-3</v>
      </c>
      <c r="P36" s="33">
        <f t="shared" si="14"/>
        <v>11.620603606770501</v>
      </c>
    </row>
    <row r="37" spans="1:16" x14ac:dyDescent="0.25">
      <c r="A37" s="46">
        <v>13</v>
      </c>
      <c r="B37" s="46">
        <f t="shared" si="0"/>
        <v>3113</v>
      </c>
      <c r="C37" s="31">
        <v>21</v>
      </c>
      <c r="D37" s="47">
        <v>1E-4</v>
      </c>
      <c r="E37" s="31">
        <v>4</v>
      </c>
      <c r="F37" s="31">
        <f t="shared" si="1"/>
        <v>4706.3999999999996</v>
      </c>
      <c r="G37" s="31">
        <f t="shared" si="2"/>
        <v>1.4000000000000001E-12</v>
      </c>
      <c r="H37" s="31">
        <v>4705.9393898305143</v>
      </c>
      <c r="I37" s="31">
        <v>1.1275769118644054E-10</v>
      </c>
      <c r="J37" s="31">
        <v>3.9569752573164942</v>
      </c>
      <c r="K37" s="31">
        <v>9.2838950839662013E-12</v>
      </c>
      <c r="L37" s="31" t="s">
        <v>97</v>
      </c>
      <c r="M37" s="33">
        <f t="shared" si="11"/>
        <v>-9.7868895437169812E-5</v>
      </c>
      <c r="N37" s="33">
        <f t="shared" si="12"/>
        <v>79.54120799031466</v>
      </c>
      <c r="O37" s="33">
        <f t="shared" si="13"/>
        <v>8.407647580563689E-4</v>
      </c>
      <c r="P37" s="33">
        <f t="shared" si="14"/>
        <v>6.631353631404429</v>
      </c>
    </row>
    <row r="38" spans="1:16" x14ac:dyDescent="0.25">
      <c r="A38" s="46">
        <v>13</v>
      </c>
      <c r="B38" s="46">
        <f t="shared" si="0"/>
        <v>3113</v>
      </c>
      <c r="C38" s="31">
        <v>21</v>
      </c>
      <c r="D38" s="47">
        <v>1E-4</v>
      </c>
      <c r="E38" s="31">
        <v>5</v>
      </c>
      <c r="F38" s="31">
        <f t="shared" si="1"/>
        <v>6737.6</v>
      </c>
      <c r="G38" s="31">
        <f t="shared" si="2"/>
        <v>1.1E-12</v>
      </c>
      <c r="H38" s="31">
        <v>6632.8435521235542</v>
      </c>
      <c r="I38" s="31">
        <v>3.4815813127413126E-11</v>
      </c>
      <c r="J38" s="31">
        <v>3.1920384380737499</v>
      </c>
      <c r="K38" s="31">
        <v>4.8070098178374051E-12</v>
      </c>
      <c r="L38" s="31" t="s">
        <v>96</v>
      </c>
      <c r="M38" s="33">
        <f t="shared" si="11"/>
        <v>-1.5548036077601246E-2</v>
      </c>
      <c r="N38" s="33">
        <f t="shared" si="12"/>
        <v>30.650739206739207</v>
      </c>
      <c r="O38" s="33">
        <f t="shared" si="13"/>
        <v>4.7376490709952353E-4</v>
      </c>
      <c r="P38" s="33">
        <f t="shared" si="14"/>
        <v>4.370008925306732</v>
      </c>
    </row>
    <row r="39" spans="1:16" x14ac:dyDescent="0.25">
      <c r="A39" s="46">
        <v>13</v>
      </c>
      <c r="B39" s="46">
        <f t="shared" si="0"/>
        <v>3113</v>
      </c>
      <c r="C39" s="31">
        <v>21</v>
      </c>
      <c r="D39" s="47">
        <v>1E-4</v>
      </c>
      <c r="E39" s="31">
        <v>6</v>
      </c>
      <c r="F39" s="31">
        <f t="shared" si="1"/>
        <v>9952</v>
      </c>
      <c r="G39" s="31">
        <f t="shared" si="2"/>
        <v>1.1E-12</v>
      </c>
      <c r="H39" s="31">
        <v>9674.9853435114564</v>
      </c>
      <c r="I39" s="31">
        <v>2.9806450000000002E-12</v>
      </c>
      <c r="J39" s="31">
        <v>4.110567427576922</v>
      </c>
      <c r="K39" s="31">
        <v>2.0706253846773053E-12</v>
      </c>
      <c r="L39" s="31" t="s">
        <v>95</v>
      </c>
      <c r="M39" s="33">
        <f t="shared" si="11"/>
        <v>-2.7835074004073923E-2</v>
      </c>
      <c r="N39" s="33">
        <f t="shared" si="12"/>
        <v>1.7096772727272729</v>
      </c>
      <c r="O39" s="33">
        <f t="shared" si="13"/>
        <v>4.1303933154912802E-4</v>
      </c>
      <c r="P39" s="33">
        <f t="shared" si="14"/>
        <v>1.882386713343005</v>
      </c>
    </row>
    <row r="40" spans="1:16" x14ac:dyDescent="0.25">
      <c r="A40" s="48">
        <v>14</v>
      </c>
      <c r="B40" s="48">
        <f t="shared" si="0"/>
        <v>1556</v>
      </c>
      <c r="C40" s="49">
        <v>24</v>
      </c>
      <c r="D40" s="50">
        <v>1E-4</v>
      </c>
      <c r="E40" s="49">
        <v>1</v>
      </c>
      <c r="F40" s="49">
        <f t="shared" si="1"/>
        <v>1477.7</v>
      </c>
      <c r="G40" s="49">
        <f t="shared" si="2"/>
        <v>7.9999999999999998E-12</v>
      </c>
      <c r="H40" s="50">
        <v>1431.3536923076922</v>
      </c>
      <c r="I40" s="50">
        <v>4.8904206153846143E-9</v>
      </c>
      <c r="J40" s="49">
        <v>2.6153829366510366</v>
      </c>
      <c r="K40" s="49">
        <v>1.401252649829587E-10</v>
      </c>
      <c r="L40" s="49" t="s">
        <v>66</v>
      </c>
      <c r="M40" s="51">
        <f t="shared" si="3"/>
        <v>-3.1363813827101517E-2</v>
      </c>
      <c r="N40" s="51">
        <f t="shared" si="4"/>
        <v>610.3025769230768</v>
      </c>
      <c r="O40" s="51">
        <f t="shared" si="5"/>
        <v>1.7699011549374274E-3</v>
      </c>
      <c r="P40" s="51">
        <f t="shared" si="6"/>
        <v>17.515658122869837</v>
      </c>
    </row>
    <row r="41" spans="1:16" x14ac:dyDescent="0.25">
      <c r="A41" s="48">
        <v>14</v>
      </c>
      <c r="B41" s="48">
        <f t="shared" si="0"/>
        <v>1556</v>
      </c>
      <c r="C41" s="49">
        <v>24</v>
      </c>
      <c r="D41" s="50">
        <v>1E-4</v>
      </c>
      <c r="E41" s="49">
        <v>2</v>
      </c>
      <c r="F41" s="49">
        <f t="shared" si="1"/>
        <v>2193.1999999999998</v>
      </c>
      <c r="G41" s="49">
        <f t="shared" si="2"/>
        <v>5.8000000000000003E-12</v>
      </c>
      <c r="H41" s="49">
        <v>2207.0644074074085</v>
      </c>
      <c r="I41" s="49">
        <v>1.8388481111111091E-9</v>
      </c>
      <c r="J41" s="49">
        <v>2.444071023385467</v>
      </c>
      <c r="K41" s="49">
        <v>5.4435869306669827E-11</v>
      </c>
      <c r="L41" s="49" t="s">
        <v>67</v>
      </c>
      <c r="M41" s="51">
        <f t="shared" si="3"/>
        <v>6.3215426807443631E-3</v>
      </c>
      <c r="N41" s="51">
        <f t="shared" si="4"/>
        <v>316.04277777777742</v>
      </c>
      <c r="O41" s="51">
        <f t="shared" si="5"/>
        <v>1.1143858395884858E-3</v>
      </c>
      <c r="P41" s="51">
        <f t="shared" si="6"/>
        <v>9.3854947080465205</v>
      </c>
    </row>
    <row r="42" spans="1:16" x14ac:dyDescent="0.25">
      <c r="A42" s="48">
        <v>14</v>
      </c>
      <c r="B42" s="48">
        <f t="shared" si="0"/>
        <v>1556</v>
      </c>
      <c r="C42" s="49">
        <v>24</v>
      </c>
      <c r="D42" s="50">
        <v>1E-4</v>
      </c>
      <c r="E42" s="49">
        <v>3</v>
      </c>
      <c r="F42" s="49">
        <f t="shared" si="1"/>
        <v>3233.7</v>
      </c>
      <c r="G42" s="49">
        <f t="shared" si="2"/>
        <v>4.4999999999999998E-12</v>
      </c>
      <c r="H42" s="49">
        <v>3280.7769294605773</v>
      </c>
      <c r="I42" s="49">
        <v>7.0308866390041511E-10</v>
      </c>
      <c r="J42" s="49">
        <v>2.7321405951265523</v>
      </c>
      <c r="K42" s="49">
        <v>2.4882724227096296E-11</v>
      </c>
      <c r="L42" s="49" t="s">
        <v>68</v>
      </c>
      <c r="M42" s="51">
        <f t="shared" si="3"/>
        <v>1.4558224158263799E-2</v>
      </c>
      <c r="N42" s="51">
        <f t="shared" si="4"/>
        <v>155.24192531120337</v>
      </c>
      <c r="O42" s="51">
        <f t="shared" si="5"/>
        <v>8.4489612367459946E-4</v>
      </c>
      <c r="P42" s="51">
        <f t="shared" si="6"/>
        <v>5.5294942726880656</v>
      </c>
    </row>
    <row r="43" spans="1:16" x14ac:dyDescent="0.25">
      <c r="A43" s="48">
        <v>14</v>
      </c>
      <c r="B43" s="48">
        <f t="shared" si="0"/>
        <v>1556</v>
      </c>
      <c r="C43" s="49">
        <v>24</v>
      </c>
      <c r="D43" s="50">
        <v>1E-4</v>
      </c>
      <c r="E43" s="49">
        <v>4</v>
      </c>
      <c r="F43" s="49">
        <f t="shared" si="1"/>
        <v>4705.5</v>
      </c>
      <c r="G43" s="49">
        <f t="shared" si="2"/>
        <v>3.3000000000000001E-12</v>
      </c>
      <c r="H43" s="49">
        <v>4714.0620567375872</v>
      </c>
      <c r="I43" s="49">
        <v>2.6066837588652492E-10</v>
      </c>
      <c r="J43" s="49">
        <v>2.5036680941887495</v>
      </c>
      <c r="K43" s="49">
        <v>1.2978199882847179E-11</v>
      </c>
      <c r="L43" s="49" t="s">
        <v>69</v>
      </c>
      <c r="M43" s="51">
        <f t="shared" si="3"/>
        <v>1.8195848980102625E-3</v>
      </c>
      <c r="N43" s="51">
        <f t="shared" si="4"/>
        <v>77.990416935310577</v>
      </c>
      <c r="O43" s="51">
        <f t="shared" si="5"/>
        <v>5.3207270092205919E-4</v>
      </c>
      <c r="P43" s="51">
        <f t="shared" si="6"/>
        <v>3.9327878432870236</v>
      </c>
    </row>
    <row r="44" spans="1:16" x14ac:dyDescent="0.25">
      <c r="A44" s="48">
        <v>14</v>
      </c>
      <c r="B44" s="48">
        <f t="shared" si="0"/>
        <v>1556</v>
      </c>
      <c r="C44" s="49">
        <v>24</v>
      </c>
      <c r="D44" s="50">
        <v>1E-4</v>
      </c>
      <c r="E44" s="49">
        <v>5</v>
      </c>
      <c r="F44" s="49">
        <f t="shared" si="1"/>
        <v>6738.9</v>
      </c>
      <c r="G44" s="49">
        <f t="shared" si="2"/>
        <v>2.5999999999999998E-12</v>
      </c>
      <c r="H44" s="49">
        <v>6637.0723754789251</v>
      </c>
      <c r="I44" s="49">
        <v>8.3497189272030696E-11</v>
      </c>
      <c r="J44" s="49">
        <v>2.7874921281974152</v>
      </c>
      <c r="K44" s="49">
        <v>5.8225754472013752E-12</v>
      </c>
      <c r="L44" s="49" t="s">
        <v>70</v>
      </c>
      <c r="M44" s="51">
        <f t="shared" si="3"/>
        <v>-1.5110422253049371E-2</v>
      </c>
      <c r="N44" s="51">
        <f t="shared" si="4"/>
        <v>31.114303566165653</v>
      </c>
      <c r="O44" s="51">
        <f t="shared" si="5"/>
        <v>4.1364200807215057E-4</v>
      </c>
      <c r="P44" s="51">
        <f t="shared" si="6"/>
        <v>2.2394520950774521</v>
      </c>
    </row>
    <row r="45" spans="1:16" x14ac:dyDescent="0.25">
      <c r="A45" s="48">
        <v>14</v>
      </c>
      <c r="B45" s="48">
        <f t="shared" si="0"/>
        <v>1556</v>
      </c>
      <c r="C45" s="49">
        <v>24</v>
      </c>
      <c r="D45" s="50">
        <v>1E-4</v>
      </c>
      <c r="E45" s="49">
        <v>6</v>
      </c>
      <c r="F45" s="49">
        <f t="shared" si="1"/>
        <v>9950</v>
      </c>
      <c r="G45" s="49">
        <f t="shared" si="2"/>
        <v>2E-12</v>
      </c>
      <c r="H45" s="49">
        <v>9690.4993798449595</v>
      </c>
      <c r="I45" s="49">
        <v>8.3319253488372217E-12</v>
      </c>
      <c r="J45" s="49">
        <v>2.8680646722562582</v>
      </c>
      <c r="K45" s="49">
        <v>2.9631512185340922E-12</v>
      </c>
      <c r="L45" s="49" t="s">
        <v>65</v>
      </c>
      <c r="M45" s="51">
        <f t="shared" si="3"/>
        <v>-2.6080464337190024E-2</v>
      </c>
      <c r="N45" s="51">
        <f t="shared" si="4"/>
        <v>3.1659626744186111</v>
      </c>
      <c r="O45" s="51">
        <f t="shared" si="5"/>
        <v>2.8824770575439779E-4</v>
      </c>
      <c r="P45" s="51">
        <f t="shared" si="6"/>
        <v>1.481575609267046</v>
      </c>
    </row>
    <row r="46" spans="1:16" x14ac:dyDescent="0.25">
      <c r="B46" s="2"/>
    </row>
  </sheetData>
  <mergeCells count="8">
    <mergeCell ref="S11:X11"/>
    <mergeCell ref="M2:N2"/>
    <mergeCell ref="O2:P2"/>
    <mergeCell ref="A1:C1"/>
    <mergeCell ref="F2:G2"/>
    <mergeCell ref="H2:I2"/>
    <mergeCell ref="J2:K2"/>
    <mergeCell ref="S1:X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62EB-334F-4D2B-8392-C34285B65D6F}">
  <dimension ref="A1:AD92"/>
  <sheetViews>
    <sheetView zoomScaleNormal="100" workbookViewId="0">
      <selection activeCell="F21" sqref="F21"/>
    </sheetView>
  </sheetViews>
  <sheetFormatPr defaultRowHeight="15" x14ac:dyDescent="0.25"/>
  <cols>
    <col min="1" max="1" width="10.140625" customWidth="1"/>
    <col min="2" max="2" width="13.7109375" customWidth="1"/>
    <col min="3" max="4" width="10.5703125" bestFit="1" customWidth="1"/>
    <col min="5" max="5" width="10.7109375" bestFit="1" customWidth="1"/>
    <col min="8" max="8" width="12" bestFit="1" customWidth="1"/>
    <col min="9" max="9" width="12.42578125" bestFit="1" customWidth="1"/>
    <col min="10" max="10" width="12.140625" bestFit="1" customWidth="1"/>
    <col min="11" max="11" width="12.42578125" bestFit="1" customWidth="1"/>
    <col min="12" max="12" width="22.28515625" bestFit="1" customWidth="1"/>
    <col min="13" max="13" width="8.85546875" bestFit="1" customWidth="1"/>
    <col min="14" max="14" width="10.85546875" bestFit="1" customWidth="1"/>
    <col min="18" max="18" width="21.7109375" bestFit="1" customWidth="1"/>
  </cols>
  <sheetData>
    <row r="1" spans="1:30" ht="24" thickBot="1" x14ac:dyDescent="0.4">
      <c r="A1" s="65" t="s">
        <v>113</v>
      </c>
      <c r="B1" s="65"/>
      <c r="C1" s="65"/>
      <c r="D1" s="11">
        <v>44705</v>
      </c>
      <c r="R1" s="13" t="s">
        <v>83</v>
      </c>
      <c r="S1" s="62" t="s">
        <v>110</v>
      </c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</row>
    <row r="2" spans="1:30" ht="18.75" thickTop="1" thickBot="1" x14ac:dyDescent="0.35">
      <c r="F2" s="62" t="s">
        <v>1</v>
      </c>
      <c r="G2" s="62"/>
      <c r="H2" s="62" t="s">
        <v>9</v>
      </c>
      <c r="I2" s="62"/>
      <c r="J2" s="62" t="s">
        <v>10</v>
      </c>
      <c r="K2" s="62"/>
      <c r="M2" s="62" t="s">
        <v>28</v>
      </c>
      <c r="N2" s="62"/>
      <c r="O2" s="62" t="s">
        <v>79</v>
      </c>
      <c r="P2" s="62"/>
      <c r="R2" s="3" t="s">
        <v>6</v>
      </c>
      <c r="S2" s="34">
        <v>33000</v>
      </c>
      <c r="T2" s="34">
        <v>33000</v>
      </c>
      <c r="U2" s="34">
        <v>33000</v>
      </c>
      <c r="V2" s="34">
        <v>33000</v>
      </c>
      <c r="W2" s="34">
        <v>33000</v>
      </c>
      <c r="X2" s="34">
        <v>33000</v>
      </c>
      <c r="Y2" s="34">
        <v>33000</v>
      </c>
      <c r="Z2" s="34">
        <v>33000</v>
      </c>
      <c r="AA2" s="34">
        <v>33000</v>
      </c>
      <c r="AB2" s="34">
        <v>33000</v>
      </c>
      <c r="AC2" s="34">
        <v>33000</v>
      </c>
      <c r="AD2" s="34">
        <v>33000</v>
      </c>
    </row>
    <row r="3" spans="1:30" ht="16.5" thickTop="1" thickBot="1" x14ac:dyDescent="0.3">
      <c r="A3" s="3" t="s">
        <v>5</v>
      </c>
      <c r="B3" s="3" t="s">
        <v>6</v>
      </c>
      <c r="C3" s="3" t="s">
        <v>0</v>
      </c>
      <c r="D3" s="3" t="s">
        <v>26</v>
      </c>
      <c r="E3" s="3" t="s">
        <v>23</v>
      </c>
      <c r="F3" s="3" t="s">
        <v>3</v>
      </c>
      <c r="G3" s="3" t="s">
        <v>4</v>
      </c>
      <c r="H3" s="3" t="s">
        <v>24</v>
      </c>
      <c r="I3" s="3" t="s">
        <v>25</v>
      </c>
      <c r="J3" s="3" t="s">
        <v>24</v>
      </c>
      <c r="K3" s="3" t="s">
        <v>25</v>
      </c>
      <c r="L3" s="3" t="s">
        <v>7</v>
      </c>
      <c r="M3" s="7" t="s">
        <v>3</v>
      </c>
      <c r="N3" s="7" t="s">
        <v>4</v>
      </c>
      <c r="O3" s="7" t="s">
        <v>3</v>
      </c>
      <c r="P3" s="7" t="s">
        <v>4</v>
      </c>
      <c r="R3" s="12">
        <v>1556</v>
      </c>
      <c r="S3" s="1">
        <v>32800</v>
      </c>
      <c r="T3" s="1">
        <v>32360</v>
      </c>
      <c r="U3" s="1">
        <v>32360</v>
      </c>
      <c r="V3" s="1">
        <v>32290</v>
      </c>
      <c r="W3" s="1">
        <v>32370</v>
      </c>
      <c r="X3" s="1">
        <v>32810</v>
      </c>
      <c r="Y3" s="1">
        <v>32440</v>
      </c>
      <c r="Z3" s="1">
        <v>32380</v>
      </c>
      <c r="AA3" s="1">
        <v>32390</v>
      </c>
      <c r="AB3" s="1">
        <v>32350</v>
      </c>
      <c r="AC3" s="1">
        <v>32340</v>
      </c>
      <c r="AD3" s="1">
        <v>32850</v>
      </c>
    </row>
    <row r="4" spans="1:30" x14ac:dyDescent="0.25">
      <c r="A4" s="2">
        <v>13</v>
      </c>
      <c r="B4" s="2">
        <f>MROUND(25500000/2^A4,1)</f>
        <v>3113</v>
      </c>
      <c r="C4">
        <v>21</v>
      </c>
      <c r="D4" s="1">
        <v>1.0000000000000001E-5</v>
      </c>
      <c r="E4">
        <v>12</v>
      </c>
      <c r="F4">
        <f>VLOOKUP(B4,$R$3:$AD$9,1+E4)</f>
        <v>32480</v>
      </c>
      <c r="G4">
        <f>VLOOKUP(B4,$R$13:$AD$19,1+E4)</f>
        <v>6.6029999999999998E-10</v>
      </c>
      <c r="H4">
        <v>15547.447122302237</v>
      </c>
      <c r="I4">
        <v>6.7846920863309286E-10</v>
      </c>
      <c r="J4">
        <v>37.041623131780298</v>
      </c>
      <c r="K4">
        <v>3.815375364548474E-13</v>
      </c>
      <c r="L4" t="s">
        <v>114</v>
      </c>
      <c r="M4" s="10">
        <f>H4/F4-1</f>
        <v>-0.5213224408158178</v>
      </c>
      <c r="N4" s="10">
        <f>I4/G4-1</f>
        <v>2.7516596445695818E-2</v>
      </c>
      <c r="O4" s="10">
        <f>J4/F4</f>
        <v>1.1404440619390485E-3</v>
      </c>
      <c r="P4" s="10">
        <f>K4/G4</f>
        <v>5.7782452893358682E-4</v>
      </c>
      <c r="Q4" t="s">
        <v>122</v>
      </c>
      <c r="R4" s="12">
        <v>3113</v>
      </c>
      <c r="S4" s="1">
        <v>32790</v>
      </c>
      <c r="T4" s="1">
        <v>32370</v>
      </c>
      <c r="U4" s="1">
        <v>32370</v>
      </c>
      <c r="V4" s="1">
        <v>32300</v>
      </c>
      <c r="W4" s="1">
        <v>32380</v>
      </c>
      <c r="X4" s="1">
        <v>32820</v>
      </c>
      <c r="Y4" s="1">
        <v>32430</v>
      </c>
      <c r="Z4" s="1">
        <v>32390</v>
      </c>
      <c r="AA4" s="1">
        <v>32390</v>
      </c>
      <c r="AB4" s="1">
        <v>32440</v>
      </c>
      <c r="AC4" s="1">
        <v>32290</v>
      </c>
      <c r="AD4" s="1">
        <v>32480</v>
      </c>
    </row>
    <row r="5" spans="1:30" x14ac:dyDescent="0.25">
      <c r="A5" s="2">
        <v>13</v>
      </c>
      <c r="B5" s="2">
        <f t="shared" ref="B5:B70" si="0">MROUND(25500000/2^A5,1)</f>
        <v>3113</v>
      </c>
      <c r="C5">
        <v>21</v>
      </c>
      <c r="D5" s="1">
        <v>1.0000000000000001E-5</v>
      </c>
      <c r="E5">
        <v>11</v>
      </c>
      <c r="F5">
        <f t="shared" ref="F5:F33" si="1">VLOOKUP(B5,$R$3:$AD$9,1+E5)</f>
        <v>32290</v>
      </c>
      <c r="G5">
        <f t="shared" ref="G5:G33" si="2">VLOOKUP(B5,$R$13:$AD$19,1+E5)</f>
        <v>4.5549999999999998E-10</v>
      </c>
      <c r="H5">
        <v>22519.650000000089</v>
      </c>
      <c r="I5">
        <v>5.0686869444444348E-10</v>
      </c>
      <c r="J5">
        <v>40.349278012265742</v>
      </c>
      <c r="K5">
        <v>2.2301215331162819E-13</v>
      </c>
      <c r="L5" t="s">
        <v>115</v>
      </c>
      <c r="M5" s="10">
        <f t="shared" ref="M5:M15" si="3">H5/F5-1</f>
        <v>-0.30258129451842397</v>
      </c>
      <c r="N5" s="10">
        <f t="shared" ref="N5:N15" si="4">I5/G5-1</f>
        <v>0.11277430174411318</v>
      </c>
      <c r="O5" s="10">
        <f t="shared" ref="O5:O15" si="5">J5/F5</f>
        <v>1.249590523761714E-3</v>
      </c>
      <c r="P5" s="10">
        <f t="shared" ref="P5:P15" si="6">K5/G5</f>
        <v>4.8959858026702133E-4</v>
      </c>
      <c r="Q5" t="s">
        <v>122</v>
      </c>
      <c r="R5" s="12">
        <v>6226</v>
      </c>
      <c r="S5" s="1">
        <v>32800</v>
      </c>
      <c r="T5" s="1">
        <v>32380</v>
      </c>
      <c r="U5" s="1">
        <v>32360</v>
      </c>
      <c r="V5" s="1">
        <v>32290</v>
      </c>
      <c r="W5" s="1">
        <v>32380</v>
      </c>
      <c r="X5" s="1">
        <v>32820</v>
      </c>
      <c r="Y5" s="1">
        <v>32430</v>
      </c>
      <c r="Z5" s="1">
        <v>32400</v>
      </c>
      <c r="AA5" s="1">
        <v>32400</v>
      </c>
      <c r="AB5" s="1">
        <v>32440</v>
      </c>
      <c r="AC5" s="1">
        <v>32170</v>
      </c>
      <c r="AD5" s="1">
        <v>32280</v>
      </c>
    </row>
    <row r="6" spans="1:30" x14ac:dyDescent="0.25">
      <c r="A6" s="2">
        <v>13</v>
      </c>
      <c r="B6" s="2">
        <f t="shared" si="0"/>
        <v>3113</v>
      </c>
      <c r="C6">
        <v>21</v>
      </c>
      <c r="D6" s="1">
        <v>1.0000000000000001E-5</v>
      </c>
      <c r="E6">
        <v>10</v>
      </c>
      <c r="F6">
        <f t="shared" si="1"/>
        <v>32440</v>
      </c>
      <c r="G6">
        <f t="shared" si="2"/>
        <v>2.2520000000000001E-10</v>
      </c>
      <c r="H6">
        <v>62375.687179486922</v>
      </c>
      <c r="I6">
        <v>2.8907586080586051E-10</v>
      </c>
      <c r="J6">
        <v>42.010237943205198</v>
      </c>
      <c r="K6">
        <v>1.0351101427163031E-13</v>
      </c>
      <c r="L6" t="s">
        <v>116</v>
      </c>
      <c r="M6" s="10">
        <f t="shared" si="3"/>
        <v>0.9228017009706202</v>
      </c>
      <c r="N6" s="10">
        <f t="shared" si="4"/>
        <v>0.28364058972406969</v>
      </c>
      <c r="O6" s="10">
        <f t="shared" si="5"/>
        <v>1.295013500098804E-3</v>
      </c>
      <c r="P6" s="10">
        <f t="shared" si="6"/>
        <v>4.596403830889445E-4</v>
      </c>
      <c r="Q6" t="s">
        <v>121</v>
      </c>
      <c r="R6" s="12">
        <v>12451</v>
      </c>
      <c r="S6" s="1">
        <v>32790</v>
      </c>
      <c r="T6" s="1">
        <v>32360</v>
      </c>
      <c r="U6" s="1">
        <v>32360</v>
      </c>
      <c r="V6" s="1">
        <v>32280</v>
      </c>
      <c r="W6" s="1">
        <v>32370</v>
      </c>
      <c r="X6" s="1">
        <v>32810</v>
      </c>
      <c r="Y6" s="1">
        <v>32430</v>
      </c>
      <c r="Z6" s="1">
        <v>32400</v>
      </c>
      <c r="AA6" s="1">
        <v>32380</v>
      </c>
      <c r="AB6" s="1">
        <v>32430</v>
      </c>
      <c r="AC6" s="1">
        <v>31900</v>
      </c>
      <c r="AD6" s="1">
        <v>31930</v>
      </c>
    </row>
    <row r="7" spans="1:30" x14ac:dyDescent="0.25">
      <c r="A7" s="2">
        <v>13</v>
      </c>
      <c r="B7" s="2">
        <f t="shared" si="0"/>
        <v>3113</v>
      </c>
      <c r="C7">
        <v>21</v>
      </c>
      <c r="D7" s="1">
        <v>1.0000000000000001E-5</v>
      </c>
      <c r="E7">
        <v>9</v>
      </c>
      <c r="F7">
        <f t="shared" si="1"/>
        <v>32390</v>
      </c>
      <c r="G7">
        <f t="shared" si="2"/>
        <v>1.026E-10</v>
      </c>
      <c r="H7">
        <v>138841.83895131087</v>
      </c>
      <c r="I7">
        <v>1.8226928089887645E-10</v>
      </c>
      <c r="J7">
        <v>55.065914704072043</v>
      </c>
      <c r="K7">
        <v>2.7839422683880083E-14</v>
      </c>
      <c r="L7" t="s">
        <v>117</v>
      </c>
      <c r="M7" s="10">
        <f t="shared" si="3"/>
        <v>3.2865649568172541</v>
      </c>
      <c r="N7" s="10">
        <f t="shared" si="4"/>
        <v>0.77650371246468275</v>
      </c>
      <c r="O7" s="10">
        <f t="shared" si="5"/>
        <v>1.7000899877762285E-3</v>
      </c>
      <c r="P7" s="10">
        <f t="shared" si="6"/>
        <v>2.7133940237699885E-4</v>
      </c>
      <c r="Q7" t="s">
        <v>122</v>
      </c>
      <c r="R7" s="12">
        <v>24902</v>
      </c>
      <c r="S7" s="1">
        <v>32770</v>
      </c>
      <c r="T7" s="1">
        <v>32360</v>
      </c>
      <c r="U7" s="1">
        <v>32350</v>
      </c>
      <c r="V7" s="1">
        <v>32270</v>
      </c>
      <c r="W7" s="1">
        <v>32370</v>
      </c>
      <c r="X7" s="1">
        <v>32820</v>
      </c>
      <c r="Y7" s="1">
        <v>32430</v>
      </c>
      <c r="Z7" s="1">
        <v>32400</v>
      </c>
      <c r="AA7" s="1">
        <v>32380</v>
      </c>
      <c r="AB7" s="1">
        <v>32430</v>
      </c>
      <c r="AC7" s="1">
        <v>31400</v>
      </c>
      <c r="AD7" s="1">
        <v>31060</v>
      </c>
    </row>
    <row r="8" spans="1:30" x14ac:dyDescent="0.25">
      <c r="A8" s="2">
        <v>13</v>
      </c>
      <c r="B8" s="2">
        <f t="shared" si="0"/>
        <v>3113</v>
      </c>
      <c r="C8">
        <v>21</v>
      </c>
      <c r="D8" s="1">
        <v>1.0000000000000001E-5</v>
      </c>
      <c r="E8">
        <v>8</v>
      </c>
      <c r="F8">
        <f t="shared" si="1"/>
        <v>32390</v>
      </c>
      <c r="G8">
        <f t="shared" si="2"/>
        <v>6.9799999999999994E-11</v>
      </c>
      <c r="H8">
        <v>196990.26377952757</v>
      </c>
      <c r="I8">
        <v>1.9286596850393722E-10</v>
      </c>
      <c r="J8">
        <v>38.497025489535496</v>
      </c>
      <c r="K8">
        <v>2.9665308089769999E-14</v>
      </c>
      <c r="L8" t="s">
        <v>118</v>
      </c>
      <c r="M8" s="10">
        <f t="shared" si="3"/>
        <v>5.0818235189727563</v>
      </c>
      <c r="N8" s="10">
        <f t="shared" si="4"/>
        <v>1.7631227579360638</v>
      </c>
      <c r="O8" s="10">
        <f t="shared" si="5"/>
        <v>1.1885466344407378E-3</v>
      </c>
      <c r="P8" s="10">
        <f t="shared" si="6"/>
        <v>4.2500441389355304E-4</v>
      </c>
      <c r="Q8" t="s">
        <v>121</v>
      </c>
      <c r="R8" s="12">
        <v>49805</v>
      </c>
      <c r="S8" s="1">
        <v>32780</v>
      </c>
      <c r="T8" s="1">
        <v>32400</v>
      </c>
      <c r="U8" s="1">
        <v>32360</v>
      </c>
      <c r="V8" s="1">
        <v>32150</v>
      </c>
      <c r="W8" s="1">
        <v>32370</v>
      </c>
      <c r="X8" s="1">
        <v>32840</v>
      </c>
      <c r="Y8" s="1">
        <v>32430</v>
      </c>
      <c r="Z8" s="1">
        <v>32400</v>
      </c>
      <c r="AA8" s="1">
        <v>32400</v>
      </c>
      <c r="AB8" s="1">
        <v>32400</v>
      </c>
      <c r="AC8" s="1">
        <v>30130</v>
      </c>
      <c r="AD8" s="1">
        <v>29430</v>
      </c>
    </row>
    <row r="9" spans="1:30" x14ac:dyDescent="0.25">
      <c r="A9" s="2">
        <v>8</v>
      </c>
      <c r="B9" s="2">
        <f t="shared" si="0"/>
        <v>99609</v>
      </c>
      <c r="C9">
        <v>16</v>
      </c>
      <c r="D9" s="1">
        <v>1E-4</v>
      </c>
      <c r="E9">
        <v>1</v>
      </c>
      <c r="F9">
        <f t="shared" si="1"/>
        <v>32780</v>
      </c>
      <c r="G9">
        <f t="shared" si="2"/>
        <v>3.8299999999999996E-12</v>
      </c>
      <c r="H9">
        <v>20273.267229729718</v>
      </c>
      <c r="I9">
        <v>3.0783795608108072E-11</v>
      </c>
      <c r="J9">
        <v>3.7101177079284846</v>
      </c>
      <c r="K9">
        <v>1.645222036795061E-14</v>
      </c>
      <c r="L9" t="s">
        <v>119</v>
      </c>
      <c r="M9" s="10">
        <f t="shared" si="3"/>
        <v>-0.38153547194235149</v>
      </c>
      <c r="N9" s="10">
        <f t="shared" si="4"/>
        <v>7.0375445451979317</v>
      </c>
      <c r="O9" s="10">
        <f t="shared" si="5"/>
        <v>1.1318235838708006E-4</v>
      </c>
      <c r="P9" s="10">
        <f t="shared" si="6"/>
        <v>4.2956188950262694E-3</v>
      </c>
      <c r="R9" s="12">
        <v>99609</v>
      </c>
      <c r="S9" s="1">
        <v>32780</v>
      </c>
      <c r="T9" s="1">
        <v>32330</v>
      </c>
      <c r="U9" s="1">
        <v>32350</v>
      </c>
      <c r="V9" s="1">
        <v>32290</v>
      </c>
      <c r="W9" s="1">
        <v>32370</v>
      </c>
      <c r="X9" s="1">
        <v>32820</v>
      </c>
      <c r="Y9" s="1">
        <v>32430</v>
      </c>
      <c r="Z9" s="1">
        <v>32410</v>
      </c>
      <c r="AA9" s="1">
        <v>32380</v>
      </c>
      <c r="AB9" s="1">
        <v>32490</v>
      </c>
      <c r="AC9" s="1">
        <v>29310</v>
      </c>
      <c r="AD9" s="1">
        <v>26330</v>
      </c>
    </row>
    <row r="10" spans="1:30" x14ac:dyDescent="0.25">
      <c r="A10" s="2">
        <v>8</v>
      </c>
      <c r="B10" s="2">
        <f t="shared" si="0"/>
        <v>99609</v>
      </c>
      <c r="C10">
        <v>16</v>
      </c>
      <c r="D10" s="1">
        <v>1E-4</v>
      </c>
      <c r="E10">
        <v>2</v>
      </c>
      <c r="F10">
        <f t="shared" si="1"/>
        <v>32330</v>
      </c>
      <c r="G10">
        <f t="shared" si="2"/>
        <v>5.4400000000000002E-12</v>
      </c>
      <c r="H10">
        <v>20053.925000000007</v>
      </c>
      <c r="I10">
        <v>3.1972222602739736E-11</v>
      </c>
      <c r="J10">
        <v>3.3950646593395137</v>
      </c>
      <c r="K10">
        <v>1.503471449017528E-14</v>
      </c>
      <c r="L10" t="s">
        <v>120</v>
      </c>
      <c r="M10" s="10">
        <f t="shared" si="3"/>
        <v>-0.3797115682029073</v>
      </c>
      <c r="N10" s="10">
        <f t="shared" si="4"/>
        <v>4.8772468019742163</v>
      </c>
      <c r="O10" s="10">
        <f t="shared" si="5"/>
        <v>1.0501282583790639E-4</v>
      </c>
      <c r="P10" s="10">
        <f t="shared" si="6"/>
        <v>2.7637342812822205E-3</v>
      </c>
    </row>
    <row r="11" spans="1:30" ht="18" thickBot="1" x14ac:dyDescent="0.35">
      <c r="A11" s="2">
        <v>8</v>
      </c>
      <c r="B11" s="2">
        <f t="shared" si="0"/>
        <v>99609</v>
      </c>
      <c r="C11">
        <v>16</v>
      </c>
      <c r="D11" s="1">
        <v>1E-4</v>
      </c>
      <c r="E11">
        <v>3</v>
      </c>
      <c r="F11">
        <f t="shared" si="1"/>
        <v>32350</v>
      </c>
      <c r="G11">
        <f t="shared" si="2"/>
        <v>6.44E-12</v>
      </c>
      <c r="H11">
        <v>19923.226618705041</v>
      </c>
      <c r="I11">
        <v>3.2608755395683458E-11</v>
      </c>
      <c r="J11">
        <v>3.5865671757841993</v>
      </c>
      <c r="K11">
        <v>1.6070434772099172E-14</v>
      </c>
      <c r="L11" t="s">
        <v>123</v>
      </c>
      <c r="M11" s="10">
        <f t="shared" si="3"/>
        <v>-0.38413518952998327</v>
      </c>
      <c r="N11" s="10">
        <f t="shared" si="4"/>
        <v>4.0634713347334559</v>
      </c>
      <c r="O11" s="10">
        <f t="shared" si="5"/>
        <v>1.1086760976148992E-4</v>
      </c>
      <c r="P11" s="10">
        <f t="shared" si="6"/>
        <v>2.4954091261023556E-3</v>
      </c>
      <c r="R11" s="13" t="s">
        <v>82</v>
      </c>
      <c r="S11" s="62" t="s">
        <v>112</v>
      </c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</row>
    <row r="12" spans="1:30" ht="16.5" thickTop="1" thickBot="1" x14ac:dyDescent="0.3">
      <c r="A12" s="2">
        <v>8</v>
      </c>
      <c r="B12" s="2">
        <f t="shared" si="0"/>
        <v>99609</v>
      </c>
      <c r="C12">
        <v>16</v>
      </c>
      <c r="D12" s="1">
        <v>1E-4</v>
      </c>
      <c r="E12">
        <v>4</v>
      </c>
      <c r="F12">
        <f t="shared" si="1"/>
        <v>32290</v>
      </c>
      <c r="G12">
        <f t="shared" si="2"/>
        <v>8.6999999999999997E-12</v>
      </c>
      <c r="H12">
        <v>19757.473431734328</v>
      </c>
      <c r="I12">
        <v>3.4262415498155001E-11</v>
      </c>
      <c r="J12">
        <v>3.6880922920343915</v>
      </c>
      <c r="K12">
        <v>1.43227832990241E-14</v>
      </c>
      <c r="L12" t="s">
        <v>124</v>
      </c>
      <c r="M12" s="10">
        <f t="shared" si="3"/>
        <v>-0.38812408077626737</v>
      </c>
      <c r="N12" s="10">
        <f t="shared" si="4"/>
        <v>2.9382086779488508</v>
      </c>
      <c r="O12" s="10">
        <f t="shared" si="5"/>
        <v>1.1421778544547512E-4</v>
      </c>
      <c r="P12" s="10">
        <f t="shared" si="6"/>
        <v>1.6462969309223104E-3</v>
      </c>
      <c r="R12" s="3" t="s">
        <v>6</v>
      </c>
      <c r="S12" s="34">
        <v>9.9999999999999998E-13</v>
      </c>
      <c r="T12" s="34">
        <v>2.1999999999999999E-12</v>
      </c>
      <c r="U12" s="34">
        <v>4.6999999999999998E-12</v>
      </c>
      <c r="V12" s="34">
        <v>6.8000000000000001E-12</v>
      </c>
      <c r="W12" s="34">
        <v>9.9999999999999994E-12</v>
      </c>
      <c r="X12" s="34">
        <v>2.2000000000000002E-11</v>
      </c>
      <c r="Y12" s="34">
        <v>4.6999999999999999E-11</v>
      </c>
      <c r="Z12" s="34">
        <v>6.7999999999999998E-11</v>
      </c>
      <c r="AA12" s="34">
        <v>1E-10</v>
      </c>
      <c r="AB12" s="34">
        <v>2.1999999999999999E-10</v>
      </c>
      <c r="AC12" s="34">
        <v>4.7000000000000003E-10</v>
      </c>
      <c r="AD12" s="34">
        <v>6.8000000000000003E-10</v>
      </c>
    </row>
    <row r="13" spans="1:30" x14ac:dyDescent="0.25">
      <c r="A13" s="2">
        <v>8</v>
      </c>
      <c r="B13" s="2">
        <f t="shared" si="0"/>
        <v>99609</v>
      </c>
      <c r="C13">
        <v>16</v>
      </c>
      <c r="D13" s="1">
        <v>1E-4</v>
      </c>
      <c r="E13">
        <v>5</v>
      </c>
      <c r="F13">
        <f t="shared" si="1"/>
        <v>32370</v>
      </c>
      <c r="G13">
        <f t="shared" si="2"/>
        <v>1.247E-11</v>
      </c>
      <c r="H13">
        <v>19295.898620689666</v>
      </c>
      <c r="I13">
        <v>4.0419948620689645E-11</v>
      </c>
      <c r="J13">
        <v>4.2964618355571584</v>
      </c>
      <c r="K13">
        <v>1.4617078396728954E-14</v>
      </c>
      <c r="L13" t="s">
        <v>125</v>
      </c>
      <c r="M13" s="10">
        <f t="shared" si="3"/>
        <v>-0.40389562494007825</v>
      </c>
      <c r="N13" s="10">
        <f t="shared" si="4"/>
        <v>2.2413751901114392</v>
      </c>
      <c r="O13" s="10">
        <f t="shared" si="5"/>
        <v>1.3272974468820384E-4</v>
      </c>
      <c r="P13" s="10">
        <f t="shared" si="6"/>
        <v>1.1721795025444229E-3</v>
      </c>
      <c r="R13" s="12">
        <v>1556</v>
      </c>
      <c r="S13" s="1">
        <v>4.1999999999999999E-12</v>
      </c>
      <c r="T13" s="1">
        <v>6.0500000000000003E-12</v>
      </c>
      <c r="U13" s="1">
        <v>7.4699999999999995E-12</v>
      </c>
      <c r="V13" s="1">
        <v>9.2600000000000005E-12</v>
      </c>
      <c r="W13" s="1">
        <v>1.3E-11</v>
      </c>
      <c r="X13" s="1">
        <v>2.425E-11</v>
      </c>
      <c r="Y13" s="1">
        <v>4.97E-11</v>
      </c>
      <c r="Z13" s="1">
        <v>7.0099999999999996E-11</v>
      </c>
      <c r="AA13" s="1">
        <v>1.0300000000000001E-10</v>
      </c>
      <c r="AB13" s="1">
        <v>2.2539999999999999E-10</v>
      </c>
      <c r="AC13" s="1">
        <v>4.576E-10</v>
      </c>
      <c r="AD13" s="1">
        <v>6.6299999999999999E-10</v>
      </c>
    </row>
    <row r="14" spans="1:30" x14ac:dyDescent="0.25">
      <c r="A14" s="2">
        <v>8</v>
      </c>
      <c r="B14" s="2">
        <f t="shared" si="0"/>
        <v>99609</v>
      </c>
      <c r="C14">
        <v>16</v>
      </c>
      <c r="D14" s="1">
        <v>1E-4</v>
      </c>
      <c r="E14">
        <v>6</v>
      </c>
      <c r="F14">
        <f t="shared" si="1"/>
        <v>32820</v>
      </c>
      <c r="G14">
        <f t="shared" si="2"/>
        <v>2.343E-11</v>
      </c>
      <c r="H14">
        <v>18621.777289377296</v>
      </c>
      <c r="I14">
        <v>5.437489084249097E-11</v>
      </c>
      <c r="J14">
        <v>4.9945461809481584</v>
      </c>
      <c r="K14">
        <v>1.8073724386789528E-14</v>
      </c>
      <c r="L14" t="s">
        <v>126</v>
      </c>
      <c r="M14" s="10">
        <f t="shared" si="3"/>
        <v>-0.43260885772768753</v>
      </c>
      <c r="N14" s="10">
        <f t="shared" si="4"/>
        <v>1.3207379787661533</v>
      </c>
      <c r="O14" s="10">
        <f t="shared" si="5"/>
        <v>1.5217995676258862E-4</v>
      </c>
      <c r="P14" s="10">
        <f t="shared" si="6"/>
        <v>7.7139241941056452E-4</v>
      </c>
      <c r="R14" s="12">
        <v>3113</v>
      </c>
      <c r="S14" s="1">
        <v>3.9999999999999999E-12</v>
      </c>
      <c r="T14" s="1">
        <v>5.6599999999999997E-12</v>
      </c>
      <c r="U14" s="1">
        <v>7.25E-12</v>
      </c>
      <c r="V14" s="1">
        <v>8.9700000000000008E-12</v>
      </c>
      <c r="W14" s="1">
        <v>1.28E-11</v>
      </c>
      <c r="X14" s="1">
        <v>2.4000000000000001E-11</v>
      </c>
      <c r="Y14" s="1">
        <v>4.9399999999999999E-11</v>
      </c>
      <c r="Z14" s="1">
        <v>6.9799999999999994E-11</v>
      </c>
      <c r="AA14" s="1">
        <v>1.026E-10</v>
      </c>
      <c r="AB14" s="1">
        <v>2.2520000000000001E-10</v>
      </c>
      <c r="AC14" s="1">
        <v>4.5549999999999998E-10</v>
      </c>
      <c r="AD14" s="1">
        <v>6.6029999999999998E-10</v>
      </c>
    </row>
    <row r="15" spans="1:30" x14ac:dyDescent="0.25">
      <c r="A15" s="2">
        <v>8</v>
      </c>
      <c r="B15" s="2">
        <f t="shared" si="0"/>
        <v>99609</v>
      </c>
      <c r="C15">
        <v>16</v>
      </c>
      <c r="D15" s="1">
        <v>1E-4</v>
      </c>
      <c r="E15">
        <v>7</v>
      </c>
      <c r="F15">
        <f t="shared" si="1"/>
        <v>32430</v>
      </c>
      <c r="G15">
        <f t="shared" si="2"/>
        <v>4.9200000000000002E-11</v>
      </c>
      <c r="H15">
        <v>16712.747744360895</v>
      </c>
      <c r="I15">
        <v>9.1608403383458659E-11</v>
      </c>
      <c r="J15">
        <v>5.3824846984115648</v>
      </c>
      <c r="K15">
        <v>3.2893448793256953E-14</v>
      </c>
      <c r="L15" t="s">
        <v>127</v>
      </c>
      <c r="M15" s="10">
        <f t="shared" si="3"/>
        <v>-0.48465162675421225</v>
      </c>
      <c r="N15" s="10">
        <f t="shared" si="4"/>
        <v>0.86195941836298084</v>
      </c>
      <c r="O15" s="10">
        <f t="shared" si="5"/>
        <v>1.6597239279714969E-4</v>
      </c>
      <c r="P15" s="10">
        <f t="shared" si="6"/>
        <v>6.6856603238327141E-4</v>
      </c>
      <c r="R15" s="12">
        <v>6226</v>
      </c>
      <c r="S15" s="1">
        <v>4.0499999999999999E-12</v>
      </c>
      <c r="T15" s="1">
        <v>5.5800000000000001E-12</v>
      </c>
      <c r="U15" s="1">
        <v>7.15E-12</v>
      </c>
      <c r="V15" s="1">
        <v>8.8999999999999996E-12</v>
      </c>
      <c r="W15" s="1">
        <v>1.2739999999999999E-11</v>
      </c>
      <c r="X15" s="1">
        <v>2.4000000000000001E-11</v>
      </c>
      <c r="Y15" s="1">
        <v>4.9359999999999998E-11</v>
      </c>
      <c r="Z15" s="1">
        <v>6.9739999999999996E-11</v>
      </c>
      <c r="AA15" s="1">
        <v>1.026E-10</v>
      </c>
      <c r="AB15" s="1">
        <v>2.25E-10</v>
      </c>
      <c r="AC15" s="1">
        <v>4.5349999999999998E-10</v>
      </c>
      <c r="AD15" s="1">
        <v>6.5710000000000004E-10</v>
      </c>
    </row>
    <row r="16" spans="1:30" x14ac:dyDescent="0.25">
      <c r="A16" s="2">
        <v>8</v>
      </c>
      <c r="B16" s="2">
        <f t="shared" si="0"/>
        <v>99609</v>
      </c>
      <c r="C16">
        <v>16</v>
      </c>
      <c r="D16" s="1">
        <v>1E-4</v>
      </c>
      <c r="E16">
        <v>8</v>
      </c>
      <c r="F16">
        <f t="shared" si="1"/>
        <v>32410</v>
      </c>
      <c r="G16">
        <f t="shared" si="2"/>
        <v>6.9420000000000004E-11</v>
      </c>
      <c r="H16">
        <v>15723.577777777778</v>
      </c>
      <c r="I16">
        <v>1.1985489259259262E-10</v>
      </c>
      <c r="J16">
        <v>7.5915661456125969</v>
      </c>
      <c r="K16">
        <v>4.7234399156218215E-14</v>
      </c>
      <c r="L16" t="s">
        <v>128</v>
      </c>
      <c r="M16" s="10">
        <f t="shared" ref="M16:M33" si="7">H16/F16-1</f>
        <v>-0.51485412595563784</v>
      </c>
      <c r="N16" s="10">
        <f t="shared" ref="N16:N33" si="8">I16/G16-1</f>
        <v>0.72651818773541632</v>
      </c>
      <c r="O16" s="10">
        <f t="shared" ref="O16:O33" si="9">J16/F16</f>
        <v>2.3423530224043804E-4</v>
      </c>
      <c r="P16" s="10">
        <f t="shared" ref="P16:P33" si="10">K16/G16</f>
        <v>6.8041485387810739E-4</v>
      </c>
      <c r="R16" s="12">
        <v>12451</v>
      </c>
      <c r="S16" s="1">
        <v>4.0200000000000002E-12</v>
      </c>
      <c r="T16" s="1">
        <v>5.5800000000000001E-12</v>
      </c>
      <c r="U16" s="1">
        <v>7.1899999999999999E-12</v>
      </c>
      <c r="V16" s="1">
        <v>8.7500000000000005E-12</v>
      </c>
      <c r="W16" s="1">
        <v>1.276E-11</v>
      </c>
      <c r="X16" s="1">
        <v>2.3949999999999999E-11</v>
      </c>
      <c r="Y16" s="1">
        <v>4.9329999999999999E-11</v>
      </c>
      <c r="Z16" s="1">
        <v>6.9599999999999997E-11</v>
      </c>
      <c r="AA16" s="1">
        <v>1.025E-10</v>
      </c>
      <c r="AB16" s="1">
        <v>2.25E-10</v>
      </c>
      <c r="AC16" s="1">
        <v>4.505E-10</v>
      </c>
      <c r="AD16" s="1">
        <v>6.5300000000000002E-10</v>
      </c>
    </row>
    <row r="17" spans="1:30" x14ac:dyDescent="0.25">
      <c r="A17" s="2">
        <v>8</v>
      </c>
      <c r="B17" s="2">
        <f t="shared" si="0"/>
        <v>99609</v>
      </c>
      <c r="C17">
        <v>16</v>
      </c>
      <c r="D17" s="1">
        <v>1E-4</v>
      </c>
      <c r="E17">
        <v>9</v>
      </c>
      <c r="F17">
        <f t="shared" si="1"/>
        <v>32380</v>
      </c>
      <c r="G17">
        <f t="shared" si="2"/>
        <v>1.0247E-10</v>
      </c>
      <c r="H17">
        <v>14363.84965034965</v>
      </c>
      <c r="I17">
        <v>1.6323687412587457E-10</v>
      </c>
      <c r="J17">
        <v>8.53793570083484</v>
      </c>
      <c r="K17">
        <v>7.6428390281482745E-14</v>
      </c>
      <c r="L17" t="s">
        <v>129</v>
      </c>
      <c r="M17" s="10">
        <f t="shared" si="7"/>
        <v>-0.5563974783709188</v>
      </c>
      <c r="N17" s="10">
        <f t="shared" si="8"/>
        <v>0.59302111960451431</v>
      </c>
      <c r="O17" s="10">
        <f t="shared" si="9"/>
        <v>2.6367929897575172E-4</v>
      </c>
      <c r="P17" s="10">
        <f t="shared" si="10"/>
        <v>7.4586113283383183E-4</v>
      </c>
      <c r="R17" s="12">
        <v>24902</v>
      </c>
      <c r="S17" s="1">
        <v>3.8600000000000001E-12</v>
      </c>
      <c r="T17" s="1">
        <v>5.3800000000000001E-12</v>
      </c>
      <c r="U17" s="1">
        <v>7.1700000000000003E-12</v>
      </c>
      <c r="V17" s="1">
        <v>8.9799999999999993E-12</v>
      </c>
      <c r="W17" s="1">
        <v>1.286E-11</v>
      </c>
      <c r="X17" s="1">
        <v>2.392E-11</v>
      </c>
      <c r="Y17" s="1">
        <v>4.93E-11</v>
      </c>
      <c r="Z17" s="1">
        <v>6.9709999999999998E-11</v>
      </c>
      <c r="AA17" s="1">
        <v>1.025E-10</v>
      </c>
      <c r="AB17" s="1">
        <v>2.2489999999999999E-10</v>
      </c>
      <c r="AC17" s="1">
        <v>4.4809999999999998E-10</v>
      </c>
      <c r="AD17" s="1">
        <v>6.5040000000000005E-10</v>
      </c>
    </row>
    <row r="18" spans="1:30" x14ac:dyDescent="0.25">
      <c r="A18" s="2">
        <v>8</v>
      </c>
      <c r="B18" s="2">
        <f t="shared" si="0"/>
        <v>99609</v>
      </c>
      <c r="C18">
        <v>16</v>
      </c>
      <c r="D18" s="1">
        <v>1E-4</v>
      </c>
      <c r="E18">
        <v>10</v>
      </c>
      <c r="F18">
        <f t="shared" si="1"/>
        <v>32490</v>
      </c>
      <c r="G18">
        <f t="shared" si="2"/>
        <v>2.251E-10</v>
      </c>
      <c r="H18">
        <v>10676.2679389313</v>
      </c>
      <c r="I18">
        <v>3.3397681297709915E-10</v>
      </c>
      <c r="J18">
        <v>16.407677253384637</v>
      </c>
      <c r="K18">
        <v>2.3176679378595706E-13</v>
      </c>
      <c r="L18" t="s">
        <v>130</v>
      </c>
      <c r="M18" s="10">
        <f t="shared" si="7"/>
        <v>-0.67139833982975383</v>
      </c>
      <c r="N18" s="10">
        <f t="shared" si="8"/>
        <v>0.48368197679741964</v>
      </c>
      <c r="O18" s="10">
        <f t="shared" si="9"/>
        <v>5.0500699456400852E-4</v>
      </c>
      <c r="P18" s="10">
        <f t="shared" si="10"/>
        <v>1.0296170314791518E-3</v>
      </c>
      <c r="R18" s="12">
        <v>49805</v>
      </c>
      <c r="S18" s="1">
        <v>3.8799999999999996E-12</v>
      </c>
      <c r="T18" s="1">
        <v>5.0499999999999997E-12</v>
      </c>
      <c r="U18" s="1">
        <v>6.6799999999999998E-12</v>
      </c>
      <c r="V18" s="1">
        <v>8.8899999999999995E-12</v>
      </c>
      <c r="W18" s="1">
        <v>1.278E-11</v>
      </c>
      <c r="X18" s="1">
        <v>2.4180000000000001E-11</v>
      </c>
      <c r="Y18" s="1">
        <v>4.9359999999999998E-11</v>
      </c>
      <c r="Z18" s="1">
        <v>6.9659999999999995E-11</v>
      </c>
      <c r="AA18" s="1">
        <v>1.027E-10</v>
      </c>
      <c r="AB18" s="1">
        <v>2.2464999999999999E-10</v>
      </c>
      <c r="AC18" s="1">
        <v>4.4509999999999999E-10</v>
      </c>
      <c r="AD18" s="1">
        <v>6.4660000000000002E-10</v>
      </c>
    </row>
    <row r="19" spans="1:30" x14ac:dyDescent="0.25">
      <c r="A19" s="2">
        <v>8</v>
      </c>
      <c r="B19" s="2">
        <f t="shared" si="0"/>
        <v>99609</v>
      </c>
      <c r="C19">
        <v>16</v>
      </c>
      <c r="D19" s="1">
        <v>1E-4</v>
      </c>
      <c r="E19">
        <v>11</v>
      </c>
      <c r="F19">
        <f t="shared" si="1"/>
        <v>29310</v>
      </c>
      <c r="G19">
        <f t="shared" si="2"/>
        <v>4.431E-10</v>
      </c>
      <c r="H19">
        <v>6910.821802120141</v>
      </c>
      <c r="I19">
        <v>6.3913526855123674E-10</v>
      </c>
      <c r="J19">
        <v>25.168030662404657</v>
      </c>
      <c r="K19">
        <v>8.3624035716256054E-13</v>
      </c>
      <c r="L19" t="s">
        <v>131</v>
      </c>
      <c r="M19" s="10">
        <f t="shared" si="7"/>
        <v>-0.7642162469423357</v>
      </c>
      <c r="N19" s="10">
        <f t="shared" si="8"/>
        <v>0.44241766768502977</v>
      </c>
      <c r="O19" s="10">
        <f t="shared" si="9"/>
        <v>8.5868408947132918E-4</v>
      </c>
      <c r="P19" s="10">
        <f t="shared" si="10"/>
        <v>1.8872497340612967E-3</v>
      </c>
      <c r="R19" s="12">
        <v>99609</v>
      </c>
      <c r="S19" s="1">
        <v>3.8299999999999996E-12</v>
      </c>
      <c r="T19" s="1">
        <v>5.4400000000000002E-12</v>
      </c>
      <c r="U19" s="1">
        <v>6.44E-12</v>
      </c>
      <c r="V19" s="1">
        <v>8.6999999999999997E-12</v>
      </c>
      <c r="W19" s="1">
        <v>1.247E-11</v>
      </c>
      <c r="X19" s="1">
        <v>2.343E-11</v>
      </c>
      <c r="Y19" s="1">
        <v>4.9200000000000002E-11</v>
      </c>
      <c r="Z19" s="1">
        <v>6.9420000000000004E-11</v>
      </c>
      <c r="AA19" s="1">
        <v>1.0247E-10</v>
      </c>
      <c r="AB19" s="1">
        <v>2.251E-10</v>
      </c>
      <c r="AC19" s="1">
        <v>4.431E-10</v>
      </c>
      <c r="AD19" s="1">
        <v>6.4209999999999999E-10</v>
      </c>
    </row>
    <row r="20" spans="1:30" x14ac:dyDescent="0.25">
      <c r="A20" s="2">
        <v>8</v>
      </c>
      <c r="B20" s="2">
        <f t="shared" si="0"/>
        <v>99609</v>
      </c>
      <c r="C20">
        <v>16</v>
      </c>
      <c r="D20" s="1">
        <v>1E-4</v>
      </c>
      <c r="E20">
        <v>12</v>
      </c>
      <c r="F20">
        <f t="shared" si="1"/>
        <v>26330</v>
      </c>
      <c r="G20">
        <f t="shared" si="2"/>
        <v>6.4209999999999999E-10</v>
      </c>
      <c r="H20">
        <v>5362.5268728522333</v>
      </c>
      <c r="I20">
        <v>9.0756548453608201E-10</v>
      </c>
      <c r="J20">
        <v>30.845721879414338</v>
      </c>
      <c r="K20">
        <v>1.6812164724033734E-12</v>
      </c>
      <c r="L20" t="s">
        <v>132</v>
      </c>
      <c r="M20" s="10">
        <f t="shared" si="7"/>
        <v>-0.79633395849402833</v>
      </c>
      <c r="N20" s="10">
        <f t="shared" si="8"/>
        <v>0.41343324176309304</v>
      </c>
      <c r="O20" s="10">
        <f t="shared" si="9"/>
        <v>1.1715048188155844E-3</v>
      </c>
      <c r="P20" s="10">
        <f t="shared" si="10"/>
        <v>2.6183094103774699E-3</v>
      </c>
    </row>
    <row r="21" spans="1:30" x14ac:dyDescent="0.25">
      <c r="A21" s="2">
        <v>9</v>
      </c>
      <c r="B21" s="2">
        <f t="shared" si="0"/>
        <v>49805</v>
      </c>
      <c r="C21">
        <v>17</v>
      </c>
      <c r="D21" s="1">
        <v>1E-4</v>
      </c>
      <c r="E21">
        <v>1</v>
      </c>
      <c r="F21">
        <f t="shared" si="1"/>
        <v>32780</v>
      </c>
      <c r="G21">
        <f t="shared" si="2"/>
        <v>3.8799999999999996E-12</v>
      </c>
      <c r="H21">
        <v>23856.333584905675</v>
      </c>
      <c r="I21">
        <v>1.0508008301886789E-11</v>
      </c>
      <c r="J21">
        <v>3.8709128631027614</v>
      </c>
      <c r="K21">
        <v>1.1553145734461058E-14</v>
      </c>
      <c r="L21" t="s">
        <v>146</v>
      </c>
      <c r="M21" s="10">
        <f t="shared" si="7"/>
        <v>-0.27222899374906417</v>
      </c>
      <c r="N21" s="10">
        <f t="shared" si="8"/>
        <v>1.7082495623419565</v>
      </c>
      <c r="O21" s="10">
        <f t="shared" si="9"/>
        <v>1.1808764072918735E-4</v>
      </c>
      <c r="P21" s="10">
        <f t="shared" si="10"/>
        <v>2.9776148800157369E-3</v>
      </c>
    </row>
    <row r="22" spans="1:30" x14ac:dyDescent="0.25">
      <c r="A22" s="2">
        <v>9</v>
      </c>
      <c r="B22" s="2">
        <f t="shared" si="0"/>
        <v>49805</v>
      </c>
      <c r="C22">
        <v>17</v>
      </c>
      <c r="D22" s="1">
        <v>1E-4</v>
      </c>
      <c r="E22">
        <v>2</v>
      </c>
      <c r="F22">
        <f t="shared" si="1"/>
        <v>32400</v>
      </c>
      <c r="G22">
        <f t="shared" si="2"/>
        <v>5.0499999999999997E-12</v>
      </c>
      <c r="H22">
        <v>23679.884705882316</v>
      </c>
      <c r="I22">
        <v>1.2514498823529406E-11</v>
      </c>
      <c r="J22">
        <v>2.6047094248696925</v>
      </c>
      <c r="K22">
        <v>6.987470480363888E-15</v>
      </c>
      <c r="L22" t="s">
        <v>208</v>
      </c>
      <c r="M22" s="10">
        <f t="shared" si="7"/>
        <v>-0.26913936092955815</v>
      </c>
      <c r="N22" s="10">
        <f t="shared" si="8"/>
        <v>1.4781185789167144</v>
      </c>
      <c r="O22" s="10">
        <f t="shared" si="9"/>
        <v>8.0392266199681871E-5</v>
      </c>
      <c r="P22" s="10">
        <f t="shared" si="10"/>
        <v>1.3836575208641363E-3</v>
      </c>
    </row>
    <row r="23" spans="1:30" x14ac:dyDescent="0.25">
      <c r="A23" s="2">
        <v>9</v>
      </c>
      <c r="B23" s="2">
        <f t="shared" si="0"/>
        <v>49805</v>
      </c>
      <c r="C23">
        <v>17</v>
      </c>
      <c r="D23" s="1">
        <v>1E-4</v>
      </c>
      <c r="E23">
        <v>3</v>
      </c>
      <c r="F23">
        <f t="shared" si="1"/>
        <v>32360</v>
      </c>
      <c r="G23">
        <f t="shared" si="2"/>
        <v>6.6799999999999998E-12</v>
      </c>
      <c r="H23">
        <v>23699.868913857656</v>
      </c>
      <c r="I23">
        <v>1.368657640449438E-11</v>
      </c>
      <c r="J23">
        <v>1.8882367823284776</v>
      </c>
      <c r="K23">
        <v>7.8505662736939516E-15</v>
      </c>
      <c r="L23" t="s">
        <v>207</v>
      </c>
      <c r="M23" s="10">
        <f t="shared" si="7"/>
        <v>-0.26761838955940498</v>
      </c>
      <c r="N23" s="10">
        <f t="shared" si="8"/>
        <v>1.0488886833075419</v>
      </c>
      <c r="O23" s="10">
        <f t="shared" si="9"/>
        <v>5.8350951246244672E-5</v>
      </c>
      <c r="P23" s="10">
        <f t="shared" si="10"/>
        <v>1.1752344721098729E-3</v>
      </c>
    </row>
    <row r="24" spans="1:30" x14ac:dyDescent="0.25">
      <c r="A24" s="2">
        <v>9</v>
      </c>
      <c r="B24" s="2">
        <f t="shared" si="0"/>
        <v>49805</v>
      </c>
      <c r="C24">
        <v>17</v>
      </c>
      <c r="D24" s="1">
        <v>1E-4</v>
      </c>
      <c r="E24">
        <v>4</v>
      </c>
      <c r="F24">
        <f t="shared" si="1"/>
        <v>32150</v>
      </c>
      <c r="G24">
        <f t="shared" si="2"/>
        <v>8.8899999999999995E-12</v>
      </c>
      <c r="H24">
        <v>23659.801960784313</v>
      </c>
      <c r="I24">
        <v>1.5131518039215684E-11</v>
      </c>
      <c r="J24">
        <v>3.5808362587794615</v>
      </c>
      <c r="K24">
        <v>1.0475850289717726E-14</v>
      </c>
      <c r="L24" t="s">
        <v>147</v>
      </c>
      <c r="M24" s="10">
        <f t="shared" si="7"/>
        <v>-0.26408080992894833</v>
      </c>
      <c r="N24" s="10">
        <f t="shared" si="8"/>
        <v>0.70208301903438519</v>
      </c>
      <c r="O24" s="10">
        <f t="shared" si="9"/>
        <v>1.1137904381895681E-4</v>
      </c>
      <c r="P24" s="10">
        <f t="shared" si="10"/>
        <v>1.1783858593608241E-3</v>
      </c>
    </row>
    <row r="25" spans="1:30" x14ac:dyDescent="0.25">
      <c r="A25" s="2">
        <v>9</v>
      </c>
      <c r="B25" s="2">
        <f t="shared" si="0"/>
        <v>49805</v>
      </c>
      <c r="C25">
        <v>17</v>
      </c>
      <c r="D25" s="1">
        <v>1E-4</v>
      </c>
      <c r="E25">
        <v>5</v>
      </c>
      <c r="F25">
        <f t="shared" si="1"/>
        <v>32370</v>
      </c>
      <c r="G25">
        <f t="shared" si="2"/>
        <v>1.278E-11</v>
      </c>
      <c r="H25">
        <v>23717.780784313742</v>
      </c>
      <c r="I25">
        <v>1.994093098039217E-11</v>
      </c>
      <c r="J25">
        <v>3.5214167398139753</v>
      </c>
      <c r="K25">
        <v>3.6162815115502854E-14</v>
      </c>
      <c r="L25" t="s">
        <v>148</v>
      </c>
      <c r="M25" s="10">
        <f t="shared" si="7"/>
        <v>-0.2672912948929953</v>
      </c>
      <c r="N25" s="10">
        <f t="shared" si="8"/>
        <v>0.56032323790236083</v>
      </c>
      <c r="O25" s="10">
        <f t="shared" si="9"/>
        <v>1.087864300220567E-4</v>
      </c>
      <c r="P25" s="10">
        <f t="shared" si="10"/>
        <v>2.8296412453445111E-3</v>
      </c>
    </row>
    <row r="26" spans="1:30" x14ac:dyDescent="0.25">
      <c r="A26" s="2">
        <v>9</v>
      </c>
      <c r="B26" s="2">
        <f t="shared" si="0"/>
        <v>49805</v>
      </c>
      <c r="C26">
        <v>17</v>
      </c>
      <c r="D26" s="1">
        <v>1E-4</v>
      </c>
      <c r="E26">
        <v>6</v>
      </c>
      <c r="F26">
        <f t="shared" si="1"/>
        <v>32840</v>
      </c>
      <c r="G26">
        <f t="shared" si="2"/>
        <v>2.4180000000000001E-11</v>
      </c>
      <c r="H26">
        <v>23830.240996168592</v>
      </c>
      <c r="I26">
        <v>3.1893093869731708E-11</v>
      </c>
      <c r="J26">
        <v>2.7822173005113666</v>
      </c>
      <c r="K26">
        <v>7.3575853400875452E-15</v>
      </c>
      <c r="L26" t="s">
        <v>149</v>
      </c>
      <c r="M26" s="10">
        <f t="shared" si="7"/>
        <v>-0.27435319743701003</v>
      </c>
      <c r="N26" s="10">
        <f t="shared" si="8"/>
        <v>0.31898651239585218</v>
      </c>
      <c r="O26" s="10">
        <f t="shared" si="9"/>
        <v>8.472038064894539E-5</v>
      </c>
      <c r="P26" s="10">
        <f t="shared" si="10"/>
        <v>3.0428392638906309E-4</v>
      </c>
    </row>
    <row r="27" spans="1:30" x14ac:dyDescent="0.25">
      <c r="A27" s="2">
        <v>9</v>
      </c>
      <c r="B27" s="2">
        <f t="shared" si="0"/>
        <v>49805</v>
      </c>
      <c r="C27">
        <v>17</v>
      </c>
      <c r="D27" s="1">
        <v>1E-4</v>
      </c>
      <c r="E27">
        <v>7</v>
      </c>
      <c r="F27">
        <f t="shared" si="1"/>
        <v>32430</v>
      </c>
      <c r="G27">
        <f t="shared" si="2"/>
        <v>4.9359999999999998E-11</v>
      </c>
      <c r="H27">
        <v>22761.800398406416</v>
      </c>
      <c r="I27">
        <v>5.9841441434262915E-11</v>
      </c>
      <c r="J27">
        <v>1.6449729773626049</v>
      </c>
      <c r="K27">
        <v>8.378726876938218E-15</v>
      </c>
      <c r="L27" s="14" t="s">
        <v>150</v>
      </c>
      <c r="M27" s="10">
        <f t="shared" si="7"/>
        <v>-0.29812518043766834</v>
      </c>
      <c r="N27" s="10">
        <f t="shared" si="8"/>
        <v>0.21234686860338159</v>
      </c>
      <c r="O27" s="10">
        <f t="shared" si="9"/>
        <v>5.0723804420678535E-5</v>
      </c>
      <c r="P27" s="10">
        <f t="shared" si="10"/>
        <v>1.6974730301738691E-4</v>
      </c>
    </row>
    <row r="28" spans="1:30" x14ac:dyDescent="0.25">
      <c r="A28" s="2">
        <v>9</v>
      </c>
      <c r="B28" s="2">
        <f t="shared" si="0"/>
        <v>49805</v>
      </c>
      <c r="C28">
        <v>17</v>
      </c>
      <c r="D28" s="1">
        <v>1E-4</v>
      </c>
      <c r="E28">
        <v>8</v>
      </c>
      <c r="F28">
        <f t="shared" si="1"/>
        <v>32400</v>
      </c>
      <c r="G28">
        <f t="shared" si="2"/>
        <v>6.9659999999999995E-11</v>
      </c>
      <c r="H28">
        <v>22138.538645418303</v>
      </c>
      <c r="I28">
        <v>8.0788645019920266E-11</v>
      </c>
      <c r="J28">
        <v>2.0436814873364817</v>
      </c>
      <c r="K28">
        <v>1.1019410848037029E-14</v>
      </c>
      <c r="L28" t="s">
        <v>151</v>
      </c>
      <c r="M28" s="10">
        <f t="shared" si="7"/>
        <v>-0.31671177020313879</v>
      </c>
      <c r="N28" s="10">
        <f t="shared" si="8"/>
        <v>0.15975660378869172</v>
      </c>
      <c r="O28" s="10">
        <f t="shared" si="9"/>
        <v>6.3076589115323504E-5</v>
      </c>
      <c r="P28" s="10">
        <f t="shared" si="10"/>
        <v>1.5818849911049425E-4</v>
      </c>
    </row>
    <row r="29" spans="1:30" x14ac:dyDescent="0.25">
      <c r="A29" s="2">
        <v>9</v>
      </c>
      <c r="B29" s="2">
        <f t="shared" si="0"/>
        <v>49805</v>
      </c>
      <c r="C29">
        <v>17</v>
      </c>
      <c r="D29" s="1">
        <v>1E-4</v>
      </c>
      <c r="E29">
        <v>9</v>
      </c>
      <c r="F29">
        <f t="shared" si="1"/>
        <v>32400</v>
      </c>
      <c r="G29">
        <f t="shared" si="2"/>
        <v>1.027E-10</v>
      </c>
      <c r="H29">
        <v>21254.65384615384</v>
      </c>
      <c r="I29">
        <v>1.144520647773279E-10</v>
      </c>
      <c r="J29">
        <v>3.977636800770004</v>
      </c>
      <c r="K29">
        <v>3.9934712081082914E-14</v>
      </c>
      <c r="L29" t="s">
        <v>152</v>
      </c>
      <c r="M29" s="10">
        <f t="shared" si="7"/>
        <v>-0.34399216524216547</v>
      </c>
      <c r="N29" s="10">
        <f t="shared" si="8"/>
        <v>0.11443101049004767</v>
      </c>
      <c r="O29" s="10">
        <f t="shared" si="9"/>
        <v>1.2276656792500012E-4</v>
      </c>
      <c r="P29" s="10">
        <f t="shared" si="10"/>
        <v>3.8884821890051519E-4</v>
      </c>
    </row>
    <row r="30" spans="1:30" x14ac:dyDescent="0.25">
      <c r="A30" s="2">
        <v>9</v>
      </c>
      <c r="B30" s="2">
        <f t="shared" si="0"/>
        <v>49805</v>
      </c>
      <c r="C30">
        <v>17</v>
      </c>
      <c r="D30" s="1">
        <v>1E-4</v>
      </c>
      <c r="E30">
        <v>10</v>
      </c>
      <c r="F30">
        <f t="shared" si="1"/>
        <v>32400</v>
      </c>
      <c r="G30">
        <f t="shared" si="2"/>
        <v>2.2464999999999999E-10</v>
      </c>
      <c r="H30">
        <v>18711.620816326529</v>
      </c>
      <c r="I30">
        <v>2.3913211020408176E-10</v>
      </c>
      <c r="J30">
        <v>3.4395798490065146</v>
      </c>
      <c r="K30">
        <v>4.1606908006195316E-14</v>
      </c>
      <c r="L30" t="s">
        <v>153</v>
      </c>
      <c r="M30" s="10">
        <f t="shared" si="7"/>
        <v>-0.42248083900226763</v>
      </c>
      <c r="N30" s="10">
        <f t="shared" si="8"/>
        <v>6.4465213461303295E-2</v>
      </c>
      <c r="O30" s="10">
        <f t="shared" si="9"/>
        <v>1.0615987188291711E-4</v>
      </c>
      <c r="P30" s="10">
        <f t="shared" si="10"/>
        <v>1.8520769199285695E-4</v>
      </c>
    </row>
    <row r="31" spans="1:30" x14ac:dyDescent="0.25">
      <c r="A31" s="2">
        <v>9</v>
      </c>
      <c r="B31" s="2">
        <f t="shared" si="0"/>
        <v>49805</v>
      </c>
      <c r="C31">
        <v>17</v>
      </c>
      <c r="D31" s="1">
        <v>1E-4</v>
      </c>
      <c r="E31">
        <v>11</v>
      </c>
      <c r="F31">
        <f t="shared" si="1"/>
        <v>30130</v>
      </c>
      <c r="G31">
        <f t="shared" si="2"/>
        <v>4.4509999999999999E-10</v>
      </c>
      <c r="H31">
        <v>18898.634220532269</v>
      </c>
      <c r="I31" s="1">
        <v>5.218106806083654E-10</v>
      </c>
      <c r="J31">
        <v>11.872461027786605</v>
      </c>
      <c r="K31">
        <v>1.8443248861277603E-13</v>
      </c>
      <c r="L31" t="s">
        <v>155</v>
      </c>
      <c r="M31" s="10">
        <f t="shared" ref="M31:M32" si="11">H31/F31-1</f>
        <v>-0.37276355059634025</v>
      </c>
      <c r="N31" s="10">
        <f t="shared" ref="N31:N32" si="12">I31/G31-1</f>
        <v>0.1723448227552582</v>
      </c>
      <c r="O31" s="10">
        <f t="shared" ref="O31:O32" si="13">J31/F31</f>
        <v>3.9404118910675752E-4</v>
      </c>
      <c r="P31" s="10">
        <f t="shared" ref="P31:P32" si="14">K31/G31</f>
        <v>4.1436191555330496E-4</v>
      </c>
    </row>
    <row r="32" spans="1:30" x14ac:dyDescent="0.25">
      <c r="A32" s="2">
        <v>9</v>
      </c>
      <c r="B32" s="2">
        <f t="shared" si="0"/>
        <v>49805</v>
      </c>
      <c r="C32">
        <v>17</v>
      </c>
      <c r="D32" s="1">
        <v>1E-4</v>
      </c>
      <c r="E32">
        <v>12</v>
      </c>
      <c r="F32">
        <f t="shared" si="1"/>
        <v>29430</v>
      </c>
      <c r="G32">
        <f t="shared" si="2"/>
        <v>6.4660000000000002E-10</v>
      </c>
      <c r="H32">
        <v>13319.451209677478</v>
      </c>
      <c r="I32">
        <v>6.4630034677419169E-10</v>
      </c>
      <c r="J32">
        <v>11.148173515434145</v>
      </c>
      <c r="K32">
        <v>4.2992024849993178E-13</v>
      </c>
      <c r="L32" t="s">
        <v>154</v>
      </c>
      <c r="M32" s="10">
        <f t="shared" si="11"/>
        <v>-0.54741925893042886</v>
      </c>
      <c r="N32" s="10">
        <f t="shared" si="12"/>
        <v>-4.6342905321428152E-4</v>
      </c>
      <c r="O32" s="10">
        <f t="shared" si="13"/>
        <v>3.7880304163894477E-4</v>
      </c>
      <c r="P32" s="10">
        <f t="shared" si="14"/>
        <v>6.6489367228569712E-4</v>
      </c>
    </row>
    <row r="33" spans="1:18" x14ac:dyDescent="0.25">
      <c r="A33" s="2">
        <v>10</v>
      </c>
      <c r="B33" s="2">
        <f t="shared" si="0"/>
        <v>24902</v>
      </c>
      <c r="C33">
        <v>17</v>
      </c>
      <c r="D33" s="1">
        <v>1E-4</v>
      </c>
      <c r="E33">
        <v>1</v>
      </c>
      <c r="F33">
        <f t="shared" si="1"/>
        <v>32770</v>
      </c>
      <c r="G33">
        <f t="shared" si="2"/>
        <v>3.8600000000000001E-12</v>
      </c>
      <c r="H33">
        <v>28650.229304029363</v>
      </c>
      <c r="I33">
        <v>2.6084894505494505E-11</v>
      </c>
      <c r="J33">
        <v>1.0213572234509838</v>
      </c>
      <c r="K33">
        <v>7.6707096581890456E-15</v>
      </c>
      <c r="L33" t="s">
        <v>134</v>
      </c>
      <c r="M33" s="10">
        <f t="shared" si="7"/>
        <v>-0.12571775086880188</v>
      </c>
      <c r="N33" s="10">
        <f t="shared" si="8"/>
        <v>5.7577446905426175</v>
      </c>
      <c r="O33" s="10">
        <f t="shared" si="9"/>
        <v>3.1167446550228376E-5</v>
      </c>
      <c r="P33" s="10">
        <f t="shared" si="10"/>
        <v>1.9872304813961256E-3</v>
      </c>
      <c r="Q33" t="s">
        <v>135</v>
      </c>
    </row>
    <row r="34" spans="1:18" x14ac:dyDescent="0.25">
      <c r="A34" s="2">
        <v>10</v>
      </c>
      <c r="B34" s="2">
        <f t="shared" si="0"/>
        <v>24902</v>
      </c>
      <c r="C34">
        <v>17</v>
      </c>
      <c r="D34" s="1">
        <v>1E-4</v>
      </c>
      <c r="E34">
        <v>2</v>
      </c>
      <c r="F34">
        <f t="shared" ref="F34:F45" si="15">VLOOKUP(B34,$R$3:$AD$9,1+E34)</f>
        <v>32360</v>
      </c>
      <c r="G34">
        <f t="shared" ref="G34:G45" si="16">VLOOKUP(B34,$R$13:$AD$19,1+E34)</f>
        <v>5.3800000000000001E-12</v>
      </c>
      <c r="H34">
        <v>28506.236434108454</v>
      </c>
      <c r="I34">
        <v>2.7694216666666684E-11</v>
      </c>
      <c r="J34">
        <v>1.0517197422315849</v>
      </c>
      <c r="K34">
        <v>7.168778758539872E-15</v>
      </c>
      <c r="L34" t="s">
        <v>136</v>
      </c>
      <c r="M34" s="10">
        <f t="shared" ref="M34:M44" si="17">H34/F34-1</f>
        <v>-0.11909034505227278</v>
      </c>
      <c r="N34" s="10">
        <f t="shared" ref="N34:N44" si="18">I34/G34-1</f>
        <v>4.1476239157373014</v>
      </c>
      <c r="O34" s="10">
        <f t="shared" ref="O34:O44" si="19">J34/F34</f>
        <v>3.2500610081322155E-5</v>
      </c>
      <c r="P34" s="10">
        <f t="shared" ref="P34:P44" si="20">K34/G34</f>
        <v>1.332486758092913E-3</v>
      </c>
      <c r="Q34" t="s">
        <v>135</v>
      </c>
    </row>
    <row r="35" spans="1:18" x14ac:dyDescent="0.25">
      <c r="A35" s="2">
        <v>10</v>
      </c>
      <c r="B35" s="2">
        <f t="shared" si="0"/>
        <v>24902</v>
      </c>
      <c r="C35">
        <v>17</v>
      </c>
      <c r="D35" s="1">
        <v>1E-4</v>
      </c>
      <c r="E35">
        <v>3</v>
      </c>
      <c r="F35">
        <f t="shared" si="15"/>
        <v>32350</v>
      </c>
      <c r="G35">
        <f t="shared" si="16"/>
        <v>7.1700000000000003E-12</v>
      </c>
      <c r="H35">
        <v>28555.857400722063</v>
      </c>
      <c r="I35">
        <v>2.9988168953068642E-11</v>
      </c>
      <c r="J35">
        <v>1.3660627876438209</v>
      </c>
      <c r="K35">
        <v>6.1148906837018727E-15</v>
      </c>
      <c r="L35" t="s">
        <v>137</v>
      </c>
      <c r="M35" s="10">
        <f t="shared" si="17"/>
        <v>-0.11728416071956527</v>
      </c>
      <c r="N35" s="10">
        <f t="shared" si="18"/>
        <v>3.1824503421295178</v>
      </c>
      <c r="O35" s="10">
        <f t="shared" si="19"/>
        <v>4.2227597763332953E-5</v>
      </c>
      <c r="P35" s="10">
        <f t="shared" si="20"/>
        <v>8.5284388894028905E-4</v>
      </c>
      <c r="Q35" t="s">
        <v>135</v>
      </c>
    </row>
    <row r="36" spans="1:18" x14ac:dyDescent="0.25">
      <c r="A36" s="2">
        <v>10</v>
      </c>
      <c r="B36" s="2">
        <f t="shared" si="0"/>
        <v>24902</v>
      </c>
      <c r="C36">
        <v>17</v>
      </c>
      <c r="D36" s="1">
        <v>1E-4</v>
      </c>
      <c r="E36">
        <v>4</v>
      </c>
      <c r="F36">
        <f t="shared" si="15"/>
        <v>32270</v>
      </c>
      <c r="G36">
        <f t="shared" si="16"/>
        <v>8.9799999999999993E-12</v>
      </c>
      <c r="H36">
        <v>28555.965467625861</v>
      </c>
      <c r="I36">
        <v>3.19274751798561E-11</v>
      </c>
      <c r="J36">
        <v>1.0625212468606102</v>
      </c>
      <c r="K36">
        <v>1.0004998524300801E-14</v>
      </c>
      <c r="L36" t="s">
        <v>138</v>
      </c>
      <c r="M36" s="10">
        <f t="shared" si="17"/>
        <v>-0.1150924862836733</v>
      </c>
      <c r="N36" s="10">
        <f t="shared" si="18"/>
        <v>2.5553981269327508</v>
      </c>
      <c r="O36" s="10">
        <f t="shared" si="19"/>
        <v>3.2925976041543548E-5</v>
      </c>
      <c r="P36" s="10">
        <f t="shared" si="20"/>
        <v>1.1141423746437419E-3</v>
      </c>
      <c r="Q36" t="s">
        <v>135</v>
      </c>
    </row>
    <row r="37" spans="1:18" x14ac:dyDescent="0.25">
      <c r="A37" s="2">
        <v>10</v>
      </c>
      <c r="B37" s="2">
        <f t="shared" si="0"/>
        <v>24902</v>
      </c>
      <c r="C37">
        <v>17</v>
      </c>
      <c r="D37" s="1">
        <v>1E-4</v>
      </c>
      <c r="E37">
        <v>5</v>
      </c>
      <c r="F37">
        <f t="shared" si="15"/>
        <v>32370</v>
      </c>
      <c r="G37">
        <f t="shared" si="16"/>
        <v>1.286E-11</v>
      </c>
      <c r="H37">
        <v>28693.618390804524</v>
      </c>
      <c r="I37">
        <v>3.5923990421455947E-11</v>
      </c>
      <c r="J37">
        <v>1.1664395906068701</v>
      </c>
      <c r="K37">
        <v>7.2085055267826853E-15</v>
      </c>
      <c r="L37" t="s">
        <v>139</v>
      </c>
      <c r="M37" s="10">
        <f t="shared" si="17"/>
        <v>-0.11357372904527263</v>
      </c>
      <c r="N37" s="10">
        <f t="shared" si="18"/>
        <v>1.7934673733636042</v>
      </c>
      <c r="O37" s="10">
        <f t="shared" si="19"/>
        <v>3.60345872909135E-5</v>
      </c>
      <c r="P37" s="10">
        <f t="shared" si="20"/>
        <v>5.6053697719927575E-4</v>
      </c>
      <c r="Q37" t="s">
        <v>135</v>
      </c>
    </row>
    <row r="38" spans="1:18" x14ac:dyDescent="0.25">
      <c r="A38" s="2">
        <v>10</v>
      </c>
      <c r="B38" s="2">
        <f t="shared" si="0"/>
        <v>24902</v>
      </c>
      <c r="C38">
        <v>17</v>
      </c>
      <c r="D38" s="1">
        <v>1E-4</v>
      </c>
      <c r="E38">
        <v>6</v>
      </c>
      <c r="F38">
        <f t="shared" si="15"/>
        <v>32820</v>
      </c>
      <c r="G38">
        <f t="shared" si="16"/>
        <v>2.392E-11</v>
      </c>
      <c r="H38">
        <v>29097.749011857733</v>
      </c>
      <c r="I38">
        <v>4.6500571936758864E-11</v>
      </c>
      <c r="J38">
        <v>1.4284963389437495</v>
      </c>
      <c r="K38">
        <v>6.1090520379439955E-15</v>
      </c>
      <c r="L38" t="s">
        <v>140</v>
      </c>
      <c r="M38" s="10">
        <f t="shared" si="17"/>
        <v>-0.1134141068903799</v>
      </c>
      <c r="N38" s="10">
        <f t="shared" si="18"/>
        <v>0.94400384350998601</v>
      </c>
      <c r="O38" s="10">
        <f t="shared" si="19"/>
        <v>4.3525177908097184E-5</v>
      </c>
      <c r="P38" s="10">
        <f t="shared" si="20"/>
        <v>2.5539515208795969E-4</v>
      </c>
      <c r="Q38" t="s">
        <v>135</v>
      </c>
    </row>
    <row r="39" spans="1:18" x14ac:dyDescent="0.25">
      <c r="A39" s="2">
        <v>10</v>
      </c>
      <c r="B39" s="2">
        <f t="shared" si="0"/>
        <v>24902</v>
      </c>
      <c r="C39">
        <v>17</v>
      </c>
      <c r="D39" s="1">
        <v>1E-4</v>
      </c>
      <c r="E39">
        <v>7</v>
      </c>
      <c r="F39">
        <f t="shared" si="15"/>
        <v>32430</v>
      </c>
      <c r="G39">
        <f t="shared" si="16"/>
        <v>4.93E-11</v>
      </c>
      <c r="H39">
        <v>29380.187640449403</v>
      </c>
      <c r="I39">
        <v>7.3366902621722787E-11</v>
      </c>
      <c r="J39">
        <v>1.861042772294959</v>
      </c>
      <c r="K39">
        <v>5.8030562026726378E-15</v>
      </c>
      <c r="L39" t="s">
        <v>141</v>
      </c>
      <c r="M39" s="10">
        <f t="shared" si="17"/>
        <v>-9.4042934306216353E-2</v>
      </c>
      <c r="N39" s="10">
        <f t="shared" si="18"/>
        <v>0.48817246697206462</v>
      </c>
      <c r="O39" s="10">
        <f t="shared" si="19"/>
        <v>5.7386456129970982E-5</v>
      </c>
      <c r="P39" s="10">
        <f t="shared" si="20"/>
        <v>1.1770905076415087E-4</v>
      </c>
      <c r="Q39" t="s">
        <v>135</v>
      </c>
    </row>
    <row r="40" spans="1:18" x14ac:dyDescent="0.25">
      <c r="A40" s="2">
        <v>10</v>
      </c>
      <c r="B40" s="2">
        <f t="shared" si="0"/>
        <v>24902</v>
      </c>
      <c r="C40">
        <v>17</v>
      </c>
      <c r="D40" s="1">
        <v>1E-4</v>
      </c>
      <c r="E40">
        <v>8</v>
      </c>
      <c r="F40">
        <f t="shared" si="15"/>
        <v>32400</v>
      </c>
      <c r="G40">
        <f t="shared" si="16"/>
        <v>6.9709999999999998E-11</v>
      </c>
      <c r="H40" s="1">
        <v>29677.096000000067</v>
      </c>
      <c r="I40" s="1">
        <v>9.3111558000000229E-11</v>
      </c>
      <c r="J40">
        <v>1.8228066271556351</v>
      </c>
      <c r="K40">
        <v>6.5670355564743096E-15</v>
      </c>
      <c r="L40" t="s">
        <v>142</v>
      </c>
      <c r="M40" s="10">
        <f t="shared" si="17"/>
        <v>-8.4040246913578143E-2</v>
      </c>
      <c r="N40" s="10">
        <f t="shared" si="18"/>
        <v>0.33569872328217243</v>
      </c>
      <c r="O40" s="10">
        <f t="shared" si="19"/>
        <v>5.6259463801099853E-5</v>
      </c>
      <c r="P40" s="10">
        <f t="shared" si="20"/>
        <v>9.4205071818595745E-5</v>
      </c>
      <c r="Q40" t="s">
        <v>135</v>
      </c>
    </row>
    <row r="41" spans="1:18" x14ac:dyDescent="0.25">
      <c r="A41" s="2">
        <v>10</v>
      </c>
      <c r="B41" s="2">
        <f t="shared" si="0"/>
        <v>24902</v>
      </c>
      <c r="C41">
        <v>17</v>
      </c>
      <c r="D41" s="1">
        <v>1E-4</v>
      </c>
      <c r="E41">
        <v>9</v>
      </c>
      <c r="F41">
        <f t="shared" si="15"/>
        <v>32380</v>
      </c>
      <c r="G41">
        <f t="shared" si="16"/>
        <v>1.025E-10</v>
      </c>
      <c r="H41">
        <v>29756.406101694913</v>
      </c>
      <c r="I41">
        <v>1.2752755932203368E-10</v>
      </c>
      <c r="J41">
        <v>2.662297349301447</v>
      </c>
      <c r="K41">
        <v>1.0931328305533912E-14</v>
      </c>
      <c r="L41" t="s">
        <v>143</v>
      </c>
      <c r="M41" s="10">
        <f t="shared" si="17"/>
        <v>-8.1025135834005169E-2</v>
      </c>
      <c r="N41" s="10">
        <f t="shared" si="18"/>
        <v>0.2441713104588652</v>
      </c>
      <c r="O41" s="10">
        <f t="shared" si="19"/>
        <v>8.2220424623268901E-5</v>
      </c>
      <c r="P41" s="10">
        <f t="shared" si="20"/>
        <v>1.0664710541984306E-4</v>
      </c>
    </row>
    <row r="42" spans="1:18" x14ac:dyDescent="0.25">
      <c r="A42" s="2">
        <v>10</v>
      </c>
      <c r="B42" s="2">
        <f t="shared" si="0"/>
        <v>24902</v>
      </c>
      <c r="C42">
        <v>17</v>
      </c>
      <c r="D42" s="1">
        <v>1E-4</v>
      </c>
      <c r="E42">
        <v>10</v>
      </c>
      <c r="F42">
        <f t="shared" si="15"/>
        <v>32430</v>
      </c>
      <c r="G42">
        <f t="shared" si="16"/>
        <v>2.2489999999999999E-10</v>
      </c>
      <c r="H42" s="1">
        <v>29072.150909090829</v>
      </c>
      <c r="I42" s="1">
        <v>2.5756072727272657E-10</v>
      </c>
      <c r="J42">
        <v>1.9835572019866325</v>
      </c>
      <c r="K42">
        <v>1.7809348459771359E-14</v>
      </c>
      <c r="L42" t="s">
        <v>144</v>
      </c>
      <c r="M42" s="10">
        <f t="shared" si="17"/>
        <v>-0.10354144591147607</v>
      </c>
      <c r="N42" s="10">
        <f t="shared" si="18"/>
        <v>0.14522333158170997</v>
      </c>
      <c r="O42" s="10">
        <f t="shared" si="19"/>
        <v>6.1164267714666434E-5</v>
      </c>
      <c r="P42" s="10">
        <f t="shared" si="20"/>
        <v>7.9187854423171903E-5</v>
      </c>
    </row>
    <row r="43" spans="1:18" x14ac:dyDescent="0.25">
      <c r="A43" s="2">
        <v>10</v>
      </c>
      <c r="B43" s="2">
        <f t="shared" si="0"/>
        <v>24902</v>
      </c>
      <c r="C43">
        <v>17</v>
      </c>
      <c r="D43" s="1">
        <v>1E-4</v>
      </c>
      <c r="E43">
        <v>11</v>
      </c>
      <c r="F43">
        <f t="shared" si="15"/>
        <v>31400</v>
      </c>
      <c r="G43">
        <f t="shared" si="16"/>
        <v>4.4809999999999998E-10</v>
      </c>
      <c r="H43">
        <v>27630.744186046479</v>
      </c>
      <c r="I43">
        <v>4.8900677131782903E-10</v>
      </c>
      <c r="J43">
        <v>4.3296330112265533</v>
      </c>
      <c r="K43">
        <v>8.1659424795623215E-14</v>
      </c>
      <c r="L43" t="s">
        <v>145</v>
      </c>
      <c r="M43" s="10">
        <f t="shared" si="17"/>
        <v>-0.12003999407495292</v>
      </c>
      <c r="N43" s="10">
        <f t="shared" si="18"/>
        <v>9.1289380312048696E-2</v>
      </c>
      <c r="O43" s="10">
        <f t="shared" si="19"/>
        <v>1.3788640163141889E-4</v>
      </c>
      <c r="P43" s="10">
        <f t="shared" si="20"/>
        <v>1.8223482435979294E-4</v>
      </c>
      <c r="R43" s="1"/>
    </row>
    <row r="44" spans="1:18" x14ac:dyDescent="0.25">
      <c r="A44" s="2">
        <v>10</v>
      </c>
      <c r="B44" s="2">
        <f t="shared" si="0"/>
        <v>24902</v>
      </c>
      <c r="C44">
        <v>17</v>
      </c>
      <c r="D44" s="1">
        <v>1E-4</v>
      </c>
      <c r="E44">
        <v>12</v>
      </c>
      <c r="F44">
        <f t="shared" si="15"/>
        <v>31060</v>
      </c>
      <c r="G44">
        <f t="shared" si="16"/>
        <v>6.5040000000000005E-10</v>
      </c>
      <c r="H44">
        <v>26626.620229007753</v>
      </c>
      <c r="I44">
        <v>6.9654795419847525E-10</v>
      </c>
      <c r="J44">
        <v>4.5867144630844843</v>
      </c>
      <c r="K44">
        <v>4.9601905681699695E-14</v>
      </c>
      <c r="L44" t="s">
        <v>133</v>
      </c>
      <c r="M44" s="10">
        <f t="shared" si="17"/>
        <v>-0.14273598747560357</v>
      </c>
      <c r="N44" s="10">
        <f t="shared" si="18"/>
        <v>7.0953189112046733E-2</v>
      </c>
      <c r="O44" s="10">
        <f t="shared" si="19"/>
        <v>1.4767271291321585E-4</v>
      </c>
      <c r="P44" s="10">
        <f t="shared" si="20"/>
        <v>7.6263692622539493E-5</v>
      </c>
      <c r="R44" s="1"/>
    </row>
    <row r="45" spans="1:18" x14ac:dyDescent="0.25">
      <c r="A45" s="2">
        <v>11</v>
      </c>
      <c r="B45" s="2">
        <f t="shared" si="0"/>
        <v>12451</v>
      </c>
      <c r="C45">
        <v>17</v>
      </c>
      <c r="D45" s="1">
        <v>1E-4</v>
      </c>
      <c r="E45">
        <v>1</v>
      </c>
      <c r="F45">
        <f t="shared" si="15"/>
        <v>32790</v>
      </c>
      <c r="G45">
        <f t="shared" si="16"/>
        <v>4.0200000000000002E-12</v>
      </c>
      <c r="H45">
        <v>29298.231751824795</v>
      </c>
      <c r="I45">
        <v>2.8207670072992748E-11</v>
      </c>
      <c r="J45">
        <v>1.3747909716684377</v>
      </c>
      <c r="K45">
        <v>3.11383019591588E-14</v>
      </c>
      <c r="L45" t="s">
        <v>157</v>
      </c>
      <c r="M45" s="10">
        <f t="shared" ref="M45:M56" si="21">H45/F45-1</f>
        <v>-0.10648881513190622</v>
      </c>
      <c r="N45" s="10">
        <f t="shared" ref="N45:N56" si="22">I45/G45-1</f>
        <v>6.0168333514907326</v>
      </c>
      <c r="O45" s="10">
        <f t="shared" ref="O45:O56" si="23">J45/F45</f>
        <v>4.1927141557439395E-5</v>
      </c>
      <c r="P45" s="10">
        <f t="shared" ref="P45:P56" si="24">K45/G45</f>
        <v>7.745846258497213E-3</v>
      </c>
      <c r="R45" s="1"/>
    </row>
    <row r="46" spans="1:18" x14ac:dyDescent="0.25">
      <c r="A46" s="2">
        <v>11</v>
      </c>
      <c r="B46" s="2">
        <f t="shared" si="0"/>
        <v>12451</v>
      </c>
      <c r="C46">
        <v>17</v>
      </c>
      <c r="D46" s="1">
        <v>1E-4</v>
      </c>
      <c r="E46">
        <v>2</v>
      </c>
      <c r="F46">
        <f t="shared" ref="F46:F57" si="25">VLOOKUP(B46,$R$3:$AD$9,1+E46)</f>
        <v>32360</v>
      </c>
      <c r="G46">
        <f t="shared" ref="G46:G57" si="26">VLOOKUP(B46,$R$13:$AD$19,1+E46)</f>
        <v>5.5800000000000001E-12</v>
      </c>
      <c r="H46">
        <v>29128.745724907072</v>
      </c>
      <c r="I46">
        <v>2.9484791078066952E-11</v>
      </c>
      <c r="J46">
        <v>2.3370362062143175</v>
      </c>
      <c r="K46">
        <v>3.0035982051480837E-14</v>
      </c>
      <c r="L46" t="s">
        <v>158</v>
      </c>
      <c r="M46" s="10">
        <f t="shared" si="21"/>
        <v>-9.9853345954663997E-2</v>
      </c>
      <c r="N46" s="10">
        <f t="shared" si="22"/>
        <v>4.2840127380048303</v>
      </c>
      <c r="O46" s="10">
        <f t="shared" si="23"/>
        <v>7.2219907484991267E-5</v>
      </c>
      <c r="P46" s="10">
        <f t="shared" si="24"/>
        <v>5.3827924823442357E-3</v>
      </c>
      <c r="R46" s="1"/>
    </row>
    <row r="47" spans="1:18" x14ac:dyDescent="0.25">
      <c r="A47" s="2">
        <v>11</v>
      </c>
      <c r="B47" s="2">
        <f t="shared" si="0"/>
        <v>12451</v>
      </c>
      <c r="C47">
        <v>17</v>
      </c>
      <c r="D47" s="1">
        <v>1E-4</v>
      </c>
      <c r="E47">
        <v>3</v>
      </c>
      <c r="F47">
        <f t="shared" si="25"/>
        <v>32360</v>
      </c>
      <c r="G47">
        <f t="shared" si="26"/>
        <v>7.1899999999999999E-12</v>
      </c>
      <c r="H47">
        <v>29203.557509157465</v>
      </c>
      <c r="I47">
        <v>3.2317941025640995E-11</v>
      </c>
      <c r="J47">
        <v>1.3280119629448932</v>
      </c>
      <c r="K47">
        <v>2.9364990026238528E-14</v>
      </c>
      <c r="L47" t="s">
        <v>159</v>
      </c>
      <c r="M47" s="10">
        <f t="shared" si="21"/>
        <v>-9.7541486119979481E-2</v>
      </c>
      <c r="N47" s="10">
        <f t="shared" si="22"/>
        <v>3.494845761563421</v>
      </c>
      <c r="O47" s="10">
        <f t="shared" si="23"/>
        <v>4.1038688595330444E-5</v>
      </c>
      <c r="P47" s="10">
        <f t="shared" si="24"/>
        <v>4.0841432581694755E-3</v>
      </c>
      <c r="R47" s="1"/>
    </row>
    <row r="48" spans="1:18" x14ac:dyDescent="0.25">
      <c r="A48" s="2">
        <v>11</v>
      </c>
      <c r="B48" s="2">
        <f t="shared" si="0"/>
        <v>12451</v>
      </c>
      <c r="C48">
        <v>17</v>
      </c>
      <c r="D48" s="1">
        <v>1E-4</v>
      </c>
      <c r="E48">
        <v>4</v>
      </c>
      <c r="F48">
        <f t="shared" si="25"/>
        <v>32280</v>
      </c>
      <c r="G48">
        <f t="shared" si="26"/>
        <v>8.7500000000000005E-12</v>
      </c>
      <c r="H48">
        <v>29140.474729241861</v>
      </c>
      <c r="I48">
        <v>3.0994216606498162E-11</v>
      </c>
      <c r="J48">
        <v>1.3573747021085534</v>
      </c>
      <c r="K48">
        <v>2.7965477919591619E-14</v>
      </c>
      <c r="L48" t="s">
        <v>160</v>
      </c>
      <c r="M48" s="10">
        <f t="shared" si="21"/>
        <v>-9.7259147173424321E-2</v>
      </c>
      <c r="N48" s="10">
        <f t="shared" si="22"/>
        <v>2.5421961835997897</v>
      </c>
      <c r="O48" s="10">
        <f t="shared" si="23"/>
        <v>4.2050021750574763E-5</v>
      </c>
      <c r="P48" s="10">
        <f t="shared" si="24"/>
        <v>3.1960546193818993E-3</v>
      </c>
      <c r="R48" s="1"/>
    </row>
    <row r="49" spans="1:18" x14ac:dyDescent="0.25">
      <c r="A49" s="2">
        <v>11</v>
      </c>
      <c r="B49" s="2">
        <f t="shared" si="0"/>
        <v>12451</v>
      </c>
      <c r="C49">
        <v>17</v>
      </c>
      <c r="D49" s="1">
        <v>1E-4</v>
      </c>
      <c r="E49">
        <v>5</v>
      </c>
      <c r="F49">
        <f t="shared" si="25"/>
        <v>32370</v>
      </c>
      <c r="G49">
        <f t="shared" si="26"/>
        <v>1.276E-11</v>
      </c>
      <c r="H49">
        <v>29301.579007633525</v>
      </c>
      <c r="I49">
        <v>3.5887014503816764E-11</v>
      </c>
      <c r="J49">
        <v>1.1966788360216771</v>
      </c>
      <c r="K49">
        <v>2.2994913550203055E-14</v>
      </c>
      <c r="L49" t="s">
        <v>161</v>
      </c>
      <c r="M49" s="10">
        <f t="shared" si="21"/>
        <v>-9.4792122099674803E-2</v>
      </c>
      <c r="N49" s="10">
        <f t="shared" si="22"/>
        <v>1.812461951709778</v>
      </c>
      <c r="O49" s="10">
        <f t="shared" si="23"/>
        <v>3.6968762311451257E-5</v>
      </c>
      <c r="P49" s="10">
        <f t="shared" si="24"/>
        <v>1.8021092123983585E-3</v>
      </c>
      <c r="R49" s="1"/>
    </row>
    <row r="50" spans="1:18" x14ac:dyDescent="0.25">
      <c r="A50" s="2">
        <v>11</v>
      </c>
      <c r="B50" s="2">
        <f t="shared" si="0"/>
        <v>12451</v>
      </c>
      <c r="C50">
        <v>17</v>
      </c>
      <c r="D50" s="1">
        <v>1E-4</v>
      </c>
      <c r="E50">
        <v>6</v>
      </c>
      <c r="F50">
        <f t="shared" si="25"/>
        <v>32810</v>
      </c>
      <c r="G50">
        <f t="shared" si="26"/>
        <v>2.3949999999999999E-11</v>
      </c>
      <c r="H50">
        <v>29723.371428571518</v>
      </c>
      <c r="I50">
        <v>5.0176704029304197E-11</v>
      </c>
      <c r="J50">
        <v>1.0319744276180212</v>
      </c>
      <c r="K50">
        <v>3.0129313824418543E-14</v>
      </c>
      <c r="L50" t="s">
        <v>162</v>
      </c>
      <c r="M50" s="10">
        <f t="shared" si="21"/>
        <v>-9.407584795575985E-2</v>
      </c>
      <c r="N50" s="10">
        <f t="shared" si="22"/>
        <v>1.095060711035666</v>
      </c>
      <c r="O50" s="10">
        <f t="shared" si="23"/>
        <v>3.1453045645169798E-5</v>
      </c>
      <c r="P50" s="10">
        <f t="shared" si="24"/>
        <v>1.25800892795067E-3</v>
      </c>
      <c r="R50" s="1"/>
    </row>
    <row r="51" spans="1:18" x14ac:dyDescent="0.25">
      <c r="A51" s="2">
        <v>11</v>
      </c>
      <c r="B51" s="2">
        <f t="shared" si="0"/>
        <v>12451</v>
      </c>
      <c r="C51">
        <v>17</v>
      </c>
      <c r="D51" s="1">
        <v>1E-4</v>
      </c>
      <c r="E51">
        <v>7</v>
      </c>
      <c r="F51">
        <f t="shared" si="25"/>
        <v>32430</v>
      </c>
      <c r="G51">
        <f t="shared" si="26"/>
        <v>4.9329999999999999E-11</v>
      </c>
      <c r="H51">
        <v>29721.733076923007</v>
      </c>
      <c r="I51">
        <v>7.0269928846153813E-11</v>
      </c>
      <c r="J51">
        <v>1.3630220079229471</v>
      </c>
      <c r="K51">
        <v>1.4885934720897755E-14</v>
      </c>
      <c r="L51" t="s">
        <v>163</v>
      </c>
      <c r="M51" s="10">
        <f t="shared" si="21"/>
        <v>-8.3511160131883866E-2</v>
      </c>
      <c r="N51" s="10">
        <f t="shared" si="22"/>
        <v>0.42448669868546141</v>
      </c>
      <c r="O51" s="10">
        <f t="shared" si="23"/>
        <v>4.2029664135767723E-5</v>
      </c>
      <c r="P51" s="10">
        <f t="shared" si="24"/>
        <v>3.0176230936342503E-4</v>
      </c>
      <c r="R51" s="1"/>
    </row>
    <row r="52" spans="1:18" x14ac:dyDescent="0.25">
      <c r="A52" s="2">
        <v>11</v>
      </c>
      <c r="B52" s="2">
        <f t="shared" si="0"/>
        <v>12451</v>
      </c>
      <c r="C52">
        <v>17</v>
      </c>
      <c r="D52" s="1">
        <v>1E-4</v>
      </c>
      <c r="E52">
        <v>8</v>
      </c>
      <c r="F52">
        <f t="shared" si="25"/>
        <v>32400</v>
      </c>
      <c r="G52">
        <f t="shared" si="26"/>
        <v>6.9599999999999997E-11</v>
      </c>
      <c r="H52">
        <v>29847.772243346099</v>
      </c>
      <c r="I52">
        <v>9.2871811787072386E-11</v>
      </c>
      <c r="J52">
        <v>1.1753607591570512</v>
      </c>
      <c r="K52">
        <v>1.2091239555673495E-14</v>
      </c>
      <c r="L52" t="s">
        <v>164</v>
      </c>
      <c r="M52" s="10">
        <f t="shared" si="21"/>
        <v>-7.8772461625120416E-2</v>
      </c>
      <c r="N52" s="10">
        <f t="shared" si="22"/>
        <v>0.33436511188322404</v>
      </c>
      <c r="O52" s="10">
        <f t="shared" si="23"/>
        <v>3.6276566640649729E-5</v>
      </c>
      <c r="P52" s="10">
        <f t="shared" si="24"/>
        <v>1.7372470625967666E-4</v>
      </c>
      <c r="R52" s="1"/>
    </row>
    <row r="53" spans="1:18" x14ac:dyDescent="0.25">
      <c r="A53" s="2">
        <v>11</v>
      </c>
      <c r="B53" s="2">
        <f t="shared" si="0"/>
        <v>12451</v>
      </c>
      <c r="C53">
        <v>17</v>
      </c>
      <c r="D53" s="1">
        <v>1E-4</v>
      </c>
      <c r="E53">
        <v>9</v>
      </c>
      <c r="F53">
        <f t="shared" si="25"/>
        <v>32380</v>
      </c>
      <c r="G53">
        <f t="shared" si="26"/>
        <v>1.025E-10</v>
      </c>
      <c r="H53">
        <v>30095.673577235644</v>
      </c>
      <c r="I53">
        <v>1.269538902439026E-10</v>
      </c>
      <c r="J53">
        <v>1.262302471116455</v>
      </c>
      <c r="K53">
        <v>9.6478727983921514E-15</v>
      </c>
      <c r="L53" t="s">
        <v>165</v>
      </c>
      <c r="M53" s="10">
        <f t="shared" si="21"/>
        <v>-7.054744974565641E-2</v>
      </c>
      <c r="N53" s="10">
        <f t="shared" si="22"/>
        <v>0.23857453896490344</v>
      </c>
      <c r="O53" s="10">
        <f t="shared" si="23"/>
        <v>3.8984017020273474E-5</v>
      </c>
      <c r="P53" s="10">
        <f t="shared" si="24"/>
        <v>9.4125588276996599E-5</v>
      </c>
      <c r="R53" s="1"/>
    </row>
    <row r="54" spans="1:18" x14ac:dyDescent="0.25">
      <c r="A54" s="2">
        <v>11</v>
      </c>
      <c r="B54" s="2">
        <f t="shared" si="0"/>
        <v>12451</v>
      </c>
      <c r="C54">
        <v>17</v>
      </c>
      <c r="D54" s="1">
        <v>1E-4</v>
      </c>
      <c r="E54">
        <v>10</v>
      </c>
      <c r="F54">
        <f t="shared" si="25"/>
        <v>32430</v>
      </c>
      <c r="G54">
        <f t="shared" si="26"/>
        <v>2.25E-10</v>
      </c>
      <c r="H54">
        <v>30769.086821705441</v>
      </c>
      <c r="I54">
        <v>2.4929937984496142E-10</v>
      </c>
      <c r="J54">
        <v>1.2055350283779132</v>
      </c>
      <c r="K54">
        <v>2.0724547777836717E-14</v>
      </c>
      <c r="L54" t="s">
        <v>166</v>
      </c>
      <c r="M54" s="10">
        <f t="shared" si="21"/>
        <v>-5.1215330813893289E-2</v>
      </c>
      <c r="N54" s="10">
        <f t="shared" si="22"/>
        <v>0.107997243755384</v>
      </c>
      <c r="O54" s="10">
        <f t="shared" si="23"/>
        <v>3.7173451383839443E-5</v>
      </c>
      <c r="P54" s="10">
        <f t="shared" si="24"/>
        <v>9.2109101234829854E-5</v>
      </c>
      <c r="R54" s="1"/>
    </row>
    <row r="55" spans="1:18" x14ac:dyDescent="0.25">
      <c r="A55" s="2">
        <v>11</v>
      </c>
      <c r="B55" s="2">
        <f t="shared" si="0"/>
        <v>12451</v>
      </c>
      <c r="C55">
        <v>17</v>
      </c>
      <c r="D55" s="1">
        <v>1E-4</v>
      </c>
      <c r="E55">
        <v>11</v>
      </c>
      <c r="F55">
        <f t="shared" si="25"/>
        <v>31900</v>
      </c>
      <c r="G55">
        <f t="shared" si="26"/>
        <v>4.505E-10</v>
      </c>
      <c r="H55">
        <v>29948.15836298931</v>
      </c>
      <c r="I55">
        <v>4.8018695729537352E-10</v>
      </c>
      <c r="J55">
        <v>1.5428434799004789</v>
      </c>
      <c r="K55">
        <v>9.6147156777442068E-14</v>
      </c>
      <c r="L55" t="s">
        <v>167</v>
      </c>
      <c r="M55" s="10">
        <f t="shared" si="21"/>
        <v>-6.118625821350121E-2</v>
      </c>
      <c r="N55" s="10">
        <f t="shared" si="22"/>
        <v>6.5897796438121103E-2</v>
      </c>
      <c r="O55" s="10">
        <f t="shared" si="23"/>
        <v>4.8364999369920965E-5</v>
      </c>
      <c r="P55" s="10">
        <f t="shared" si="24"/>
        <v>2.134232114926572E-4</v>
      </c>
    </row>
    <row r="56" spans="1:18" x14ac:dyDescent="0.25">
      <c r="A56" s="2">
        <v>11</v>
      </c>
      <c r="B56" s="2">
        <f t="shared" si="0"/>
        <v>12451</v>
      </c>
      <c r="C56">
        <v>17</v>
      </c>
      <c r="D56" s="1">
        <v>1E-4</v>
      </c>
      <c r="E56">
        <v>12</v>
      </c>
      <c r="F56">
        <f t="shared" si="25"/>
        <v>31930</v>
      </c>
      <c r="G56">
        <f t="shared" si="26"/>
        <v>6.5300000000000002E-10</v>
      </c>
      <c r="H56">
        <v>29984.047430830011</v>
      </c>
      <c r="I56">
        <v>6.8584101185770707E-10</v>
      </c>
      <c r="J56">
        <v>1.9523481656309243</v>
      </c>
      <c r="K56">
        <v>4.0165810704013536E-14</v>
      </c>
      <c r="L56" t="s">
        <v>156</v>
      </c>
      <c r="M56" s="10">
        <f t="shared" si="21"/>
        <v>-6.0944333516128713E-2</v>
      </c>
      <c r="N56" s="10">
        <f t="shared" si="22"/>
        <v>5.0292514330332327E-2</v>
      </c>
      <c r="O56" s="10">
        <f t="shared" si="23"/>
        <v>6.1144634062979146E-5</v>
      </c>
      <c r="P56" s="10">
        <f t="shared" si="24"/>
        <v>6.1509664171536803E-5</v>
      </c>
    </row>
    <row r="57" spans="1:18" x14ac:dyDescent="0.25">
      <c r="A57" s="2">
        <v>12</v>
      </c>
      <c r="B57" s="2">
        <f t="shared" si="0"/>
        <v>6226</v>
      </c>
      <c r="C57">
        <v>19</v>
      </c>
      <c r="D57" s="1">
        <v>1.0000000000000001E-5</v>
      </c>
      <c r="E57">
        <v>1</v>
      </c>
      <c r="F57">
        <f t="shared" si="25"/>
        <v>32800</v>
      </c>
      <c r="G57">
        <f t="shared" si="26"/>
        <v>4.0499999999999999E-12</v>
      </c>
      <c r="H57">
        <v>31134.171093749999</v>
      </c>
      <c r="I57">
        <v>4.3443113281249979E-11</v>
      </c>
      <c r="J57">
        <v>50.742391135801931</v>
      </c>
      <c r="K57">
        <v>1.3391947916781876E-12</v>
      </c>
      <c r="L57" t="s">
        <v>168</v>
      </c>
      <c r="M57" s="10">
        <f t="shared" ref="M57" si="27">H57/F57-1</f>
        <v>-5.0787466653963387E-2</v>
      </c>
      <c r="N57" s="10">
        <f t="shared" ref="N57" si="28">I57/G57-1</f>
        <v>9.7266946373456733</v>
      </c>
      <c r="O57" s="10">
        <f t="shared" ref="O57" si="29">J57/F57</f>
        <v>1.5470241199939613E-3</v>
      </c>
      <c r="P57" s="10">
        <f t="shared" ref="P57" si="30">K57/G57</f>
        <v>0.33066538066128093</v>
      </c>
    </row>
    <row r="58" spans="1:18" x14ac:dyDescent="0.25">
      <c r="A58" s="2">
        <v>12</v>
      </c>
      <c r="B58" s="2">
        <f t="shared" si="0"/>
        <v>6226</v>
      </c>
      <c r="C58">
        <v>19</v>
      </c>
      <c r="D58" s="1">
        <v>1.0000000000000001E-5</v>
      </c>
      <c r="E58">
        <v>2</v>
      </c>
      <c r="F58">
        <f t="shared" ref="F58:F69" si="31">VLOOKUP(B58,$R$3:$AD$9,1+E58)</f>
        <v>32380</v>
      </c>
      <c r="G58">
        <f t="shared" ref="G58:G69" si="32">VLOOKUP(B58,$R$13:$AD$19,1+E58)</f>
        <v>5.5800000000000001E-12</v>
      </c>
      <c r="H58">
        <v>30707.182213438744</v>
      </c>
      <c r="I58">
        <v>4.6343691699604685E-11</v>
      </c>
      <c r="J58">
        <v>46.669891520629669</v>
      </c>
      <c r="K58">
        <v>1.4546852334540028E-12</v>
      </c>
      <c r="L58" t="s">
        <v>169</v>
      </c>
      <c r="M58" s="10">
        <f t="shared" ref="M58:M68" si="33">H58/F58-1</f>
        <v>-5.1662068763473012E-2</v>
      </c>
      <c r="N58" s="10">
        <f t="shared" ref="N58:N68" si="34">I58/G58-1</f>
        <v>7.3053210931191188</v>
      </c>
      <c r="O58" s="10">
        <f t="shared" ref="O58:O68" si="35">J58/F58</f>
        <v>1.4413184533857218E-3</v>
      </c>
      <c r="P58" s="10">
        <f t="shared" ref="P58:P68" si="36">K58/G58</f>
        <v>0.26069627839677467</v>
      </c>
    </row>
    <row r="59" spans="1:18" x14ac:dyDescent="0.25">
      <c r="A59" s="2">
        <v>12</v>
      </c>
      <c r="B59" s="2">
        <f t="shared" si="0"/>
        <v>6226</v>
      </c>
      <c r="C59">
        <v>19</v>
      </c>
      <c r="D59" s="1">
        <v>1.0000000000000001E-5</v>
      </c>
      <c r="E59">
        <v>3</v>
      </c>
      <c r="F59">
        <f t="shared" si="31"/>
        <v>32360</v>
      </c>
      <c r="G59">
        <f t="shared" si="32"/>
        <v>7.15E-12</v>
      </c>
      <c r="H59">
        <v>30696.152985074619</v>
      </c>
      <c r="I59">
        <v>4.6581382835820881E-11</v>
      </c>
      <c r="J59">
        <v>49.932083261671842</v>
      </c>
      <c r="K59">
        <v>1.3446438393790448E-12</v>
      </c>
      <c r="L59" t="s">
        <v>170</v>
      </c>
      <c r="M59" s="10">
        <f t="shared" si="33"/>
        <v>-5.1416780436507437E-2</v>
      </c>
      <c r="N59" s="10">
        <f t="shared" si="34"/>
        <v>5.514878718296627</v>
      </c>
      <c r="O59" s="10">
        <f t="shared" si="35"/>
        <v>1.5430186422024674E-3</v>
      </c>
      <c r="P59" s="10">
        <f t="shared" si="36"/>
        <v>0.18806207543762865</v>
      </c>
    </row>
    <row r="60" spans="1:18" x14ac:dyDescent="0.25">
      <c r="A60" s="2">
        <v>12</v>
      </c>
      <c r="B60" s="2">
        <f t="shared" si="0"/>
        <v>6226</v>
      </c>
      <c r="C60">
        <v>19</v>
      </c>
      <c r="D60" s="1">
        <v>1.0000000000000001E-5</v>
      </c>
      <c r="E60">
        <v>4</v>
      </c>
      <c r="F60">
        <f t="shared" si="31"/>
        <v>32290</v>
      </c>
      <c r="G60">
        <f t="shared" si="32"/>
        <v>8.8999999999999996E-12</v>
      </c>
      <c r="H60">
        <v>30615.851562500011</v>
      </c>
      <c r="I60">
        <v>4.9148202734375008E-11</v>
      </c>
      <c r="J60">
        <v>51.637686825453279</v>
      </c>
      <c r="K60">
        <v>1.4422813628828061E-12</v>
      </c>
      <c r="L60" t="s">
        <v>171</v>
      </c>
      <c r="M60" s="10">
        <f t="shared" si="33"/>
        <v>-5.1847272762464813E-2</v>
      </c>
      <c r="N60" s="10">
        <f t="shared" si="34"/>
        <v>4.5222699701544959</v>
      </c>
      <c r="O60" s="10">
        <f t="shared" si="35"/>
        <v>1.5991850983416934E-3</v>
      </c>
      <c r="P60" s="10">
        <f t="shared" si="36"/>
        <v>0.16205408571716923</v>
      </c>
    </row>
    <row r="61" spans="1:18" x14ac:dyDescent="0.25">
      <c r="A61" s="2">
        <v>12</v>
      </c>
      <c r="B61" s="2">
        <f t="shared" si="0"/>
        <v>6226</v>
      </c>
      <c r="C61">
        <v>19</v>
      </c>
      <c r="D61" s="1">
        <v>1.0000000000000001E-5</v>
      </c>
      <c r="E61">
        <v>5</v>
      </c>
      <c r="F61">
        <f t="shared" si="31"/>
        <v>32380</v>
      </c>
      <c r="G61">
        <f t="shared" si="32"/>
        <v>1.2739999999999999E-11</v>
      </c>
      <c r="H61">
        <v>30720.687159533078</v>
      </c>
      <c r="I61">
        <v>5.580255525291831E-11</v>
      </c>
      <c r="J61">
        <v>53.28714840669339</v>
      </c>
      <c r="K61">
        <v>1.3826368086000579E-12</v>
      </c>
      <c r="L61" t="s">
        <v>172</v>
      </c>
      <c r="M61" s="10">
        <f t="shared" si="33"/>
        <v>-5.124499198477217E-2</v>
      </c>
      <c r="N61" s="10">
        <f t="shared" si="34"/>
        <v>3.3801063777800877</v>
      </c>
      <c r="O61" s="10">
        <f t="shared" si="35"/>
        <v>1.6456809267045519E-3</v>
      </c>
      <c r="P61" s="10">
        <f t="shared" si="36"/>
        <v>0.10852722202512229</v>
      </c>
    </row>
    <row r="62" spans="1:18" x14ac:dyDescent="0.25">
      <c r="A62" s="2">
        <v>12</v>
      </c>
      <c r="B62" s="2">
        <f t="shared" si="0"/>
        <v>6226</v>
      </c>
      <c r="C62">
        <v>19</v>
      </c>
      <c r="D62" s="1">
        <v>1.0000000000000001E-5</v>
      </c>
      <c r="E62">
        <v>6</v>
      </c>
      <c r="F62">
        <f t="shared" si="31"/>
        <v>32820</v>
      </c>
      <c r="G62">
        <f t="shared" si="32"/>
        <v>2.4000000000000001E-11</v>
      </c>
      <c r="H62">
        <v>31168.89893238436</v>
      </c>
      <c r="I62">
        <v>6.5394228113878967E-11</v>
      </c>
      <c r="J62">
        <v>53.506874194339034</v>
      </c>
      <c r="K62">
        <v>1.2751266020012753E-12</v>
      </c>
      <c r="L62" t="s">
        <v>173</v>
      </c>
      <c r="M62" s="10">
        <f t="shared" si="33"/>
        <v>-5.030777171284706E-2</v>
      </c>
      <c r="N62" s="10">
        <f t="shared" si="34"/>
        <v>1.7247595047449567</v>
      </c>
      <c r="O62" s="10">
        <f t="shared" si="35"/>
        <v>1.6303130467501229E-3</v>
      </c>
      <c r="P62" s="10">
        <f t="shared" si="36"/>
        <v>5.3130275083386469E-2</v>
      </c>
    </row>
    <row r="63" spans="1:18" x14ac:dyDescent="0.25">
      <c r="A63" s="2">
        <v>12</v>
      </c>
      <c r="B63" s="2">
        <f t="shared" si="0"/>
        <v>6226</v>
      </c>
      <c r="C63">
        <v>19</v>
      </c>
      <c r="D63" s="1">
        <v>1.0000000000000001E-5</v>
      </c>
      <c r="E63">
        <v>7</v>
      </c>
      <c r="F63">
        <f t="shared" si="31"/>
        <v>32430</v>
      </c>
      <c r="G63">
        <f t="shared" si="32"/>
        <v>4.9359999999999998E-11</v>
      </c>
      <c r="H63">
        <v>30874.975862068994</v>
      </c>
      <c r="I63">
        <v>9.3846147844827654E-11</v>
      </c>
      <c r="J63">
        <v>51.071939830497278</v>
      </c>
      <c r="K63">
        <v>1.3987872512973187E-12</v>
      </c>
      <c r="L63" t="s">
        <v>174</v>
      </c>
      <c r="M63" s="10">
        <f t="shared" si="33"/>
        <v>-4.7950173849244715E-2</v>
      </c>
      <c r="N63" s="10">
        <f t="shared" si="34"/>
        <v>0.90125907303135455</v>
      </c>
      <c r="O63" s="10">
        <f t="shared" si="35"/>
        <v>1.5748362574929781E-3</v>
      </c>
      <c r="P63" s="10">
        <f t="shared" si="36"/>
        <v>2.8338477538438385E-2</v>
      </c>
    </row>
    <row r="64" spans="1:18" x14ac:dyDescent="0.25">
      <c r="A64" s="2">
        <v>12</v>
      </c>
      <c r="B64" s="2">
        <f t="shared" si="0"/>
        <v>6226</v>
      </c>
      <c r="C64">
        <v>19</v>
      </c>
      <c r="D64" s="1">
        <v>1.0000000000000001E-5</v>
      </c>
      <c r="E64">
        <v>8</v>
      </c>
      <c r="F64">
        <f t="shared" si="31"/>
        <v>32400</v>
      </c>
      <c r="G64">
        <f t="shared" si="32"/>
        <v>6.9739999999999996E-11</v>
      </c>
      <c r="H64">
        <v>30871.467896678983</v>
      </c>
      <c r="I64">
        <v>1.1654678228782278E-10</v>
      </c>
      <c r="J64">
        <v>52.78126941549526</v>
      </c>
      <c r="K64">
        <v>1.4452168291397366E-12</v>
      </c>
      <c r="L64" t="s">
        <v>175</v>
      </c>
      <c r="M64" s="10">
        <f t="shared" si="33"/>
        <v>-4.7176916769167132E-2</v>
      </c>
      <c r="N64" s="10">
        <f t="shared" si="34"/>
        <v>0.6711612028652536</v>
      </c>
      <c r="O64" s="10">
        <f t="shared" si="35"/>
        <v>1.6290515251696069E-3</v>
      </c>
      <c r="P64" s="10">
        <f t="shared" si="36"/>
        <v>2.0722925568393127E-2</v>
      </c>
    </row>
    <row r="65" spans="1:16" x14ac:dyDescent="0.25">
      <c r="A65" s="2">
        <v>12</v>
      </c>
      <c r="B65" s="2">
        <f t="shared" si="0"/>
        <v>6226</v>
      </c>
      <c r="C65">
        <v>19</v>
      </c>
      <c r="D65" s="1">
        <v>1.0000000000000001E-5</v>
      </c>
      <c r="E65">
        <v>9</v>
      </c>
      <c r="F65">
        <f t="shared" si="31"/>
        <v>32400</v>
      </c>
      <c r="G65">
        <f t="shared" si="32"/>
        <v>1.026E-10</v>
      </c>
      <c r="H65">
        <v>30946.760784313741</v>
      </c>
      <c r="I65">
        <v>1.5175690980392148E-10</v>
      </c>
      <c r="J65">
        <v>50.775795061138531</v>
      </c>
      <c r="K65">
        <v>1.4873682178243828E-12</v>
      </c>
      <c r="L65" t="s">
        <v>176</v>
      </c>
      <c r="M65" s="10">
        <f t="shared" si="33"/>
        <v>-4.4853062212538819E-2</v>
      </c>
      <c r="N65" s="10">
        <f t="shared" si="34"/>
        <v>0.47911218132477074</v>
      </c>
      <c r="O65" s="10">
        <f t="shared" si="35"/>
        <v>1.5671541685536583E-3</v>
      </c>
      <c r="P65" s="10">
        <f t="shared" si="36"/>
        <v>1.4496766255598273E-2</v>
      </c>
    </row>
    <row r="66" spans="1:16" x14ac:dyDescent="0.25">
      <c r="A66" s="2">
        <v>12</v>
      </c>
      <c r="B66" s="2">
        <f t="shared" si="0"/>
        <v>6226</v>
      </c>
      <c r="C66">
        <v>19</v>
      </c>
      <c r="D66" s="1">
        <v>1.0000000000000001E-5</v>
      </c>
      <c r="E66">
        <v>10</v>
      </c>
      <c r="F66">
        <f t="shared" si="31"/>
        <v>32440</v>
      </c>
      <c r="G66">
        <f t="shared" si="32"/>
        <v>2.25E-10</v>
      </c>
      <c r="H66">
        <v>31360.863984674343</v>
      </c>
      <c r="I66">
        <v>2.8363580459770106E-10</v>
      </c>
      <c r="J66">
        <v>55.937584999175598</v>
      </c>
      <c r="K66">
        <v>1.3254473011119083E-12</v>
      </c>
      <c r="L66" t="s">
        <v>177</v>
      </c>
      <c r="M66" s="10">
        <f t="shared" si="33"/>
        <v>-3.3265598499557902E-2</v>
      </c>
      <c r="N66" s="10">
        <f t="shared" si="34"/>
        <v>0.26060357598978245</v>
      </c>
      <c r="O66" s="10">
        <f t="shared" si="35"/>
        <v>1.7243398581743403E-3</v>
      </c>
      <c r="P66" s="10">
        <f t="shared" si="36"/>
        <v>5.8908768938307036E-3</v>
      </c>
    </row>
    <row r="67" spans="1:16" x14ac:dyDescent="0.25">
      <c r="A67" s="2">
        <v>12</v>
      </c>
      <c r="B67" s="2">
        <f t="shared" si="0"/>
        <v>6226</v>
      </c>
      <c r="C67">
        <v>19</v>
      </c>
      <c r="D67" s="1">
        <v>1.0000000000000001E-5</v>
      </c>
      <c r="E67">
        <v>11</v>
      </c>
      <c r="F67">
        <f t="shared" si="31"/>
        <v>32170</v>
      </c>
      <c r="G67">
        <f t="shared" si="32"/>
        <v>4.5349999999999998E-10</v>
      </c>
      <c r="H67">
        <v>31901.274253731335</v>
      </c>
      <c r="I67">
        <v>5.2398419402985038E-10</v>
      </c>
      <c r="J67">
        <v>70.698865080684541</v>
      </c>
      <c r="K67">
        <v>1.8386819601040624E-12</v>
      </c>
      <c r="L67" t="s">
        <v>178</v>
      </c>
      <c r="M67" s="10">
        <f t="shared" si="33"/>
        <v>-8.3533026505646646E-3</v>
      </c>
      <c r="N67" s="10">
        <f t="shared" si="34"/>
        <v>0.15542269907354012</v>
      </c>
      <c r="O67" s="10">
        <f t="shared" si="35"/>
        <v>2.1976644414263146E-3</v>
      </c>
      <c r="P67" s="10">
        <f t="shared" si="36"/>
        <v>4.0544254908579103E-3</v>
      </c>
    </row>
    <row r="68" spans="1:16" x14ac:dyDescent="0.25">
      <c r="A68" s="2">
        <v>12</v>
      </c>
      <c r="B68" s="2">
        <f t="shared" si="0"/>
        <v>6226</v>
      </c>
      <c r="C68">
        <v>19</v>
      </c>
      <c r="D68" s="1">
        <v>1.0000000000000001E-5</v>
      </c>
      <c r="E68">
        <v>12</v>
      </c>
      <c r="F68">
        <f t="shared" si="31"/>
        <v>32280</v>
      </c>
      <c r="G68">
        <f t="shared" si="32"/>
        <v>6.5710000000000004E-10</v>
      </c>
      <c r="H68">
        <v>33001.745247148297</v>
      </c>
      <c r="I68">
        <v>7.2641288593155923E-10</v>
      </c>
      <c r="J68">
        <v>87.029105562753912</v>
      </c>
      <c r="K68">
        <v>2.2937399554409229E-12</v>
      </c>
      <c r="L68" t="s">
        <v>179</v>
      </c>
      <c r="M68" s="10">
        <f t="shared" si="33"/>
        <v>2.2358898610542077E-2</v>
      </c>
      <c r="N68" s="10">
        <f t="shared" si="34"/>
        <v>0.10548301009216132</v>
      </c>
      <c r="O68" s="10">
        <f t="shared" si="35"/>
        <v>2.6960689455623891E-3</v>
      </c>
      <c r="P68" s="10">
        <f t="shared" si="36"/>
        <v>3.4907014996818182E-3</v>
      </c>
    </row>
    <row r="69" spans="1:16" x14ac:dyDescent="0.25">
      <c r="A69" s="2">
        <v>13</v>
      </c>
      <c r="B69" s="2">
        <f t="shared" si="0"/>
        <v>3113</v>
      </c>
      <c r="C69">
        <v>21</v>
      </c>
      <c r="D69" s="1">
        <v>1.0000000000000001E-5</v>
      </c>
      <c r="E69">
        <v>1</v>
      </c>
      <c r="F69">
        <f t="shared" si="31"/>
        <v>32790</v>
      </c>
      <c r="G69">
        <f t="shared" si="32"/>
        <v>3.9999999999999999E-12</v>
      </c>
      <c r="H69">
        <v>31136.561048689135</v>
      </c>
      <c r="I69">
        <v>6.7770699250936301E-11</v>
      </c>
      <c r="J69">
        <v>38.233244103861743</v>
      </c>
      <c r="K69">
        <v>2.1947233937971165E-12</v>
      </c>
      <c r="L69" t="s">
        <v>181</v>
      </c>
      <c r="M69" s="10">
        <f t="shared" ref="M69:M80" si="37">H69/F69-1</f>
        <v>-5.0425097630706461E-2</v>
      </c>
      <c r="N69" s="10">
        <f t="shared" ref="N69:N80" si="38">I69/G69-1</f>
        <v>15.942674812734076</v>
      </c>
      <c r="O69" s="10">
        <f t="shared" ref="O69:O80" si="39">J69/F69</f>
        <v>1.1660031748661709E-3</v>
      </c>
      <c r="P69" s="10">
        <f t="shared" ref="P69:P80" si="40">K69/G69</f>
        <v>0.54868084844927911</v>
      </c>
    </row>
    <row r="70" spans="1:16" x14ac:dyDescent="0.25">
      <c r="A70" s="2">
        <v>13</v>
      </c>
      <c r="B70" s="2">
        <f t="shared" si="0"/>
        <v>3113</v>
      </c>
      <c r="C70">
        <v>21</v>
      </c>
      <c r="D70" s="1">
        <v>1.0000000000000001E-5</v>
      </c>
      <c r="E70">
        <v>2</v>
      </c>
      <c r="F70">
        <f t="shared" ref="F70:F81" si="41">VLOOKUP(B70,$R$3:$AD$9,1+E70)</f>
        <v>32370</v>
      </c>
      <c r="G70">
        <f t="shared" ref="G70:G81" si="42">VLOOKUP(B70,$R$13:$AD$19,1+E70)</f>
        <v>5.6599999999999997E-12</v>
      </c>
      <c r="H70">
        <v>30735.031226765808</v>
      </c>
      <c r="I70">
        <v>6.8902970631970251E-11</v>
      </c>
      <c r="J70">
        <v>41.04294956388992</v>
      </c>
      <c r="K70">
        <v>2.1750922653403604E-12</v>
      </c>
      <c r="L70" t="s">
        <v>182</v>
      </c>
      <c r="M70" s="10">
        <f t="shared" si="37"/>
        <v>-5.050876655033032E-2</v>
      </c>
      <c r="N70" s="10">
        <f t="shared" si="38"/>
        <v>11.173669722962943</v>
      </c>
      <c r="O70" s="10">
        <f t="shared" si="39"/>
        <v>1.2679317134349681E-3</v>
      </c>
      <c r="P70" s="10">
        <f t="shared" si="40"/>
        <v>0.38429191967144177</v>
      </c>
    </row>
    <row r="71" spans="1:16" x14ac:dyDescent="0.25">
      <c r="A71" s="2">
        <v>13</v>
      </c>
      <c r="B71" s="2">
        <f t="shared" ref="B71:B92" si="43">MROUND(25500000/2^A71,1)</f>
        <v>3113</v>
      </c>
      <c r="C71">
        <v>21</v>
      </c>
      <c r="D71" s="1">
        <v>1.0000000000000001E-5</v>
      </c>
      <c r="E71">
        <v>3</v>
      </c>
      <c r="F71">
        <f t="shared" si="41"/>
        <v>32370</v>
      </c>
      <c r="G71">
        <f t="shared" si="42"/>
        <v>7.25E-12</v>
      </c>
      <c r="H71">
        <v>30733.226119402989</v>
      </c>
      <c r="I71">
        <v>6.9806913432835811E-11</v>
      </c>
      <c r="J71">
        <v>41.353288466947092</v>
      </c>
      <c r="K71">
        <v>2.3051888353474659E-12</v>
      </c>
      <c r="L71" t="s">
        <v>183</v>
      </c>
      <c r="M71" s="10">
        <f t="shared" si="37"/>
        <v>-5.0564531374637345E-2</v>
      </c>
      <c r="N71" s="10">
        <f t="shared" si="38"/>
        <v>8.6285397838394218</v>
      </c>
      <c r="O71" s="10">
        <f t="shared" si="39"/>
        <v>1.277518951712916E-3</v>
      </c>
      <c r="P71" s="10">
        <f t="shared" si="40"/>
        <v>0.3179570807375815</v>
      </c>
    </row>
    <row r="72" spans="1:16" x14ac:dyDescent="0.25">
      <c r="A72" s="2">
        <v>13</v>
      </c>
      <c r="B72" s="2">
        <f t="shared" si="43"/>
        <v>3113</v>
      </c>
      <c r="C72">
        <v>21</v>
      </c>
      <c r="D72" s="1">
        <v>1.0000000000000001E-5</v>
      </c>
      <c r="E72">
        <v>4</v>
      </c>
      <c r="F72">
        <f t="shared" si="41"/>
        <v>32300</v>
      </c>
      <c r="G72">
        <f t="shared" si="42"/>
        <v>8.9700000000000008E-12</v>
      </c>
      <c r="H72">
        <v>30651.278597785997</v>
      </c>
      <c r="I72">
        <v>7.3565194833948348E-11</v>
      </c>
      <c r="J72">
        <v>41.233187823737396</v>
      </c>
      <c r="K72">
        <v>2.1500198035239748E-12</v>
      </c>
      <c r="L72" t="s">
        <v>186</v>
      </c>
      <c r="M72" s="10">
        <f t="shared" ref="M72:M74" si="44">H72/F72-1</f>
        <v>-5.1044006260495434E-2</v>
      </c>
      <c r="N72" s="10">
        <f t="shared" ref="N72:N74" si="45">I72/G72-1</f>
        <v>7.2012480305405067</v>
      </c>
      <c r="O72" s="10">
        <f t="shared" ref="O72:O74" si="46">J72/F72</f>
        <v>1.27656928246865E-3</v>
      </c>
      <c r="P72" s="10">
        <f t="shared" ref="P72:P74" si="47">K72/G72</f>
        <v>0.23969005613422237</v>
      </c>
    </row>
    <row r="73" spans="1:16" x14ac:dyDescent="0.25">
      <c r="A73" s="2">
        <v>13</v>
      </c>
      <c r="B73" s="2">
        <f t="shared" si="43"/>
        <v>3113</v>
      </c>
      <c r="C73">
        <v>21</v>
      </c>
      <c r="D73" s="1">
        <v>1.0000000000000001E-5</v>
      </c>
      <c r="E73">
        <v>5</v>
      </c>
      <c r="F73">
        <f t="shared" si="41"/>
        <v>32380</v>
      </c>
      <c r="G73">
        <f t="shared" si="42"/>
        <v>1.28E-11</v>
      </c>
      <c r="H73">
        <v>30745.009727626461</v>
      </c>
      <c r="I73">
        <v>7.6470618677042811E-11</v>
      </c>
      <c r="J73">
        <v>39.44759936973049</v>
      </c>
      <c r="K73">
        <v>2.1672924252482244E-12</v>
      </c>
      <c r="L73" t="s">
        <v>184</v>
      </c>
      <c r="M73" s="10">
        <f t="shared" si="44"/>
        <v>-5.0493831759528707E-2</v>
      </c>
      <c r="N73" s="10">
        <f t="shared" si="45"/>
        <v>4.9742670841439693</v>
      </c>
      <c r="O73" s="10">
        <f t="shared" si="46"/>
        <v>1.2182705179039682E-3</v>
      </c>
      <c r="P73" s="10">
        <f t="shared" si="47"/>
        <v>0.16931972072251752</v>
      </c>
    </row>
    <row r="74" spans="1:16" x14ac:dyDescent="0.25">
      <c r="A74" s="2">
        <v>13</v>
      </c>
      <c r="B74" s="2">
        <f t="shared" si="43"/>
        <v>3113</v>
      </c>
      <c r="C74">
        <v>21</v>
      </c>
      <c r="D74" s="1">
        <v>1.0000000000000001E-5</v>
      </c>
      <c r="E74">
        <v>6</v>
      </c>
      <c r="F74">
        <f t="shared" si="41"/>
        <v>32820</v>
      </c>
      <c r="G74">
        <f t="shared" si="42"/>
        <v>2.4000000000000001E-11</v>
      </c>
      <c r="H74">
        <v>31197.73814814815</v>
      </c>
      <c r="I74">
        <v>8.6610135555555508E-11</v>
      </c>
      <c r="J74">
        <v>40.422615464800153</v>
      </c>
      <c r="K74">
        <v>2.2145381160084649E-12</v>
      </c>
      <c r="L74" t="s">
        <v>185</v>
      </c>
      <c r="M74" s="10">
        <f t="shared" si="44"/>
        <v>-4.9429063127722439E-2</v>
      </c>
      <c r="N74" s="10">
        <f t="shared" si="45"/>
        <v>2.6087556481481462</v>
      </c>
      <c r="O74" s="10">
        <f t="shared" si="46"/>
        <v>1.2316458094089016E-3</v>
      </c>
      <c r="P74" s="10">
        <f t="shared" si="47"/>
        <v>9.2272421500352697E-2</v>
      </c>
    </row>
    <row r="75" spans="1:16" x14ac:dyDescent="0.25">
      <c r="A75" s="2">
        <v>13</v>
      </c>
      <c r="B75" s="2">
        <f t="shared" si="43"/>
        <v>3113</v>
      </c>
      <c r="C75">
        <v>21</v>
      </c>
      <c r="D75" s="1">
        <v>1.0000000000000001E-5</v>
      </c>
      <c r="E75">
        <v>7</v>
      </c>
      <c r="F75">
        <f t="shared" si="41"/>
        <v>32430</v>
      </c>
      <c r="G75">
        <f t="shared" si="42"/>
        <v>4.9399999999999999E-11</v>
      </c>
      <c r="H75">
        <v>30834.348854961852</v>
      </c>
      <c r="I75">
        <v>1.1585346564885489E-10</v>
      </c>
      <c r="J75">
        <v>40.282476569051987</v>
      </c>
      <c r="K75">
        <v>2.0985180386986573E-12</v>
      </c>
      <c r="L75" t="s">
        <v>187</v>
      </c>
      <c r="M75" s="10">
        <f t="shared" si="37"/>
        <v>-4.9202933858715658E-2</v>
      </c>
      <c r="N75" s="10">
        <f t="shared" si="38"/>
        <v>1.3452118552399774</v>
      </c>
      <c r="O75" s="10">
        <f t="shared" si="39"/>
        <v>1.2421361877598515E-3</v>
      </c>
      <c r="P75" s="10">
        <f t="shared" si="40"/>
        <v>4.2480122240863512E-2</v>
      </c>
    </row>
    <row r="76" spans="1:16" x14ac:dyDescent="0.25">
      <c r="A76" s="2">
        <v>13</v>
      </c>
      <c r="B76" s="2">
        <f t="shared" si="43"/>
        <v>3113</v>
      </c>
      <c r="C76">
        <v>21</v>
      </c>
      <c r="D76" s="1">
        <v>1.0000000000000001E-5</v>
      </c>
      <c r="E76">
        <v>8</v>
      </c>
      <c r="F76">
        <f t="shared" si="41"/>
        <v>32390</v>
      </c>
      <c r="G76">
        <f t="shared" si="42"/>
        <v>6.9799999999999994E-11</v>
      </c>
      <c r="H76">
        <v>30826.599633699625</v>
      </c>
      <c r="I76">
        <v>1.3959731501831499E-10</v>
      </c>
      <c r="J76">
        <v>37.059565456265325</v>
      </c>
      <c r="K76">
        <v>2.0271777517097999E-12</v>
      </c>
      <c r="L76" t="s">
        <v>188</v>
      </c>
      <c r="M76" s="10">
        <f t="shared" si="37"/>
        <v>-4.8267995254719809E-2</v>
      </c>
      <c r="N76" s="10">
        <f t="shared" si="38"/>
        <v>0.99996153321368197</v>
      </c>
      <c r="O76" s="10">
        <f t="shared" si="39"/>
        <v>1.1441668865781207E-3</v>
      </c>
      <c r="P76" s="10">
        <f t="shared" si="40"/>
        <v>2.9042661199280801E-2</v>
      </c>
    </row>
    <row r="77" spans="1:16" x14ac:dyDescent="0.25">
      <c r="A77" s="2">
        <v>13</v>
      </c>
      <c r="B77" s="2">
        <f t="shared" si="43"/>
        <v>3113</v>
      </c>
      <c r="C77">
        <v>21</v>
      </c>
      <c r="D77" s="1">
        <v>1.0000000000000001E-5</v>
      </c>
      <c r="E77">
        <v>9</v>
      </c>
      <c r="F77">
        <f t="shared" si="41"/>
        <v>32390</v>
      </c>
      <c r="G77">
        <f t="shared" si="42"/>
        <v>1.026E-10</v>
      </c>
      <c r="H77">
        <v>30868.490566037752</v>
      </c>
      <c r="I77">
        <v>1.7437092452830193E-10</v>
      </c>
      <c r="J77">
        <v>37.372193598939091</v>
      </c>
      <c r="K77">
        <v>2.1489971338036895E-12</v>
      </c>
      <c r="L77" t="s">
        <v>189</v>
      </c>
      <c r="M77" s="10">
        <f t="shared" si="37"/>
        <v>-4.6974666068609117E-2</v>
      </c>
      <c r="N77" s="10">
        <f t="shared" si="38"/>
        <v>0.69952168156239702</v>
      </c>
      <c r="O77" s="10">
        <f t="shared" si="39"/>
        <v>1.153818882338348E-3</v>
      </c>
      <c r="P77" s="10">
        <f t="shared" si="40"/>
        <v>2.0945391167677286E-2</v>
      </c>
    </row>
    <row r="78" spans="1:16" x14ac:dyDescent="0.25">
      <c r="A78" s="2">
        <v>13</v>
      </c>
      <c r="B78" s="2">
        <f t="shared" si="43"/>
        <v>3113</v>
      </c>
      <c r="C78">
        <v>21</v>
      </c>
      <c r="D78" s="1">
        <v>1.0000000000000001E-5</v>
      </c>
      <c r="E78">
        <v>10</v>
      </c>
      <c r="F78">
        <f t="shared" si="41"/>
        <v>32440</v>
      </c>
      <c r="G78">
        <f t="shared" si="42"/>
        <v>2.2520000000000001E-10</v>
      </c>
      <c r="H78">
        <v>31089.247674418639</v>
      </c>
      <c r="I78">
        <v>3.0696017441860483E-10</v>
      </c>
      <c r="J78">
        <v>40.152348614282161</v>
      </c>
      <c r="K78">
        <v>2.0841355644423654E-12</v>
      </c>
      <c r="L78" t="s">
        <v>190</v>
      </c>
      <c r="M78" s="10">
        <f t="shared" ref="M78:M79" si="48">H78/F78-1</f>
        <v>-4.163848105984469E-2</v>
      </c>
      <c r="N78" s="10">
        <f t="shared" ref="N78:N79" si="49">I78/G78-1</f>
        <v>0.36305583667231267</v>
      </c>
      <c r="O78" s="10">
        <f t="shared" ref="O78:O79" si="50">J78/F78</f>
        <v>1.2377419424871197E-3</v>
      </c>
      <c r="P78" s="10">
        <f t="shared" ref="P78:P79" si="51">K78/G78</f>
        <v>9.2545984211472709E-3</v>
      </c>
    </row>
    <row r="79" spans="1:16" x14ac:dyDescent="0.25">
      <c r="A79" s="2">
        <v>13</v>
      </c>
      <c r="B79" s="2">
        <f t="shared" si="43"/>
        <v>3113</v>
      </c>
      <c r="C79">
        <v>21</v>
      </c>
      <c r="D79" s="1">
        <v>1.0000000000000001E-5</v>
      </c>
      <c r="E79">
        <v>11</v>
      </c>
      <c r="F79">
        <f t="shared" si="41"/>
        <v>32290</v>
      </c>
      <c r="G79">
        <f t="shared" si="42"/>
        <v>4.5549999999999998E-10</v>
      </c>
      <c r="H79">
        <v>31266.511636363612</v>
      </c>
      <c r="I79">
        <v>5.5275771999999983E-10</v>
      </c>
      <c r="J79">
        <v>47.112968404333849</v>
      </c>
      <c r="K79">
        <v>2.4672360180721899E-12</v>
      </c>
      <c r="L79" t="s">
        <v>191</v>
      </c>
      <c r="M79" s="10">
        <f t="shared" si="48"/>
        <v>-3.1696759480842052E-2</v>
      </c>
      <c r="N79" s="10">
        <f t="shared" si="49"/>
        <v>0.21351859495060332</v>
      </c>
      <c r="O79" s="10">
        <f t="shared" si="50"/>
        <v>1.4590575535563285E-3</v>
      </c>
      <c r="P79" s="10">
        <f t="shared" si="51"/>
        <v>5.4165444963165535E-3</v>
      </c>
    </row>
    <row r="80" spans="1:16" x14ac:dyDescent="0.25">
      <c r="A80" s="2">
        <v>13</v>
      </c>
      <c r="B80" s="2">
        <f t="shared" si="43"/>
        <v>3113</v>
      </c>
      <c r="C80">
        <v>21</v>
      </c>
      <c r="D80" s="1">
        <v>1.0000000000000001E-5</v>
      </c>
      <c r="E80">
        <v>12</v>
      </c>
      <c r="F80">
        <f t="shared" si="41"/>
        <v>32480</v>
      </c>
      <c r="G80">
        <f t="shared" si="42"/>
        <v>6.6029999999999998E-10</v>
      </c>
      <c r="H80">
        <v>31854.301587301587</v>
      </c>
      <c r="I80">
        <v>7.6103936904761917E-10</v>
      </c>
      <c r="J80">
        <v>49.496706615031037</v>
      </c>
      <c r="K80">
        <v>2.5335902224691246E-12</v>
      </c>
      <c r="L80" t="s">
        <v>180</v>
      </c>
      <c r="M80" s="10">
        <f t="shared" si="37"/>
        <v>-1.9264113691453644E-2</v>
      </c>
      <c r="N80" s="10">
        <f t="shared" si="38"/>
        <v>0.15256605943907187</v>
      </c>
      <c r="O80" s="10">
        <f t="shared" si="39"/>
        <v>1.5239133810046501E-3</v>
      </c>
      <c r="P80" s="10">
        <f t="shared" si="40"/>
        <v>3.8370289602743068E-3</v>
      </c>
    </row>
    <row r="81" spans="1:16" x14ac:dyDescent="0.25">
      <c r="A81" s="2">
        <v>14</v>
      </c>
      <c r="B81" s="2">
        <f t="shared" si="43"/>
        <v>1556</v>
      </c>
      <c r="C81">
        <v>24</v>
      </c>
      <c r="D81" s="1">
        <v>1.0000000000000001E-5</v>
      </c>
      <c r="E81">
        <v>1</v>
      </c>
      <c r="F81">
        <f t="shared" si="41"/>
        <v>32800</v>
      </c>
      <c r="G81">
        <f t="shared" si="42"/>
        <v>4.1999999999999999E-12</v>
      </c>
      <c r="H81">
        <v>31130.496799999964</v>
      </c>
      <c r="I81">
        <v>1.0737801999999994E-10</v>
      </c>
      <c r="J81">
        <v>23.939846068009523</v>
      </c>
      <c r="K81">
        <v>2.4630651139586223E-12</v>
      </c>
      <c r="L81" t="s">
        <v>193</v>
      </c>
      <c r="M81" s="10">
        <f t="shared" ref="M81:M92" si="52">H81/F81-1</f>
        <v>-5.0899487804879184E-2</v>
      </c>
      <c r="N81" s="10">
        <f t="shared" ref="N81:N92" si="53">I81/G81-1</f>
        <v>24.566195238095226</v>
      </c>
      <c r="O81" s="10">
        <f t="shared" ref="O81:O92" si="54">J81/F81</f>
        <v>7.2987335573199759E-4</v>
      </c>
      <c r="P81" s="10">
        <f t="shared" ref="P81:P92" si="55">K81/G81</f>
        <v>0.58644407475205296</v>
      </c>
    </row>
    <row r="82" spans="1:16" x14ac:dyDescent="0.25">
      <c r="A82" s="2">
        <v>14</v>
      </c>
      <c r="B82" s="2">
        <f t="shared" si="43"/>
        <v>1556</v>
      </c>
      <c r="C82">
        <v>24</v>
      </c>
      <c r="D82" s="1">
        <v>1.0000000000000001E-5</v>
      </c>
      <c r="E82">
        <v>2</v>
      </c>
      <c r="F82">
        <f t="shared" ref="F82:F92" si="56">VLOOKUP(B82,$R$3:$AD$9,1+E82)</f>
        <v>32360</v>
      </c>
      <c r="G82">
        <f t="shared" ref="G82:G92" si="57">VLOOKUP(B82,$R$13:$AD$19,1+E82)</f>
        <v>6.0500000000000003E-12</v>
      </c>
      <c r="H82">
        <v>30706.106538461609</v>
      </c>
      <c r="I82">
        <v>1.112108884615383E-10</v>
      </c>
      <c r="J82">
        <v>26.687993474782733</v>
      </c>
      <c r="K82">
        <v>2.8234138854104273E-12</v>
      </c>
      <c r="L82" t="s">
        <v>194</v>
      </c>
      <c r="M82" s="10">
        <f t="shared" si="52"/>
        <v>-5.1109192260148095E-2</v>
      </c>
      <c r="N82" s="10">
        <f t="shared" si="53"/>
        <v>17.381965034965006</v>
      </c>
      <c r="O82" s="10">
        <f t="shared" si="54"/>
        <v>8.2472167721825505E-4</v>
      </c>
      <c r="P82" s="10">
        <f t="shared" si="55"/>
        <v>0.46667998105957476</v>
      </c>
    </row>
    <row r="83" spans="1:16" x14ac:dyDescent="0.25">
      <c r="A83" s="2">
        <v>14</v>
      </c>
      <c r="B83" s="2">
        <f t="shared" si="43"/>
        <v>1556</v>
      </c>
      <c r="C83">
        <v>24</v>
      </c>
      <c r="D83" s="1">
        <v>1.0000000000000001E-5</v>
      </c>
      <c r="E83">
        <v>3</v>
      </c>
      <c r="F83">
        <f t="shared" si="56"/>
        <v>32360</v>
      </c>
      <c r="G83">
        <f t="shared" si="57"/>
        <v>7.4699999999999995E-12</v>
      </c>
      <c r="H83">
        <v>30700.45871886125</v>
      </c>
      <c r="I83">
        <v>1.1349141637010661E-10</v>
      </c>
      <c r="J83">
        <v>29.531840657052658</v>
      </c>
      <c r="K83">
        <v>3.2015060147653931E-12</v>
      </c>
      <c r="L83" t="s">
        <v>195</v>
      </c>
      <c r="M83" s="10">
        <f t="shared" si="52"/>
        <v>-5.1283723150146843E-2</v>
      </c>
      <c r="N83" s="10">
        <f t="shared" si="53"/>
        <v>14.192960692116014</v>
      </c>
      <c r="O83" s="10">
        <f t="shared" si="54"/>
        <v>9.1260323414872244E-4</v>
      </c>
      <c r="P83" s="10">
        <f t="shared" si="55"/>
        <v>0.4285817958186604</v>
      </c>
    </row>
    <row r="84" spans="1:16" x14ac:dyDescent="0.25">
      <c r="A84" s="2">
        <v>14</v>
      </c>
      <c r="B84" s="2">
        <f t="shared" si="43"/>
        <v>1556</v>
      </c>
      <c r="C84">
        <v>24</v>
      </c>
      <c r="D84" s="1">
        <v>1.0000000000000001E-5</v>
      </c>
      <c r="E84">
        <v>4</v>
      </c>
      <c r="F84">
        <f t="shared" si="56"/>
        <v>32290</v>
      </c>
      <c r="G84">
        <f t="shared" si="57"/>
        <v>9.2600000000000005E-12</v>
      </c>
      <c r="H84">
        <v>30652.260956175312</v>
      </c>
      <c r="I84">
        <v>1.158947290836653E-10</v>
      </c>
      <c r="J84">
        <v>27.296842291476498</v>
      </c>
      <c r="K84">
        <v>2.8591358552812658E-12</v>
      </c>
      <c r="L84" t="s">
        <v>192</v>
      </c>
      <c r="M84" s="10">
        <f t="shared" si="52"/>
        <v>-5.0719697857686152E-2</v>
      </c>
      <c r="N84" s="10">
        <f t="shared" si="53"/>
        <v>11.515629490676597</v>
      </c>
      <c r="O84" s="10">
        <f t="shared" si="54"/>
        <v>8.4536519948827805E-4</v>
      </c>
      <c r="P84" s="10">
        <f t="shared" si="55"/>
        <v>0.30876197141266365</v>
      </c>
    </row>
    <row r="85" spans="1:16" x14ac:dyDescent="0.25">
      <c r="A85" s="2">
        <v>14</v>
      </c>
      <c r="B85" s="2">
        <f t="shared" si="43"/>
        <v>1556</v>
      </c>
      <c r="C85">
        <v>24</v>
      </c>
      <c r="D85" s="1">
        <v>1.0000000000000001E-5</v>
      </c>
      <c r="E85">
        <v>5</v>
      </c>
      <c r="F85">
        <f t="shared" si="56"/>
        <v>32370</v>
      </c>
      <c r="G85">
        <f t="shared" si="57"/>
        <v>1.3E-11</v>
      </c>
      <c r="H85">
        <v>30727.518402777812</v>
      </c>
      <c r="I85">
        <v>1.1995168055555567E-10</v>
      </c>
      <c r="J85">
        <v>27.575948940134101</v>
      </c>
      <c r="K85">
        <v>3.2822278197064942E-12</v>
      </c>
      <c r="L85" t="s">
        <v>196</v>
      </c>
      <c r="M85" s="10">
        <f t="shared" si="52"/>
        <v>-5.0740858734080518E-2</v>
      </c>
      <c r="N85" s="10">
        <f t="shared" si="53"/>
        <v>8.2270523504273587</v>
      </c>
      <c r="O85" s="10">
        <f t="shared" si="54"/>
        <v>8.5189832993926788E-4</v>
      </c>
      <c r="P85" s="10">
        <f t="shared" si="55"/>
        <v>0.2524790630543457</v>
      </c>
    </row>
    <row r="86" spans="1:16" x14ac:dyDescent="0.25">
      <c r="A86" s="2">
        <v>14</v>
      </c>
      <c r="B86" s="2">
        <f t="shared" si="43"/>
        <v>1556</v>
      </c>
      <c r="C86">
        <v>24</v>
      </c>
      <c r="D86" s="1">
        <v>1.0000000000000001E-5</v>
      </c>
      <c r="E86">
        <v>6</v>
      </c>
      <c r="F86">
        <f t="shared" si="56"/>
        <v>32810</v>
      </c>
      <c r="G86">
        <f t="shared" si="57"/>
        <v>2.425E-11</v>
      </c>
      <c r="H86">
        <v>31144.203072625693</v>
      </c>
      <c r="I86">
        <v>1.2935920949720662E-10</v>
      </c>
      <c r="J86">
        <v>24.825326465816964</v>
      </c>
      <c r="K86">
        <v>2.9276867779048262E-12</v>
      </c>
      <c r="L86" t="s">
        <v>197</v>
      </c>
      <c r="M86" s="10">
        <f t="shared" si="52"/>
        <v>-5.0771012720948083E-2</v>
      </c>
      <c r="N86" s="10">
        <f t="shared" si="53"/>
        <v>4.3344003916373861</v>
      </c>
      <c r="O86" s="10">
        <f t="shared" si="54"/>
        <v>7.5663902669359843E-4</v>
      </c>
      <c r="P86" s="10">
        <f t="shared" si="55"/>
        <v>0.1207293516661784</v>
      </c>
    </row>
    <row r="87" spans="1:16" x14ac:dyDescent="0.25">
      <c r="A87" s="2">
        <v>14</v>
      </c>
      <c r="B87" s="2">
        <f t="shared" si="43"/>
        <v>1556</v>
      </c>
      <c r="C87">
        <v>24</v>
      </c>
      <c r="D87" s="1">
        <v>1.0000000000000001E-5</v>
      </c>
      <c r="E87">
        <v>7</v>
      </c>
      <c r="F87">
        <f t="shared" si="56"/>
        <v>32440</v>
      </c>
      <c r="G87">
        <f t="shared" si="57"/>
        <v>4.97E-11</v>
      </c>
      <c r="H87">
        <v>30811.559920634918</v>
      </c>
      <c r="I87">
        <v>1.5914585714285721E-10</v>
      </c>
      <c r="J87">
        <v>28.513007697017656</v>
      </c>
      <c r="K87">
        <v>2.8196175771155805E-12</v>
      </c>
      <c r="L87" t="s">
        <v>198</v>
      </c>
      <c r="M87" s="10">
        <f t="shared" si="52"/>
        <v>-5.0198522791771949E-2</v>
      </c>
      <c r="N87" s="10">
        <f t="shared" si="53"/>
        <v>2.2021299223914932</v>
      </c>
      <c r="O87" s="10">
        <f t="shared" si="54"/>
        <v>8.7894598326194995E-4</v>
      </c>
      <c r="P87" s="10">
        <f t="shared" si="55"/>
        <v>5.6732748030494579E-2</v>
      </c>
    </row>
    <row r="88" spans="1:16" x14ac:dyDescent="0.25">
      <c r="A88" s="2">
        <v>14</v>
      </c>
      <c r="B88" s="2">
        <f t="shared" si="43"/>
        <v>1556</v>
      </c>
      <c r="C88">
        <v>24</v>
      </c>
      <c r="D88" s="1">
        <v>1.0000000000000001E-5</v>
      </c>
      <c r="E88">
        <v>8</v>
      </c>
      <c r="F88">
        <f t="shared" si="56"/>
        <v>32380</v>
      </c>
      <c r="G88">
        <f t="shared" si="57"/>
        <v>7.0099999999999996E-11</v>
      </c>
      <c r="H88">
        <v>30775.428174603181</v>
      </c>
      <c r="I88">
        <v>1.8205115873015881E-10</v>
      </c>
      <c r="J88">
        <v>30.816012506920071</v>
      </c>
      <c r="K88">
        <v>2.8453453814755244E-12</v>
      </c>
      <c r="L88" t="s">
        <v>199</v>
      </c>
      <c r="M88" s="10">
        <f t="shared" si="52"/>
        <v>-4.9554410914046332E-2</v>
      </c>
      <c r="N88" s="10">
        <f t="shared" si="53"/>
        <v>1.5970208092747336</v>
      </c>
      <c r="O88" s="10">
        <f t="shared" si="54"/>
        <v>9.5169896562446175E-4</v>
      </c>
      <c r="P88" s="10">
        <f t="shared" si="55"/>
        <v>4.0589805727182945E-2</v>
      </c>
    </row>
    <row r="89" spans="1:16" x14ac:dyDescent="0.25">
      <c r="A89" s="2">
        <v>14</v>
      </c>
      <c r="B89" s="2">
        <f t="shared" si="43"/>
        <v>1556</v>
      </c>
      <c r="C89">
        <v>24</v>
      </c>
      <c r="D89" s="1">
        <v>1.0000000000000001E-5</v>
      </c>
      <c r="E89">
        <v>9</v>
      </c>
      <c r="F89">
        <f t="shared" si="56"/>
        <v>32390</v>
      </c>
      <c r="G89">
        <f t="shared" si="57"/>
        <v>1.0300000000000001E-10</v>
      </c>
      <c r="H89">
        <v>30790.261885245884</v>
      </c>
      <c r="I89">
        <v>2.1683885245901669E-10</v>
      </c>
      <c r="J89">
        <v>26.450803044364346</v>
      </c>
      <c r="K89">
        <v>2.8626795961188066E-12</v>
      </c>
      <c r="L89" t="s">
        <v>200</v>
      </c>
      <c r="M89" s="10">
        <f t="shared" si="52"/>
        <v>-4.9389876960608703E-2</v>
      </c>
      <c r="N89" s="10">
        <f t="shared" si="53"/>
        <v>1.1052315772720065</v>
      </c>
      <c r="O89" s="10">
        <f t="shared" si="54"/>
        <v>8.166348578068646E-4</v>
      </c>
      <c r="P89" s="10">
        <f t="shared" si="55"/>
        <v>2.7793005787561227E-2</v>
      </c>
    </row>
    <row r="90" spans="1:16" x14ac:dyDescent="0.25">
      <c r="A90" s="2">
        <v>14</v>
      </c>
      <c r="B90" s="2">
        <f t="shared" si="43"/>
        <v>1556</v>
      </c>
      <c r="C90">
        <v>24</v>
      </c>
      <c r="D90" s="1">
        <v>1.0000000000000001E-5</v>
      </c>
      <c r="E90">
        <v>10</v>
      </c>
      <c r="F90">
        <f t="shared" si="56"/>
        <v>32350</v>
      </c>
      <c r="G90">
        <f t="shared" si="57"/>
        <v>2.2539999999999999E-10</v>
      </c>
      <c r="H90">
        <v>30919.154744525549</v>
      </c>
      <c r="I90">
        <v>3.485954051094888E-10</v>
      </c>
      <c r="J90">
        <v>27.831580211183056</v>
      </c>
      <c r="K90">
        <v>2.7797300570200843E-12</v>
      </c>
      <c r="L90" t="s">
        <v>201</v>
      </c>
      <c r="M90" s="10">
        <f t="shared" si="52"/>
        <v>-4.4230147000755782E-2</v>
      </c>
      <c r="N90" s="10">
        <f t="shared" si="53"/>
        <v>0.54656346543695133</v>
      </c>
      <c r="O90" s="10">
        <f t="shared" si="54"/>
        <v>8.6032705444151643E-4</v>
      </c>
      <c r="P90" s="10">
        <f t="shared" si="55"/>
        <v>1.2332431486335779E-2</v>
      </c>
    </row>
    <row r="91" spans="1:16" x14ac:dyDescent="0.25">
      <c r="A91" s="2">
        <v>14</v>
      </c>
      <c r="B91" s="2">
        <f t="shared" si="43"/>
        <v>1556</v>
      </c>
      <c r="C91">
        <v>24</v>
      </c>
      <c r="D91" s="1">
        <v>1.0000000000000001E-5</v>
      </c>
      <c r="E91">
        <v>11</v>
      </c>
      <c r="F91">
        <f t="shared" si="56"/>
        <v>32340</v>
      </c>
      <c r="G91">
        <f t="shared" si="57"/>
        <v>4.576E-10</v>
      </c>
      <c r="H91">
        <v>31002.934859154928</v>
      </c>
      <c r="I91">
        <v>6.0139033802816902E-10</v>
      </c>
      <c r="J91">
        <v>25.806546342645099</v>
      </c>
      <c r="K91">
        <v>2.742197942299397E-12</v>
      </c>
      <c r="L91" t="s">
        <v>202</v>
      </c>
      <c r="M91" s="10">
        <f t="shared" si="52"/>
        <v>-4.1344005591993582E-2</v>
      </c>
      <c r="N91" s="10">
        <f t="shared" si="53"/>
        <v>0.31422713729932039</v>
      </c>
      <c r="O91" s="10">
        <f t="shared" si="54"/>
        <v>7.9797607738543903E-4</v>
      </c>
      <c r="P91" s="10">
        <f t="shared" si="55"/>
        <v>5.9925654333465844E-3</v>
      </c>
    </row>
    <row r="92" spans="1:16" x14ac:dyDescent="0.25">
      <c r="A92" s="2">
        <v>14</v>
      </c>
      <c r="B92" s="2">
        <f t="shared" si="43"/>
        <v>1556</v>
      </c>
      <c r="C92">
        <v>24</v>
      </c>
      <c r="D92" s="1">
        <v>1.0000000000000001E-5</v>
      </c>
      <c r="E92">
        <v>12</v>
      </c>
      <c r="F92">
        <f t="shared" si="56"/>
        <v>32850</v>
      </c>
      <c r="G92">
        <f t="shared" si="57"/>
        <v>6.6299999999999999E-10</v>
      </c>
      <c r="H92">
        <v>31366.269230769234</v>
      </c>
      <c r="I92">
        <v>8.1281559230769225E-10</v>
      </c>
      <c r="J92">
        <v>28.305299438998166</v>
      </c>
      <c r="K92">
        <v>2.8315101588976959E-12</v>
      </c>
      <c r="L92" t="s">
        <v>203</v>
      </c>
      <c r="M92" s="10">
        <f t="shared" si="52"/>
        <v>-4.5166842290129905E-2</v>
      </c>
      <c r="N92" s="10">
        <f t="shared" si="53"/>
        <v>0.22596620257570477</v>
      </c>
      <c r="O92" s="10">
        <f t="shared" si="54"/>
        <v>8.6165295095884831E-4</v>
      </c>
      <c r="P92" s="10">
        <f t="shared" si="55"/>
        <v>4.2707543874776713E-3</v>
      </c>
    </row>
  </sheetData>
  <mergeCells count="8">
    <mergeCell ref="O2:P2"/>
    <mergeCell ref="S1:AD1"/>
    <mergeCell ref="S11:AD11"/>
    <mergeCell ref="A1:C1"/>
    <mergeCell ref="F2:G2"/>
    <mergeCell ref="H2:I2"/>
    <mergeCell ref="J2:K2"/>
    <mergeCell ref="M2:N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8712-41D6-4599-96FD-E415C6E9401A}">
  <dimension ref="A1:T46"/>
  <sheetViews>
    <sheetView topLeftCell="O1" zoomScaleNormal="100" workbookViewId="0">
      <selection activeCell="AI23" sqref="AI23"/>
    </sheetView>
  </sheetViews>
  <sheetFormatPr defaultRowHeight="15" x14ac:dyDescent="0.25"/>
  <cols>
    <col min="4" max="4" width="12" bestFit="1" customWidth="1"/>
    <col min="5" max="5" width="13.140625" bestFit="1" customWidth="1"/>
    <col min="6" max="6" width="12" bestFit="1" customWidth="1"/>
    <col min="7" max="7" width="12.42578125" bestFit="1" customWidth="1"/>
    <col min="8" max="10" width="12" bestFit="1" customWidth="1"/>
    <col min="11" max="20" width="12" customWidth="1"/>
    <col min="21" max="23" width="12" bestFit="1" customWidth="1"/>
    <col min="24" max="24" width="12.42578125" bestFit="1" customWidth="1"/>
  </cols>
  <sheetData>
    <row r="1" spans="1:20" ht="23.25" x14ac:dyDescent="0.35">
      <c r="A1" s="66" t="s">
        <v>109</v>
      </c>
      <c r="B1" s="66"/>
      <c r="C1" s="66"/>
      <c r="D1" s="66"/>
      <c r="E1" s="11">
        <v>44704</v>
      </c>
    </row>
    <row r="3" spans="1:20" ht="18" thickBot="1" x14ac:dyDescent="0.35">
      <c r="C3" s="62" t="s">
        <v>101</v>
      </c>
      <c r="D3" s="62"/>
      <c r="E3" s="62"/>
      <c r="F3" s="62"/>
      <c r="G3" s="62" t="s">
        <v>102</v>
      </c>
      <c r="H3" s="62"/>
      <c r="I3" s="62"/>
      <c r="J3" s="62"/>
      <c r="K3" s="62" t="s">
        <v>79</v>
      </c>
      <c r="L3" s="62"/>
      <c r="M3" s="62" t="s">
        <v>108</v>
      </c>
      <c r="N3" s="62"/>
      <c r="O3" s="62" t="s">
        <v>107</v>
      </c>
      <c r="P3" s="62"/>
      <c r="Q3" s="62"/>
      <c r="R3" s="62"/>
      <c r="S3" s="62" t="s">
        <v>79</v>
      </c>
      <c r="T3" s="62"/>
    </row>
    <row r="4" spans="1:20" ht="16.5" thickTop="1" thickBot="1" x14ac:dyDescent="0.3">
      <c r="A4" s="3" t="s">
        <v>6</v>
      </c>
      <c r="B4" s="3"/>
      <c r="C4" s="3" t="s">
        <v>3</v>
      </c>
      <c r="D4" s="3" t="s">
        <v>4</v>
      </c>
      <c r="E4" s="3" t="s">
        <v>8</v>
      </c>
      <c r="F4" s="3" t="s">
        <v>2</v>
      </c>
      <c r="G4" s="3" t="s">
        <v>3</v>
      </c>
      <c r="H4" s="3" t="s">
        <v>4</v>
      </c>
      <c r="I4" s="3" t="s">
        <v>8</v>
      </c>
      <c r="J4" s="3" t="s">
        <v>2</v>
      </c>
      <c r="K4" s="3" t="s">
        <v>3</v>
      </c>
      <c r="L4" s="3" t="s">
        <v>4</v>
      </c>
      <c r="M4" s="3" t="s">
        <v>105</v>
      </c>
      <c r="N4" s="3" t="s">
        <v>106</v>
      </c>
      <c r="O4" s="3" t="s">
        <v>8</v>
      </c>
      <c r="P4" s="3" t="s">
        <v>2</v>
      </c>
      <c r="Q4" s="3" t="s">
        <v>3</v>
      </c>
      <c r="R4" s="3" t="s">
        <v>4</v>
      </c>
      <c r="S4" s="3" t="s">
        <v>3</v>
      </c>
      <c r="T4" s="3" t="s">
        <v>4</v>
      </c>
    </row>
    <row r="5" spans="1:20" x14ac:dyDescent="0.25">
      <c r="A5" s="15" cm="1">
        <f t="array" ref="A5:A46">'2. R Calibration'!B4:B45</f>
        <v>99609</v>
      </c>
      <c r="B5" s="16" cm="1">
        <f t="array" ref="B5:B46">'2. R Calibration'!D4:D45</f>
        <v>1E-4</v>
      </c>
      <c r="C5" s="17" cm="1">
        <f t="array" ref="C5:C46">'2. R Calibration'!F4:F45</f>
        <v>1477.2</v>
      </c>
      <c r="D5" s="18" cm="1">
        <f t="array" ref="D5:D46">'2. R Calibration'!G4:G45</f>
        <v>7.0000000000000005E-13</v>
      </c>
      <c r="E5" s="18">
        <f>(1/C5)/(1/C5^2+(2*PI()*$A5*D5)^2)</f>
        <v>1477.1993813134254</v>
      </c>
      <c r="F5" s="18">
        <f>2*PI()*$A5*D5/(1/C5^2+(2*PI()*$A5*D5)^2)</f>
        <v>0.95599342326059622</v>
      </c>
      <c r="G5" s="18" cm="1">
        <f t="array" ref="G5:G46">'2. R Calibration'!H4:H45</f>
        <v>1122.2186120996444</v>
      </c>
      <c r="H5" s="18" cm="1">
        <f t="array" ref="H5:H46">'2. R Calibration'!I4:I45</f>
        <v>-2.8178288967971524E-10</v>
      </c>
      <c r="I5" s="18">
        <f>(1/G5)/(1/G5^2+(2*PI()*$A5*H5)^2)</f>
        <v>1079.9193874805235</v>
      </c>
      <c r="J5" s="18">
        <f>2*PI()*$A5*H5/(1/G5^2+(2*PI()*$A5*H5)^2)</f>
        <v>-213.72822167786401</v>
      </c>
      <c r="K5" s="19">
        <f>(G5-C5)/C5</f>
        <v>-0.24030692384264532</v>
      </c>
      <c r="L5" s="19">
        <f>(H5-D5)/D5</f>
        <v>-403.54698525673604</v>
      </c>
      <c r="M5" s="18">
        <v>1.4253</v>
      </c>
      <c r="N5" s="18">
        <v>-82.3</v>
      </c>
      <c r="O5" s="18">
        <f>M5*I5+N5</f>
        <v>1456.9091029759902</v>
      </c>
      <c r="P5" s="18">
        <f>J5</f>
        <v>-213.72822167786401</v>
      </c>
      <c r="Q5" s="17">
        <f>(O5^2+P5^2)/O5</f>
        <v>1488.2629826712116</v>
      </c>
      <c r="R5" s="18">
        <f>P5/(2*PI()*A5*(O5^2+P5^2))</f>
        <v>-1.5749663785043872E-10</v>
      </c>
      <c r="S5" s="19">
        <f>(Q5-C5)/C5</f>
        <v>7.4891569667015689E-3</v>
      </c>
      <c r="T5" s="19">
        <f>(R5-D5)/D5</f>
        <v>-225.99519692919819</v>
      </c>
    </row>
    <row r="6" spans="1:20" x14ac:dyDescent="0.25">
      <c r="A6" s="18">
        <v>99609</v>
      </c>
      <c r="B6" s="18">
        <v>1E-4</v>
      </c>
      <c r="C6" s="17">
        <v>2192.1</v>
      </c>
      <c r="D6" s="18">
        <v>7.0000000000000005E-13</v>
      </c>
      <c r="E6" s="18">
        <f t="shared" ref="E6:E46" si="0">(1/C6)/(1/C6^2+(2*PI()*$A6*D6)^2)</f>
        <v>2192.0979782210861</v>
      </c>
      <c r="F6" s="18">
        <f t="shared" ref="F6:F46" si="1">2*PI()*$A6*D6/(1/C6^2+(2*PI()*$A6*D6)^2)</f>
        <v>2.105216727161511</v>
      </c>
      <c r="G6" s="18">
        <v>1684.0627340823978</v>
      </c>
      <c r="H6" s="18">
        <v>-1.6811093258426951E-10</v>
      </c>
      <c r="I6" s="18">
        <f t="shared" ref="I6:I46" si="2">(1/G6)/(1/G6^2+(2*PI()*$A6*H6)^2)</f>
        <v>1632.800392621109</v>
      </c>
      <c r="J6" s="18">
        <f t="shared" ref="J6:J46" si="3">2*PI()*$A6*H6/(1/G6^2+(2*PI()*$A6*H6)^2)</f>
        <v>-289.3115470641801</v>
      </c>
      <c r="K6" s="19">
        <f t="shared" ref="K6:L46" si="4">(G6-C6)/C6</f>
        <v>-0.23175825277934498</v>
      </c>
      <c r="L6" s="19">
        <f t="shared" si="4"/>
        <v>-241.15847512038502</v>
      </c>
      <c r="M6" s="18">
        <v>1.4253</v>
      </c>
      <c r="N6" s="18">
        <v>-82.3</v>
      </c>
      <c r="O6" s="18">
        <f t="shared" ref="O6:O46" si="5">M6*I6+N6</f>
        <v>2244.9303996028666</v>
      </c>
      <c r="P6" s="18">
        <f t="shared" ref="P6:P46" si="6">J6</f>
        <v>-289.3115470641801</v>
      </c>
      <c r="Q6" s="17">
        <f t="shared" ref="Q6:Q46" si="7">(O6^2+P6^2)/O6</f>
        <v>2282.2149280138478</v>
      </c>
      <c r="R6" s="18">
        <f t="shared" ref="R6:R46" si="8">P6/(2*PI()*A6*(O6^2+P6^2))</f>
        <v>-9.0225208935385189E-11</v>
      </c>
      <c r="S6" s="19">
        <f t="shared" ref="S6:T46" si="9">(Q6-C6)/C6</f>
        <v>4.1108949415559481E-2</v>
      </c>
      <c r="T6" s="19">
        <f t="shared" si="9"/>
        <v>-129.89315562197882</v>
      </c>
    </row>
    <row r="7" spans="1:20" x14ac:dyDescent="0.25">
      <c r="A7" s="18">
        <v>99609</v>
      </c>
      <c r="B7" s="18">
        <v>1E-4</v>
      </c>
      <c r="C7" s="17">
        <v>3232.4</v>
      </c>
      <c r="D7" s="18">
        <v>8.0000000000000002E-13</v>
      </c>
      <c r="E7" s="18">
        <f t="shared" si="0"/>
        <v>3232.3915333612936</v>
      </c>
      <c r="F7" s="18">
        <f t="shared" si="1"/>
        <v>5.2313947729657926</v>
      </c>
      <c r="G7" s="18">
        <v>2469.495886792452</v>
      </c>
      <c r="H7" s="18">
        <v>-9.9360856981132143E-11</v>
      </c>
      <c r="I7" s="18">
        <f t="shared" si="2"/>
        <v>2412.5988965780207</v>
      </c>
      <c r="J7" s="18">
        <f t="shared" si="3"/>
        <v>-370.49914414199048</v>
      </c>
      <c r="K7" s="19">
        <f t="shared" si="4"/>
        <v>-0.23601785459953845</v>
      </c>
      <c r="L7" s="19">
        <f t="shared" si="4"/>
        <v>-125.20107122641518</v>
      </c>
      <c r="M7" s="18">
        <v>1.4253</v>
      </c>
      <c r="N7" s="18">
        <v>-82.3</v>
      </c>
      <c r="O7" s="18">
        <f t="shared" si="5"/>
        <v>3356.3772072926527</v>
      </c>
      <c r="P7" s="18">
        <f t="shared" si="6"/>
        <v>-370.49914414199048</v>
      </c>
      <c r="Q7" s="17">
        <f t="shared" si="7"/>
        <v>3397.2753564970062</v>
      </c>
      <c r="R7" s="18">
        <f t="shared" si="8"/>
        <v>-5.1916720221484485E-11</v>
      </c>
      <c r="S7" s="19">
        <f t="shared" si="9"/>
        <v>5.1007101997588823E-2</v>
      </c>
      <c r="T7" s="19">
        <f t="shared" si="9"/>
        <v>-65.895900276855599</v>
      </c>
    </row>
    <row r="8" spans="1:20" x14ac:dyDescent="0.25">
      <c r="A8" s="18">
        <v>99609</v>
      </c>
      <c r="B8" s="18">
        <v>1E-4</v>
      </c>
      <c r="C8" s="17">
        <v>4705.3</v>
      </c>
      <c r="D8" s="18">
        <v>8.0000000000000002E-13</v>
      </c>
      <c r="E8" s="18">
        <f t="shared" si="0"/>
        <v>4705.273884616031</v>
      </c>
      <c r="F8" s="18">
        <f t="shared" si="1"/>
        <v>11.085126710004662</v>
      </c>
      <c r="G8" s="18">
        <v>3508.7897163120542</v>
      </c>
      <c r="H8" s="18">
        <v>-5.6347128368794406E-11</v>
      </c>
      <c r="I8" s="18">
        <f t="shared" si="2"/>
        <v>3455.87539490889</v>
      </c>
      <c r="J8" s="18">
        <f t="shared" si="3"/>
        <v>-427.62752644736855</v>
      </c>
      <c r="K8" s="19">
        <f t="shared" si="4"/>
        <v>-0.25428990365926635</v>
      </c>
      <c r="L8" s="19">
        <f t="shared" si="4"/>
        <v>-71.433910460993005</v>
      </c>
      <c r="M8" s="18">
        <v>1.4253</v>
      </c>
      <c r="N8" s="18">
        <v>-82.3</v>
      </c>
      <c r="O8" s="18">
        <f t="shared" si="5"/>
        <v>4843.3592003636404</v>
      </c>
      <c r="P8" s="18">
        <f t="shared" si="6"/>
        <v>-427.62752644736855</v>
      </c>
      <c r="Q8" s="17">
        <f t="shared" si="7"/>
        <v>4881.1150829671369</v>
      </c>
      <c r="R8" s="18">
        <f t="shared" si="8"/>
        <v>-2.8901572863207053E-11</v>
      </c>
      <c r="S8" s="19">
        <f t="shared" si="9"/>
        <v>3.7365329089991441E-2</v>
      </c>
      <c r="T8" s="19">
        <f t="shared" si="9"/>
        <v>-37.126966079008817</v>
      </c>
    </row>
    <row r="9" spans="1:20" x14ac:dyDescent="0.25">
      <c r="A9" s="18">
        <v>99609</v>
      </c>
      <c r="B9" s="18">
        <v>1E-4</v>
      </c>
      <c r="C9" s="17">
        <v>6735.4</v>
      </c>
      <c r="D9" s="18">
        <v>7.0000000000000005E-13</v>
      </c>
      <c r="E9" s="18">
        <f t="shared" si="0"/>
        <v>6735.3413538680379</v>
      </c>
      <c r="F9" s="18">
        <f t="shared" si="1"/>
        <v>19.874650131373091</v>
      </c>
      <c r="G9" s="18">
        <v>4912.0323465703959</v>
      </c>
      <c r="H9" s="18">
        <v>-2.769987906137179E-11</v>
      </c>
      <c r="I9" s="18">
        <f t="shared" si="2"/>
        <v>4876.6685957237542</v>
      </c>
      <c r="J9" s="18">
        <f t="shared" si="3"/>
        <v>-415.2797769947627</v>
      </c>
      <c r="K9" s="19">
        <f t="shared" si="4"/>
        <v>-0.27071408578994621</v>
      </c>
      <c r="L9" s="19">
        <f t="shared" si="4"/>
        <v>-40.571255801959701</v>
      </c>
      <c r="M9" s="18">
        <v>1.4253</v>
      </c>
      <c r="N9" s="18">
        <v>-82.3</v>
      </c>
      <c r="O9" s="18">
        <f t="shared" si="5"/>
        <v>6868.415749485067</v>
      </c>
      <c r="P9" s="18">
        <f t="shared" si="6"/>
        <v>-415.2797769947627</v>
      </c>
      <c r="Q9" s="17">
        <f t="shared" si="7"/>
        <v>6893.5244935493374</v>
      </c>
      <c r="R9" s="18">
        <f t="shared" si="8"/>
        <v>-1.4014074946218247E-11</v>
      </c>
      <c r="S9" s="19">
        <f t="shared" si="9"/>
        <v>2.3476629977334351E-2</v>
      </c>
      <c r="T9" s="19">
        <f t="shared" si="9"/>
        <v>-21.020107066026068</v>
      </c>
    </row>
    <row r="10" spans="1:20" x14ac:dyDescent="0.25">
      <c r="A10" s="18">
        <v>99609</v>
      </c>
      <c r="B10" s="18">
        <v>1E-4</v>
      </c>
      <c r="C10" s="17">
        <v>9948</v>
      </c>
      <c r="D10" s="18">
        <v>7.0000000000000005E-13</v>
      </c>
      <c r="E10" s="18">
        <f t="shared" si="0"/>
        <v>9947.8110477543651</v>
      </c>
      <c r="F10" s="18">
        <f t="shared" si="1"/>
        <v>43.355060104029285</v>
      </c>
      <c r="G10" s="18">
        <v>7037.6392418772557</v>
      </c>
      <c r="H10" s="18">
        <v>-6.6612625992779728E-12</v>
      </c>
      <c r="I10" s="18">
        <f t="shared" si="2"/>
        <v>7031.5861493921493</v>
      </c>
      <c r="J10" s="18">
        <f t="shared" si="3"/>
        <v>-206.30763747196715</v>
      </c>
      <c r="K10" s="19">
        <f t="shared" si="4"/>
        <v>-0.29255737415789551</v>
      </c>
      <c r="L10" s="19">
        <f t="shared" si="4"/>
        <v>-10.51608942753996</v>
      </c>
      <c r="M10" s="18">
        <v>1.4253</v>
      </c>
      <c r="N10" s="18">
        <v>-82.3</v>
      </c>
      <c r="O10" s="18">
        <f t="shared" si="5"/>
        <v>9939.8197387286309</v>
      </c>
      <c r="P10" s="18">
        <f t="shared" si="6"/>
        <v>-206.30763747196715</v>
      </c>
      <c r="Q10" s="17">
        <f t="shared" si="7"/>
        <v>9944.1017923672334</v>
      </c>
      <c r="R10" s="18">
        <f t="shared" si="8"/>
        <v>-3.3349765735437522E-12</v>
      </c>
      <c r="S10" s="19">
        <f t="shared" si="9"/>
        <v>-3.9185842709756443E-4</v>
      </c>
      <c r="T10" s="19">
        <f t="shared" si="9"/>
        <v>-5.7642522479196456</v>
      </c>
    </row>
    <row r="11" spans="1:20" x14ac:dyDescent="0.25">
      <c r="A11" s="4">
        <v>49805</v>
      </c>
      <c r="B11" s="4">
        <v>1E-4</v>
      </c>
      <c r="C11" s="20">
        <v>1477</v>
      </c>
      <c r="D11" s="4">
        <v>7.0000000000000005E-13</v>
      </c>
      <c r="E11" s="4">
        <f t="shared" si="0"/>
        <v>1476.9998453880185</v>
      </c>
      <c r="F11" s="4">
        <f t="shared" si="1"/>
        <v>0.47787223476992979</v>
      </c>
      <c r="G11" s="4">
        <v>1434.621730769232</v>
      </c>
      <c r="H11" s="4">
        <v>-1.944607230769225E-10</v>
      </c>
      <c r="I11" s="4">
        <f t="shared" si="2"/>
        <v>1423.7703705887793</v>
      </c>
      <c r="J11" s="4">
        <f t="shared" si="3"/>
        <v>-124.29740586800287</v>
      </c>
      <c r="K11" s="21">
        <f t="shared" si="4"/>
        <v>-2.8692125410134026E-2</v>
      </c>
      <c r="L11" s="21">
        <f t="shared" si="4"/>
        <v>-278.80103296703214</v>
      </c>
      <c r="M11" s="4">
        <v>1.1516</v>
      </c>
      <c r="N11" s="4">
        <v>-125.95</v>
      </c>
      <c r="O11" s="4">
        <f t="shared" si="5"/>
        <v>1513.6639587700381</v>
      </c>
      <c r="P11" s="4">
        <f t="shared" si="6"/>
        <v>-124.29740586800287</v>
      </c>
      <c r="Q11" s="20">
        <f t="shared" si="7"/>
        <v>1523.8708775620196</v>
      </c>
      <c r="R11" s="4">
        <f t="shared" si="8"/>
        <v>-1.7219939148181255E-10</v>
      </c>
      <c r="S11" s="21">
        <f t="shared" si="9"/>
        <v>3.1733837211929308E-2</v>
      </c>
      <c r="T11" s="21">
        <f t="shared" si="9"/>
        <v>-246.99913068830364</v>
      </c>
    </row>
    <row r="12" spans="1:20" x14ac:dyDescent="0.25">
      <c r="A12" s="4">
        <v>49805</v>
      </c>
      <c r="B12" s="4">
        <v>1E-4</v>
      </c>
      <c r="C12" s="20">
        <v>2192.1999999999998</v>
      </c>
      <c r="D12" s="4">
        <v>5.9999999999999997E-13</v>
      </c>
      <c r="E12" s="4">
        <f t="shared" si="0"/>
        <v>2192.1996285942923</v>
      </c>
      <c r="F12" s="4">
        <f t="shared" si="1"/>
        <v>0.90232779705870259</v>
      </c>
      <c r="G12" s="4">
        <v>2182.2469291338634</v>
      </c>
      <c r="H12" s="4">
        <v>-1.2281024803149596E-10</v>
      </c>
      <c r="I12" s="4">
        <f t="shared" si="2"/>
        <v>2167.0049093913121</v>
      </c>
      <c r="J12" s="4">
        <f t="shared" si="3"/>
        <v>-181.74028615347822</v>
      </c>
      <c r="K12" s="21">
        <f t="shared" si="4"/>
        <v>-4.5402202655489407E-3</v>
      </c>
      <c r="L12" s="21">
        <f t="shared" si="4"/>
        <v>-205.68374671915996</v>
      </c>
      <c r="M12" s="4">
        <v>1.1516</v>
      </c>
      <c r="N12" s="4">
        <v>-125.95</v>
      </c>
      <c r="O12" s="4">
        <f t="shared" si="5"/>
        <v>2369.572853655035</v>
      </c>
      <c r="P12" s="4">
        <f t="shared" si="6"/>
        <v>-181.74028615347822</v>
      </c>
      <c r="Q12" s="20">
        <f t="shared" si="7"/>
        <v>2383.511877120889</v>
      </c>
      <c r="R12" s="4">
        <f t="shared" si="8"/>
        <v>-1.0282790994331021E-10</v>
      </c>
      <c r="S12" s="21">
        <f t="shared" si="9"/>
        <v>8.7269353672515843E-2</v>
      </c>
      <c r="T12" s="21">
        <f t="shared" si="9"/>
        <v>-172.37984990551703</v>
      </c>
    </row>
    <row r="13" spans="1:20" x14ac:dyDescent="0.25">
      <c r="A13" s="4">
        <v>49805</v>
      </c>
      <c r="B13" s="4">
        <v>1E-4</v>
      </c>
      <c r="C13" s="20">
        <v>3232.7</v>
      </c>
      <c r="D13" s="4">
        <v>9E-13</v>
      </c>
      <c r="E13" s="4">
        <f t="shared" si="0"/>
        <v>3232.6973202980389</v>
      </c>
      <c r="F13" s="4">
        <f t="shared" si="1"/>
        <v>2.9432406204259078</v>
      </c>
      <c r="G13" s="4">
        <v>3264.7256916996048</v>
      </c>
      <c r="H13" s="4">
        <v>-1.964575296442688E-10</v>
      </c>
      <c r="I13" s="4">
        <f t="shared" si="2"/>
        <v>3138.3012605768754</v>
      </c>
      <c r="J13" s="4">
        <f t="shared" si="3"/>
        <v>-629.8872530542078</v>
      </c>
      <c r="K13" s="21">
        <f t="shared" si="4"/>
        <v>9.9067936089352483E-3</v>
      </c>
      <c r="L13" s="21">
        <f t="shared" si="4"/>
        <v>-219.28614404918756</v>
      </c>
      <c r="M13" s="4">
        <v>1.1516</v>
      </c>
      <c r="N13" s="4">
        <v>-125.95</v>
      </c>
      <c r="O13" s="4">
        <f t="shared" si="5"/>
        <v>3488.1177316803296</v>
      </c>
      <c r="P13" s="4">
        <f t="shared" si="6"/>
        <v>-629.8872530542078</v>
      </c>
      <c r="Q13" s="20">
        <f t="shared" si="7"/>
        <v>3601.8633051042643</v>
      </c>
      <c r="R13" s="4">
        <f t="shared" si="8"/>
        <v>-1.6021074692358377E-10</v>
      </c>
      <c r="S13" s="21">
        <f t="shared" si="9"/>
        <v>0.11419658647702061</v>
      </c>
      <c r="T13" s="21">
        <f t="shared" si="9"/>
        <v>-179.01194102620417</v>
      </c>
    </row>
    <row r="14" spans="1:20" x14ac:dyDescent="0.25">
      <c r="A14" s="4">
        <v>49805</v>
      </c>
      <c r="B14" s="4">
        <v>1E-4</v>
      </c>
      <c r="C14" s="20">
        <v>4703.7</v>
      </c>
      <c r="D14" s="4">
        <v>8.0000000000000002E-13</v>
      </c>
      <c r="E14" s="4">
        <f t="shared" si="0"/>
        <v>4703.6934776538765</v>
      </c>
      <c r="F14" s="4">
        <f t="shared" si="1"/>
        <v>5.5388732531853178</v>
      </c>
      <c r="G14" s="4">
        <v>4393.8974436090193</v>
      </c>
      <c r="H14" s="4">
        <v>-3.7877977443609076E-11</v>
      </c>
      <c r="I14" s="4">
        <f t="shared" si="2"/>
        <v>4382.0109850198533</v>
      </c>
      <c r="J14" s="4">
        <f t="shared" si="3"/>
        <v>-228.22487180565523</v>
      </c>
      <c r="K14" s="21">
        <f t="shared" si="4"/>
        <v>-6.5863587471773399E-2</v>
      </c>
      <c r="L14" s="21">
        <f t="shared" si="4"/>
        <v>-48.347471804511343</v>
      </c>
      <c r="M14" s="4">
        <v>1.1516</v>
      </c>
      <c r="N14" s="4">
        <v>-125.95</v>
      </c>
      <c r="O14" s="4">
        <f t="shared" si="5"/>
        <v>4920.373850348863</v>
      </c>
      <c r="P14" s="4">
        <f t="shared" si="6"/>
        <v>-228.22487180565523</v>
      </c>
      <c r="Q14" s="20">
        <f t="shared" si="7"/>
        <v>4930.9597516837821</v>
      </c>
      <c r="R14" s="4">
        <f t="shared" si="8"/>
        <v>-3.0059420209329879E-11</v>
      </c>
      <c r="S14" s="21">
        <f t="shared" si="9"/>
        <v>4.8315103361987854E-2</v>
      </c>
      <c r="T14" s="21">
        <f t="shared" si="9"/>
        <v>-38.574275261662351</v>
      </c>
    </row>
    <row r="15" spans="1:20" x14ac:dyDescent="0.25">
      <c r="A15" s="4">
        <v>49805</v>
      </c>
      <c r="B15" s="4">
        <v>1E-4</v>
      </c>
      <c r="C15" s="20">
        <v>6735</v>
      </c>
      <c r="D15" s="4">
        <v>8.0000000000000002E-13</v>
      </c>
      <c r="E15" s="4">
        <f t="shared" si="0"/>
        <v>6734.9808531574899</v>
      </c>
      <c r="F15" s="4">
        <f t="shared" si="1"/>
        <v>11.355774641657886</v>
      </c>
      <c r="G15" s="4">
        <v>5874.6161832061034</v>
      </c>
      <c r="H15" s="4">
        <v>-9.4693080916030453E-11</v>
      </c>
      <c r="I15" s="4">
        <f t="shared" si="2"/>
        <v>5701.827541178538</v>
      </c>
      <c r="J15" s="4">
        <f t="shared" si="3"/>
        <v>-992.5779757357177</v>
      </c>
      <c r="K15" s="21">
        <f t="shared" si="4"/>
        <v>-0.12774815394118733</v>
      </c>
      <c r="L15" s="21">
        <f t="shared" si="4"/>
        <v>-119.36635114503807</v>
      </c>
      <c r="M15" s="4">
        <v>1.1516</v>
      </c>
      <c r="N15" s="4">
        <v>-125.95</v>
      </c>
      <c r="O15" s="4">
        <f t="shared" si="5"/>
        <v>6440.2745964212045</v>
      </c>
      <c r="P15" s="4">
        <f t="shared" si="6"/>
        <v>-992.5779757357177</v>
      </c>
      <c r="Q15" s="20">
        <f t="shared" si="7"/>
        <v>6593.2511540454852</v>
      </c>
      <c r="R15" s="4">
        <f t="shared" si="8"/>
        <v>-7.4697801045922562E-11</v>
      </c>
      <c r="S15" s="21">
        <f t="shared" si="9"/>
        <v>-2.1046599250855943E-2</v>
      </c>
      <c r="T15" s="21">
        <f t="shared" si="9"/>
        <v>-94.372251307403204</v>
      </c>
    </row>
    <row r="16" spans="1:20" x14ac:dyDescent="0.25">
      <c r="A16" s="4">
        <v>49805</v>
      </c>
      <c r="B16" s="4">
        <v>1E-4</v>
      </c>
      <c r="C16" s="20">
        <v>9949.6</v>
      </c>
      <c r="D16" s="4">
        <v>9E-13</v>
      </c>
      <c r="E16" s="4">
        <f t="shared" si="0"/>
        <v>9949.5218724693041</v>
      </c>
      <c r="F16" s="4">
        <f t="shared" si="1"/>
        <v>27.880666697653282</v>
      </c>
      <c r="G16" s="4">
        <v>8967.8221582733695</v>
      </c>
      <c r="H16" s="4">
        <v>-6.2657956115107904E-14</v>
      </c>
      <c r="I16" s="4">
        <f t="shared" si="2"/>
        <v>8967.8218809930659</v>
      </c>
      <c r="J16" s="4">
        <f t="shared" si="3"/>
        <v>-1.5768958050972437</v>
      </c>
      <c r="K16" s="21">
        <f t="shared" si="4"/>
        <v>-9.867510671048392E-2</v>
      </c>
      <c r="L16" s="21">
        <f t="shared" si="4"/>
        <v>-1.0696199512390088</v>
      </c>
      <c r="M16" s="4">
        <v>1.1516</v>
      </c>
      <c r="N16" s="4">
        <v>-125.95</v>
      </c>
      <c r="O16" s="4">
        <f t="shared" si="5"/>
        <v>10201.393678151613</v>
      </c>
      <c r="P16" s="4">
        <f t="shared" si="6"/>
        <v>-1.5768958050972437</v>
      </c>
      <c r="Q16" s="20">
        <f t="shared" si="7"/>
        <v>10201.39392190266</v>
      </c>
      <c r="R16" s="4">
        <f t="shared" si="8"/>
        <v>-4.8420710695570582E-14</v>
      </c>
      <c r="S16" s="21">
        <f t="shared" si="9"/>
        <v>2.5306939163650732E-2</v>
      </c>
      <c r="T16" s="21">
        <f t="shared" si="9"/>
        <v>-1.0538007896617452</v>
      </c>
    </row>
    <row r="17" spans="1:20" x14ac:dyDescent="0.25">
      <c r="A17" s="22">
        <v>24902</v>
      </c>
      <c r="B17" s="22">
        <v>1E-4</v>
      </c>
      <c r="C17" s="23">
        <v>1477.2</v>
      </c>
      <c r="D17" s="22">
        <v>4.9999999999999999E-13</v>
      </c>
      <c r="E17" s="22">
        <f t="shared" si="0"/>
        <v>1477.1999802718624</v>
      </c>
      <c r="F17" s="22">
        <f t="shared" si="1"/>
        <v>0.17071146668250403</v>
      </c>
      <c r="G17" s="22">
        <v>1504.6692828685232</v>
      </c>
      <c r="H17" s="22">
        <v>-1.3508449800796775E-10</v>
      </c>
      <c r="I17" s="22">
        <f t="shared" si="2"/>
        <v>1503.1490036311461</v>
      </c>
      <c r="J17" s="22">
        <f t="shared" si="3"/>
        <v>-47.80383060910949</v>
      </c>
      <c r="K17" s="24">
        <f t="shared" si="4"/>
        <v>1.8595506951342489E-2</v>
      </c>
      <c r="L17" s="24">
        <f t="shared" si="4"/>
        <v>-271.16899601593553</v>
      </c>
      <c r="M17" s="22">
        <v>1.0519000000000001</v>
      </c>
      <c r="N17" s="22">
        <v>-108.39</v>
      </c>
      <c r="O17" s="22">
        <f t="shared" si="5"/>
        <v>1472.7724369196026</v>
      </c>
      <c r="P17" s="22">
        <f t="shared" si="6"/>
        <v>-47.80383060910949</v>
      </c>
      <c r="Q17" s="23">
        <f t="shared" si="7"/>
        <v>1474.3240725719402</v>
      </c>
      <c r="R17" s="22">
        <f t="shared" si="8"/>
        <v>-1.4070839111752901E-10</v>
      </c>
      <c r="S17" s="24">
        <f t="shared" si="9"/>
        <v>-1.9468774898861816E-3</v>
      </c>
      <c r="T17" s="24">
        <f t="shared" si="9"/>
        <v>-282.41678223505801</v>
      </c>
    </row>
    <row r="18" spans="1:20" x14ac:dyDescent="0.25">
      <c r="A18" s="22">
        <v>24902</v>
      </c>
      <c r="B18" s="22">
        <v>1E-4</v>
      </c>
      <c r="C18" s="23">
        <v>2192.6</v>
      </c>
      <c r="D18" s="22">
        <v>7.0000000000000005E-13</v>
      </c>
      <c r="E18" s="22">
        <f t="shared" si="0"/>
        <v>2192.5998735547619</v>
      </c>
      <c r="F18" s="22">
        <f t="shared" si="1"/>
        <v>0.52653946964329845</v>
      </c>
      <c r="G18" s="22">
        <v>2263.7776171875075</v>
      </c>
      <c r="H18" s="22">
        <v>-7.8736107031249784E-11</v>
      </c>
      <c r="I18" s="22">
        <f t="shared" si="2"/>
        <v>2262.0183179636642</v>
      </c>
      <c r="J18" s="22">
        <f t="shared" si="3"/>
        <v>-63.083809896927896</v>
      </c>
      <c r="K18" s="24">
        <f t="shared" si="4"/>
        <v>3.2462654924522313E-2</v>
      </c>
      <c r="L18" s="24">
        <f t="shared" si="4"/>
        <v>-113.48015290178539</v>
      </c>
      <c r="M18" s="22">
        <v>1.0519000000000001</v>
      </c>
      <c r="N18" s="22">
        <v>-108.39</v>
      </c>
      <c r="O18" s="22">
        <f t="shared" si="5"/>
        <v>2271.0270686659787</v>
      </c>
      <c r="P18" s="22">
        <f t="shared" si="6"/>
        <v>-63.083809896927896</v>
      </c>
      <c r="Q18" s="23">
        <f t="shared" si="7"/>
        <v>2272.779389070266</v>
      </c>
      <c r="R18" s="22">
        <f t="shared" si="8"/>
        <v>-7.8113163068203109E-11</v>
      </c>
      <c r="S18" s="24">
        <f t="shared" si="9"/>
        <v>3.6568178906442622E-2</v>
      </c>
      <c r="T18" s="24">
        <f t="shared" si="9"/>
        <v>-112.59023295457585</v>
      </c>
    </row>
    <row r="19" spans="1:20" x14ac:dyDescent="0.25">
      <c r="A19" s="22">
        <v>24902</v>
      </c>
      <c r="B19" s="22">
        <v>1E-4</v>
      </c>
      <c r="C19" s="23">
        <v>3233.2</v>
      </c>
      <c r="D19" s="22">
        <v>8.0000000000000002E-13</v>
      </c>
      <c r="E19" s="22">
        <f t="shared" si="0"/>
        <v>3233.1994704514195</v>
      </c>
      <c r="F19" s="22">
        <f t="shared" si="1"/>
        <v>1.308486219769136</v>
      </c>
      <c r="G19" s="22">
        <v>3330.9756159420385</v>
      </c>
      <c r="H19" s="22">
        <v>-4.2585220289854942E-11</v>
      </c>
      <c r="I19" s="22">
        <f t="shared" si="2"/>
        <v>3329.3356060295055</v>
      </c>
      <c r="J19" s="22">
        <f t="shared" si="3"/>
        <v>-73.89278311199638</v>
      </c>
      <c r="K19" s="24">
        <f t="shared" si="4"/>
        <v>3.0241128276023356E-2</v>
      </c>
      <c r="L19" s="24">
        <f t="shared" si="4"/>
        <v>-54.231525362318678</v>
      </c>
      <c r="M19" s="22">
        <v>1.0519000000000001</v>
      </c>
      <c r="N19" s="22">
        <v>-108.39</v>
      </c>
      <c r="O19" s="22">
        <f>M19*I19+N19</f>
        <v>3393.7381239824372</v>
      </c>
      <c r="P19" s="22">
        <f>J19</f>
        <v>-73.89278311199638</v>
      </c>
      <c r="Q19" s="23">
        <f t="shared" si="7"/>
        <v>3395.3470116445264</v>
      </c>
      <c r="R19" s="22">
        <f t="shared" si="8"/>
        <v>-4.0985046599010113E-11</v>
      </c>
      <c r="S19" s="24">
        <f t="shared" si="9"/>
        <v>5.0150628369580182E-2</v>
      </c>
      <c r="T19" s="24">
        <f t="shared" si="9"/>
        <v>-52.231308248762637</v>
      </c>
    </row>
    <row r="20" spans="1:20" x14ac:dyDescent="0.25">
      <c r="A20" s="22">
        <v>24902</v>
      </c>
      <c r="B20" s="22">
        <v>1E-4</v>
      </c>
      <c r="C20" s="23">
        <v>4705.3999999999996</v>
      </c>
      <c r="D20" s="22">
        <v>8.0000000000000002E-13</v>
      </c>
      <c r="E20" s="22">
        <f t="shared" si="0"/>
        <v>4705.3983677087135</v>
      </c>
      <c r="F20" s="22">
        <f t="shared" si="1"/>
        <v>2.7713860704010171</v>
      </c>
      <c r="G20" s="22">
        <v>4729.9138951310824</v>
      </c>
      <c r="H20" s="22">
        <v>-1.9545408988764001E-11</v>
      </c>
      <c r="I20" s="22">
        <f t="shared" si="2"/>
        <v>4728.9244617333416</v>
      </c>
      <c r="J20" s="22">
        <f t="shared" si="3"/>
        <v>-68.402893197800196</v>
      </c>
      <c r="K20" s="24">
        <f t="shared" si="4"/>
        <v>5.2097367133682139E-3</v>
      </c>
      <c r="L20" s="24">
        <f t="shared" si="4"/>
        <v>-25.431761235955001</v>
      </c>
      <c r="M20" s="22">
        <v>1.0519000000000001</v>
      </c>
      <c r="N20" s="22">
        <v>-108.39</v>
      </c>
      <c r="O20" s="22">
        <f t="shared" si="5"/>
        <v>4865.9656412973018</v>
      </c>
      <c r="P20" s="22">
        <f t="shared" si="6"/>
        <v>-68.402893197800196</v>
      </c>
      <c r="Q20" s="23">
        <f t="shared" si="7"/>
        <v>4866.9272090811182</v>
      </c>
      <c r="R20" s="22">
        <f t="shared" si="8"/>
        <v>-1.8460203537903343E-11</v>
      </c>
      <c r="S20" s="24">
        <f t="shared" si="9"/>
        <v>3.4328050554919581E-2</v>
      </c>
      <c r="T20" s="24">
        <f t="shared" si="9"/>
        <v>-24.075254422379178</v>
      </c>
    </row>
    <row r="21" spans="1:20" x14ac:dyDescent="0.25">
      <c r="A21" s="22">
        <v>24902</v>
      </c>
      <c r="B21" s="22">
        <v>1E-4</v>
      </c>
      <c r="C21" s="23">
        <v>6735.9</v>
      </c>
      <c r="D21" s="22">
        <v>7.0000000000000005E-13</v>
      </c>
      <c r="E21" s="22">
        <f t="shared" si="0"/>
        <v>6735.8963338440817</v>
      </c>
      <c r="F21" s="22">
        <f t="shared" si="1"/>
        <v>4.9693909294667256</v>
      </c>
      <c r="G21" s="22">
        <v>6632.1312847222316</v>
      </c>
      <c r="H21" s="22">
        <v>-5.0469475694444565E-12</v>
      </c>
      <c r="I21" s="22">
        <f t="shared" si="2"/>
        <v>6631.9493845071456</v>
      </c>
      <c r="J21" s="22">
        <f t="shared" si="3"/>
        <v>-34.732593042843533</v>
      </c>
      <c r="K21" s="24">
        <f t="shared" si="4"/>
        <v>-1.5405323012183676E-2</v>
      </c>
      <c r="L21" s="24">
        <f t="shared" si="4"/>
        <v>-8.2099250992063659</v>
      </c>
      <c r="M21" s="22">
        <v>1.0519000000000001</v>
      </c>
      <c r="N21" s="22">
        <v>-108.39</v>
      </c>
      <c r="O21" s="22">
        <f t="shared" si="5"/>
        <v>6867.7575575630663</v>
      </c>
      <c r="P21" s="22">
        <f t="shared" si="6"/>
        <v>-34.732593042843533</v>
      </c>
      <c r="Q21" s="23">
        <f t="shared" si="7"/>
        <v>6867.9332121358102</v>
      </c>
      <c r="R21" s="22">
        <f t="shared" si="8"/>
        <v>-4.7063269231128828E-12</v>
      </c>
      <c r="S21" s="24">
        <f t="shared" si="9"/>
        <v>1.9601421062636112E-2</v>
      </c>
      <c r="T21" s="24">
        <f t="shared" si="9"/>
        <v>-7.723324175875546</v>
      </c>
    </row>
    <row r="22" spans="1:20" x14ac:dyDescent="0.25">
      <c r="A22" s="22">
        <v>24902</v>
      </c>
      <c r="B22" s="22">
        <v>1E-4</v>
      </c>
      <c r="C22" s="23">
        <v>9948</v>
      </c>
      <c r="D22" s="22">
        <v>9E-13</v>
      </c>
      <c r="E22" s="22">
        <f t="shared" si="0"/>
        <v>9947.9804782075698</v>
      </c>
      <c r="F22" s="22">
        <f t="shared" si="1"/>
        <v>13.935652477928162</v>
      </c>
      <c r="G22" s="22">
        <v>9584.5859459459443</v>
      </c>
      <c r="H22" s="22">
        <v>5.5179804633204623E-12</v>
      </c>
      <c r="I22" s="22">
        <f t="shared" si="2"/>
        <v>9583.9296815518173</v>
      </c>
      <c r="J22" s="22">
        <f t="shared" si="3"/>
        <v>79.306946768981106</v>
      </c>
      <c r="K22" s="24">
        <f t="shared" si="4"/>
        <v>-3.6531368521718503E-2</v>
      </c>
      <c r="L22" s="24">
        <f t="shared" si="4"/>
        <v>5.131089403689403</v>
      </c>
      <c r="M22" s="22">
        <v>1.0519000000000001</v>
      </c>
      <c r="N22" s="22">
        <v>-108.39</v>
      </c>
      <c r="O22" s="22">
        <f t="shared" si="5"/>
        <v>9972.9456320243571</v>
      </c>
      <c r="P22" s="22">
        <f t="shared" si="6"/>
        <v>79.306946768981106</v>
      </c>
      <c r="Q22" s="23">
        <f t="shared" si="7"/>
        <v>9973.5762974303361</v>
      </c>
      <c r="R22" s="22">
        <f t="shared" si="8"/>
        <v>5.0959219466733149E-12</v>
      </c>
      <c r="S22" s="24">
        <f t="shared" si="9"/>
        <v>2.5709989375086576E-3</v>
      </c>
      <c r="T22" s="24">
        <f t="shared" si="9"/>
        <v>4.6621354963036836</v>
      </c>
    </row>
    <row r="23" spans="1:20" x14ac:dyDescent="0.25">
      <c r="A23" s="25">
        <v>12451</v>
      </c>
      <c r="B23" s="25">
        <v>1E-4</v>
      </c>
      <c r="C23" s="26">
        <v>1476.8</v>
      </c>
      <c r="D23" s="25">
        <v>5.9999999999999997E-13</v>
      </c>
      <c r="E23" s="25">
        <f t="shared" si="0"/>
        <v>1476.799992903638</v>
      </c>
      <c r="F23" s="25">
        <f t="shared" si="1"/>
        <v>0.10237141756913794</v>
      </c>
      <c r="G23" s="25">
        <v>1535.5396598639381</v>
      </c>
      <c r="H23" s="25">
        <v>-1.2028479591836766E-10</v>
      </c>
      <c r="I23" s="25">
        <f t="shared" si="2"/>
        <v>1535.2191199465813</v>
      </c>
      <c r="J23" s="25">
        <f t="shared" si="3"/>
        <v>-22.183304754532593</v>
      </c>
      <c r="K23" s="27">
        <f t="shared" si="4"/>
        <v>3.9774959279481437E-2</v>
      </c>
      <c r="L23" s="27">
        <f t="shared" si="4"/>
        <v>-201.47465986394613</v>
      </c>
      <c r="M23" s="25">
        <v>1.0344</v>
      </c>
      <c r="N23" s="25">
        <v>-110.18</v>
      </c>
      <c r="O23" s="25">
        <f t="shared" si="5"/>
        <v>1477.8506576727436</v>
      </c>
      <c r="P23" s="25">
        <f t="shared" si="6"/>
        <v>-22.183304754532593</v>
      </c>
      <c r="Q23" s="26">
        <f t="shared" si="7"/>
        <v>1478.1836405809133</v>
      </c>
      <c r="R23" s="25">
        <f t="shared" si="8"/>
        <v>-1.2980254373119246E-10</v>
      </c>
      <c r="S23" s="27">
        <f t="shared" si="9"/>
        <v>9.3691805316453106E-4</v>
      </c>
      <c r="T23" s="27">
        <f t="shared" si="9"/>
        <v>-217.33757288532078</v>
      </c>
    </row>
    <row r="24" spans="1:20" x14ac:dyDescent="0.25">
      <c r="A24" s="25">
        <v>12451</v>
      </c>
      <c r="B24" s="25">
        <v>1E-4</v>
      </c>
      <c r="C24" s="26">
        <v>2191.4</v>
      </c>
      <c r="D24" s="25">
        <v>5.9999999999999997E-13</v>
      </c>
      <c r="E24" s="25">
        <f t="shared" si="0"/>
        <v>2191.3999768134745</v>
      </c>
      <c r="F24" s="25">
        <f t="shared" si="1"/>
        <v>0.22541284577804982</v>
      </c>
      <c r="G24" s="25">
        <v>2309.7117793594307</v>
      </c>
      <c r="H24" s="25">
        <v>-7.0086365124555256E-11</v>
      </c>
      <c r="I24" s="25">
        <f t="shared" si="2"/>
        <v>2309.3414066337655</v>
      </c>
      <c r="J24" s="25">
        <f t="shared" si="3"/>
        <v>-29.245804336130973</v>
      </c>
      <c r="K24" s="27">
        <f t="shared" si="4"/>
        <v>5.3989129944067994E-2</v>
      </c>
      <c r="L24" s="27">
        <f t="shared" si="4"/>
        <v>-117.81060854092544</v>
      </c>
      <c r="M24" s="25">
        <v>1.0344</v>
      </c>
      <c r="N24" s="25">
        <v>-110.18</v>
      </c>
      <c r="O24" s="25">
        <f t="shared" si="5"/>
        <v>2278.6027510219669</v>
      </c>
      <c r="P24" s="25">
        <f t="shared" si="6"/>
        <v>-29.245804336130973</v>
      </c>
      <c r="Q24" s="26">
        <f t="shared" si="7"/>
        <v>2278.9781201251963</v>
      </c>
      <c r="R24" s="25">
        <f t="shared" si="8"/>
        <v>-7.1989755006154646E-11</v>
      </c>
      <c r="S24" s="27">
        <f t="shared" si="9"/>
        <v>3.9964461132242474E-2</v>
      </c>
      <c r="T24" s="27">
        <f t="shared" si="9"/>
        <v>-120.98292501025776</v>
      </c>
    </row>
    <row r="25" spans="1:20" x14ac:dyDescent="0.25">
      <c r="A25" s="25">
        <v>12451</v>
      </c>
      <c r="B25" s="25">
        <v>1E-4</v>
      </c>
      <c r="C25" s="26">
        <v>3232.4</v>
      </c>
      <c r="D25" s="25">
        <v>9E-13</v>
      </c>
      <c r="E25" s="25">
        <f t="shared" si="0"/>
        <v>3232.3998325718439</v>
      </c>
      <c r="F25" s="25">
        <f t="shared" si="1"/>
        <v>0.73565939323295693</v>
      </c>
      <c r="G25" s="25">
        <v>3385.6968543046323</v>
      </c>
      <c r="H25" s="25">
        <v>-3.8544366225165513E-11</v>
      </c>
      <c r="I25" s="25">
        <f t="shared" si="2"/>
        <v>3385.3440052422793</v>
      </c>
      <c r="J25" s="25">
        <f t="shared" si="3"/>
        <v>-34.5617629468206</v>
      </c>
      <c r="K25" s="27">
        <f t="shared" si="4"/>
        <v>4.7425087954656671E-2</v>
      </c>
      <c r="L25" s="27">
        <f t="shared" si="4"/>
        <v>-43.827073583517233</v>
      </c>
      <c r="M25" s="25">
        <v>1.0344</v>
      </c>
      <c r="N25" s="25">
        <v>-110.18</v>
      </c>
      <c r="O25" s="25">
        <f t="shared" si="5"/>
        <v>3391.6198390226136</v>
      </c>
      <c r="P25" s="25">
        <f t="shared" si="6"/>
        <v>-34.5617629468206</v>
      </c>
      <c r="Q25" s="26">
        <f t="shared" si="7"/>
        <v>3391.9720351750975</v>
      </c>
      <c r="R25" s="25">
        <f t="shared" si="8"/>
        <v>-3.8401868451170547E-11</v>
      </c>
      <c r="S25" s="27">
        <f t="shared" si="9"/>
        <v>4.9366425929679936E-2</v>
      </c>
      <c r="T25" s="27">
        <f t="shared" si="9"/>
        <v>-43.668742723522826</v>
      </c>
    </row>
    <row r="26" spans="1:20" x14ac:dyDescent="0.25">
      <c r="A26" s="25">
        <v>12451</v>
      </c>
      <c r="B26" s="25">
        <v>1E-4</v>
      </c>
      <c r="C26" s="26">
        <v>4705.8</v>
      </c>
      <c r="D26" s="25">
        <v>8.0000000000000002E-13</v>
      </c>
      <c r="E26" s="25">
        <f t="shared" si="0"/>
        <v>4705.7995918229935</v>
      </c>
      <c r="F26" s="25">
        <f t="shared" si="1"/>
        <v>1.3859289977393501</v>
      </c>
      <c r="G26" s="25">
        <v>4810.8724242424059</v>
      </c>
      <c r="H26" s="25">
        <v>-1.8121792424242359E-11</v>
      </c>
      <c r="I26" s="25">
        <f t="shared" si="2"/>
        <v>4810.6486439561631</v>
      </c>
      <c r="J26" s="25">
        <f t="shared" si="3"/>
        <v>-32.810491166048664</v>
      </c>
      <c r="K26" s="27">
        <f t="shared" si="4"/>
        <v>2.2328280896426911E-2</v>
      </c>
      <c r="L26" s="27">
        <f t="shared" si="4"/>
        <v>-23.652240530302947</v>
      </c>
      <c r="M26" s="25">
        <v>1.0344</v>
      </c>
      <c r="N26" s="25">
        <v>-110.18</v>
      </c>
      <c r="O26" s="25">
        <f t="shared" si="5"/>
        <v>4865.954957308255</v>
      </c>
      <c r="P26" s="25">
        <f t="shared" si="6"/>
        <v>-32.810491166048664</v>
      </c>
      <c r="Q26" s="26">
        <f t="shared" si="7"/>
        <v>4866.1761941137747</v>
      </c>
      <c r="R26" s="25">
        <f t="shared" si="8"/>
        <v>-1.7712208504572174E-11</v>
      </c>
      <c r="S26" s="27">
        <f t="shared" si="9"/>
        <v>3.4080537658586117E-2</v>
      </c>
      <c r="T26" s="27">
        <f t="shared" si="9"/>
        <v>-23.140260630715218</v>
      </c>
    </row>
    <row r="27" spans="1:20" x14ac:dyDescent="0.25">
      <c r="A27" s="25">
        <v>12451</v>
      </c>
      <c r="B27" s="25">
        <v>1E-4</v>
      </c>
      <c r="C27" s="26">
        <v>6736.5</v>
      </c>
      <c r="D27" s="25">
        <v>8.0000000000000002E-13</v>
      </c>
      <c r="E27" s="25">
        <f t="shared" si="0"/>
        <v>6736.4988025674984</v>
      </c>
      <c r="F27" s="25">
        <f t="shared" si="1"/>
        <v>2.8401589069462272</v>
      </c>
      <c r="G27" s="25">
        <v>6727.4786328125019</v>
      </c>
      <c r="H27" s="25">
        <v>-3.5201169921875138E-12</v>
      </c>
      <c r="I27" s="25">
        <f t="shared" si="2"/>
        <v>6727.455542070501</v>
      </c>
      <c r="J27" s="25">
        <f t="shared" si="3"/>
        <v>-12.463624683083504</v>
      </c>
      <c r="K27" s="27">
        <f t="shared" si="4"/>
        <v>-1.3391771969862795E-3</v>
      </c>
      <c r="L27" s="27">
        <f t="shared" si="4"/>
        <v>-5.4001462402343927</v>
      </c>
      <c r="M27" s="25">
        <v>1.0344</v>
      </c>
      <c r="N27" s="25">
        <v>-110.18</v>
      </c>
      <c r="O27" s="25">
        <f t="shared" si="5"/>
        <v>6848.7000127177262</v>
      </c>
      <c r="P27" s="25">
        <f t="shared" si="6"/>
        <v>-12.463624683083504</v>
      </c>
      <c r="Q27" s="26">
        <f t="shared" si="7"/>
        <v>6848.7226946777982</v>
      </c>
      <c r="R27" s="25">
        <f t="shared" si="8"/>
        <v>-3.3965853771855694E-12</v>
      </c>
      <c r="S27" s="27">
        <f t="shared" si="9"/>
        <v>1.6658902201113077E-2</v>
      </c>
      <c r="T27" s="27">
        <f t="shared" si="9"/>
        <v>-5.2457317214819614</v>
      </c>
    </row>
    <row r="28" spans="1:20" x14ac:dyDescent="0.25">
      <c r="A28" s="25">
        <v>12451</v>
      </c>
      <c r="B28" s="25">
        <v>1E-4</v>
      </c>
      <c r="C28" s="26">
        <v>9950</v>
      </c>
      <c r="D28" s="25">
        <v>9E-13</v>
      </c>
      <c r="E28" s="25">
        <f t="shared" si="0"/>
        <v>9949.9951166005394</v>
      </c>
      <c r="F28" s="25">
        <f t="shared" si="1"/>
        <v>6.9706384778556005</v>
      </c>
      <c r="G28" s="25">
        <v>9765.0171804511119</v>
      </c>
      <c r="H28" s="25">
        <v>7.6149021052631477E-12</v>
      </c>
      <c r="I28" s="25">
        <f t="shared" si="2"/>
        <v>9764.6867339250712</v>
      </c>
      <c r="J28" s="25">
        <f t="shared" si="3"/>
        <v>56.80410908640539</v>
      </c>
      <c r="K28" s="27">
        <f t="shared" si="4"/>
        <v>-1.8591238145616893E-2</v>
      </c>
      <c r="L28" s="27">
        <f t="shared" si="4"/>
        <v>7.4610023391812756</v>
      </c>
      <c r="M28" s="25">
        <v>1.0344</v>
      </c>
      <c r="N28" s="25">
        <v>-110.18</v>
      </c>
      <c r="O28" s="25">
        <f t="shared" si="5"/>
        <v>9990.4119575720924</v>
      </c>
      <c r="P28" s="25">
        <f t="shared" si="6"/>
        <v>56.80410908640539</v>
      </c>
      <c r="Q28" s="26">
        <f t="shared" si="7"/>
        <v>9990.7349379279385</v>
      </c>
      <c r="R28" s="25">
        <f t="shared" si="8"/>
        <v>7.2746954647389003E-12</v>
      </c>
      <c r="S28" s="27">
        <f t="shared" si="9"/>
        <v>4.0939636108480925E-3</v>
      </c>
      <c r="T28" s="27">
        <f t="shared" si="9"/>
        <v>7.0829949608210008</v>
      </c>
    </row>
    <row r="29" spans="1:20" x14ac:dyDescent="0.25">
      <c r="A29" s="28">
        <v>6226</v>
      </c>
      <c r="B29" s="28">
        <v>1E-4</v>
      </c>
      <c r="C29" s="29">
        <v>1477.3</v>
      </c>
      <c r="D29" s="28">
        <v>1.1999999999999999E-12</v>
      </c>
      <c r="E29" s="28">
        <f t="shared" si="0"/>
        <v>1477.2999928952868</v>
      </c>
      <c r="F29" s="28">
        <f t="shared" si="1"/>
        <v>0.10244897657257965</v>
      </c>
      <c r="G29" s="28">
        <v>1425.7193581081085</v>
      </c>
      <c r="H29" s="28">
        <v>1.1218028141891899E-9</v>
      </c>
      <c r="I29" s="28">
        <f t="shared" si="2"/>
        <v>1420.1601053404167</v>
      </c>
      <c r="J29" s="28">
        <f t="shared" si="3"/>
        <v>88.853975691462182</v>
      </c>
      <c r="K29" s="30">
        <f t="shared" si="4"/>
        <v>-3.4915482225608509E-2</v>
      </c>
      <c r="L29" s="30">
        <f t="shared" si="4"/>
        <v>933.83567849099165</v>
      </c>
      <c r="M29" s="28">
        <v>1.0319</v>
      </c>
      <c r="N29" s="28">
        <v>-43.582000000000001</v>
      </c>
      <c r="O29" s="28">
        <f t="shared" si="5"/>
        <v>1421.8812127007759</v>
      </c>
      <c r="P29" s="28">
        <f t="shared" si="6"/>
        <v>88.853975691462182</v>
      </c>
      <c r="Q29" s="29">
        <f t="shared" si="7"/>
        <v>1427.4337363051793</v>
      </c>
      <c r="R29" s="28">
        <f t="shared" si="8"/>
        <v>1.1190992567444438E-9</v>
      </c>
      <c r="S29" s="30">
        <f t="shared" si="9"/>
        <v>-3.3755001485697315E-2</v>
      </c>
      <c r="T29" s="30">
        <f t="shared" si="9"/>
        <v>931.58271395370321</v>
      </c>
    </row>
    <row r="30" spans="1:20" x14ac:dyDescent="0.25">
      <c r="A30" s="28">
        <v>6226</v>
      </c>
      <c r="B30" s="28">
        <v>1E-4</v>
      </c>
      <c r="C30" s="29">
        <v>2192.4</v>
      </c>
      <c r="D30" s="28">
        <v>1.1E-12</v>
      </c>
      <c r="E30" s="28">
        <f t="shared" si="0"/>
        <v>2192.39998048706</v>
      </c>
      <c r="F30" s="28">
        <f t="shared" si="1"/>
        <v>0.20683367703599806</v>
      </c>
      <c r="G30" s="28">
        <v>2202.092415094342</v>
      </c>
      <c r="H30" s="28">
        <v>3.9915838113207547E-10</v>
      </c>
      <c r="I30" s="28">
        <f t="shared" si="2"/>
        <v>2199.4918847806503</v>
      </c>
      <c r="J30" s="28">
        <f t="shared" si="3"/>
        <v>75.629659004200164</v>
      </c>
      <c r="K30" s="30">
        <f t="shared" si="4"/>
        <v>4.4209154781708936E-3</v>
      </c>
      <c r="L30" s="30">
        <f t="shared" si="4"/>
        <v>361.87125557461411</v>
      </c>
      <c r="M30" s="28">
        <v>1.0319</v>
      </c>
      <c r="N30" s="28">
        <v>-43.582000000000001</v>
      </c>
      <c r="O30" s="28">
        <f t="shared" si="5"/>
        <v>2226.0736759051533</v>
      </c>
      <c r="P30" s="28">
        <f t="shared" si="6"/>
        <v>75.629659004200164</v>
      </c>
      <c r="Q30" s="29">
        <f t="shared" si="7"/>
        <v>2228.6431529997362</v>
      </c>
      <c r="R30" s="28">
        <f t="shared" si="8"/>
        <v>3.8969343377089649E-10</v>
      </c>
      <c r="S30" s="30">
        <f t="shared" si="9"/>
        <v>1.6531268472786052E-2</v>
      </c>
      <c r="T30" s="30">
        <f t="shared" si="9"/>
        <v>353.26675797354233</v>
      </c>
    </row>
    <row r="31" spans="1:20" x14ac:dyDescent="0.25">
      <c r="A31" s="28">
        <v>6226</v>
      </c>
      <c r="B31" s="28">
        <v>1E-4</v>
      </c>
      <c r="C31" s="29">
        <v>3233.8</v>
      </c>
      <c r="D31" s="28">
        <v>1.1E-12</v>
      </c>
      <c r="E31" s="28">
        <f t="shared" si="0"/>
        <v>3233.7999373814796</v>
      </c>
      <c r="F31" s="28">
        <f t="shared" si="1"/>
        <v>0.44999529696302931</v>
      </c>
      <c r="G31" s="28">
        <v>3275.7806691449814</v>
      </c>
      <c r="H31" s="28">
        <v>1.4388202230483272E-10</v>
      </c>
      <c r="I31" s="28">
        <f t="shared" si="2"/>
        <v>3274.6674315405839</v>
      </c>
      <c r="J31" s="28">
        <f t="shared" si="3"/>
        <v>60.377834730018989</v>
      </c>
      <c r="K31" s="30">
        <f t="shared" si="4"/>
        <v>1.2981838439291613E-2</v>
      </c>
      <c r="L31" s="30">
        <f t="shared" si="4"/>
        <v>129.80183845893885</v>
      </c>
      <c r="M31" s="28">
        <v>1.0319</v>
      </c>
      <c r="N31" s="28">
        <v>-43.582000000000001</v>
      </c>
      <c r="O31" s="28">
        <f t="shared" si="5"/>
        <v>3335.5473226067288</v>
      </c>
      <c r="P31" s="28">
        <f t="shared" si="6"/>
        <v>60.377834730018989</v>
      </c>
      <c r="Q31" s="29">
        <f t="shared" si="7"/>
        <v>3336.6402415714751</v>
      </c>
      <c r="R31" s="28">
        <f t="shared" si="8"/>
        <v>1.3867943377230719E-10</v>
      </c>
      <c r="S31" s="30">
        <f t="shared" si="9"/>
        <v>3.1801670348034806E-2</v>
      </c>
      <c r="T31" s="30">
        <f t="shared" si="9"/>
        <v>125.07221252027927</v>
      </c>
    </row>
    <row r="32" spans="1:20" x14ac:dyDescent="0.25">
      <c r="A32" s="28">
        <v>6226</v>
      </c>
      <c r="B32" s="28">
        <v>1E-4</v>
      </c>
      <c r="C32" s="29">
        <v>4704.2</v>
      </c>
      <c r="D32" s="28">
        <v>9E-13</v>
      </c>
      <c r="E32" s="28">
        <f t="shared" si="0"/>
        <v>4704.1998709612017</v>
      </c>
      <c r="F32" s="28">
        <f t="shared" si="1"/>
        <v>0.77911764011613938</v>
      </c>
      <c r="G32" s="28">
        <v>4700.8771264367815</v>
      </c>
      <c r="H32" s="28">
        <v>5.1249653639846723E-11</v>
      </c>
      <c r="I32" s="28">
        <f t="shared" si="2"/>
        <v>4700.4596250095601</v>
      </c>
      <c r="J32" s="28">
        <f t="shared" si="3"/>
        <v>44.299532751956477</v>
      </c>
      <c r="K32" s="30">
        <f t="shared" si="4"/>
        <v>-7.0636315701252267E-4</v>
      </c>
      <c r="L32" s="30">
        <f t="shared" si="4"/>
        <v>55.944059599829693</v>
      </c>
      <c r="M32" s="28">
        <v>1.0319</v>
      </c>
      <c r="N32" s="28">
        <v>-43.582000000000001</v>
      </c>
      <c r="O32" s="28">
        <f t="shared" si="5"/>
        <v>4806.8222870473646</v>
      </c>
      <c r="P32" s="28">
        <f t="shared" si="6"/>
        <v>44.299532751956477</v>
      </c>
      <c r="Q32" s="29">
        <f t="shared" si="7"/>
        <v>4807.2305502376503</v>
      </c>
      <c r="R32" s="28">
        <f t="shared" si="8"/>
        <v>4.9006890097531278E-11</v>
      </c>
      <c r="S32" s="30">
        <f t="shared" si="9"/>
        <v>2.1901821826803804E-2</v>
      </c>
      <c r="T32" s="30">
        <f t="shared" si="9"/>
        <v>53.452100108368086</v>
      </c>
    </row>
    <row r="33" spans="1:20" x14ac:dyDescent="0.25">
      <c r="A33" s="28">
        <v>6226</v>
      </c>
      <c r="B33" s="28">
        <v>1E-4</v>
      </c>
      <c r="C33" s="29">
        <v>6738</v>
      </c>
      <c r="D33" s="28">
        <v>9E-13</v>
      </c>
      <c r="E33" s="28">
        <f t="shared" si="0"/>
        <v>6737.9996208107796</v>
      </c>
      <c r="F33" s="28">
        <f t="shared" si="1"/>
        <v>1.5984294884649222</v>
      </c>
      <c r="G33" s="28">
        <v>6623.3921686746971</v>
      </c>
      <c r="H33" s="28">
        <v>1.7116745662650611E-11</v>
      </c>
      <c r="I33" s="28">
        <f t="shared" si="2"/>
        <v>6623.261896029042</v>
      </c>
      <c r="J33" s="28">
        <f t="shared" si="3"/>
        <v>29.37396551472747</v>
      </c>
      <c r="K33" s="30">
        <f t="shared" si="4"/>
        <v>-1.7009176510136965E-2</v>
      </c>
      <c r="L33" s="30">
        <f t="shared" si="4"/>
        <v>18.018606291834011</v>
      </c>
      <c r="M33" s="28">
        <v>1.0319</v>
      </c>
      <c r="N33" s="28">
        <v>-43.582000000000001</v>
      </c>
      <c r="O33" s="28">
        <f t="shared" si="5"/>
        <v>6790.9619505123683</v>
      </c>
      <c r="P33" s="28">
        <f t="shared" si="6"/>
        <v>29.37396551472747</v>
      </c>
      <c r="Q33" s="29">
        <f t="shared" si="7"/>
        <v>6791.0890061278096</v>
      </c>
      <c r="R33" s="28">
        <f t="shared" si="8"/>
        <v>1.6281817268292874E-11</v>
      </c>
      <c r="S33" s="30">
        <f t="shared" si="9"/>
        <v>7.8790451362139545E-3</v>
      </c>
      <c r="T33" s="30">
        <f t="shared" si="9"/>
        <v>17.090908075880971</v>
      </c>
    </row>
    <row r="34" spans="1:20" x14ac:dyDescent="0.25">
      <c r="A34" s="28">
        <v>6226</v>
      </c>
      <c r="B34" s="28">
        <v>1E-4</v>
      </c>
      <c r="C34" s="29">
        <v>9947</v>
      </c>
      <c r="D34" s="28">
        <v>9.9999999999999998E-13</v>
      </c>
      <c r="E34" s="28">
        <f t="shared" si="0"/>
        <v>9946.9984938984435</v>
      </c>
      <c r="F34" s="28">
        <f t="shared" si="1"/>
        <v>3.8705542133580582</v>
      </c>
      <c r="G34" s="28">
        <v>9668.987435064937</v>
      </c>
      <c r="H34" s="28">
        <v>6.7258873376623384E-12</v>
      </c>
      <c r="I34" s="28">
        <f t="shared" si="2"/>
        <v>9668.9248576925875</v>
      </c>
      <c r="J34" s="28">
        <f t="shared" si="3"/>
        <v>24.597884279701638</v>
      </c>
      <c r="K34" s="30">
        <f t="shared" si="4"/>
        <v>-2.7949388251237859E-2</v>
      </c>
      <c r="L34" s="30">
        <f t="shared" si="4"/>
        <v>5.7258873376623391</v>
      </c>
      <c r="M34" s="28">
        <v>1.0319</v>
      </c>
      <c r="N34" s="28">
        <v>-43.582000000000001</v>
      </c>
      <c r="O34" s="28">
        <f t="shared" si="5"/>
        <v>9933.7815606529803</v>
      </c>
      <c r="P34" s="28">
        <f t="shared" si="6"/>
        <v>24.597884279701638</v>
      </c>
      <c r="Q34" s="29">
        <f t="shared" si="7"/>
        <v>9933.8424695734502</v>
      </c>
      <c r="R34" s="28">
        <f t="shared" si="8"/>
        <v>6.3720165456731165E-12</v>
      </c>
      <c r="S34" s="30">
        <f t="shared" si="9"/>
        <v>-1.3227636902131078E-3</v>
      </c>
      <c r="T34" s="30">
        <f t="shared" si="9"/>
        <v>5.3720165456731168</v>
      </c>
    </row>
    <row r="35" spans="1:20" x14ac:dyDescent="0.25">
      <c r="A35" s="31">
        <v>3113</v>
      </c>
      <c r="B35" s="31">
        <v>1E-4</v>
      </c>
      <c r="C35" s="32">
        <v>1477.3</v>
      </c>
      <c r="D35" s="31">
        <v>2.3999999999999999E-12</v>
      </c>
      <c r="E35" s="31">
        <f t="shared" si="0"/>
        <v>1477.2999928952868</v>
      </c>
      <c r="F35" s="31">
        <f t="shared" si="1"/>
        <v>0.10244897657257965</v>
      </c>
      <c r="G35" s="31">
        <v>1428.3344852941173</v>
      </c>
      <c r="H35" s="31">
        <v>2.3640650735294137E-9</v>
      </c>
      <c r="I35" s="31">
        <f t="shared" si="2"/>
        <v>1422.1309925807509</v>
      </c>
      <c r="J35" s="31">
        <f t="shared" si="3"/>
        <v>93.926456602637259</v>
      </c>
      <c r="K35" s="33">
        <f t="shared" si="4"/>
        <v>-3.3145274965059701E-2</v>
      </c>
      <c r="L35" s="33">
        <f t="shared" si="4"/>
        <v>984.02711397058908</v>
      </c>
      <c r="M35" s="31">
        <v>1.0315000000000001</v>
      </c>
      <c r="N35" s="31">
        <v>-44.399000000000001</v>
      </c>
      <c r="O35" s="31">
        <f t="shared" si="5"/>
        <v>1422.5291188470446</v>
      </c>
      <c r="P35" s="31">
        <f t="shared" si="6"/>
        <v>93.926456602637259</v>
      </c>
      <c r="Q35" s="32">
        <f t="shared" si="7"/>
        <v>1428.7308753756404</v>
      </c>
      <c r="R35" s="31">
        <f t="shared" si="8"/>
        <v>2.362747729990621E-9</v>
      </c>
      <c r="S35" s="33">
        <f t="shared" si="9"/>
        <v>-3.2876954325025097E-2</v>
      </c>
      <c r="T35" s="33">
        <f t="shared" si="9"/>
        <v>983.47822082942548</v>
      </c>
    </row>
    <row r="36" spans="1:20" x14ac:dyDescent="0.25">
      <c r="A36" s="31">
        <v>3113</v>
      </c>
      <c r="B36" s="31">
        <v>1E-4</v>
      </c>
      <c r="C36" s="32">
        <v>2193.1</v>
      </c>
      <c r="D36" s="31">
        <v>1.9E-12</v>
      </c>
      <c r="E36" s="31">
        <f t="shared" si="0"/>
        <v>2193.0999854319812</v>
      </c>
      <c r="F36" s="31">
        <f t="shared" si="1"/>
        <v>0.17874317043028859</v>
      </c>
      <c r="G36" s="31">
        <v>2201.7189473684234</v>
      </c>
      <c r="H36" s="31">
        <v>8.6454639473684277E-10</v>
      </c>
      <c r="I36" s="31">
        <f t="shared" si="2"/>
        <v>2198.6712023218538</v>
      </c>
      <c r="J36" s="31">
        <f t="shared" si="3"/>
        <v>81.859570399017144</v>
      </c>
      <c r="K36" s="33">
        <f t="shared" si="4"/>
        <v>3.9300293504279356E-3</v>
      </c>
      <c r="L36" s="33">
        <f t="shared" si="4"/>
        <v>454.02441828254888</v>
      </c>
      <c r="M36" s="31">
        <v>1.0315000000000001</v>
      </c>
      <c r="N36" s="31">
        <v>-44.399000000000001</v>
      </c>
      <c r="O36" s="31">
        <f t="shared" si="5"/>
        <v>2223.5303451949926</v>
      </c>
      <c r="P36" s="31">
        <f t="shared" si="6"/>
        <v>81.859570399017144</v>
      </c>
      <c r="Q36" s="32">
        <f t="shared" si="7"/>
        <v>2226.5440163510407</v>
      </c>
      <c r="R36" s="31">
        <f t="shared" si="8"/>
        <v>8.4534916152502333E-10</v>
      </c>
      <c r="S36" s="33">
        <f t="shared" si="9"/>
        <v>1.5249654074616193E-2</v>
      </c>
      <c r="T36" s="33">
        <f t="shared" si="9"/>
        <v>443.92061132895969</v>
      </c>
    </row>
    <row r="37" spans="1:20" x14ac:dyDescent="0.25">
      <c r="A37" s="31">
        <v>3113</v>
      </c>
      <c r="B37" s="31">
        <v>1E-4</v>
      </c>
      <c r="C37" s="32">
        <v>3233.6</v>
      </c>
      <c r="D37" s="31">
        <v>1.6E-12</v>
      </c>
      <c r="E37" s="31">
        <f t="shared" si="0"/>
        <v>3233.5999668856048</v>
      </c>
      <c r="F37" s="31">
        <f t="shared" si="1"/>
        <v>0.327228830037403</v>
      </c>
      <c r="G37" s="31">
        <v>3280.3138289962835</v>
      </c>
      <c r="H37" s="31">
        <v>3.1647561338289994E-10</v>
      </c>
      <c r="I37" s="31">
        <f t="shared" si="2"/>
        <v>3278.9618634196841</v>
      </c>
      <c r="J37" s="31">
        <f t="shared" si="3"/>
        <v>66.581105175014883</v>
      </c>
      <c r="K37" s="33">
        <f t="shared" si="4"/>
        <v>1.4446384523838326E-2</v>
      </c>
      <c r="L37" s="33">
        <f t="shared" si="4"/>
        <v>196.79725836431243</v>
      </c>
      <c r="M37" s="31">
        <v>1.0315000000000001</v>
      </c>
      <c r="N37" s="31">
        <v>-44.399000000000001</v>
      </c>
      <c r="O37" s="31">
        <f t="shared" si="5"/>
        <v>3337.8501621174046</v>
      </c>
      <c r="P37" s="31">
        <f t="shared" si="6"/>
        <v>66.581105175014883</v>
      </c>
      <c r="Q37" s="32">
        <f t="shared" si="7"/>
        <v>3339.178275529036</v>
      </c>
      <c r="R37" s="31">
        <f t="shared" si="8"/>
        <v>3.0541162753294453E-10</v>
      </c>
      <c r="S37" s="33">
        <f t="shared" si="9"/>
        <v>3.2650382090869651E-2</v>
      </c>
      <c r="T37" s="33">
        <f t="shared" si="9"/>
        <v>189.8822672080903</v>
      </c>
    </row>
    <row r="38" spans="1:20" x14ac:dyDescent="0.25">
      <c r="A38" s="31">
        <v>3113</v>
      </c>
      <c r="B38" s="31">
        <v>1E-4</v>
      </c>
      <c r="C38" s="32">
        <v>4706.3999999999996</v>
      </c>
      <c r="D38" s="31">
        <v>1.4000000000000001E-12</v>
      </c>
      <c r="E38" s="31">
        <f t="shared" si="0"/>
        <v>4706.3999218299214</v>
      </c>
      <c r="F38" s="31">
        <f t="shared" si="1"/>
        <v>0.60654732014671286</v>
      </c>
      <c r="G38" s="31">
        <v>4705.9393898305143</v>
      </c>
      <c r="H38" s="31">
        <v>1.1275769118644054E-10</v>
      </c>
      <c r="I38" s="31">
        <f t="shared" si="2"/>
        <v>4705.4325128887494</v>
      </c>
      <c r="J38" s="31">
        <f t="shared" si="3"/>
        <v>48.837232126865047</v>
      </c>
      <c r="K38" s="33">
        <f t="shared" si="4"/>
        <v>-9.7868895437135619E-5</v>
      </c>
      <c r="L38" s="33">
        <f t="shared" si="4"/>
        <v>79.54120799031466</v>
      </c>
      <c r="M38" s="31">
        <v>1.0315000000000001</v>
      </c>
      <c r="N38" s="31">
        <v>-44.399000000000001</v>
      </c>
      <c r="O38" s="31">
        <f t="shared" si="5"/>
        <v>4809.2546370447453</v>
      </c>
      <c r="P38" s="31">
        <f t="shared" si="6"/>
        <v>48.837232126865047</v>
      </c>
      <c r="Q38" s="32">
        <f t="shared" si="7"/>
        <v>4809.7505715339357</v>
      </c>
      <c r="R38" s="31">
        <f t="shared" si="8"/>
        <v>1.0794231444844644E-10</v>
      </c>
      <c r="S38" s="33">
        <f t="shared" si="9"/>
        <v>2.1959580897062743E-2</v>
      </c>
      <c r="T38" s="33">
        <f t="shared" si="9"/>
        <v>76.101653177461742</v>
      </c>
    </row>
    <row r="39" spans="1:20" x14ac:dyDescent="0.25">
      <c r="A39" s="31">
        <v>3113</v>
      </c>
      <c r="B39" s="31">
        <v>1E-4</v>
      </c>
      <c r="C39" s="32">
        <v>6737.6</v>
      </c>
      <c r="D39" s="31">
        <v>1.1E-12</v>
      </c>
      <c r="E39" s="31">
        <f t="shared" si="0"/>
        <v>6737.5998584144236</v>
      </c>
      <c r="F39" s="31">
        <f t="shared" si="1"/>
        <v>0.97670208140511861</v>
      </c>
      <c r="G39" s="31">
        <v>6632.8435521235542</v>
      </c>
      <c r="H39" s="31">
        <v>3.4815813127413126E-11</v>
      </c>
      <c r="I39" s="31">
        <f t="shared" si="2"/>
        <v>6632.7082322870665</v>
      </c>
      <c r="J39" s="31">
        <f t="shared" si="3"/>
        <v>29.958921767355434</v>
      </c>
      <c r="K39" s="33">
        <f t="shared" si="4"/>
        <v>-1.5548036077601244E-2</v>
      </c>
      <c r="L39" s="33">
        <f t="shared" si="4"/>
        <v>30.650739206739207</v>
      </c>
      <c r="M39" s="31">
        <v>1.0315000000000001</v>
      </c>
      <c r="N39" s="31">
        <v>-44.399000000000001</v>
      </c>
      <c r="O39" s="31">
        <f t="shared" si="5"/>
        <v>6797.239541604109</v>
      </c>
      <c r="P39" s="31">
        <f t="shared" si="6"/>
        <v>29.958921767355434</v>
      </c>
      <c r="Q39" s="32">
        <f t="shared" si="7"/>
        <v>6797.3715859418089</v>
      </c>
      <c r="R39" s="31">
        <f t="shared" si="8"/>
        <v>3.3150768672244308E-11</v>
      </c>
      <c r="S39" s="33">
        <f t="shared" si="9"/>
        <v>8.8713467617265122E-3</v>
      </c>
      <c r="T39" s="33">
        <f t="shared" si="9"/>
        <v>29.137062429313008</v>
      </c>
    </row>
    <row r="40" spans="1:20" x14ac:dyDescent="0.25">
      <c r="A40" s="31">
        <v>3113</v>
      </c>
      <c r="B40" s="31">
        <v>1E-4</v>
      </c>
      <c r="C40" s="32">
        <v>9952</v>
      </c>
      <c r="D40" s="31">
        <v>1.1E-12</v>
      </c>
      <c r="E40" s="31">
        <f t="shared" si="0"/>
        <v>9951.9995437168491</v>
      </c>
      <c r="F40" s="31">
        <f t="shared" si="1"/>
        <v>2.1309457277859707</v>
      </c>
      <c r="G40" s="31">
        <v>9674.9853435114564</v>
      </c>
      <c r="H40" s="31">
        <v>2.9806450000000002E-12</v>
      </c>
      <c r="I40" s="31">
        <f t="shared" si="2"/>
        <v>9674.9822653648898</v>
      </c>
      <c r="J40" s="31">
        <f t="shared" si="3"/>
        <v>5.4571983144847769</v>
      </c>
      <c r="K40" s="33">
        <f t="shared" si="4"/>
        <v>-2.7835074004073909E-2</v>
      </c>
      <c r="L40" s="33">
        <f t="shared" si="4"/>
        <v>1.7096772727272729</v>
      </c>
      <c r="M40" s="31">
        <v>1.0315000000000001</v>
      </c>
      <c r="N40" s="31">
        <v>-44.399000000000001</v>
      </c>
      <c r="O40" s="31">
        <f t="shared" si="5"/>
        <v>9935.345206723885</v>
      </c>
      <c r="P40" s="31">
        <f t="shared" si="6"/>
        <v>5.4571983144847769</v>
      </c>
      <c r="Q40" s="32">
        <f t="shared" si="7"/>
        <v>9935.3482042053838</v>
      </c>
      <c r="R40" s="31">
        <f t="shared" si="8"/>
        <v>2.8264720383574165E-12</v>
      </c>
      <c r="S40" s="33">
        <f t="shared" si="9"/>
        <v>-1.6732109922242958E-3</v>
      </c>
      <c r="T40" s="33">
        <f t="shared" si="9"/>
        <v>1.5695200348703786</v>
      </c>
    </row>
    <row r="41" spans="1:20" x14ac:dyDescent="0.25">
      <c r="A41" s="49">
        <v>1556</v>
      </c>
      <c r="B41" s="49">
        <v>1E-4</v>
      </c>
      <c r="C41" s="52">
        <v>1477.7</v>
      </c>
      <c r="D41" s="49">
        <v>7.9999999999999998E-12</v>
      </c>
      <c r="E41" s="49">
        <f t="shared" si="0"/>
        <v>1477.6999802613379</v>
      </c>
      <c r="F41" s="49">
        <f t="shared" si="1"/>
        <v>0.17078589062197422</v>
      </c>
      <c r="G41" s="49">
        <v>1431.3536923076922</v>
      </c>
      <c r="H41" s="49">
        <v>4.8904206153846143E-9</v>
      </c>
      <c r="I41" s="49">
        <f t="shared" si="2"/>
        <v>1424.6812782043269</v>
      </c>
      <c r="J41" s="49">
        <f t="shared" si="3"/>
        <v>97.499043346542393</v>
      </c>
      <c r="K41" s="51">
        <f t="shared" si="4"/>
        <v>-3.1363813827101475E-2</v>
      </c>
      <c r="L41" s="51">
        <f t="shared" si="4"/>
        <v>610.3025769230768</v>
      </c>
      <c r="M41" s="49">
        <v>1.0299</v>
      </c>
      <c r="N41" s="49">
        <v>-43.692</v>
      </c>
      <c r="O41" s="49">
        <f t="shared" si="5"/>
        <v>1423.5872484226363</v>
      </c>
      <c r="P41" s="49">
        <f t="shared" si="6"/>
        <v>97.499043346542393</v>
      </c>
      <c r="Q41" s="52">
        <f t="shared" si="7"/>
        <v>1430.2647902902131</v>
      </c>
      <c r="R41" s="49">
        <f t="shared" si="8"/>
        <v>4.8979049940532304E-9</v>
      </c>
      <c r="S41" s="51">
        <f t="shared" si="9"/>
        <v>-3.2100703600045292E-2</v>
      </c>
      <c r="T41" s="51">
        <f t="shared" si="9"/>
        <v>611.2381242566538</v>
      </c>
    </row>
    <row r="42" spans="1:20" x14ac:dyDescent="0.25">
      <c r="A42" s="49">
        <v>1556</v>
      </c>
      <c r="B42" s="49">
        <v>1E-4</v>
      </c>
      <c r="C42" s="52">
        <v>2193.1999999999998</v>
      </c>
      <c r="D42" s="49">
        <v>5.8000000000000003E-12</v>
      </c>
      <c r="E42" s="49">
        <f t="shared" si="0"/>
        <v>2193.1999660789247</v>
      </c>
      <c r="F42" s="49">
        <f t="shared" si="1"/>
        <v>0.27275575471307029</v>
      </c>
      <c r="G42" s="49">
        <v>2207.0644074074085</v>
      </c>
      <c r="H42" s="49">
        <v>1.8388481111111091E-9</v>
      </c>
      <c r="I42" s="49">
        <f t="shared" si="2"/>
        <v>2203.5951824148401</v>
      </c>
      <c r="J42" s="49">
        <f t="shared" si="3"/>
        <v>87.434360982035884</v>
      </c>
      <c r="K42" s="51">
        <f t="shared" si="4"/>
        <v>6.3215426807444082E-3</v>
      </c>
      <c r="L42" s="51">
        <f t="shared" si="4"/>
        <v>316.04277777777742</v>
      </c>
      <c r="M42" s="49">
        <v>1.0299</v>
      </c>
      <c r="N42" s="49">
        <v>-43.692</v>
      </c>
      <c r="O42" s="49">
        <f t="shared" si="5"/>
        <v>2225.7906783690437</v>
      </c>
      <c r="P42" s="49">
        <f t="shared" si="6"/>
        <v>87.434360982035884</v>
      </c>
      <c r="Q42" s="52">
        <f t="shared" si="7"/>
        <v>2229.2253083882233</v>
      </c>
      <c r="R42" s="49">
        <f t="shared" si="8"/>
        <v>1.8024133486491059E-9</v>
      </c>
      <c r="S42" s="51">
        <f t="shared" si="9"/>
        <v>1.642591117464139E-2</v>
      </c>
      <c r="T42" s="51">
        <f t="shared" si="9"/>
        <v>309.7609221808803</v>
      </c>
    </row>
    <row r="43" spans="1:20" x14ac:dyDescent="0.25">
      <c r="A43" s="49">
        <v>1556</v>
      </c>
      <c r="B43" s="49">
        <v>1E-4</v>
      </c>
      <c r="C43" s="52">
        <v>3233.7</v>
      </c>
      <c r="D43" s="49">
        <v>4.4999999999999998E-12</v>
      </c>
      <c r="E43" s="49">
        <f t="shared" si="0"/>
        <v>3233.6999345509844</v>
      </c>
      <c r="F43" s="49">
        <f t="shared" si="1"/>
        <v>0.46004616983327518</v>
      </c>
      <c r="G43" s="49">
        <v>3280.7769294605773</v>
      </c>
      <c r="H43" s="49">
        <v>7.0308866390041511E-10</v>
      </c>
      <c r="I43" s="49">
        <f t="shared" si="2"/>
        <v>3279.1092660256877</v>
      </c>
      <c r="J43" s="49">
        <f t="shared" si="3"/>
        <v>73.948973096037349</v>
      </c>
      <c r="K43" s="51">
        <f t="shared" si="4"/>
        <v>1.4558224158263756E-2</v>
      </c>
      <c r="L43" s="51">
        <f t="shared" si="4"/>
        <v>155.24192531120335</v>
      </c>
      <c r="M43" s="49">
        <v>1.0299</v>
      </c>
      <c r="N43" s="49">
        <v>-43.692</v>
      </c>
      <c r="O43" s="49">
        <f t="shared" si="5"/>
        <v>3333.462633079856</v>
      </c>
      <c r="P43" s="49">
        <f t="shared" si="6"/>
        <v>73.948973096037349</v>
      </c>
      <c r="Q43" s="52">
        <f t="shared" si="7"/>
        <v>3335.1031046326771</v>
      </c>
      <c r="R43" s="49">
        <f t="shared" si="8"/>
        <v>6.8035852446993156E-10</v>
      </c>
      <c r="S43" s="51">
        <f t="shared" si="9"/>
        <v>3.1358228850133667E-2</v>
      </c>
      <c r="T43" s="51">
        <f t="shared" si="9"/>
        <v>150.19078321554034</v>
      </c>
    </row>
    <row r="44" spans="1:20" x14ac:dyDescent="0.25">
      <c r="A44" s="49">
        <v>1556</v>
      </c>
      <c r="B44" s="49">
        <v>1E-4</v>
      </c>
      <c r="C44" s="52">
        <v>4705.5</v>
      </c>
      <c r="D44" s="49">
        <v>3.3000000000000001E-12</v>
      </c>
      <c r="E44" s="49">
        <f t="shared" si="0"/>
        <v>4705.499891551357</v>
      </c>
      <c r="F44" s="49">
        <f t="shared" si="1"/>
        <v>0.7143564105435255</v>
      </c>
      <c r="G44" s="49">
        <v>4714.0620567375872</v>
      </c>
      <c r="H44" s="49">
        <v>2.6066837588652492E-10</v>
      </c>
      <c r="I44" s="49">
        <f t="shared" si="2"/>
        <v>4713.3817906448367</v>
      </c>
      <c r="J44" s="49">
        <f t="shared" si="3"/>
        <v>56.624674960349239</v>
      </c>
      <c r="K44" s="51">
        <f t="shared" si="4"/>
        <v>1.819584898010249E-3</v>
      </c>
      <c r="L44" s="51">
        <f t="shared" si="4"/>
        <v>77.990416935310591</v>
      </c>
      <c r="M44" s="49">
        <v>1.0299</v>
      </c>
      <c r="N44" s="49">
        <v>-43.692</v>
      </c>
      <c r="O44" s="49">
        <f t="shared" si="5"/>
        <v>4810.6199061851175</v>
      </c>
      <c r="P44" s="49">
        <f t="shared" si="6"/>
        <v>56.624674960349239</v>
      </c>
      <c r="Q44" s="52">
        <f t="shared" si="7"/>
        <v>4811.2864219100957</v>
      </c>
      <c r="R44" s="49">
        <f t="shared" si="8"/>
        <v>2.502384292111486E-10</v>
      </c>
      <c r="S44" s="51">
        <f t="shared" si="9"/>
        <v>2.248144127299876E-2</v>
      </c>
      <c r="T44" s="51">
        <f t="shared" si="9"/>
        <v>74.829827033681397</v>
      </c>
    </row>
    <row r="45" spans="1:20" x14ac:dyDescent="0.25">
      <c r="A45" s="49">
        <v>1556</v>
      </c>
      <c r="B45" s="49">
        <v>1E-4</v>
      </c>
      <c r="C45" s="52">
        <v>6738.9</v>
      </c>
      <c r="D45" s="49">
        <v>2.5999999999999998E-12</v>
      </c>
      <c r="E45" s="49">
        <f t="shared" si="0"/>
        <v>6738.8998022608603</v>
      </c>
      <c r="F45" s="49">
        <f t="shared" si="1"/>
        <v>1.1543588049373661</v>
      </c>
      <c r="G45" s="49">
        <v>6637.0723754789251</v>
      </c>
      <c r="H45" s="49">
        <v>8.3497189272030696E-11</v>
      </c>
      <c r="I45" s="49">
        <f t="shared" si="2"/>
        <v>6636.8775527838643</v>
      </c>
      <c r="J45" s="49">
        <f t="shared" si="3"/>
        <v>35.958509029431269</v>
      </c>
      <c r="K45" s="51">
        <f t="shared" si="4"/>
        <v>-1.5110422253049392E-2</v>
      </c>
      <c r="L45" s="51">
        <f t="shared" si="4"/>
        <v>31.114303566165656</v>
      </c>
      <c r="M45" s="49">
        <v>1.0299</v>
      </c>
      <c r="N45" s="49">
        <v>-43.692</v>
      </c>
      <c r="O45" s="49">
        <f t="shared" si="5"/>
        <v>6791.6281916121025</v>
      </c>
      <c r="P45" s="49">
        <f t="shared" si="6"/>
        <v>35.958509029431269</v>
      </c>
      <c r="Q45" s="52">
        <f t="shared" si="7"/>
        <v>6791.8185751747978</v>
      </c>
      <c r="R45" s="49">
        <f t="shared" si="8"/>
        <v>7.9735594421293003E-11</v>
      </c>
      <c r="S45" s="51">
        <f t="shared" si="9"/>
        <v>7.8527022473694839E-3</v>
      </c>
      <c r="T45" s="51">
        <f t="shared" si="9"/>
        <v>29.667536315881929</v>
      </c>
    </row>
    <row r="46" spans="1:20" x14ac:dyDescent="0.25">
      <c r="A46" s="49">
        <v>1556</v>
      </c>
      <c r="B46" s="49">
        <v>1E-4</v>
      </c>
      <c r="C46" s="52">
        <v>9950</v>
      </c>
      <c r="D46" s="49">
        <v>2E-12</v>
      </c>
      <c r="E46" s="49">
        <f t="shared" si="0"/>
        <v>9949.9996233758702</v>
      </c>
      <c r="F46" s="49">
        <f t="shared" si="1"/>
        <v>1.9358228048259032</v>
      </c>
      <c r="G46" s="49">
        <v>9690.4993798449595</v>
      </c>
      <c r="H46" s="49">
        <v>8.3319253488372217E-12</v>
      </c>
      <c r="I46" s="49">
        <f t="shared" si="2"/>
        <v>9690.4933416397853</v>
      </c>
      <c r="J46" s="49">
        <f t="shared" si="3"/>
        <v>7.6493912857933424</v>
      </c>
      <c r="K46" s="51">
        <f t="shared" si="4"/>
        <v>-2.6080464337189996E-2</v>
      </c>
      <c r="L46" s="51">
        <f t="shared" si="4"/>
        <v>3.1659626744186111</v>
      </c>
      <c r="M46" s="49">
        <v>1.0299</v>
      </c>
      <c r="N46" s="49">
        <v>-43.692</v>
      </c>
      <c r="O46" s="49">
        <f t="shared" si="5"/>
        <v>9936.5470925548161</v>
      </c>
      <c r="P46" s="49">
        <f t="shared" si="6"/>
        <v>7.6493912857933424</v>
      </c>
      <c r="Q46" s="52">
        <f t="shared" si="7"/>
        <v>9936.5529812389323</v>
      </c>
      <c r="R46" s="49">
        <f t="shared" si="8"/>
        <v>7.9243959633693468E-12</v>
      </c>
      <c r="S46" s="51">
        <f t="shared" si="9"/>
        <v>-1.3514591719666069E-3</v>
      </c>
      <c r="T46" s="51">
        <f t="shared" si="9"/>
        <v>2.9621979816846737</v>
      </c>
    </row>
  </sheetData>
  <mergeCells count="7">
    <mergeCell ref="S3:T3"/>
    <mergeCell ref="A1:D1"/>
    <mergeCell ref="C3:F3"/>
    <mergeCell ref="G3:J3"/>
    <mergeCell ref="K3:L3"/>
    <mergeCell ref="M3:N3"/>
    <mergeCell ref="O3:R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A2DE-BBA5-4CAE-AC9D-225DF8D1571D}">
  <dimension ref="A2:S87"/>
  <sheetViews>
    <sheetView tabSelected="1" topLeftCell="T1" zoomScaleNormal="100" workbookViewId="0">
      <selection activeCell="AG23" sqref="AG23"/>
    </sheetView>
  </sheetViews>
  <sheetFormatPr defaultRowHeight="15" x14ac:dyDescent="0.25"/>
  <cols>
    <col min="1" max="1" width="14.42578125" bestFit="1" customWidth="1"/>
    <col min="3" max="3" width="12" bestFit="1" customWidth="1"/>
    <col min="4" max="4" width="13.140625" bestFit="1" customWidth="1"/>
    <col min="5" max="5" width="12" bestFit="1" customWidth="1"/>
    <col min="6" max="6" width="12.42578125" bestFit="1" customWidth="1"/>
    <col min="7" max="11" width="12" bestFit="1" customWidth="1"/>
    <col min="12" max="13" width="12" customWidth="1"/>
    <col min="14" max="14" width="8" bestFit="1" customWidth="1"/>
    <col min="15" max="15" width="9.28515625" bestFit="1" customWidth="1"/>
    <col min="16" max="16" width="12" bestFit="1" customWidth="1"/>
    <col min="17" max="17" width="12.42578125" bestFit="1" customWidth="1"/>
    <col min="18" max="18" width="9.28515625" bestFit="1" customWidth="1"/>
    <col min="19" max="19" width="12" bestFit="1" customWidth="1"/>
    <col min="47" max="47" width="12" bestFit="1" customWidth="1"/>
  </cols>
  <sheetData>
    <row r="2" spans="1:19" ht="18" thickBot="1" x14ac:dyDescent="0.35">
      <c r="B2" s="62" t="s">
        <v>101</v>
      </c>
      <c r="C2" s="62"/>
      <c r="D2" s="62"/>
      <c r="E2" s="62"/>
      <c r="F2" s="62" t="s">
        <v>102</v>
      </c>
      <c r="G2" s="62"/>
      <c r="H2" s="62"/>
      <c r="I2" s="62"/>
      <c r="J2" s="62" t="s">
        <v>206</v>
      </c>
      <c r="K2" s="62"/>
      <c r="L2" s="62"/>
      <c r="M2" s="62"/>
      <c r="N2" s="62" t="s">
        <v>209</v>
      </c>
      <c r="O2" s="62"/>
      <c r="P2" s="62"/>
      <c r="Q2" s="62"/>
      <c r="R2" s="62"/>
      <c r="S2" s="62"/>
    </row>
    <row r="3" spans="1:19" ht="16.5" thickTop="1" thickBot="1" x14ac:dyDescent="0.3">
      <c r="A3" s="3" t="s">
        <v>6</v>
      </c>
      <c r="B3" s="3" t="s">
        <v>3</v>
      </c>
      <c r="C3" s="3" t="s">
        <v>4</v>
      </c>
      <c r="D3" s="3" t="s">
        <v>8</v>
      </c>
      <c r="E3" s="3" t="s">
        <v>2</v>
      </c>
      <c r="F3" s="3" t="s">
        <v>3</v>
      </c>
      <c r="G3" s="3" t="s">
        <v>4</v>
      </c>
      <c r="H3" s="3" t="s">
        <v>8</v>
      </c>
      <c r="I3" s="3" t="s">
        <v>2</v>
      </c>
      <c r="J3" s="7" t="s">
        <v>204</v>
      </c>
      <c r="K3" s="7" t="s">
        <v>205</v>
      </c>
      <c r="L3" s="7" t="s">
        <v>3</v>
      </c>
      <c r="M3" s="7" t="s">
        <v>4</v>
      </c>
      <c r="N3" s="7" t="s">
        <v>105</v>
      </c>
      <c r="O3" s="7" t="s">
        <v>106</v>
      </c>
      <c r="P3" s="7" t="s">
        <v>8</v>
      </c>
      <c r="Q3" s="7" t="s">
        <v>2</v>
      </c>
      <c r="R3" s="7" t="s">
        <v>3</v>
      </c>
      <c r="S3" s="7" t="s">
        <v>4</v>
      </c>
    </row>
    <row r="4" spans="1:19" x14ac:dyDescent="0.25">
      <c r="A4" s="35" cm="1">
        <f t="array" ref="A4:A87">'2. C Calibration'!B9:B92</f>
        <v>99609</v>
      </c>
      <c r="B4" s="36" cm="1">
        <f t="array" ref="B4:B87">'2. C Calibration'!F9:F92</f>
        <v>32780</v>
      </c>
      <c r="C4" s="36" cm="1">
        <f t="array" ref="C4:C87">'2. C Calibration'!G9:G92</f>
        <v>3.8299999999999996E-12</v>
      </c>
      <c r="D4" s="36">
        <f>(1/B4)/(1/B4^2+(2*PI()*$A4*C4)^2)</f>
        <v>32578.855497761564</v>
      </c>
      <c r="E4" s="36">
        <f>2*PI()*$A4*C4/(1/B4^2+(2*PI()*$A4*C4)^2)</f>
        <v>2559.894074487283</v>
      </c>
      <c r="F4" s="36" cm="1">
        <f t="array" ref="F4:F87">'2. C Calibration'!H9:H92</f>
        <v>20273.267229729718</v>
      </c>
      <c r="G4" s="36" cm="1">
        <f t="array" ref="G4:G87">'2. C Calibration'!I9:I92</f>
        <v>3.0783795608108072E-11</v>
      </c>
      <c r="H4" s="36">
        <f>(1/F4)/(1/F4^2+(2*PI()*$A4*G4)^2)</f>
        <v>17589.728557773269</v>
      </c>
      <c r="I4" s="36">
        <f>2*PI()*$A4*G4/(1/F4^2+(2*PI()*$A4*G4)^2)</f>
        <v>6870.4233358652109</v>
      </c>
      <c r="J4" s="36">
        <f>H4*VLOOKUP(A4,'4. R Calibration Tables'!$A$5:$N$46,13,FALSE)+VLOOKUP(A4,'4. R Calibration Tables'!$A$5:$N$46,14,FALSE)</f>
        <v>24988.340113394243</v>
      </c>
      <c r="K4" s="36">
        <f>I4</f>
        <v>6870.4233358652109</v>
      </c>
      <c r="L4" s="36">
        <f>(J4^2+K4^2)/J4</f>
        <v>26877.329802177115</v>
      </c>
      <c r="M4" s="36">
        <f>K4/(2*PI()*$A4*(J4^2+K4^2))</f>
        <v>1.6344871873515467E-11</v>
      </c>
      <c r="N4" s="55">
        <f>IF(K4&lt;J4,6.1726,2.073)</f>
        <v>6.1726000000000001</v>
      </c>
      <c r="O4" s="37">
        <f>IF(K4&lt;J4,-39098,-1068.5)</f>
        <v>-39098</v>
      </c>
      <c r="P4" s="36">
        <f>J4</f>
        <v>24988.340113394243</v>
      </c>
      <c r="Q4" s="37">
        <f>N4*K4+O4</f>
        <v>3310.3750829616038</v>
      </c>
      <c r="R4" s="37">
        <f>(P4^2+Q4^2)/P4</f>
        <v>25426.887977724735</v>
      </c>
      <c r="S4" s="37">
        <f>Q4/(2*PI()*$A4*(P4^2+Q4^2))</f>
        <v>8.3246913004781949E-12</v>
      </c>
    </row>
    <row r="5" spans="1:19" x14ac:dyDescent="0.25">
      <c r="A5" s="36">
        <v>99609</v>
      </c>
      <c r="B5" s="36">
        <v>32330</v>
      </c>
      <c r="C5" s="36">
        <v>5.4400000000000002E-12</v>
      </c>
      <c r="D5" s="36">
        <f t="shared" ref="D5:D68" si="0">(1/B5)/(1/B5^2+(2*PI()*$A5*C5)^2)</f>
        <v>31942.972844677632</v>
      </c>
      <c r="E5" s="36">
        <f t="shared" ref="E5:E68" si="1">2*PI()*$A5*C5/(1/B5^2+(2*PI()*$A5*C5)^2)</f>
        <v>3516.0770629517401</v>
      </c>
      <c r="F5" s="36">
        <v>20053.925000000007</v>
      </c>
      <c r="G5" s="36">
        <v>3.1972222602739736E-11</v>
      </c>
      <c r="H5" s="36">
        <f t="shared" ref="H5:H68" si="2">(1/F5)/(1/F5^2+(2*PI()*$A5*G5)^2)</f>
        <v>17272.559721558486</v>
      </c>
      <c r="I5" s="36">
        <f t="shared" ref="I5:I68" si="3">2*PI()*$A5*G5/(1/F5^2+(2*PI()*$A5*G5)^2)</f>
        <v>6931.183007203771</v>
      </c>
      <c r="J5" s="36">
        <f>H5*VLOOKUP(A5,'4. R Calibration Tables'!$A$5:$N$46,13,FALSE)+VLOOKUP(A5,'4. R Calibration Tables'!$A$5:$N$46,14,FALSE)</f>
        <v>24536.279371137312</v>
      </c>
      <c r="K5" s="36">
        <f t="shared" ref="K5:K68" si="4">I5</f>
        <v>6931.183007203771</v>
      </c>
      <c r="L5" s="36">
        <f t="shared" ref="L5:L68" si="5">(J5^2+K5^2)/J5</f>
        <v>26494.249328712158</v>
      </c>
      <c r="M5" s="36">
        <f t="shared" ref="M5:M68" si="6">K5/(2*PI()*$A5*(J5^2+K5^2))</f>
        <v>1.703603762206905E-11</v>
      </c>
      <c r="N5" s="55">
        <f t="shared" ref="N5:N15" si="7">IF(K5&lt;J5,6.1726,2.073)</f>
        <v>6.1726000000000001</v>
      </c>
      <c r="O5" s="37">
        <f t="shared" ref="O5:O15" si="8">IF(K5&lt;J5,-39098,-1068.5)</f>
        <v>-39098</v>
      </c>
      <c r="P5" s="36">
        <f t="shared" ref="P5:P68" si="9">J5</f>
        <v>24536.279371137312</v>
      </c>
      <c r="Q5" s="55">
        <f t="shared" ref="Q5:Q68" si="10">N5*K5+O5</f>
        <v>3685.4202302659978</v>
      </c>
      <c r="R5" s="36">
        <f t="shared" ref="R5:R68" si="11">(P5^2+Q5^2)/P5</f>
        <v>25089.840164451034</v>
      </c>
      <c r="S5" s="36">
        <f t="shared" ref="S5:S68" si="12">Q5/(2*PI()*$A5*(P5^2+Q5^2))</f>
        <v>9.5653742008552475E-12</v>
      </c>
    </row>
    <row r="6" spans="1:19" x14ac:dyDescent="0.25">
      <c r="A6" s="36">
        <v>99609</v>
      </c>
      <c r="B6" s="36">
        <v>32350</v>
      </c>
      <c r="C6" s="36">
        <v>6.44E-12</v>
      </c>
      <c r="D6" s="36">
        <f t="shared" si="0"/>
        <v>31809.208245771879</v>
      </c>
      <c r="E6" s="36">
        <f t="shared" si="1"/>
        <v>4147.5483755874911</v>
      </c>
      <c r="F6" s="36">
        <v>19923.226618705041</v>
      </c>
      <c r="G6" s="36">
        <v>3.2608755395683458E-11</v>
      </c>
      <c r="H6" s="36">
        <f t="shared" si="2"/>
        <v>17096.678194861379</v>
      </c>
      <c r="I6" s="36">
        <f t="shared" si="3"/>
        <v>6951.588941001025</v>
      </c>
      <c r="J6" s="36">
        <f>H6*VLOOKUP(A6,'4. R Calibration Tables'!$A$5:$N$46,13,FALSE)+VLOOKUP(A6,'4. R Calibration Tables'!$A$5:$N$46,14,FALSE)</f>
        <v>24285.595431135924</v>
      </c>
      <c r="K6" s="36">
        <f t="shared" si="4"/>
        <v>6951.588941001025</v>
      </c>
      <c r="L6" s="36">
        <f t="shared" si="5"/>
        <v>26275.441179068137</v>
      </c>
      <c r="M6" s="36">
        <f t="shared" si="6"/>
        <v>1.7406315954156895E-11</v>
      </c>
      <c r="N6" s="55">
        <f t="shared" si="7"/>
        <v>6.1726000000000001</v>
      </c>
      <c r="O6" s="37">
        <f t="shared" si="8"/>
        <v>-39098</v>
      </c>
      <c r="P6" s="36">
        <f t="shared" si="9"/>
        <v>24285.595431135924</v>
      </c>
      <c r="Q6" s="55">
        <f t="shared" si="10"/>
        <v>3811.3778972229265</v>
      </c>
      <c r="R6" s="36">
        <f t="shared" si="11"/>
        <v>24883.752536924454</v>
      </c>
      <c r="S6" s="36">
        <f t="shared" si="12"/>
        <v>1.0077178071908945E-11</v>
      </c>
    </row>
    <row r="7" spans="1:19" x14ac:dyDescent="0.25">
      <c r="A7" s="36">
        <v>99609</v>
      </c>
      <c r="B7" s="36">
        <v>32290</v>
      </c>
      <c r="C7" s="36">
        <v>8.6999999999999997E-12</v>
      </c>
      <c r="D7" s="36">
        <f t="shared" si="0"/>
        <v>31321.771614273672</v>
      </c>
      <c r="E7" s="36">
        <f t="shared" si="1"/>
        <v>5506.9618092172122</v>
      </c>
      <c r="F7" s="36">
        <v>19757.473431734328</v>
      </c>
      <c r="G7" s="36">
        <v>3.4262415498155001E-11</v>
      </c>
      <c r="H7" s="36">
        <f t="shared" si="2"/>
        <v>16750.770896343147</v>
      </c>
      <c r="I7" s="36">
        <f t="shared" si="3"/>
        <v>7096.8010627177455</v>
      </c>
      <c r="J7" s="36">
        <f>H7*VLOOKUP(A7,'4. R Calibration Tables'!$A$5:$N$46,13,FALSE)+VLOOKUP(A7,'4. R Calibration Tables'!$A$5:$N$46,14,FALSE)</f>
        <v>23792.57375855789</v>
      </c>
      <c r="K7" s="36">
        <f t="shared" si="4"/>
        <v>7096.8010627177455</v>
      </c>
      <c r="L7" s="36">
        <f t="shared" si="5"/>
        <v>25909.393310527386</v>
      </c>
      <c r="M7" s="36">
        <f t="shared" si="6"/>
        <v>1.8394395273255372E-11</v>
      </c>
      <c r="N7" s="55">
        <f t="shared" si="7"/>
        <v>6.1726000000000001</v>
      </c>
      <c r="O7" s="37">
        <f t="shared" si="8"/>
        <v>-39098</v>
      </c>
      <c r="P7" s="36">
        <f t="shared" si="9"/>
        <v>23792.57375855789</v>
      </c>
      <c r="Q7" s="55">
        <f t="shared" si="10"/>
        <v>4707.7142397315547</v>
      </c>
      <c r="R7" s="36">
        <f t="shared" si="11"/>
        <v>24724.064970390307</v>
      </c>
      <c r="S7" s="36">
        <f t="shared" si="12"/>
        <v>1.2787049433721662E-11</v>
      </c>
    </row>
    <row r="8" spans="1:19" x14ac:dyDescent="0.25">
      <c r="A8" s="36">
        <v>99609</v>
      </c>
      <c r="B8" s="36">
        <v>32370</v>
      </c>
      <c r="C8" s="36">
        <v>1.247E-11</v>
      </c>
      <c r="D8" s="36">
        <f t="shared" si="0"/>
        <v>30428.002586128667</v>
      </c>
      <c r="E8" s="36">
        <f t="shared" si="1"/>
        <v>7687.0737170611374</v>
      </c>
      <c r="F8" s="36">
        <v>19295.898620689666</v>
      </c>
      <c r="G8" s="36">
        <v>4.0419948620689645E-11</v>
      </c>
      <c r="H8" s="36">
        <f t="shared" si="2"/>
        <v>15582.886712870781</v>
      </c>
      <c r="I8" s="36">
        <f t="shared" si="3"/>
        <v>7606.53954982697</v>
      </c>
      <c r="J8" s="36">
        <f>H8*VLOOKUP(A8,'4. R Calibration Tables'!$A$5:$N$46,13,FALSE)+VLOOKUP(A8,'4. R Calibration Tables'!$A$5:$N$46,14,FALSE)</f>
        <v>22127.988431854723</v>
      </c>
      <c r="K8" s="36">
        <f t="shared" si="4"/>
        <v>7606.53954982697</v>
      </c>
      <c r="L8" s="36">
        <f t="shared" si="5"/>
        <v>24742.751364385422</v>
      </c>
      <c r="M8" s="36">
        <f t="shared" si="6"/>
        <v>2.2198250731484171E-11</v>
      </c>
      <c r="N8" s="55">
        <f t="shared" si="7"/>
        <v>6.1726000000000001</v>
      </c>
      <c r="O8" s="37">
        <f t="shared" si="8"/>
        <v>-39098</v>
      </c>
      <c r="P8" s="36">
        <f t="shared" si="9"/>
        <v>22127.988431854723</v>
      </c>
      <c r="Q8" s="55">
        <f t="shared" si="10"/>
        <v>7854.1260252619541</v>
      </c>
      <c r="R8" s="36">
        <f t="shared" si="11"/>
        <v>24915.738245203964</v>
      </c>
      <c r="S8" s="36">
        <f t="shared" si="12"/>
        <v>2.2761648984896105E-11</v>
      </c>
    </row>
    <row r="9" spans="1:19" x14ac:dyDescent="0.25">
      <c r="A9" s="36">
        <v>99609</v>
      </c>
      <c r="B9" s="36">
        <v>32820</v>
      </c>
      <c r="C9" s="36">
        <v>2.343E-11</v>
      </c>
      <c r="D9" s="36">
        <f t="shared" si="0"/>
        <v>26647.80002812398</v>
      </c>
      <c r="E9" s="36">
        <f t="shared" si="1"/>
        <v>12824.802165497318</v>
      </c>
      <c r="F9" s="36">
        <v>18621.777289377296</v>
      </c>
      <c r="G9" s="36">
        <v>5.437489084249097E-11</v>
      </c>
      <c r="H9" s="36">
        <f t="shared" si="2"/>
        <v>13286.065709802046</v>
      </c>
      <c r="I9" s="36">
        <f t="shared" si="3"/>
        <v>8419.6564451756858</v>
      </c>
      <c r="J9" s="36">
        <f>H9*VLOOKUP(A9,'4. R Calibration Tables'!$A$5:$N$46,13,FALSE)+VLOOKUP(A9,'4. R Calibration Tables'!$A$5:$N$46,14,FALSE)</f>
        <v>18854.329456180858</v>
      </c>
      <c r="K9" s="36">
        <f t="shared" si="4"/>
        <v>8419.6564451756858</v>
      </c>
      <c r="L9" s="36">
        <f t="shared" si="5"/>
        <v>22614.241195261511</v>
      </c>
      <c r="M9" s="36">
        <f t="shared" si="6"/>
        <v>3.155170342099728E-11</v>
      </c>
      <c r="N9" s="55">
        <f t="shared" si="7"/>
        <v>6.1726000000000001</v>
      </c>
      <c r="O9" s="37">
        <f t="shared" si="8"/>
        <v>-39098</v>
      </c>
      <c r="P9" s="36">
        <f t="shared" si="9"/>
        <v>18854.329456180858</v>
      </c>
      <c r="Q9" s="55">
        <f t="shared" si="10"/>
        <v>12873.171373491437</v>
      </c>
      <c r="R9" s="36">
        <f t="shared" si="11"/>
        <v>27643.745255688555</v>
      </c>
      <c r="S9" s="36">
        <f t="shared" si="12"/>
        <v>3.9463820635852076E-11</v>
      </c>
    </row>
    <row r="10" spans="1:19" x14ac:dyDescent="0.25">
      <c r="A10" s="36">
        <v>99609</v>
      </c>
      <c r="B10" s="36">
        <v>32430</v>
      </c>
      <c r="C10" s="36">
        <v>4.9200000000000002E-11</v>
      </c>
      <c r="D10" s="36">
        <f t="shared" si="0"/>
        <v>16237.756534138247</v>
      </c>
      <c r="E10" s="36">
        <f t="shared" si="1"/>
        <v>16214.984031449245</v>
      </c>
      <c r="F10" s="36">
        <v>16712.747744360895</v>
      </c>
      <c r="G10" s="36">
        <v>9.1608403383458659E-11</v>
      </c>
      <c r="H10" s="36">
        <f t="shared" si="2"/>
        <v>8712.8591921242041</v>
      </c>
      <c r="I10" s="36">
        <f t="shared" si="3"/>
        <v>8348.7665261596958</v>
      </c>
      <c r="J10" s="36">
        <f>H10*VLOOKUP(A10,'4. R Calibration Tables'!$A$5:$N$46,13,FALSE)+VLOOKUP(A10,'4. R Calibration Tables'!$A$5:$N$46,14,FALSE)</f>
        <v>12336.13820653463</v>
      </c>
      <c r="K10" s="36">
        <f t="shared" si="4"/>
        <v>8348.7665261596958</v>
      </c>
      <c r="L10" s="36">
        <f t="shared" si="5"/>
        <v>17986.358829987319</v>
      </c>
      <c r="M10" s="36">
        <f t="shared" si="6"/>
        <v>6.0120334458608313E-11</v>
      </c>
      <c r="N10" s="55">
        <f t="shared" si="7"/>
        <v>6.1726000000000001</v>
      </c>
      <c r="O10" s="37">
        <f t="shared" si="8"/>
        <v>-39098</v>
      </c>
      <c r="P10" s="36">
        <f t="shared" si="9"/>
        <v>12336.13820653463</v>
      </c>
      <c r="Q10" s="55">
        <f t="shared" si="10"/>
        <v>12435.596259373342</v>
      </c>
      <c r="R10" s="36">
        <f t="shared" si="11"/>
        <v>24871.994382677585</v>
      </c>
      <c r="S10" s="36">
        <f t="shared" si="12"/>
        <v>6.4758730704095228E-11</v>
      </c>
    </row>
    <row r="11" spans="1:19" x14ac:dyDescent="0.25">
      <c r="A11" s="36">
        <v>99609</v>
      </c>
      <c r="B11" s="36">
        <v>32410</v>
      </c>
      <c r="C11" s="36">
        <v>6.9420000000000004E-11</v>
      </c>
      <c r="D11" s="36">
        <f t="shared" si="0"/>
        <v>10865.542005159459</v>
      </c>
      <c r="E11" s="36">
        <f t="shared" si="1"/>
        <v>15300.07233059156</v>
      </c>
      <c r="F11" s="36">
        <v>15723.577777777778</v>
      </c>
      <c r="G11" s="36">
        <v>1.1985489259259262E-10</v>
      </c>
      <c r="H11" s="36">
        <f t="shared" si="2"/>
        <v>6575.7632881654054</v>
      </c>
      <c r="I11" s="36">
        <f t="shared" si="3"/>
        <v>7755.8921271340923</v>
      </c>
      <c r="J11" s="36">
        <f>H11*VLOOKUP(A11,'4. R Calibration Tables'!$A$5:$N$46,13,FALSE)+VLOOKUP(A11,'4. R Calibration Tables'!$A$5:$N$46,14,FALSE)</f>
        <v>9290.1354146221529</v>
      </c>
      <c r="K11" s="36">
        <f t="shared" si="4"/>
        <v>7755.8921271340923</v>
      </c>
      <c r="L11" s="36">
        <f t="shared" si="5"/>
        <v>15765.160804786197</v>
      </c>
      <c r="M11" s="36">
        <f t="shared" si="6"/>
        <v>8.4612175644927211E-11</v>
      </c>
      <c r="N11" s="55">
        <f t="shared" si="7"/>
        <v>6.1726000000000001</v>
      </c>
      <c r="O11" s="37">
        <f t="shared" si="8"/>
        <v>-39098</v>
      </c>
      <c r="P11" s="36">
        <f t="shared" si="9"/>
        <v>9290.1354146221529</v>
      </c>
      <c r="Q11" s="55">
        <f t="shared" si="10"/>
        <v>8776.0197439479016</v>
      </c>
      <c r="R11" s="36">
        <f t="shared" si="11"/>
        <v>17580.490625692655</v>
      </c>
      <c r="S11" s="36">
        <f t="shared" si="12"/>
        <v>8.5855101860612316E-11</v>
      </c>
    </row>
    <row r="12" spans="1:19" x14ac:dyDescent="0.25">
      <c r="A12" s="36">
        <v>99609</v>
      </c>
      <c r="B12" s="36">
        <v>32380</v>
      </c>
      <c r="C12" s="36">
        <v>1.0247E-10</v>
      </c>
      <c r="D12" s="36">
        <f t="shared" si="0"/>
        <v>6095.3442123059422</v>
      </c>
      <c r="E12" s="36">
        <f t="shared" si="1"/>
        <v>12657.567875700879</v>
      </c>
      <c r="F12" s="36">
        <v>14363.84965034965</v>
      </c>
      <c r="G12" s="36">
        <v>1.6323687412587457E-10</v>
      </c>
      <c r="H12" s="36">
        <f t="shared" si="2"/>
        <v>4554.9610282405984</v>
      </c>
      <c r="I12" s="36">
        <f t="shared" si="3"/>
        <v>6684.2430688941404</v>
      </c>
      <c r="J12" s="36">
        <f>H12*VLOOKUP(A12,'4. R Calibration Tables'!$A$5:$N$46,13,FALSE)+VLOOKUP(A12,'4. R Calibration Tables'!$A$5:$N$46,14,FALSE)</f>
        <v>6409.8859535513247</v>
      </c>
      <c r="K12" s="36">
        <f t="shared" si="4"/>
        <v>6684.2430688941404</v>
      </c>
      <c r="L12" s="36">
        <f t="shared" si="5"/>
        <v>13380.229221407035</v>
      </c>
      <c r="M12" s="36">
        <f t="shared" si="6"/>
        <v>1.245259689928002E-10</v>
      </c>
      <c r="N12" s="55">
        <f t="shared" si="7"/>
        <v>2.073</v>
      </c>
      <c r="O12" s="37">
        <f t="shared" si="8"/>
        <v>-1068.5</v>
      </c>
      <c r="P12" s="36">
        <f t="shared" si="9"/>
        <v>6409.8859535513247</v>
      </c>
      <c r="Q12" s="55">
        <f t="shared" si="10"/>
        <v>12787.935881817553</v>
      </c>
      <c r="R12" s="36">
        <f t="shared" si="11"/>
        <v>31922.243786825129</v>
      </c>
      <c r="S12" s="36">
        <f t="shared" si="12"/>
        <v>9.9856948203079084E-11</v>
      </c>
    </row>
    <row r="13" spans="1:19" x14ac:dyDescent="0.25">
      <c r="A13" s="36">
        <v>99609</v>
      </c>
      <c r="B13" s="36">
        <v>32490</v>
      </c>
      <c r="C13" s="36">
        <v>2.251E-10</v>
      </c>
      <c r="D13" s="36">
        <f t="shared" si="0"/>
        <v>1480.1064973136793</v>
      </c>
      <c r="E13" s="36">
        <f t="shared" si="1"/>
        <v>6774.8022003842498</v>
      </c>
      <c r="F13" s="36">
        <v>10676.2679389313</v>
      </c>
      <c r="G13" s="36">
        <v>3.3397681297709915E-10</v>
      </c>
      <c r="H13" s="36">
        <f t="shared" si="2"/>
        <v>1785.3321145596692</v>
      </c>
      <c r="I13" s="36">
        <f t="shared" si="3"/>
        <v>3984.1276655925221</v>
      </c>
      <c r="J13" s="36">
        <f>H13*VLOOKUP(A13,'4. R Calibration Tables'!$A$5:$N$46,13,FALSE)+VLOOKUP(A13,'4. R Calibration Tables'!$A$5:$N$46,14,FALSE)</f>
        <v>2462.3338628818965</v>
      </c>
      <c r="K13" s="36">
        <f t="shared" si="4"/>
        <v>3984.1276655925221</v>
      </c>
      <c r="L13" s="36">
        <f t="shared" si="5"/>
        <v>8908.7680751628268</v>
      </c>
      <c r="M13" s="36">
        <f t="shared" si="6"/>
        <v>2.9019518830443341E-10</v>
      </c>
      <c r="N13" s="55">
        <f t="shared" si="7"/>
        <v>2.073</v>
      </c>
      <c r="O13" s="37">
        <f t="shared" si="8"/>
        <v>-1068.5</v>
      </c>
      <c r="P13" s="36">
        <f t="shared" si="9"/>
        <v>2462.3338628818965</v>
      </c>
      <c r="Q13" s="55">
        <f t="shared" si="10"/>
        <v>7190.5966507732974</v>
      </c>
      <c r="R13" s="36">
        <f t="shared" si="11"/>
        <v>23460.574992375765</v>
      </c>
      <c r="S13" s="36">
        <f t="shared" si="12"/>
        <v>1.9888447807311227E-10</v>
      </c>
    </row>
    <row r="14" spans="1:19" x14ac:dyDescent="0.25">
      <c r="A14" s="36">
        <v>99609</v>
      </c>
      <c r="B14" s="36">
        <v>29310</v>
      </c>
      <c r="C14" s="36">
        <v>4.431E-10</v>
      </c>
      <c r="D14" s="36">
        <f t="shared" si="0"/>
        <v>437.01827857907818</v>
      </c>
      <c r="E14" s="36">
        <f t="shared" si="1"/>
        <v>3552.1853512085427</v>
      </c>
      <c r="F14" s="36">
        <v>6910.821802120141</v>
      </c>
      <c r="G14" s="36">
        <v>6.3913526855123674E-10</v>
      </c>
      <c r="H14" s="36">
        <f t="shared" si="2"/>
        <v>799.68695882295981</v>
      </c>
      <c r="I14" s="36">
        <f t="shared" si="3"/>
        <v>2210.6548436590792</v>
      </c>
      <c r="J14" s="36">
        <f>H14*VLOOKUP(A14,'4. R Calibration Tables'!$A$5:$N$46,13,FALSE)+VLOOKUP(A14,'4. R Calibration Tables'!$A$5:$N$46,14,FALSE)</f>
        <v>1057.4938224103646</v>
      </c>
      <c r="K14" s="36">
        <f t="shared" si="4"/>
        <v>2210.6548436590792</v>
      </c>
      <c r="L14" s="36">
        <f t="shared" si="5"/>
        <v>5678.7925328409692</v>
      </c>
      <c r="M14" s="36">
        <f t="shared" si="6"/>
        <v>5.8817782901346302E-10</v>
      </c>
      <c r="N14" s="55">
        <f t="shared" si="7"/>
        <v>2.073</v>
      </c>
      <c r="O14" s="37">
        <f t="shared" si="8"/>
        <v>-1068.5</v>
      </c>
      <c r="P14" s="36">
        <f t="shared" si="9"/>
        <v>1057.4938224103646</v>
      </c>
      <c r="Q14" s="55">
        <f t="shared" si="10"/>
        <v>3514.1874909052713</v>
      </c>
      <c r="R14" s="36">
        <f t="shared" si="11"/>
        <v>12735.589201810895</v>
      </c>
      <c r="S14" s="36">
        <f t="shared" si="12"/>
        <v>4.1691699508161936E-10</v>
      </c>
    </row>
    <row r="15" spans="1:19" x14ac:dyDescent="0.25">
      <c r="A15" s="36">
        <v>99609</v>
      </c>
      <c r="B15" s="36">
        <v>26330</v>
      </c>
      <c r="C15" s="36">
        <v>6.4209999999999999E-10</v>
      </c>
      <c r="D15" s="36">
        <f t="shared" si="0"/>
        <v>233.09079311643828</v>
      </c>
      <c r="E15" s="36">
        <f t="shared" si="1"/>
        <v>2466.3635711143988</v>
      </c>
      <c r="F15" s="36">
        <v>5362.5268728522333</v>
      </c>
      <c r="G15" s="36">
        <v>9.0756548453608201E-10</v>
      </c>
      <c r="H15" s="36">
        <f t="shared" si="2"/>
        <v>521.75087339452318</v>
      </c>
      <c r="I15" s="36">
        <f t="shared" si="3"/>
        <v>1589.2385301219908</v>
      </c>
      <c r="J15" s="36">
        <f>H15*VLOOKUP(A15,'4. R Calibration Tables'!$A$5:$N$46,13,FALSE)+VLOOKUP(A15,'4. R Calibration Tables'!$A$5:$N$46,14,FALSE)</f>
        <v>661.3515198492139</v>
      </c>
      <c r="K15" s="36">
        <f t="shared" si="4"/>
        <v>1589.2385301219908</v>
      </c>
      <c r="L15" s="36">
        <f t="shared" si="5"/>
        <v>4480.3177274118016</v>
      </c>
      <c r="M15" s="36">
        <f t="shared" si="6"/>
        <v>8.5697759475598463E-10</v>
      </c>
      <c r="N15" s="55">
        <f t="shared" si="7"/>
        <v>2.073</v>
      </c>
      <c r="O15" s="37">
        <f t="shared" si="8"/>
        <v>-1068.5</v>
      </c>
      <c r="P15" s="36">
        <f t="shared" si="9"/>
        <v>661.3515198492139</v>
      </c>
      <c r="Q15" s="55">
        <f t="shared" si="10"/>
        <v>2225.991472942887</v>
      </c>
      <c r="R15" s="36">
        <f t="shared" si="11"/>
        <v>8153.6425162382084</v>
      </c>
      <c r="S15" s="36">
        <f t="shared" si="12"/>
        <v>6.5957019967769113E-10</v>
      </c>
    </row>
    <row r="16" spans="1:19" x14ac:dyDescent="0.25">
      <c r="A16" s="4">
        <v>49805</v>
      </c>
      <c r="B16" s="4">
        <v>32780</v>
      </c>
      <c r="C16" s="4">
        <v>3.8799999999999996E-12</v>
      </c>
      <c r="D16" s="4">
        <f t="shared" si="0"/>
        <v>32728.154806945397</v>
      </c>
      <c r="E16" s="4">
        <f t="shared" si="1"/>
        <v>1302.6118010700748</v>
      </c>
      <c r="F16" s="4">
        <v>23856.333584905675</v>
      </c>
      <c r="G16" s="4">
        <v>1.0508008301886789E-11</v>
      </c>
      <c r="H16" s="4">
        <f t="shared" si="2"/>
        <v>23710.420882464234</v>
      </c>
      <c r="I16" s="4">
        <f t="shared" si="3"/>
        <v>1860.0138674172235</v>
      </c>
      <c r="J16" s="4">
        <f>H16*VLOOKUP(A16,'4. R Calibration Tables'!$A$5:$N$46,13,FALSE)+VLOOKUP(A16,'4. R Calibration Tables'!$A$5:$N$46,14,FALSE)</f>
        <v>27178.970688245809</v>
      </c>
      <c r="K16" s="4">
        <f t="shared" si="4"/>
        <v>1860.0138674172235</v>
      </c>
      <c r="L16" s="4">
        <f t="shared" si="5"/>
        <v>27306.26217498635</v>
      </c>
      <c r="M16" s="4">
        <f t="shared" si="6"/>
        <v>8.0088121712287674E-12</v>
      </c>
      <c r="N16" s="4">
        <f>IF(K16&lt;J16,1.8172,1.5745)</f>
        <v>1.8171999999999999</v>
      </c>
      <c r="O16" s="6">
        <f>IF(K16&lt;J16,-2094.8,-1991.6)</f>
        <v>-2094.8000000000002</v>
      </c>
      <c r="P16" s="4">
        <f t="shared" si="9"/>
        <v>27178.970688245809</v>
      </c>
      <c r="Q16" s="57">
        <f t="shared" si="10"/>
        <v>1285.2171998705785</v>
      </c>
      <c r="R16" s="4">
        <f t="shared" si="11"/>
        <v>27239.745000481169</v>
      </c>
      <c r="S16" s="4">
        <f t="shared" si="12"/>
        <v>5.5473768939951873E-12</v>
      </c>
    </row>
    <row r="17" spans="1:19" x14ac:dyDescent="0.25">
      <c r="A17" s="4">
        <v>49805</v>
      </c>
      <c r="B17" s="4">
        <v>32400</v>
      </c>
      <c r="C17" s="4">
        <v>5.0499999999999997E-12</v>
      </c>
      <c r="D17" s="4">
        <f t="shared" si="0"/>
        <v>32315.279926374031</v>
      </c>
      <c r="E17" s="4">
        <f t="shared" si="1"/>
        <v>1654.6156334950374</v>
      </c>
      <c r="F17" s="4">
        <v>23679.884705882316</v>
      </c>
      <c r="G17" s="4">
        <v>1.2514498823529406E-11</v>
      </c>
      <c r="H17" s="4">
        <f t="shared" si="2"/>
        <v>23477.977232849822</v>
      </c>
      <c r="I17" s="4">
        <f t="shared" si="3"/>
        <v>2177.2411568310904</v>
      </c>
      <c r="J17" s="4">
        <f>H17*VLOOKUP(A17,'4. R Calibration Tables'!$A$5:$N$46,13,FALSE)+VLOOKUP(A17,'4. R Calibration Tables'!$A$5:$N$46,14,FALSE)</f>
        <v>26911.288581349854</v>
      </c>
      <c r="K17" s="4">
        <f t="shared" si="4"/>
        <v>2177.2411568310904</v>
      </c>
      <c r="L17" s="4">
        <f t="shared" si="5"/>
        <v>27087.436930421645</v>
      </c>
      <c r="M17" s="4">
        <f t="shared" si="6"/>
        <v>9.5444589837402405E-12</v>
      </c>
      <c r="N17" s="4">
        <f t="shared" ref="N17:N27" si="13">IF(K17&lt;J17,1.8172,1.5745)</f>
        <v>1.8171999999999999</v>
      </c>
      <c r="O17" s="6">
        <f t="shared" ref="O17:O27" si="14">IF(K17&lt;J17,-2094.8,-1991.6)</f>
        <v>-2094.8000000000002</v>
      </c>
      <c r="P17" s="4">
        <f t="shared" si="9"/>
        <v>26911.288581349854</v>
      </c>
      <c r="Q17" s="57">
        <f t="shared" si="10"/>
        <v>1861.682630193457</v>
      </c>
      <c r="R17" s="4">
        <f t="shared" si="11"/>
        <v>27040.076996853895</v>
      </c>
      <c r="S17" s="4">
        <f t="shared" si="12"/>
        <v>8.1754264658620841E-12</v>
      </c>
    </row>
    <row r="18" spans="1:19" x14ac:dyDescent="0.25">
      <c r="A18" s="4">
        <v>49805</v>
      </c>
      <c r="B18" s="4">
        <v>32360</v>
      </c>
      <c r="C18" s="4">
        <v>6.6799999999999998E-12</v>
      </c>
      <c r="D18" s="4">
        <f t="shared" si="0"/>
        <v>32212.598691593703</v>
      </c>
      <c r="E18" s="4">
        <f t="shared" si="1"/>
        <v>2179.0317102575086</v>
      </c>
      <c r="F18" s="4">
        <v>23699.868913857656</v>
      </c>
      <c r="G18" s="4">
        <v>1.368657640449438E-11</v>
      </c>
      <c r="H18" s="4">
        <f t="shared" si="2"/>
        <v>23458.166366407539</v>
      </c>
      <c r="I18" s="4">
        <f t="shared" si="3"/>
        <v>2381.1548814113798</v>
      </c>
      <c r="J18" s="4">
        <f>H18*VLOOKUP(A18,'4. R Calibration Tables'!$A$5:$N$46,13,FALSE)+VLOOKUP(A18,'4. R Calibration Tables'!$A$5:$N$46,14,FALSE)</f>
        <v>26888.474387554921</v>
      </c>
      <c r="K18" s="4">
        <f t="shared" si="4"/>
        <v>2381.1548814113798</v>
      </c>
      <c r="L18" s="4">
        <f t="shared" si="5"/>
        <v>27099.341634522774</v>
      </c>
      <c r="M18" s="4">
        <f t="shared" si="6"/>
        <v>1.0442630958388933E-11</v>
      </c>
      <c r="N18" s="4">
        <f t="shared" si="13"/>
        <v>1.8171999999999999</v>
      </c>
      <c r="O18" s="6">
        <f t="shared" si="14"/>
        <v>-2094.8000000000002</v>
      </c>
      <c r="P18" s="4">
        <f t="shared" si="9"/>
        <v>26888.474387554921</v>
      </c>
      <c r="Q18" s="57">
        <f t="shared" si="10"/>
        <v>2232.234650500759</v>
      </c>
      <c r="R18" s="4">
        <f t="shared" si="11"/>
        <v>27073.790648458238</v>
      </c>
      <c r="S18" s="4">
        <f t="shared" si="12"/>
        <v>9.7987754283214462E-12</v>
      </c>
    </row>
    <row r="19" spans="1:19" x14ac:dyDescent="0.25">
      <c r="A19" s="4">
        <v>49805</v>
      </c>
      <c r="B19" s="4">
        <v>32150</v>
      </c>
      <c r="C19" s="4">
        <v>8.8899999999999995E-12</v>
      </c>
      <c r="D19" s="4">
        <f t="shared" si="0"/>
        <v>31894.852276919075</v>
      </c>
      <c r="E19" s="4">
        <f t="shared" si="1"/>
        <v>2852.7002885789539</v>
      </c>
      <c r="F19" s="4">
        <v>23659.801960784313</v>
      </c>
      <c r="G19" s="4">
        <v>1.5131518039215684E-11</v>
      </c>
      <c r="H19" s="4">
        <f t="shared" si="2"/>
        <v>23366.518985031042</v>
      </c>
      <c r="I19" s="4">
        <f t="shared" si="3"/>
        <v>2617.8239476567674</v>
      </c>
      <c r="J19" s="4">
        <f>H19*VLOOKUP(A19,'4. R Calibration Tables'!$A$5:$N$46,13,FALSE)+VLOOKUP(A19,'4. R Calibration Tables'!$A$5:$N$46,14,FALSE)</f>
        <v>26782.933263161747</v>
      </c>
      <c r="K19" s="4">
        <f t="shared" si="4"/>
        <v>2617.8239476567674</v>
      </c>
      <c r="L19" s="4">
        <f t="shared" si="5"/>
        <v>27038.805245277726</v>
      </c>
      <c r="M19" s="4">
        <f t="shared" si="6"/>
        <v>1.155159586663311E-11</v>
      </c>
      <c r="N19" s="4">
        <f t="shared" si="13"/>
        <v>1.8171999999999999</v>
      </c>
      <c r="O19" s="6">
        <f t="shared" si="14"/>
        <v>-2094.8000000000002</v>
      </c>
      <c r="P19" s="4">
        <f t="shared" si="9"/>
        <v>26782.933263161747</v>
      </c>
      <c r="Q19" s="57">
        <f t="shared" si="10"/>
        <v>2662.3096776818775</v>
      </c>
      <c r="R19" s="4">
        <f t="shared" si="11"/>
        <v>27047.575404865751</v>
      </c>
      <c r="S19" s="4">
        <f t="shared" si="12"/>
        <v>1.1744087510019071E-11</v>
      </c>
    </row>
    <row r="20" spans="1:19" x14ac:dyDescent="0.25">
      <c r="A20" s="4">
        <v>49805</v>
      </c>
      <c r="B20" s="4">
        <v>32370</v>
      </c>
      <c r="C20" s="4">
        <v>1.278E-11</v>
      </c>
      <c r="D20" s="4">
        <f t="shared" si="0"/>
        <v>31836.44729038408</v>
      </c>
      <c r="E20" s="4">
        <f t="shared" si="1"/>
        <v>4121.4588092481199</v>
      </c>
      <c r="F20" s="4">
        <v>23717.780784313742</v>
      </c>
      <c r="G20" s="4">
        <v>1.994093098039217E-11</v>
      </c>
      <c r="H20" s="4">
        <f t="shared" si="2"/>
        <v>23209.377806387947</v>
      </c>
      <c r="I20" s="4">
        <f t="shared" si="3"/>
        <v>3435.0715847813858</v>
      </c>
      <c r="J20" s="4">
        <f>H20*VLOOKUP(A20,'4. R Calibration Tables'!$A$5:$N$46,13,FALSE)+VLOOKUP(A20,'4. R Calibration Tables'!$A$5:$N$46,14,FALSE)</f>
        <v>26601.969481836357</v>
      </c>
      <c r="K20" s="4">
        <f t="shared" si="4"/>
        <v>3435.0715847813858</v>
      </c>
      <c r="L20" s="4">
        <f t="shared" si="5"/>
        <v>27045.535015607431</v>
      </c>
      <c r="M20" s="4">
        <f t="shared" si="6"/>
        <v>1.5257156855530413E-11</v>
      </c>
      <c r="N20" s="4">
        <f t="shared" si="13"/>
        <v>1.8171999999999999</v>
      </c>
      <c r="O20" s="6">
        <f t="shared" si="14"/>
        <v>-2094.8000000000002</v>
      </c>
      <c r="P20" s="4">
        <f t="shared" si="9"/>
        <v>26601.969481836357</v>
      </c>
      <c r="Q20" s="57">
        <f t="shared" si="10"/>
        <v>4147.4120838647341</v>
      </c>
      <c r="R20" s="4">
        <f t="shared" si="11"/>
        <v>27248.576756727489</v>
      </c>
      <c r="S20" s="4">
        <f t="shared" si="12"/>
        <v>1.8283812619470866E-11</v>
      </c>
    </row>
    <row r="21" spans="1:19" x14ac:dyDescent="0.25">
      <c r="A21" s="4">
        <v>49805</v>
      </c>
      <c r="B21" s="4">
        <v>32840</v>
      </c>
      <c r="C21" s="4">
        <v>2.4180000000000001E-11</v>
      </c>
      <c r="D21" s="4">
        <f t="shared" si="0"/>
        <v>30930.119835977002</v>
      </c>
      <c r="E21" s="4">
        <f t="shared" si="1"/>
        <v>7685.8846169837025</v>
      </c>
      <c r="F21" s="4">
        <v>23830.240996168592</v>
      </c>
      <c r="G21" s="4">
        <v>3.1893093869731708E-11</v>
      </c>
      <c r="H21" s="4">
        <f t="shared" si="2"/>
        <v>22554.426353172184</v>
      </c>
      <c r="I21" s="4">
        <f t="shared" si="3"/>
        <v>5364.258327649879</v>
      </c>
      <c r="J21" s="4">
        <f>H21*VLOOKUP(A21,'4. R Calibration Tables'!$A$5:$N$46,13,FALSE)+VLOOKUP(A21,'4. R Calibration Tables'!$A$5:$N$46,14,FALSE)</f>
        <v>25847.727388313087</v>
      </c>
      <c r="K21" s="4">
        <f t="shared" si="4"/>
        <v>5364.258327649879</v>
      </c>
      <c r="L21" s="4">
        <f t="shared" si="5"/>
        <v>26960.988410199741</v>
      </c>
      <c r="M21" s="4">
        <f t="shared" si="6"/>
        <v>2.459793768594361E-11</v>
      </c>
      <c r="N21" s="4">
        <f t="shared" si="13"/>
        <v>1.8171999999999999</v>
      </c>
      <c r="O21" s="6">
        <f t="shared" si="14"/>
        <v>-2094.8000000000002</v>
      </c>
      <c r="P21" s="4">
        <f t="shared" si="9"/>
        <v>25847.727388313087</v>
      </c>
      <c r="Q21" s="57">
        <f t="shared" si="10"/>
        <v>7653.1302330053595</v>
      </c>
      <c r="R21" s="4">
        <f t="shared" si="11"/>
        <v>28113.706191146754</v>
      </c>
      <c r="S21" s="4">
        <f t="shared" si="12"/>
        <v>3.3654707823784194E-11</v>
      </c>
    </row>
    <row r="22" spans="1:19" x14ac:dyDescent="0.25">
      <c r="A22" s="4">
        <v>49805</v>
      </c>
      <c r="B22" s="4">
        <v>32430</v>
      </c>
      <c r="C22" s="4">
        <v>4.9359999999999998E-11</v>
      </c>
      <c r="D22" s="4">
        <f t="shared" si="0"/>
        <v>25924.745082645364</v>
      </c>
      <c r="E22" s="4">
        <f t="shared" si="1"/>
        <v>12986.418883974298</v>
      </c>
      <c r="F22" s="4">
        <v>22761.800398406416</v>
      </c>
      <c r="G22" s="4">
        <v>5.9841441434262915E-11</v>
      </c>
      <c r="H22" s="4">
        <f t="shared" si="2"/>
        <v>19262.129287458058</v>
      </c>
      <c r="I22" s="4">
        <f t="shared" si="3"/>
        <v>8210.4273581019661</v>
      </c>
      <c r="J22" s="4">
        <f>H22*VLOOKUP(A22,'4. R Calibration Tables'!$A$5:$N$46,13,FALSE)+VLOOKUP(A22,'4. R Calibration Tables'!$A$5:$N$46,14,FALSE)</f>
        <v>22056.318087436699</v>
      </c>
      <c r="K22" s="4">
        <f t="shared" si="4"/>
        <v>8210.4273581019661</v>
      </c>
      <c r="L22" s="4">
        <f t="shared" si="5"/>
        <v>25112.635879709862</v>
      </c>
      <c r="M22" s="4">
        <f t="shared" si="6"/>
        <v>4.7368282068119057E-11</v>
      </c>
      <c r="N22" s="4">
        <f t="shared" si="13"/>
        <v>1.8171999999999999</v>
      </c>
      <c r="O22" s="6">
        <f t="shared" si="14"/>
        <v>-2094.8000000000002</v>
      </c>
      <c r="P22" s="4">
        <f t="shared" si="9"/>
        <v>22056.318087436699</v>
      </c>
      <c r="Q22" s="57">
        <f t="shared" si="10"/>
        <v>12825.188595142892</v>
      </c>
      <c r="R22" s="4">
        <f t="shared" si="11"/>
        <v>29513.839413023416</v>
      </c>
      <c r="S22" s="4">
        <f t="shared" si="12"/>
        <v>6.295818814191401E-11</v>
      </c>
    </row>
    <row r="23" spans="1:19" x14ac:dyDescent="0.25">
      <c r="A23" s="4">
        <v>49805</v>
      </c>
      <c r="B23" s="4">
        <v>32400</v>
      </c>
      <c r="C23" s="4">
        <v>6.9659999999999995E-11</v>
      </c>
      <c r="D23" s="4">
        <f t="shared" si="0"/>
        <v>21616.695132352659</v>
      </c>
      <c r="E23" s="4">
        <f t="shared" si="1"/>
        <v>15267.593583900087</v>
      </c>
      <c r="F23" s="4">
        <v>22138.538645418303</v>
      </c>
      <c r="G23" s="4">
        <v>8.0788645019920266E-11</v>
      </c>
      <c r="H23" s="4">
        <f t="shared" si="2"/>
        <v>16857.703733154154</v>
      </c>
      <c r="I23" s="4">
        <f t="shared" si="3"/>
        <v>9435.1868245756596</v>
      </c>
      <c r="J23" s="4">
        <f>H23*VLOOKUP(A23,'4. R Calibration Tables'!$A$5:$N$46,13,FALSE)+VLOOKUP(A23,'4. R Calibration Tables'!$A$5:$N$46,14,FALSE)</f>
        <v>19287.381619100324</v>
      </c>
      <c r="K23" s="4">
        <f t="shared" si="4"/>
        <v>9435.1868245756596</v>
      </c>
      <c r="L23" s="4">
        <f t="shared" si="5"/>
        <v>23902.97704686366</v>
      </c>
      <c r="M23" s="4">
        <f t="shared" si="6"/>
        <v>6.5399198107110549E-11</v>
      </c>
      <c r="N23" s="4">
        <f t="shared" si="13"/>
        <v>1.8171999999999999</v>
      </c>
      <c r="O23" s="6">
        <f t="shared" si="14"/>
        <v>-2094.8000000000002</v>
      </c>
      <c r="P23" s="4">
        <f t="shared" si="9"/>
        <v>19287.381619100324</v>
      </c>
      <c r="Q23" s="57">
        <f t="shared" si="10"/>
        <v>15050.82149761889</v>
      </c>
      <c r="R23" s="4">
        <f t="shared" si="11"/>
        <v>31032.222480695378</v>
      </c>
      <c r="S23" s="4">
        <f t="shared" si="12"/>
        <v>8.035654184592611E-11</v>
      </c>
    </row>
    <row r="24" spans="1:19" x14ac:dyDescent="0.25">
      <c r="A24" s="4">
        <v>49805</v>
      </c>
      <c r="B24" s="4">
        <v>32400</v>
      </c>
      <c r="C24" s="4">
        <v>1.027E-10</v>
      </c>
      <c r="D24" s="4">
        <f t="shared" si="0"/>
        <v>15545.027880115213</v>
      </c>
      <c r="E24" s="4">
        <f t="shared" si="1"/>
        <v>16186.754199720637</v>
      </c>
      <c r="F24" s="4">
        <v>21254.65384615384</v>
      </c>
      <c r="G24" s="4">
        <v>1.144520647773279E-10</v>
      </c>
      <c r="H24" s="4">
        <f t="shared" si="2"/>
        <v>13456.485457729026</v>
      </c>
      <c r="I24" s="4">
        <f t="shared" si="3"/>
        <v>10243.82445748465</v>
      </c>
      <c r="J24" s="4">
        <f>H24*VLOOKUP(A24,'4. R Calibration Tables'!$A$5:$N$46,13,FALSE)+VLOOKUP(A24,'4. R Calibration Tables'!$A$5:$N$46,14,FALSE)</f>
        <v>15370.538653120746</v>
      </c>
      <c r="K24" s="4">
        <f t="shared" si="4"/>
        <v>10243.82445748465</v>
      </c>
      <c r="L24" s="4">
        <f t="shared" si="5"/>
        <v>22197.621417357837</v>
      </c>
      <c r="M24" s="4">
        <f t="shared" si="6"/>
        <v>9.5943108936751908E-11</v>
      </c>
      <c r="N24" s="4">
        <f t="shared" si="13"/>
        <v>1.8171999999999999</v>
      </c>
      <c r="O24" s="6">
        <f t="shared" si="14"/>
        <v>-2094.8000000000002</v>
      </c>
      <c r="P24" s="4">
        <f t="shared" si="9"/>
        <v>15370.538653120746</v>
      </c>
      <c r="Q24" s="57">
        <f t="shared" si="10"/>
        <v>16520.277804141107</v>
      </c>
      <c r="R24" s="4">
        <f t="shared" si="11"/>
        <v>33126.557806723104</v>
      </c>
      <c r="S24" s="4">
        <f t="shared" si="12"/>
        <v>1.0368098999587784E-10</v>
      </c>
    </row>
    <row r="25" spans="1:19" x14ac:dyDescent="0.25">
      <c r="A25" s="4">
        <v>49805</v>
      </c>
      <c r="B25" s="4">
        <v>32400</v>
      </c>
      <c r="C25" s="4">
        <v>2.2464999999999999E-10</v>
      </c>
      <c r="D25" s="4">
        <f t="shared" si="0"/>
        <v>5235.8543665713896</v>
      </c>
      <c r="E25" s="4">
        <f t="shared" si="1"/>
        <v>11925.917596938541</v>
      </c>
      <c r="F25" s="4">
        <v>18711.620816326529</v>
      </c>
      <c r="G25" s="4">
        <v>2.3913211020408176E-10</v>
      </c>
      <c r="H25" s="4">
        <f t="shared" si="2"/>
        <v>6320.0655615772039</v>
      </c>
      <c r="I25" s="4">
        <f t="shared" si="3"/>
        <v>8849.6012124797035</v>
      </c>
      <c r="J25" s="4">
        <f>H25*VLOOKUP(A25,'4. R Calibration Tables'!$A$5:$N$46,13,FALSE)+VLOOKUP(A25,'4. R Calibration Tables'!$A$5:$N$46,14,FALSE)</f>
        <v>7152.2375007123082</v>
      </c>
      <c r="K25" s="4">
        <f t="shared" si="4"/>
        <v>8849.6012124797035</v>
      </c>
      <c r="L25" s="4">
        <f t="shared" si="5"/>
        <v>18102.019525165859</v>
      </c>
      <c r="M25" s="4">
        <f t="shared" si="6"/>
        <v>2.1842479230062758E-10</v>
      </c>
      <c r="N25" s="4">
        <f t="shared" si="13"/>
        <v>1.5745</v>
      </c>
      <c r="O25" s="6">
        <f t="shared" si="14"/>
        <v>-1991.6</v>
      </c>
      <c r="P25" s="4">
        <f t="shared" si="9"/>
        <v>7152.2375007123082</v>
      </c>
      <c r="Q25" s="57">
        <f t="shared" si="10"/>
        <v>11942.097109049293</v>
      </c>
      <c r="R25" s="4">
        <f t="shared" si="11"/>
        <v>27091.967319214597</v>
      </c>
      <c r="S25" s="4">
        <f t="shared" si="12"/>
        <v>1.9694516126974866E-10</v>
      </c>
    </row>
    <row r="26" spans="1:19" x14ac:dyDescent="0.25">
      <c r="A26" s="4">
        <v>49805</v>
      </c>
      <c r="B26" s="4">
        <v>30130</v>
      </c>
      <c r="C26" s="4">
        <v>4.4509999999999999E-10</v>
      </c>
      <c r="D26" s="4">
        <f t="shared" si="0"/>
        <v>1618.8113694087324</v>
      </c>
      <c r="E26" s="4">
        <f t="shared" si="1"/>
        <v>6793.6909195633962</v>
      </c>
      <c r="F26" s="4">
        <v>18898.634220532269</v>
      </c>
      <c r="G26" s="4">
        <v>5.218106806083654E-10</v>
      </c>
      <c r="H26" s="4">
        <f t="shared" si="2"/>
        <v>1795.8663334756548</v>
      </c>
      <c r="I26" s="4">
        <f t="shared" si="3"/>
        <v>5542.0470096899699</v>
      </c>
      <c r="J26" s="4">
        <f>H26*VLOOKUP(A26,'4. R Calibration Tables'!$A$5:$N$46,13,FALSE)+VLOOKUP(A26,'4. R Calibration Tables'!$A$5:$N$46,14,FALSE)</f>
        <v>1942.1696696305637</v>
      </c>
      <c r="K26" s="4">
        <f t="shared" si="4"/>
        <v>5542.0470096899699</v>
      </c>
      <c r="L26" s="4">
        <f t="shared" si="5"/>
        <v>17756.588738102557</v>
      </c>
      <c r="M26" s="4">
        <f t="shared" si="6"/>
        <v>5.1353575744274343E-10</v>
      </c>
      <c r="N26" s="4">
        <f t="shared" si="13"/>
        <v>1.5745</v>
      </c>
      <c r="O26" s="6">
        <f t="shared" si="14"/>
        <v>-1991.6</v>
      </c>
      <c r="P26" s="4">
        <f t="shared" si="9"/>
        <v>1942.1696696305637</v>
      </c>
      <c r="Q26" s="57">
        <f t="shared" si="10"/>
        <v>6734.353016756857</v>
      </c>
      <c r="R26" s="4">
        <f t="shared" si="11"/>
        <v>25293.121578445447</v>
      </c>
      <c r="S26" s="4">
        <f t="shared" si="12"/>
        <v>4.3808004043899982E-10</v>
      </c>
    </row>
    <row r="27" spans="1:19" x14ac:dyDescent="0.25">
      <c r="A27" s="4">
        <v>49805</v>
      </c>
      <c r="B27" s="4">
        <v>29430</v>
      </c>
      <c r="C27" s="4">
        <v>6.4660000000000002E-10</v>
      </c>
      <c r="D27" s="4">
        <f t="shared" si="0"/>
        <v>807.15193985112148</v>
      </c>
      <c r="E27" s="4">
        <f t="shared" si="1"/>
        <v>4806.5567026524377</v>
      </c>
      <c r="F27" s="4">
        <v>13319.451209677478</v>
      </c>
      <c r="G27" s="4">
        <v>6.4630034677419169E-10</v>
      </c>
      <c r="H27" s="4">
        <f t="shared" si="2"/>
        <v>1613.1430659663065</v>
      </c>
      <c r="I27" s="4">
        <f t="shared" si="3"/>
        <v>4345.5666845755086</v>
      </c>
      <c r="J27" s="4">
        <f>H27*VLOOKUP(A27,'4. R Calibration Tables'!$A$5:$N$46,13,FALSE)+VLOOKUP(A27,'4. R Calibration Tables'!$A$5:$N$46,14,FALSE)</f>
        <v>1731.7455547667985</v>
      </c>
      <c r="K27" s="4">
        <f t="shared" si="4"/>
        <v>4345.5666845755086</v>
      </c>
      <c r="L27" s="4">
        <f t="shared" si="5"/>
        <v>12636.320859211879</v>
      </c>
      <c r="M27" s="4">
        <f t="shared" si="6"/>
        <v>6.345836517401712E-10</v>
      </c>
      <c r="N27" s="4">
        <f t="shared" si="13"/>
        <v>1.5745</v>
      </c>
      <c r="O27" s="6">
        <f t="shared" si="14"/>
        <v>-1991.6</v>
      </c>
      <c r="P27" s="4">
        <f t="shared" si="9"/>
        <v>1731.7455547667985</v>
      </c>
      <c r="Q27" s="57">
        <f t="shared" si="10"/>
        <v>4850.4947448641378</v>
      </c>
      <c r="R27" s="4">
        <f t="shared" si="11"/>
        <v>15317.632468230171</v>
      </c>
      <c r="S27" s="4">
        <f t="shared" si="12"/>
        <v>5.8432907878513857E-10</v>
      </c>
    </row>
    <row r="28" spans="1:19" x14ac:dyDescent="0.25">
      <c r="A28" s="22">
        <v>24902</v>
      </c>
      <c r="B28" s="22">
        <v>32770</v>
      </c>
      <c r="C28" s="22">
        <v>3.8600000000000001E-12</v>
      </c>
      <c r="D28" s="22">
        <f t="shared" si="0"/>
        <v>32757.168954438406</v>
      </c>
      <c r="E28" s="22">
        <f t="shared" si="1"/>
        <v>648.31221438683349</v>
      </c>
      <c r="F28" s="22">
        <v>28650.229304029363</v>
      </c>
      <c r="G28" s="22">
        <v>2.6084894505494505E-11</v>
      </c>
      <c r="H28" s="22">
        <f t="shared" si="2"/>
        <v>28263.77975199739</v>
      </c>
      <c r="I28" s="22">
        <f t="shared" si="3"/>
        <v>3304.924359783412</v>
      </c>
      <c r="J28" s="22">
        <f>H28*VLOOKUP(A28,'4. R Calibration Tables'!$A$5:$N$46,13,FALSE)+VLOOKUP(A28,'4. R Calibration Tables'!$A$5:$N$46,14,FALSE)</f>
        <v>29622.279921126057</v>
      </c>
      <c r="K28" s="22">
        <f t="shared" si="4"/>
        <v>3304.924359783412</v>
      </c>
      <c r="L28" s="22">
        <f t="shared" si="5"/>
        <v>29991.006604317648</v>
      </c>
      <c r="M28" s="22">
        <f t="shared" si="6"/>
        <v>2.3775951326665589E-11</v>
      </c>
      <c r="N28" s="22">
        <v>1.2834000000000001</v>
      </c>
      <c r="O28" s="40">
        <v>-3640.2</v>
      </c>
      <c r="P28" s="22">
        <f t="shared" si="9"/>
        <v>29622.279921126057</v>
      </c>
      <c r="Q28" s="58">
        <f t="shared" si="10"/>
        <v>601.33992334603136</v>
      </c>
      <c r="R28" s="22">
        <f t="shared" si="11"/>
        <v>29634.487276683176</v>
      </c>
      <c r="S28" s="22">
        <f t="shared" si="12"/>
        <v>4.3781439982553461E-12</v>
      </c>
    </row>
    <row r="29" spans="1:19" x14ac:dyDescent="0.25">
      <c r="A29" s="22">
        <v>24902</v>
      </c>
      <c r="B29" s="22">
        <v>32360</v>
      </c>
      <c r="C29" s="22">
        <v>5.3800000000000001E-12</v>
      </c>
      <c r="D29" s="22">
        <f t="shared" si="0"/>
        <v>32336.006359190153</v>
      </c>
      <c r="E29" s="22">
        <f t="shared" si="1"/>
        <v>880.82831573880014</v>
      </c>
      <c r="F29" s="22">
        <v>28506.236434108454</v>
      </c>
      <c r="G29" s="22">
        <v>2.7694216666666684E-11</v>
      </c>
      <c r="H29" s="22">
        <f t="shared" si="2"/>
        <v>28077.8361339886</v>
      </c>
      <c r="I29" s="22">
        <f t="shared" si="3"/>
        <v>3468.2204985434241</v>
      </c>
      <c r="J29" s="22">
        <f>H29*VLOOKUP(A29,'4. R Calibration Tables'!$A$5:$N$46,13,FALSE)+VLOOKUP(A29,'4. R Calibration Tables'!$A$5:$N$46,14,FALSE)</f>
        <v>29426.685829342608</v>
      </c>
      <c r="K29" s="22">
        <f t="shared" si="4"/>
        <v>3468.2204985434241</v>
      </c>
      <c r="L29" s="22">
        <f t="shared" si="5"/>
        <v>29835.449272710823</v>
      </c>
      <c r="M29" s="22">
        <f t="shared" si="6"/>
        <v>2.5247516752655718E-11</v>
      </c>
      <c r="N29" s="22">
        <v>1.2834000000000001</v>
      </c>
      <c r="O29" s="40">
        <v>-3640.2</v>
      </c>
      <c r="P29" s="22">
        <f t="shared" si="9"/>
        <v>29426.685829342608</v>
      </c>
      <c r="Q29" s="58">
        <f t="shared" si="10"/>
        <v>810.91418783063091</v>
      </c>
      <c r="R29" s="22">
        <f t="shared" si="11"/>
        <v>29449.032274465193</v>
      </c>
      <c r="S29" s="22">
        <f t="shared" si="12"/>
        <v>5.9806504665110006E-12</v>
      </c>
    </row>
    <row r="30" spans="1:19" x14ac:dyDescent="0.25">
      <c r="A30" s="22">
        <v>24902</v>
      </c>
      <c r="B30" s="22">
        <v>32350</v>
      </c>
      <c r="C30" s="22">
        <v>7.1700000000000003E-12</v>
      </c>
      <c r="D30" s="22">
        <f t="shared" si="0"/>
        <v>32307.44821993796</v>
      </c>
      <c r="E30" s="22">
        <f t="shared" si="1"/>
        <v>1172.4928277053175</v>
      </c>
      <c r="F30" s="22">
        <v>28555.857400722063</v>
      </c>
      <c r="G30" s="22">
        <v>2.9988168953068642E-11</v>
      </c>
      <c r="H30" s="22">
        <f t="shared" si="2"/>
        <v>28052.256722736802</v>
      </c>
      <c r="I30" s="22">
        <f t="shared" si="3"/>
        <v>3758.608187160075</v>
      </c>
      <c r="J30" s="22">
        <f>H30*VLOOKUP(A30,'4. R Calibration Tables'!$A$5:$N$46,13,FALSE)+VLOOKUP(A30,'4. R Calibration Tables'!$A$5:$N$46,14,FALSE)</f>
        <v>29399.778846646845</v>
      </c>
      <c r="K30" s="22">
        <f t="shared" si="4"/>
        <v>3758.608187160075</v>
      </c>
      <c r="L30" s="22">
        <f t="shared" si="5"/>
        <v>29880.297274294742</v>
      </c>
      <c r="M30" s="22">
        <f t="shared" si="6"/>
        <v>2.7345381133539379E-11</v>
      </c>
      <c r="N30" s="22">
        <v>1.2834000000000001</v>
      </c>
      <c r="O30" s="40">
        <v>-3640.2</v>
      </c>
      <c r="P30" s="22">
        <f t="shared" si="9"/>
        <v>29399.778846646845</v>
      </c>
      <c r="Q30" s="58">
        <f t="shared" si="10"/>
        <v>1183.5977474012407</v>
      </c>
      <c r="R30" s="22">
        <f t="shared" si="11"/>
        <v>29447.428988335341</v>
      </c>
      <c r="S30" s="22">
        <f t="shared" si="12"/>
        <v>8.7377293043363423E-12</v>
      </c>
    </row>
    <row r="31" spans="1:19" x14ac:dyDescent="0.25">
      <c r="A31" s="22">
        <v>24902</v>
      </c>
      <c r="B31" s="22">
        <v>32270</v>
      </c>
      <c r="C31" s="22">
        <v>8.9799999999999993E-12</v>
      </c>
      <c r="D31" s="22">
        <f t="shared" si="0"/>
        <v>32203.795751225673</v>
      </c>
      <c r="E31" s="22">
        <f t="shared" si="1"/>
        <v>1460.1466040750022</v>
      </c>
      <c r="F31" s="22">
        <v>28555.965467625861</v>
      </c>
      <c r="G31" s="22">
        <v>3.19274751798561E-11</v>
      </c>
      <c r="H31" s="22">
        <f t="shared" si="2"/>
        <v>27986.458570117327</v>
      </c>
      <c r="I31" s="22">
        <f t="shared" si="3"/>
        <v>3992.3027430943462</v>
      </c>
      <c r="J31" s="22">
        <f>H31*VLOOKUP(A31,'4. R Calibration Tables'!$A$5:$N$46,13,FALSE)+VLOOKUP(A31,'4. R Calibration Tables'!$A$5:$N$46,14,FALSE)</f>
        <v>29330.565769906418</v>
      </c>
      <c r="K31" s="22">
        <f t="shared" si="4"/>
        <v>3992.3027430943462</v>
      </c>
      <c r="L31" s="22">
        <f t="shared" si="5"/>
        <v>29873.97435321004</v>
      </c>
      <c r="M31" s="22">
        <f t="shared" si="6"/>
        <v>2.912030543323268E-11</v>
      </c>
      <c r="N31" s="22">
        <v>1.2834000000000001</v>
      </c>
      <c r="O31" s="40">
        <v>-3640.2</v>
      </c>
      <c r="P31" s="22">
        <f t="shared" si="9"/>
        <v>29330.565769906418</v>
      </c>
      <c r="Q31" s="58">
        <f t="shared" si="10"/>
        <v>1483.5213404872848</v>
      </c>
      <c r="R31" s="22">
        <f t="shared" si="11"/>
        <v>29405.601334680257</v>
      </c>
      <c r="S31" s="22">
        <f t="shared" si="12"/>
        <v>1.0993328243909617E-11</v>
      </c>
    </row>
    <row r="32" spans="1:19" x14ac:dyDescent="0.25">
      <c r="A32" s="22">
        <v>24902</v>
      </c>
      <c r="B32" s="22">
        <v>32370</v>
      </c>
      <c r="C32" s="22">
        <v>1.286E-11</v>
      </c>
      <c r="D32" s="22">
        <f t="shared" si="0"/>
        <v>32233.258687571833</v>
      </c>
      <c r="E32" s="22">
        <f t="shared" si="1"/>
        <v>2099.432803586531</v>
      </c>
      <c r="F32" s="22">
        <v>28693.618390804524</v>
      </c>
      <c r="G32" s="22">
        <v>3.5923990421455947E-11</v>
      </c>
      <c r="H32" s="22">
        <f t="shared" si="2"/>
        <v>27966.171991397674</v>
      </c>
      <c r="I32" s="22">
        <f t="shared" si="3"/>
        <v>4510.4202820064347</v>
      </c>
      <c r="J32" s="22">
        <f>H32*VLOOKUP(A32,'4. R Calibration Tables'!$A$5:$N$46,13,FALSE)+VLOOKUP(A32,'4. R Calibration Tables'!$A$5:$N$46,14,FALSE)</f>
        <v>29309.226317751214</v>
      </c>
      <c r="K32" s="22">
        <f t="shared" si="4"/>
        <v>4510.4202820064347</v>
      </c>
      <c r="L32" s="22">
        <f t="shared" si="5"/>
        <v>30003.338502760125</v>
      </c>
      <c r="M32" s="22">
        <f t="shared" si="6"/>
        <v>3.278151178469751E-11</v>
      </c>
      <c r="N32" s="22">
        <v>1.2834000000000001</v>
      </c>
      <c r="O32" s="40">
        <v>-3640.2</v>
      </c>
      <c r="P32" s="22">
        <f t="shared" si="9"/>
        <v>29309.226317751214</v>
      </c>
      <c r="Q32" s="58">
        <f t="shared" si="10"/>
        <v>2148.4733899270586</v>
      </c>
      <c r="R32" s="22">
        <f t="shared" si="11"/>
        <v>29466.717268115503</v>
      </c>
      <c r="S32" s="22">
        <f t="shared" si="12"/>
        <v>1.5899364703895736E-11</v>
      </c>
    </row>
    <row r="33" spans="1:19" x14ac:dyDescent="0.25">
      <c r="A33" s="22">
        <v>24902</v>
      </c>
      <c r="B33" s="22">
        <v>32820</v>
      </c>
      <c r="C33" s="22">
        <v>2.392E-11</v>
      </c>
      <c r="D33" s="22">
        <f t="shared" si="0"/>
        <v>32332.176586905312</v>
      </c>
      <c r="E33" s="22">
        <f t="shared" si="1"/>
        <v>3971.4471840129218</v>
      </c>
      <c r="F33" s="22">
        <v>29097.749011857733</v>
      </c>
      <c r="G33" s="22">
        <v>4.6500571936758864E-11</v>
      </c>
      <c r="H33" s="22">
        <f t="shared" si="2"/>
        <v>27849.555727059425</v>
      </c>
      <c r="I33" s="22">
        <f t="shared" si="3"/>
        <v>5895.8992904502584</v>
      </c>
      <c r="J33" s="22">
        <f>H33*VLOOKUP(A33,'4. R Calibration Tables'!$A$5:$N$46,13,FALSE)+VLOOKUP(A33,'4. R Calibration Tables'!$A$5:$N$46,14,FALSE)</f>
        <v>29186.557669293812</v>
      </c>
      <c r="K33" s="22">
        <f t="shared" si="4"/>
        <v>5895.8992904502584</v>
      </c>
      <c r="L33" s="22">
        <f t="shared" si="5"/>
        <v>30377.572685076346</v>
      </c>
      <c r="M33" s="22">
        <f t="shared" si="6"/>
        <v>4.2501084733998452E-11</v>
      </c>
      <c r="N33" s="22">
        <v>1.2834000000000001</v>
      </c>
      <c r="O33" s="40">
        <v>-3640.2</v>
      </c>
      <c r="P33" s="22">
        <f t="shared" si="9"/>
        <v>29186.557669293812</v>
      </c>
      <c r="Q33" s="58">
        <f t="shared" si="10"/>
        <v>3926.5971493638626</v>
      </c>
      <c r="R33" s="22">
        <f t="shared" si="11"/>
        <v>29714.820212211413</v>
      </c>
      <c r="S33" s="22">
        <f t="shared" si="12"/>
        <v>2.8936517756294961E-11</v>
      </c>
    </row>
    <row r="34" spans="1:19" x14ac:dyDescent="0.25">
      <c r="A34" s="22">
        <v>24902</v>
      </c>
      <c r="B34" s="22">
        <v>32430</v>
      </c>
      <c r="C34" s="22">
        <v>4.93E-11</v>
      </c>
      <c r="D34" s="22">
        <f t="shared" si="0"/>
        <v>30520.136197978562</v>
      </c>
      <c r="E34" s="22">
        <f t="shared" si="1"/>
        <v>7634.7431755942889</v>
      </c>
      <c r="F34" s="22">
        <v>29380.187640449403</v>
      </c>
      <c r="G34" s="22">
        <v>7.3366902621722787E-11</v>
      </c>
      <c r="H34" s="22">
        <f t="shared" si="2"/>
        <v>26379.602583097494</v>
      </c>
      <c r="I34" s="22">
        <f t="shared" si="3"/>
        <v>8896.8669389692586</v>
      </c>
      <c r="J34" s="22">
        <f>H34*VLOOKUP(A34,'4. R Calibration Tables'!$A$5:$N$46,13,FALSE)+VLOOKUP(A34,'4. R Calibration Tables'!$A$5:$N$46,14,FALSE)</f>
        <v>27640.313957160255</v>
      </c>
      <c r="K34" s="22">
        <f t="shared" si="4"/>
        <v>8896.8669389692586</v>
      </c>
      <c r="L34" s="22">
        <f t="shared" si="5"/>
        <v>30504.038350899249</v>
      </c>
      <c r="M34" s="22">
        <f t="shared" si="6"/>
        <v>6.7440796089020799E-11</v>
      </c>
      <c r="N34" s="22">
        <v>1.2834000000000001</v>
      </c>
      <c r="O34" s="40">
        <v>-3640.2</v>
      </c>
      <c r="P34" s="22">
        <f t="shared" si="9"/>
        <v>27640.313957160255</v>
      </c>
      <c r="Q34" s="58">
        <f t="shared" si="10"/>
        <v>7778.0390294731469</v>
      </c>
      <c r="R34" s="22">
        <f t="shared" si="11"/>
        <v>29829.069527656789</v>
      </c>
      <c r="S34" s="22">
        <f t="shared" si="12"/>
        <v>6.0293895342507819E-11</v>
      </c>
    </row>
    <row r="35" spans="1:19" x14ac:dyDescent="0.25">
      <c r="A35" s="22">
        <v>24902</v>
      </c>
      <c r="B35" s="22">
        <v>32400</v>
      </c>
      <c r="C35" s="22">
        <v>6.9709999999999998E-11</v>
      </c>
      <c r="D35" s="22">
        <f t="shared" si="0"/>
        <v>28802.95827595329</v>
      </c>
      <c r="E35" s="22">
        <f t="shared" si="1"/>
        <v>10178.675881202853</v>
      </c>
      <c r="F35" s="22">
        <v>29677.096000000067</v>
      </c>
      <c r="G35" s="22">
        <v>9.3111558000000229E-11</v>
      </c>
      <c r="H35" s="22">
        <f t="shared" si="2"/>
        <v>25003.24773961895</v>
      </c>
      <c r="I35" s="22">
        <f t="shared" si="3"/>
        <v>10810.244490838126</v>
      </c>
      <c r="J35" s="22">
        <f>H35*VLOOKUP(A35,'4. R Calibration Tables'!$A$5:$N$46,13,FALSE)+VLOOKUP(A35,'4. R Calibration Tables'!$A$5:$N$46,14,FALSE)</f>
        <v>26192.526297305176</v>
      </c>
      <c r="K35" s="22">
        <f t="shared" si="4"/>
        <v>10810.244490838126</v>
      </c>
      <c r="L35" s="22">
        <f t="shared" si="5"/>
        <v>30654.157245967021</v>
      </c>
      <c r="M35" s="22">
        <f t="shared" si="6"/>
        <v>8.6050747979733385E-11</v>
      </c>
      <c r="N35" s="22">
        <v>1.2834000000000001</v>
      </c>
      <c r="O35" s="40">
        <v>-3640.2</v>
      </c>
      <c r="P35" s="22">
        <f t="shared" si="9"/>
        <v>26192.526297305176</v>
      </c>
      <c r="Q35" s="58">
        <f t="shared" si="10"/>
        <v>10233.667779541651</v>
      </c>
      <c r="R35" s="22">
        <f t="shared" si="11"/>
        <v>30190.917099066206</v>
      </c>
      <c r="S35" s="22">
        <f t="shared" si="12"/>
        <v>8.2711047832420667E-11</v>
      </c>
    </row>
    <row r="36" spans="1:19" x14ac:dyDescent="0.25">
      <c r="A36" s="22">
        <v>24902</v>
      </c>
      <c r="B36" s="22">
        <v>32380</v>
      </c>
      <c r="C36" s="22">
        <v>1.025E-10</v>
      </c>
      <c r="D36" s="22">
        <f t="shared" si="0"/>
        <v>25502.727356751657</v>
      </c>
      <c r="E36" s="22">
        <f t="shared" si="1"/>
        <v>13243.459109266327</v>
      </c>
      <c r="F36" s="22">
        <v>29756.406101694913</v>
      </c>
      <c r="G36" s="22">
        <v>1.2752755932203368E-10</v>
      </c>
      <c r="H36" s="22">
        <f t="shared" si="2"/>
        <v>22000.536269468917</v>
      </c>
      <c r="I36" s="22">
        <f t="shared" si="3"/>
        <v>13062.668010217812</v>
      </c>
      <c r="J36" s="22">
        <f>H36*VLOOKUP(A36,'4. R Calibration Tables'!$A$5:$N$46,13,FALSE)+VLOOKUP(A36,'4. R Calibration Tables'!$A$5:$N$46,14,FALSE)</f>
        <v>23033.974101854357</v>
      </c>
      <c r="K36" s="22">
        <f t="shared" si="4"/>
        <v>13062.668010217812</v>
      </c>
      <c r="L36" s="22">
        <f t="shared" si="5"/>
        <v>30441.870576454927</v>
      </c>
      <c r="M36" s="22">
        <f t="shared" si="6"/>
        <v>1.1906320879327912E-10</v>
      </c>
      <c r="N36" s="22">
        <v>1.2834000000000001</v>
      </c>
      <c r="O36" s="40">
        <v>-3640.2</v>
      </c>
      <c r="P36" s="22">
        <f t="shared" si="9"/>
        <v>23033.974101854357</v>
      </c>
      <c r="Q36" s="58">
        <f t="shared" si="10"/>
        <v>13124.428124313541</v>
      </c>
      <c r="R36" s="22">
        <f t="shared" si="11"/>
        <v>30512.085036102788</v>
      </c>
      <c r="S36" s="22">
        <f t="shared" si="12"/>
        <v>1.19350854138371E-10</v>
      </c>
    </row>
    <row r="37" spans="1:19" x14ac:dyDescent="0.25">
      <c r="A37" s="22">
        <v>24902</v>
      </c>
      <c r="B37" s="22">
        <v>32430</v>
      </c>
      <c r="C37" s="22">
        <v>2.2489999999999999E-10</v>
      </c>
      <c r="D37" s="22">
        <f t="shared" si="0"/>
        <v>14086.098247907948</v>
      </c>
      <c r="E37" s="22">
        <f t="shared" si="1"/>
        <v>16074.638482091577</v>
      </c>
      <c r="F37" s="22">
        <v>29072.150909090829</v>
      </c>
      <c r="G37" s="22">
        <v>2.5756072727272657E-10</v>
      </c>
      <c r="H37" s="22">
        <f t="shared" si="2"/>
        <v>12253.323599226549</v>
      </c>
      <c r="I37" s="22">
        <f t="shared" si="3"/>
        <v>14355.714318252365</v>
      </c>
      <c r="J37" s="22">
        <f>H37*VLOOKUP(A37,'4. R Calibration Tables'!$A$5:$N$46,13,FALSE)+VLOOKUP(A37,'4. R Calibration Tables'!$A$5:$N$46,14,FALSE)</f>
        <v>12780.881094026408</v>
      </c>
      <c r="K37" s="22">
        <f t="shared" si="4"/>
        <v>14355.714318252365</v>
      </c>
      <c r="L37" s="22">
        <f t="shared" si="5"/>
        <v>28905.476266388796</v>
      </c>
      <c r="M37" s="22">
        <f t="shared" si="6"/>
        <v>2.4835321481771548E-10</v>
      </c>
      <c r="N37" s="22">
        <v>1.2834000000000001</v>
      </c>
      <c r="O37" s="40">
        <v>-3640.2</v>
      </c>
      <c r="P37" s="22">
        <f t="shared" si="9"/>
        <v>12780.881094026408</v>
      </c>
      <c r="Q37" s="58">
        <f t="shared" si="10"/>
        <v>14783.923756045086</v>
      </c>
      <c r="R37" s="22">
        <f t="shared" si="11"/>
        <v>29881.767959072662</v>
      </c>
      <c r="S37" s="22">
        <f t="shared" si="12"/>
        <v>2.4740503484733419E-10</v>
      </c>
    </row>
    <row r="38" spans="1:19" x14ac:dyDescent="0.25">
      <c r="A38" s="22">
        <v>24902</v>
      </c>
      <c r="B38" s="22">
        <v>31400</v>
      </c>
      <c r="C38" s="22">
        <v>4.4809999999999998E-10</v>
      </c>
      <c r="D38" s="22">
        <f t="shared" si="0"/>
        <v>5370.6407135456875</v>
      </c>
      <c r="E38" s="22">
        <f t="shared" si="1"/>
        <v>11823.465512756406</v>
      </c>
      <c r="F38" s="22">
        <v>27630.744186046479</v>
      </c>
      <c r="G38" s="22">
        <v>4.8900677131782903E-10</v>
      </c>
      <c r="H38" s="22">
        <f t="shared" si="2"/>
        <v>5051.9366644514048</v>
      </c>
      <c r="I38" s="22">
        <f t="shared" si="3"/>
        <v>10680.20156916232</v>
      </c>
      <c r="J38" s="22">
        <f>H38*VLOOKUP(A38,'4. R Calibration Tables'!$A$5:$N$46,13,FALSE)+VLOOKUP(A38,'4. R Calibration Tables'!$A$5:$N$46,14,FALSE)</f>
        <v>5205.7421773364331</v>
      </c>
      <c r="K38" s="22">
        <f t="shared" si="4"/>
        <v>10680.20156916232</v>
      </c>
      <c r="L38" s="22">
        <f t="shared" si="5"/>
        <v>27117.450762239998</v>
      </c>
      <c r="M38" s="22">
        <f t="shared" si="6"/>
        <v>4.8354159274076858E-10</v>
      </c>
      <c r="N38" s="22">
        <v>1.2834000000000001</v>
      </c>
      <c r="O38" s="40">
        <v>-3640.2</v>
      </c>
      <c r="P38" s="22">
        <f t="shared" si="9"/>
        <v>5205.7421773364331</v>
      </c>
      <c r="Q38" s="58">
        <f t="shared" si="10"/>
        <v>10066.770693862924</v>
      </c>
      <c r="R38" s="22">
        <f t="shared" si="11"/>
        <v>24672.68248106636</v>
      </c>
      <c r="S38" s="22">
        <f t="shared" si="12"/>
        <v>5.0093001421181683E-10</v>
      </c>
    </row>
    <row r="39" spans="1:19" x14ac:dyDescent="0.25">
      <c r="A39" s="22">
        <v>24902</v>
      </c>
      <c r="B39" s="22">
        <v>31060</v>
      </c>
      <c r="C39" s="22">
        <v>6.5040000000000005E-10</v>
      </c>
      <c r="D39" s="22">
        <f t="shared" si="0"/>
        <v>2826.0478568284047</v>
      </c>
      <c r="E39" s="22">
        <f t="shared" si="1"/>
        <v>8932.5528234657431</v>
      </c>
      <c r="F39" s="22">
        <v>26626.620229007753</v>
      </c>
      <c r="G39" s="22">
        <v>6.9654795419847525E-10</v>
      </c>
      <c r="H39" s="22">
        <f t="shared" si="2"/>
        <v>2826.3128993136629</v>
      </c>
      <c r="I39" s="22">
        <f t="shared" si="3"/>
        <v>8201.6532244142054</v>
      </c>
      <c r="J39" s="22">
        <f>H39*VLOOKUP(A39,'4. R Calibration Tables'!$A$5:$N$46,13,FALSE)+VLOOKUP(A39,'4. R Calibration Tables'!$A$5:$N$46,14,FALSE)</f>
        <v>2864.6085387880421</v>
      </c>
      <c r="K39" s="22">
        <f t="shared" si="4"/>
        <v>8201.6532244142054</v>
      </c>
      <c r="L39" s="22">
        <f t="shared" si="5"/>
        <v>26346.740461079691</v>
      </c>
      <c r="M39" s="22">
        <f t="shared" si="6"/>
        <v>6.9453658978572917E-10</v>
      </c>
      <c r="N39" s="22">
        <v>1.2834000000000001</v>
      </c>
      <c r="O39" s="40">
        <v>-3640.2</v>
      </c>
      <c r="P39" s="22">
        <f t="shared" si="9"/>
        <v>2864.6085387880421</v>
      </c>
      <c r="Q39" s="58">
        <f t="shared" si="10"/>
        <v>6885.8017482131918</v>
      </c>
      <c r="R39" s="22">
        <f t="shared" si="11"/>
        <v>19416.352022648447</v>
      </c>
      <c r="S39" s="22">
        <f t="shared" si="12"/>
        <v>7.9123865873910437E-10</v>
      </c>
    </row>
    <row r="40" spans="1:19" x14ac:dyDescent="0.25">
      <c r="A40" s="25">
        <v>12451</v>
      </c>
      <c r="B40" s="25">
        <v>32790</v>
      </c>
      <c r="C40" s="25">
        <v>4.0200000000000002E-12</v>
      </c>
      <c r="D40" s="25">
        <f t="shared" si="0"/>
        <v>32786.513430087893</v>
      </c>
      <c r="E40" s="25">
        <f t="shared" si="1"/>
        <v>338.10127365663681</v>
      </c>
      <c r="F40" s="25">
        <v>29298.231751824795</v>
      </c>
      <c r="G40" s="25">
        <v>2.8207670072992748E-11</v>
      </c>
      <c r="H40" s="25">
        <f t="shared" si="2"/>
        <v>29176.272357751066</v>
      </c>
      <c r="I40" s="25">
        <f t="shared" si="3"/>
        <v>1886.3511067882762</v>
      </c>
      <c r="J40" s="25">
        <f>H40*VLOOKUP(A40,'4. R Calibration Tables'!$A$5:$N$46,13,FALSE)+VLOOKUP(A40,'4. R Calibration Tables'!$A$5:$N$46,14,FALSE)</f>
        <v>30069.756126857701</v>
      </c>
      <c r="K40" s="25">
        <f t="shared" si="4"/>
        <v>1886.3511067882762</v>
      </c>
      <c r="L40" s="25">
        <f t="shared" si="5"/>
        <v>30188.091655854663</v>
      </c>
      <c r="M40" s="25">
        <f t="shared" si="6"/>
        <v>2.6562739546982894E-11</v>
      </c>
      <c r="N40" s="25">
        <v>1.1779999999999999</v>
      </c>
      <c r="O40" s="42">
        <v>-1820.6</v>
      </c>
      <c r="P40" s="25">
        <f t="shared" si="9"/>
        <v>30069.756126857701</v>
      </c>
      <c r="Q40" s="59">
        <f t="shared" si="10"/>
        <v>401.52160379658926</v>
      </c>
      <c r="R40" s="25">
        <f t="shared" si="11"/>
        <v>30075.11764683928</v>
      </c>
      <c r="S40" s="25">
        <f t="shared" si="12"/>
        <v>5.6752836859560344E-12</v>
      </c>
    </row>
    <row r="41" spans="1:19" x14ac:dyDescent="0.25">
      <c r="A41" s="25">
        <v>12451</v>
      </c>
      <c r="B41" s="25">
        <v>32360</v>
      </c>
      <c r="C41" s="25">
        <v>5.5800000000000001E-12</v>
      </c>
      <c r="D41" s="25">
        <f t="shared" si="0"/>
        <v>32353.543822165488</v>
      </c>
      <c r="E41" s="25">
        <f t="shared" si="1"/>
        <v>457.03416993995938</v>
      </c>
      <c r="F41" s="25">
        <v>29128.745724907072</v>
      </c>
      <c r="G41" s="25">
        <v>2.9484791078066952E-11</v>
      </c>
      <c r="H41" s="25">
        <f t="shared" si="2"/>
        <v>28997.83553170626</v>
      </c>
      <c r="I41" s="25">
        <f t="shared" si="3"/>
        <v>1948.3614274207296</v>
      </c>
      <c r="J41" s="25">
        <f>H41*VLOOKUP(A41,'4. R Calibration Tables'!$A$5:$N$46,13,FALSE)+VLOOKUP(A41,'4. R Calibration Tables'!$A$5:$N$46,14,FALSE)</f>
        <v>29885.181073996955</v>
      </c>
      <c r="K41" s="25">
        <f t="shared" si="4"/>
        <v>1948.3614274207296</v>
      </c>
      <c r="L41" s="25">
        <f t="shared" si="5"/>
        <v>30012.204304756764</v>
      </c>
      <c r="M41" s="25">
        <f t="shared" si="6"/>
        <v>2.7767171063874322E-11</v>
      </c>
      <c r="N41" s="25">
        <v>1.1779999999999999</v>
      </c>
      <c r="O41" s="42">
        <v>-1820.6</v>
      </c>
      <c r="P41" s="25">
        <f t="shared" si="9"/>
        <v>29885.181073996955</v>
      </c>
      <c r="Q41" s="59">
        <f t="shared" si="10"/>
        <v>474.56976150161927</v>
      </c>
      <c r="R41" s="25">
        <f t="shared" si="11"/>
        <v>29892.71713201762</v>
      </c>
      <c r="S41" s="25">
        <f t="shared" si="12"/>
        <v>6.7903893533066974E-12</v>
      </c>
    </row>
    <row r="42" spans="1:19" x14ac:dyDescent="0.25">
      <c r="A42" s="25">
        <v>12451</v>
      </c>
      <c r="B42" s="25">
        <v>32360</v>
      </c>
      <c r="C42" s="25">
        <v>7.1899999999999999E-12</v>
      </c>
      <c r="D42" s="25">
        <f t="shared" si="0"/>
        <v>32349.282150424016</v>
      </c>
      <c r="E42" s="25">
        <f t="shared" si="1"/>
        <v>588.8248805709469</v>
      </c>
      <c r="F42" s="25">
        <v>29203.557509157465</v>
      </c>
      <c r="G42" s="25">
        <v>3.2317941025640995E-11</v>
      </c>
      <c r="H42" s="25">
        <f t="shared" si="2"/>
        <v>29045.213490436421</v>
      </c>
      <c r="I42" s="25">
        <f t="shared" si="3"/>
        <v>2144.5595885137927</v>
      </c>
      <c r="J42" s="25">
        <f>H42*VLOOKUP(A42,'4. R Calibration Tables'!$A$5:$N$46,13,FALSE)+VLOOKUP(A42,'4. R Calibration Tables'!$A$5:$N$46,14,FALSE)</f>
        <v>29934.188834507433</v>
      </c>
      <c r="K42" s="25">
        <f t="shared" si="4"/>
        <v>2144.5595885137927</v>
      </c>
      <c r="L42" s="25">
        <f t="shared" si="5"/>
        <v>30087.830406494337</v>
      </c>
      <c r="M42" s="25">
        <f t="shared" si="6"/>
        <v>3.0436565886919824E-11</v>
      </c>
      <c r="N42" s="25">
        <v>1.1779999999999999</v>
      </c>
      <c r="O42" s="42">
        <v>-1820.6</v>
      </c>
      <c r="P42" s="25">
        <f t="shared" si="9"/>
        <v>29934.188834507433</v>
      </c>
      <c r="Q42" s="59">
        <f t="shared" si="10"/>
        <v>705.6911952692476</v>
      </c>
      <c r="R42" s="25">
        <f t="shared" si="11"/>
        <v>29950.825332186854</v>
      </c>
      <c r="S42" s="25">
        <f t="shared" si="12"/>
        <v>1.006130487301929E-11</v>
      </c>
    </row>
    <row r="43" spans="1:19" x14ac:dyDescent="0.25">
      <c r="A43" s="25">
        <v>12451</v>
      </c>
      <c r="B43" s="25">
        <v>32280</v>
      </c>
      <c r="C43" s="25">
        <v>8.7500000000000005E-12</v>
      </c>
      <c r="D43" s="25">
        <f t="shared" si="0"/>
        <v>32264.246651156154</v>
      </c>
      <c r="E43" s="25">
        <f t="shared" si="1"/>
        <v>712.9305244409461</v>
      </c>
      <c r="F43" s="25">
        <v>29140.474729241861</v>
      </c>
      <c r="G43" s="25">
        <v>3.0994216606498162E-11</v>
      </c>
      <c r="H43" s="25">
        <f t="shared" si="2"/>
        <v>28995.712069337293</v>
      </c>
      <c r="I43" s="25">
        <f t="shared" si="3"/>
        <v>2048.7792474994881</v>
      </c>
      <c r="J43" s="25">
        <f>H43*VLOOKUP(A43,'4. R Calibration Tables'!$A$5:$N$46,13,FALSE)+VLOOKUP(A43,'4. R Calibration Tables'!$A$5:$N$46,14,FALSE)</f>
        <v>29882.984564522496</v>
      </c>
      <c r="K43" s="25">
        <f t="shared" si="4"/>
        <v>2048.7792474994881</v>
      </c>
      <c r="L43" s="25">
        <f t="shared" si="5"/>
        <v>30023.448994904993</v>
      </c>
      <c r="M43" s="25">
        <f t="shared" si="6"/>
        <v>2.9189490424697346E-11</v>
      </c>
      <c r="N43" s="25">
        <v>1.1779999999999999</v>
      </c>
      <c r="O43" s="42">
        <v>-1820.6</v>
      </c>
      <c r="P43" s="25">
        <f t="shared" si="9"/>
        <v>29882.984564522496</v>
      </c>
      <c r="Q43" s="59">
        <f t="shared" si="10"/>
        <v>592.86195355439668</v>
      </c>
      <c r="R43" s="25">
        <f t="shared" si="11"/>
        <v>29894.7466191196</v>
      </c>
      <c r="S43" s="25">
        <f t="shared" si="12"/>
        <v>8.4830227551625775E-12</v>
      </c>
    </row>
    <row r="44" spans="1:19" x14ac:dyDescent="0.25">
      <c r="A44" s="25">
        <v>12451</v>
      </c>
      <c r="B44" s="25">
        <v>32370</v>
      </c>
      <c r="C44" s="25">
        <v>1.276E-11</v>
      </c>
      <c r="D44" s="25">
        <f t="shared" si="0"/>
        <v>32336.236735872975</v>
      </c>
      <c r="E44" s="25">
        <f t="shared" si="1"/>
        <v>1044.881285978186</v>
      </c>
      <c r="F44" s="25">
        <v>29301.579007633525</v>
      </c>
      <c r="G44" s="25">
        <v>3.5887014503816764E-11</v>
      </c>
      <c r="H44" s="25">
        <f t="shared" si="2"/>
        <v>29104.615045743431</v>
      </c>
      <c r="I44" s="25">
        <f t="shared" si="3"/>
        <v>2394.2765689651765</v>
      </c>
      <c r="J44" s="25">
        <f>H44*VLOOKUP(A44,'4. R Calibration Tables'!$A$5:$N$46,13,FALSE)+VLOOKUP(A44,'4. R Calibration Tables'!$A$5:$N$46,14,FALSE)</f>
        <v>29995.633803317003</v>
      </c>
      <c r="K44" s="25">
        <f t="shared" si="4"/>
        <v>2394.2765689651765</v>
      </c>
      <c r="L44" s="25">
        <f t="shared" si="5"/>
        <v>30186.746960861343</v>
      </c>
      <c r="M44" s="25">
        <f t="shared" si="6"/>
        <v>3.379993434545236E-11</v>
      </c>
      <c r="N44" s="25">
        <v>1.1779999999999999</v>
      </c>
      <c r="O44" s="42">
        <v>-1820.6</v>
      </c>
      <c r="P44" s="25">
        <f t="shared" si="9"/>
        <v>29995.633803317003</v>
      </c>
      <c r="Q44" s="59">
        <f t="shared" si="10"/>
        <v>999.8577982409779</v>
      </c>
      <c r="R44" s="25">
        <f t="shared" si="11"/>
        <v>30028.962507863085</v>
      </c>
      <c r="S44" s="25">
        <f t="shared" si="12"/>
        <v>1.4189129945334857E-11</v>
      </c>
    </row>
    <row r="45" spans="1:19" x14ac:dyDescent="0.25">
      <c r="A45" s="25">
        <v>12451</v>
      </c>
      <c r="B45" s="25">
        <v>32810</v>
      </c>
      <c r="C45" s="25">
        <v>2.3949999999999999E-11</v>
      </c>
      <c r="D45" s="25">
        <f t="shared" si="0"/>
        <v>32686.473604674273</v>
      </c>
      <c r="E45" s="25">
        <f t="shared" si="1"/>
        <v>2009.3885289547623</v>
      </c>
      <c r="F45" s="25">
        <v>29723.371428571518</v>
      </c>
      <c r="G45" s="25">
        <v>5.0176704029304197E-11</v>
      </c>
      <c r="H45" s="25">
        <f t="shared" si="2"/>
        <v>29324.16796645401</v>
      </c>
      <c r="I45" s="25">
        <f t="shared" si="3"/>
        <v>3421.4484324513528</v>
      </c>
      <c r="J45" s="25">
        <f>H45*VLOOKUP(A45,'4. R Calibration Tables'!$A$5:$N$46,13,FALSE)+VLOOKUP(A45,'4. R Calibration Tables'!$A$5:$N$46,14,FALSE)</f>
        <v>30222.739344500027</v>
      </c>
      <c r="K45" s="25">
        <f t="shared" si="4"/>
        <v>3421.4484324513528</v>
      </c>
      <c r="L45" s="25">
        <f t="shared" si="5"/>
        <v>30610.073836006148</v>
      </c>
      <c r="M45" s="25">
        <f t="shared" si="6"/>
        <v>4.7274581671627066E-11</v>
      </c>
      <c r="N45" s="25">
        <v>1.1779999999999999</v>
      </c>
      <c r="O45" s="42">
        <v>-1820.6</v>
      </c>
      <c r="P45" s="25">
        <f t="shared" si="9"/>
        <v>30222.739344500027</v>
      </c>
      <c r="Q45" s="59">
        <f t="shared" si="10"/>
        <v>2209.8662534276937</v>
      </c>
      <c r="R45" s="25">
        <f t="shared" si="11"/>
        <v>30384.323269847526</v>
      </c>
      <c r="S45" s="25">
        <f t="shared" si="12"/>
        <v>3.0760861534082053E-11</v>
      </c>
    </row>
    <row r="46" spans="1:19" x14ac:dyDescent="0.25">
      <c r="A46" s="25">
        <v>12451</v>
      </c>
      <c r="B46" s="25">
        <v>32430</v>
      </c>
      <c r="C46" s="25">
        <v>4.9329999999999999E-11</v>
      </c>
      <c r="D46" s="25">
        <f t="shared" si="0"/>
        <v>31929.871615309261</v>
      </c>
      <c r="E46" s="25">
        <f t="shared" si="1"/>
        <v>3996.1275147757005</v>
      </c>
      <c r="F46" s="25">
        <v>29721.733076923007</v>
      </c>
      <c r="G46" s="25">
        <v>7.0269928846153813E-11</v>
      </c>
      <c r="H46" s="25">
        <f t="shared" si="2"/>
        <v>28948.89678602152</v>
      </c>
      <c r="I46" s="25">
        <f t="shared" si="3"/>
        <v>4729.9849912868667</v>
      </c>
      <c r="J46" s="25">
        <f>H46*VLOOKUP(A46,'4. R Calibration Tables'!$A$5:$N$46,13,FALSE)+VLOOKUP(A46,'4. R Calibration Tables'!$A$5:$N$46,14,FALSE)</f>
        <v>29834.558835460659</v>
      </c>
      <c r="K46" s="25">
        <f t="shared" si="4"/>
        <v>4729.9849912868667</v>
      </c>
      <c r="L46" s="25">
        <f t="shared" si="5"/>
        <v>30584.452880859018</v>
      </c>
      <c r="M46" s="25">
        <f t="shared" si="6"/>
        <v>6.6260594024521504E-11</v>
      </c>
      <c r="N46" s="25">
        <v>1.1779999999999999</v>
      </c>
      <c r="O46" s="42">
        <v>-1820.6</v>
      </c>
      <c r="P46" s="25">
        <f t="shared" si="9"/>
        <v>29834.558835460659</v>
      </c>
      <c r="Q46" s="59">
        <f t="shared" si="10"/>
        <v>3751.3223197359289</v>
      </c>
      <c r="R46" s="25">
        <f t="shared" si="11"/>
        <v>30306.240660023883</v>
      </c>
      <c r="S46" s="25">
        <f t="shared" si="12"/>
        <v>5.3033292635284899E-11</v>
      </c>
    </row>
    <row r="47" spans="1:19" x14ac:dyDescent="0.25">
      <c r="A47" s="25">
        <v>12451</v>
      </c>
      <c r="B47" s="25">
        <v>32400</v>
      </c>
      <c r="C47" s="25">
        <v>6.9599999999999997E-11</v>
      </c>
      <c r="D47" s="25">
        <f t="shared" si="0"/>
        <v>31422.061864934294</v>
      </c>
      <c r="E47" s="25">
        <f t="shared" si="1"/>
        <v>5543.3593226592511</v>
      </c>
      <c r="F47" s="25">
        <v>29847.772243346099</v>
      </c>
      <c r="G47" s="25">
        <v>9.2871811787072386E-11</v>
      </c>
      <c r="H47" s="25">
        <f t="shared" si="2"/>
        <v>28507.128585624447</v>
      </c>
      <c r="I47" s="25">
        <f t="shared" si="3"/>
        <v>6182.0628545958043</v>
      </c>
      <c r="J47" s="25">
        <f>H47*VLOOKUP(A47,'4. R Calibration Tables'!$A$5:$N$46,13,FALSE)+VLOOKUP(A47,'4. R Calibration Tables'!$A$5:$N$46,14,FALSE)</f>
        <v>29377.593808969927</v>
      </c>
      <c r="K47" s="25">
        <f t="shared" si="4"/>
        <v>6182.0628545958043</v>
      </c>
      <c r="L47" s="25">
        <f t="shared" si="5"/>
        <v>30678.513870248196</v>
      </c>
      <c r="M47" s="25">
        <f t="shared" si="6"/>
        <v>8.7679643521869679E-11</v>
      </c>
      <c r="N47" s="25">
        <v>1.1779999999999999</v>
      </c>
      <c r="O47" s="42">
        <v>-1820.6</v>
      </c>
      <c r="P47" s="25">
        <f t="shared" si="9"/>
        <v>29377.593808969927</v>
      </c>
      <c r="Q47" s="59">
        <f t="shared" si="10"/>
        <v>5461.8700427138574</v>
      </c>
      <c r="R47" s="25">
        <f t="shared" si="11"/>
        <v>30393.062419417747</v>
      </c>
      <c r="S47" s="25">
        <f t="shared" si="12"/>
        <v>7.8192766200376604E-11</v>
      </c>
    </row>
    <row r="48" spans="1:19" x14ac:dyDescent="0.25">
      <c r="A48" s="25">
        <v>12451</v>
      </c>
      <c r="B48" s="25">
        <v>32380</v>
      </c>
      <c r="C48" s="25">
        <v>1.025E-10</v>
      </c>
      <c r="D48" s="25">
        <f t="shared" si="0"/>
        <v>30334.910404834351</v>
      </c>
      <c r="E48" s="25">
        <f t="shared" si="1"/>
        <v>7876.3957264226465</v>
      </c>
      <c r="F48" s="25">
        <v>30095.673577235644</v>
      </c>
      <c r="G48" s="25">
        <v>1.269538902439026E-10</v>
      </c>
      <c r="H48" s="25">
        <f t="shared" si="2"/>
        <v>27627.321285560651</v>
      </c>
      <c r="I48" s="25">
        <f t="shared" si="3"/>
        <v>8257.9635387942308</v>
      </c>
      <c r="J48" s="25">
        <f>H48*VLOOKUP(A48,'4. R Calibration Tables'!$A$5:$N$46,13,FALSE)+VLOOKUP(A48,'4. R Calibration Tables'!$A$5:$N$46,14,FALSE)</f>
        <v>28467.521137783937</v>
      </c>
      <c r="K48" s="25">
        <f t="shared" si="4"/>
        <v>8257.9635387942308</v>
      </c>
      <c r="L48" s="25">
        <f t="shared" si="5"/>
        <v>30863.021661977575</v>
      </c>
      <c r="M48" s="25">
        <f t="shared" si="6"/>
        <v>1.2014363402880866E-10</v>
      </c>
      <c r="N48" s="25">
        <v>1.1779999999999999</v>
      </c>
      <c r="O48" s="42">
        <v>-1820.6</v>
      </c>
      <c r="P48" s="25">
        <f t="shared" si="9"/>
        <v>28467.521137783937</v>
      </c>
      <c r="Q48" s="59">
        <f t="shared" si="10"/>
        <v>7907.2810486996023</v>
      </c>
      <c r="R48" s="25">
        <f t="shared" si="11"/>
        <v>30663.887069348544</v>
      </c>
      <c r="S48" s="25">
        <f t="shared" si="12"/>
        <v>1.1578870990415152E-10</v>
      </c>
    </row>
    <row r="49" spans="1:19" x14ac:dyDescent="0.25">
      <c r="A49" s="25">
        <v>12451</v>
      </c>
      <c r="B49" s="25">
        <v>32430</v>
      </c>
      <c r="C49" s="25">
        <v>2.25E-10</v>
      </c>
      <c r="D49" s="25">
        <f t="shared" si="0"/>
        <v>24459.650249832834</v>
      </c>
      <c r="E49" s="25">
        <f t="shared" si="1"/>
        <v>13962.520089795091</v>
      </c>
      <c r="F49" s="25">
        <v>30769.086821705441</v>
      </c>
      <c r="G49" s="25">
        <v>2.4929937984496142E-10</v>
      </c>
      <c r="H49" s="25">
        <f t="shared" si="2"/>
        <v>22622.434898371517</v>
      </c>
      <c r="I49" s="25">
        <f t="shared" si="3"/>
        <v>13575.606902651343</v>
      </c>
      <c r="J49" s="25">
        <f>H49*VLOOKUP(A49,'4. R Calibration Tables'!$A$5:$N$46,13,FALSE)+VLOOKUP(A49,'4. R Calibration Tables'!$A$5:$N$46,14,FALSE)</f>
        <v>23290.466658875495</v>
      </c>
      <c r="K49" s="25">
        <f t="shared" si="4"/>
        <v>13575.606902651343</v>
      </c>
      <c r="L49" s="25">
        <f t="shared" si="5"/>
        <v>31203.451206356993</v>
      </c>
      <c r="M49" s="25">
        <f t="shared" si="6"/>
        <v>2.3877801144996779E-10</v>
      </c>
      <c r="N49" s="25">
        <v>1.1779999999999999</v>
      </c>
      <c r="O49" s="42">
        <v>-1820.6</v>
      </c>
      <c r="P49" s="25">
        <f t="shared" si="9"/>
        <v>23290.466658875495</v>
      </c>
      <c r="Q49" s="59">
        <f t="shared" si="10"/>
        <v>14171.46493132328</v>
      </c>
      <c r="R49" s="25">
        <f t="shared" si="11"/>
        <v>31913.326013357058</v>
      </c>
      <c r="S49" s="25">
        <f t="shared" si="12"/>
        <v>2.4371394842375326E-10</v>
      </c>
    </row>
    <row r="50" spans="1:19" x14ac:dyDescent="0.25">
      <c r="A50" s="25">
        <v>12451</v>
      </c>
      <c r="B50" s="25">
        <v>31900</v>
      </c>
      <c r="C50" s="25">
        <v>4.505E-10</v>
      </c>
      <c r="D50" s="25">
        <f t="shared" si="0"/>
        <v>14090.249361255595</v>
      </c>
      <c r="E50" s="25">
        <f t="shared" si="1"/>
        <v>15841.206632125271</v>
      </c>
      <c r="F50" s="25">
        <v>29948.15836298931</v>
      </c>
      <c r="G50" s="25">
        <v>4.8018695729537352E-10</v>
      </c>
      <c r="H50" s="25">
        <f t="shared" si="2"/>
        <v>13218.087393775577</v>
      </c>
      <c r="I50" s="25">
        <f t="shared" si="3"/>
        <v>14870.761250693753</v>
      </c>
      <c r="J50" s="25">
        <f>H50*VLOOKUP(A50,'4. R Calibration Tables'!$A$5:$N$46,13,FALSE)+VLOOKUP(A50,'4. R Calibration Tables'!$A$5:$N$46,14,FALSE)</f>
        <v>13562.609600121456</v>
      </c>
      <c r="K50" s="25">
        <f t="shared" si="4"/>
        <v>14870.761250693753</v>
      </c>
      <c r="L50" s="25">
        <f t="shared" si="5"/>
        <v>29867.697388916502</v>
      </c>
      <c r="M50" s="25">
        <f t="shared" si="6"/>
        <v>4.6924980015353811E-10</v>
      </c>
      <c r="N50" s="25">
        <v>1.1779999999999999</v>
      </c>
      <c r="O50" s="42">
        <v>-1820.6</v>
      </c>
      <c r="P50" s="25">
        <f t="shared" si="9"/>
        <v>13562.609600121456</v>
      </c>
      <c r="Q50" s="59">
        <f t="shared" si="10"/>
        <v>15697.15675331724</v>
      </c>
      <c r="R50" s="25">
        <f t="shared" si="11"/>
        <v>31730.258555821434</v>
      </c>
      <c r="S50" s="25">
        <f t="shared" si="12"/>
        <v>4.66251263771145E-10</v>
      </c>
    </row>
    <row r="51" spans="1:19" x14ac:dyDescent="0.25">
      <c r="A51" s="25">
        <v>12451</v>
      </c>
      <c r="B51" s="25">
        <v>31930</v>
      </c>
      <c r="C51" s="25">
        <v>6.5300000000000002E-10</v>
      </c>
      <c r="D51" s="25">
        <f t="shared" si="0"/>
        <v>8722.4266963373993</v>
      </c>
      <c r="E51" s="25">
        <f t="shared" si="1"/>
        <v>14227.661682127313</v>
      </c>
      <c r="F51" s="25">
        <v>29984.047430830011</v>
      </c>
      <c r="G51" s="25">
        <v>6.8584101185770707E-10</v>
      </c>
      <c r="H51" s="25">
        <f t="shared" si="2"/>
        <v>8356.3228685090453</v>
      </c>
      <c r="I51" s="25">
        <f t="shared" si="3"/>
        <v>13443.520720181061</v>
      </c>
      <c r="J51" s="25">
        <f>H51*VLOOKUP(A51,'4. R Calibration Tables'!$A$5:$N$46,13,FALSE)+VLOOKUP(A51,'4. R Calibration Tables'!$A$5:$N$46,14,FALSE)</f>
        <v>8533.6003751857552</v>
      </c>
      <c r="K51" s="25">
        <f t="shared" si="4"/>
        <v>13443.520720181061</v>
      </c>
      <c r="L51" s="25">
        <f t="shared" si="5"/>
        <v>29712.029339291486</v>
      </c>
      <c r="M51" s="25">
        <f t="shared" si="6"/>
        <v>6.7774184873751792E-10</v>
      </c>
      <c r="N51" s="25">
        <v>1.1779999999999999</v>
      </c>
      <c r="O51" s="42">
        <v>-1820.6</v>
      </c>
      <c r="P51" s="25">
        <f t="shared" si="9"/>
        <v>8533.6003751857552</v>
      </c>
      <c r="Q51" s="59">
        <f t="shared" si="10"/>
        <v>14015.867408373288</v>
      </c>
      <c r="R51" s="25">
        <f t="shared" si="11"/>
        <v>31553.724422748088</v>
      </c>
      <c r="S51" s="25">
        <f t="shared" si="12"/>
        <v>6.6535427165761874E-10</v>
      </c>
    </row>
    <row r="52" spans="1:19" x14ac:dyDescent="0.25">
      <c r="A52" s="28">
        <v>6226</v>
      </c>
      <c r="B52" s="28">
        <v>32800</v>
      </c>
      <c r="C52" s="28">
        <v>4.0499999999999999E-12</v>
      </c>
      <c r="D52" s="28">
        <f t="shared" si="0"/>
        <v>32799.114277210312</v>
      </c>
      <c r="E52" s="28">
        <f t="shared" si="1"/>
        <v>170.44331314809924</v>
      </c>
      <c r="F52" s="28">
        <v>31134.171093749999</v>
      </c>
      <c r="G52" s="28">
        <v>4.3443113281249979E-11</v>
      </c>
      <c r="H52" s="28">
        <f t="shared" si="2"/>
        <v>31047.251512351537</v>
      </c>
      <c r="I52" s="28">
        <f t="shared" si="3"/>
        <v>1642.7459039748946</v>
      </c>
      <c r="J52" s="28">
        <f>H52*VLOOKUP(A52,'4. R Calibration Tables'!$A$5:$N$46,13,FALSE)+VLOOKUP(A52,'4. R Calibration Tables'!$A$5:$N$46,14,FALSE)</f>
        <v>31994.076835595555</v>
      </c>
      <c r="K52" s="28">
        <f t="shared" si="4"/>
        <v>1642.7459039748946</v>
      </c>
      <c r="L52" s="28">
        <f t="shared" si="5"/>
        <v>32078.424138969654</v>
      </c>
      <c r="M52" s="28">
        <f t="shared" si="6"/>
        <v>4.0916530381889016E-11</v>
      </c>
      <c r="N52" s="28">
        <v>1.0558000000000001</v>
      </c>
      <c r="O52" s="45">
        <v>-1598.5</v>
      </c>
      <c r="P52" s="28">
        <f t="shared" si="9"/>
        <v>31994.076835595555</v>
      </c>
      <c r="Q52" s="56">
        <f t="shared" si="10"/>
        <v>135.91112541669395</v>
      </c>
      <c r="R52" s="28">
        <f t="shared" si="11"/>
        <v>31994.654187275584</v>
      </c>
      <c r="S52" s="28">
        <f t="shared" si="12"/>
        <v>3.3940561280641229E-12</v>
      </c>
    </row>
    <row r="53" spans="1:19" x14ac:dyDescent="0.25">
      <c r="A53" s="28">
        <v>6226</v>
      </c>
      <c r="B53" s="28">
        <v>32380</v>
      </c>
      <c r="C53" s="28">
        <v>5.5800000000000001E-12</v>
      </c>
      <c r="D53" s="28">
        <f t="shared" si="0"/>
        <v>32378.382459345448</v>
      </c>
      <c r="E53" s="28">
        <f t="shared" si="1"/>
        <v>228.85224481455765</v>
      </c>
      <c r="F53" s="28">
        <v>30707.182213438744</v>
      </c>
      <c r="G53" s="28">
        <v>4.6343691699604685E-11</v>
      </c>
      <c r="H53" s="28">
        <f t="shared" si="2"/>
        <v>30612.310822369182</v>
      </c>
      <c r="I53" s="28">
        <f t="shared" si="3"/>
        <v>1704.1808916814059</v>
      </c>
      <c r="J53" s="28">
        <f>H53*VLOOKUP(A53,'4. R Calibration Tables'!$A$5:$N$46,13,FALSE)+VLOOKUP(A53,'4. R Calibration Tables'!$A$5:$N$46,14,FALSE)</f>
        <v>31545.261537602761</v>
      </c>
      <c r="K53" s="28">
        <f t="shared" si="4"/>
        <v>1704.1808916814059</v>
      </c>
      <c r="L53" s="28">
        <f t="shared" si="5"/>
        <v>31637.327108468613</v>
      </c>
      <c r="M53" s="28">
        <f t="shared" si="6"/>
        <v>4.3650858485961989E-11</v>
      </c>
      <c r="N53" s="28">
        <v>1.0558000000000001</v>
      </c>
      <c r="O53" s="45">
        <v>-1598.5</v>
      </c>
      <c r="P53" s="28">
        <f t="shared" si="9"/>
        <v>31545.261537602761</v>
      </c>
      <c r="Q53" s="56">
        <f t="shared" si="10"/>
        <v>200.77418543722843</v>
      </c>
      <c r="R53" s="28">
        <f t="shared" si="11"/>
        <v>31546.539392709143</v>
      </c>
      <c r="S53" s="28">
        <f t="shared" si="12"/>
        <v>5.1574263014542874E-12</v>
      </c>
    </row>
    <row r="54" spans="1:19" x14ac:dyDescent="0.25">
      <c r="A54" s="28">
        <v>6226</v>
      </c>
      <c r="B54" s="28">
        <v>32360</v>
      </c>
      <c r="C54" s="28">
        <v>7.15E-12</v>
      </c>
      <c r="D54" s="28">
        <f t="shared" si="0"/>
        <v>32357.34918136803</v>
      </c>
      <c r="E54" s="28">
        <f t="shared" si="1"/>
        <v>292.8710707651116</v>
      </c>
      <c r="F54" s="28">
        <v>30696.152985074619</v>
      </c>
      <c r="G54" s="28">
        <v>4.6581382835820881E-11</v>
      </c>
      <c r="H54" s="28">
        <f t="shared" si="2"/>
        <v>30600.411998456919</v>
      </c>
      <c r="I54" s="28">
        <f t="shared" si="3"/>
        <v>1711.6406268958565</v>
      </c>
      <c r="J54" s="28">
        <f>H54*VLOOKUP(A54,'4. R Calibration Tables'!$A$5:$N$46,13,FALSE)+VLOOKUP(A54,'4. R Calibration Tables'!$A$5:$N$46,14,FALSE)</f>
        <v>31532.983141207696</v>
      </c>
      <c r="K54" s="28">
        <f t="shared" si="4"/>
        <v>1711.6406268958565</v>
      </c>
      <c r="L54" s="28">
        <f t="shared" si="5"/>
        <v>31625.892639256796</v>
      </c>
      <c r="M54" s="28">
        <f t="shared" si="6"/>
        <v>4.3874860695845509E-11</v>
      </c>
      <c r="N54" s="28">
        <v>1.0558000000000001</v>
      </c>
      <c r="O54" s="45">
        <v>-1598.5</v>
      </c>
      <c r="P54" s="28">
        <f t="shared" si="9"/>
        <v>31532.983141207696</v>
      </c>
      <c r="Q54" s="56">
        <f t="shared" si="10"/>
        <v>208.65017387664534</v>
      </c>
      <c r="R54" s="28">
        <f t="shared" si="11"/>
        <v>31534.363755749106</v>
      </c>
      <c r="S54" s="28">
        <f t="shared" si="12"/>
        <v>5.3638995307716458E-12</v>
      </c>
    </row>
    <row r="55" spans="1:19" x14ac:dyDescent="0.25">
      <c r="A55" s="28">
        <v>6226</v>
      </c>
      <c r="B55" s="28">
        <v>32290</v>
      </c>
      <c r="C55" s="28">
        <v>8.8999999999999996E-12</v>
      </c>
      <c r="D55" s="28">
        <f t="shared" si="0"/>
        <v>32285.919557774647</v>
      </c>
      <c r="E55" s="28">
        <f t="shared" si="1"/>
        <v>362.96119551240326</v>
      </c>
      <c r="F55" s="28">
        <v>30615.851562500011</v>
      </c>
      <c r="G55" s="28">
        <v>4.9148202734375008E-11</v>
      </c>
      <c r="H55" s="28">
        <f t="shared" si="2"/>
        <v>30510.138145035646</v>
      </c>
      <c r="I55" s="28">
        <f t="shared" si="3"/>
        <v>1795.9206470837428</v>
      </c>
      <c r="J55" s="28">
        <f>H55*VLOOKUP(A55,'4. R Calibration Tables'!$A$5:$N$46,13,FALSE)+VLOOKUP(A55,'4. R Calibration Tables'!$A$5:$N$46,14,FALSE)</f>
        <v>31439.829551862287</v>
      </c>
      <c r="K55" s="28">
        <f t="shared" si="4"/>
        <v>1795.9206470837428</v>
      </c>
      <c r="L55" s="28">
        <f t="shared" si="5"/>
        <v>31542.416970960767</v>
      </c>
      <c r="M55" s="28">
        <f t="shared" si="6"/>
        <v>4.6293818784626955E-11</v>
      </c>
      <c r="N55" s="28">
        <v>1.0558000000000001</v>
      </c>
      <c r="O55" s="45">
        <v>-1598.5</v>
      </c>
      <c r="P55" s="28">
        <f t="shared" si="9"/>
        <v>31439.829551862287</v>
      </c>
      <c r="Q55" s="56">
        <f t="shared" si="10"/>
        <v>297.63301919101582</v>
      </c>
      <c r="R55" s="28">
        <f t="shared" si="11"/>
        <v>31442.647169367709</v>
      </c>
      <c r="S55" s="28">
        <f t="shared" si="12"/>
        <v>7.6964923126542859E-12</v>
      </c>
    </row>
    <row r="56" spans="1:19" x14ac:dyDescent="0.25">
      <c r="A56" s="28">
        <v>6226</v>
      </c>
      <c r="B56" s="28">
        <v>32380</v>
      </c>
      <c r="C56" s="28">
        <v>1.2739999999999999E-11</v>
      </c>
      <c r="D56" s="28">
        <f t="shared" si="0"/>
        <v>32371.569869931456</v>
      </c>
      <c r="E56" s="28">
        <f t="shared" si="1"/>
        <v>522.39500813714642</v>
      </c>
      <c r="F56" s="28">
        <v>30720.687159533078</v>
      </c>
      <c r="G56" s="28">
        <v>5.580255525291831E-11</v>
      </c>
      <c r="H56" s="28">
        <f t="shared" si="2"/>
        <v>30583.146797689573</v>
      </c>
      <c r="I56" s="28">
        <f t="shared" si="3"/>
        <v>2050.9551620811485</v>
      </c>
      <c r="J56" s="28">
        <f>H56*VLOOKUP(A56,'4. R Calibration Tables'!$A$5:$N$46,13,FALSE)+VLOOKUP(A56,'4. R Calibration Tables'!$A$5:$N$46,14,FALSE)</f>
        <v>31515.167180535875</v>
      </c>
      <c r="K56" s="28">
        <f t="shared" si="4"/>
        <v>2050.9551620811485</v>
      </c>
      <c r="L56" s="28">
        <f t="shared" si="5"/>
        <v>31648.639963744376</v>
      </c>
      <c r="M56" s="28">
        <f t="shared" si="6"/>
        <v>5.2564497143901175E-11</v>
      </c>
      <c r="N56" s="28">
        <v>1.0558000000000001</v>
      </c>
      <c r="O56" s="45">
        <v>-1598.5</v>
      </c>
      <c r="P56" s="28">
        <f t="shared" si="9"/>
        <v>31515.167180535875</v>
      </c>
      <c r="Q56" s="56">
        <f t="shared" si="10"/>
        <v>566.89846012527687</v>
      </c>
      <c r="R56" s="28">
        <f t="shared" si="11"/>
        <v>31525.364615385304</v>
      </c>
      <c r="S56" s="28">
        <f t="shared" si="12"/>
        <v>1.4586011750055891E-11</v>
      </c>
    </row>
    <row r="57" spans="1:19" x14ac:dyDescent="0.25">
      <c r="A57" s="28">
        <v>6226</v>
      </c>
      <c r="B57" s="28">
        <v>32820</v>
      </c>
      <c r="C57" s="28">
        <v>2.4000000000000001E-11</v>
      </c>
      <c r="D57" s="28">
        <f t="shared" si="0"/>
        <v>32788.868214283641</v>
      </c>
      <c r="E57" s="28">
        <f t="shared" si="1"/>
        <v>1010.3346075083116</v>
      </c>
      <c r="F57" s="28">
        <v>31168.89893238436</v>
      </c>
      <c r="G57" s="28">
        <v>6.5394228113878967E-11</v>
      </c>
      <c r="H57" s="28">
        <f t="shared" si="2"/>
        <v>30971.988459358243</v>
      </c>
      <c r="I57" s="28">
        <f t="shared" si="3"/>
        <v>2469.5564172724607</v>
      </c>
      <c r="J57" s="28">
        <f>H57*VLOOKUP(A57,'4. R Calibration Tables'!$A$5:$N$46,13,FALSE)+VLOOKUP(A57,'4. R Calibration Tables'!$A$5:$N$46,14,FALSE)</f>
        <v>31916.412891211774</v>
      </c>
      <c r="K57" s="28">
        <f t="shared" si="4"/>
        <v>2469.5564172724607</v>
      </c>
      <c r="L57" s="28">
        <f t="shared" si="5"/>
        <v>32107.496673680664</v>
      </c>
      <c r="M57" s="28">
        <f t="shared" si="6"/>
        <v>6.1604075780668886E-11</v>
      </c>
      <c r="N57" s="28">
        <v>1.0558000000000001</v>
      </c>
      <c r="O57" s="45">
        <v>-1598.5</v>
      </c>
      <c r="P57" s="28">
        <f t="shared" si="9"/>
        <v>31916.412891211774</v>
      </c>
      <c r="Q57" s="56">
        <f t="shared" si="10"/>
        <v>1008.8576653562641</v>
      </c>
      <c r="R57" s="28">
        <f t="shared" si="11"/>
        <v>31948.302245207076</v>
      </c>
      <c r="S57" s="28">
        <f t="shared" si="12"/>
        <v>2.529176013139119E-11</v>
      </c>
    </row>
    <row r="58" spans="1:19" x14ac:dyDescent="0.25">
      <c r="A58" s="28">
        <v>6226</v>
      </c>
      <c r="B58" s="28">
        <v>32430</v>
      </c>
      <c r="C58" s="28">
        <v>4.9359999999999998E-11</v>
      </c>
      <c r="D58" s="28">
        <f t="shared" si="0"/>
        <v>32303.331251508556</v>
      </c>
      <c r="E58" s="28">
        <f t="shared" si="1"/>
        <v>2022.8253858732392</v>
      </c>
      <c r="F58" s="28">
        <v>30874.975862068994</v>
      </c>
      <c r="G58" s="28">
        <v>9.3846147844827654E-11</v>
      </c>
      <c r="H58" s="28">
        <f t="shared" si="2"/>
        <v>30483.336241978806</v>
      </c>
      <c r="I58" s="28">
        <f t="shared" si="3"/>
        <v>3455.2108799449516</v>
      </c>
      <c r="J58" s="28">
        <f>H58*VLOOKUP(A58,'4. R Calibration Tables'!$A$5:$N$46,13,FALSE)+VLOOKUP(A58,'4. R Calibration Tables'!$A$5:$N$46,14,FALSE)</f>
        <v>31412.172668097934</v>
      </c>
      <c r="K58" s="28">
        <f t="shared" si="4"/>
        <v>3455.2108799449516</v>
      </c>
      <c r="L58" s="28">
        <f t="shared" si="5"/>
        <v>31792.231772924348</v>
      </c>
      <c r="M58" s="28">
        <f t="shared" si="6"/>
        <v>8.8443634659078433E-11</v>
      </c>
      <c r="N58" s="28">
        <v>1.0558000000000001</v>
      </c>
      <c r="O58" s="45">
        <v>-1598.5</v>
      </c>
      <c r="P58" s="28">
        <f t="shared" si="9"/>
        <v>31412.172668097934</v>
      </c>
      <c r="Q58" s="56">
        <f t="shared" si="10"/>
        <v>2049.5116470458802</v>
      </c>
      <c r="R58" s="28">
        <f t="shared" si="11"/>
        <v>31545.894650202114</v>
      </c>
      <c r="S58" s="28">
        <f t="shared" si="12"/>
        <v>5.2871372112036255E-11</v>
      </c>
    </row>
    <row r="59" spans="1:19" x14ac:dyDescent="0.25">
      <c r="A59" s="28">
        <v>6226</v>
      </c>
      <c r="B59" s="28">
        <v>32400</v>
      </c>
      <c r="C59" s="28">
        <v>6.9739999999999996E-11</v>
      </c>
      <c r="D59" s="28">
        <f t="shared" si="0"/>
        <v>32148.813195489056</v>
      </c>
      <c r="E59" s="28">
        <f t="shared" si="1"/>
        <v>2841.7173778182564</v>
      </c>
      <c r="F59" s="28">
        <v>30871.467896678983</v>
      </c>
      <c r="G59" s="28">
        <v>1.1654678228782278E-10</v>
      </c>
      <c r="H59" s="28">
        <f t="shared" si="2"/>
        <v>30271.772174075781</v>
      </c>
      <c r="I59" s="28">
        <f t="shared" si="3"/>
        <v>4260.7337734728235</v>
      </c>
      <c r="J59" s="28">
        <f>H59*VLOOKUP(A59,'4. R Calibration Tables'!$A$5:$N$46,13,FALSE)+VLOOKUP(A59,'4. R Calibration Tables'!$A$5:$N$46,14,FALSE)</f>
        <v>31193.859706428801</v>
      </c>
      <c r="K59" s="28">
        <f t="shared" si="4"/>
        <v>4260.7337734728235</v>
      </c>
      <c r="L59" s="28">
        <f t="shared" si="5"/>
        <v>31775.828480388205</v>
      </c>
      <c r="M59" s="28">
        <f t="shared" si="6"/>
        <v>1.0988272393800012E-10</v>
      </c>
      <c r="N59" s="28">
        <v>1.0558000000000001</v>
      </c>
      <c r="O59" s="45">
        <v>-1598.5</v>
      </c>
      <c r="P59" s="28">
        <f t="shared" si="9"/>
        <v>31193.859706428801</v>
      </c>
      <c r="Q59" s="56">
        <f t="shared" si="10"/>
        <v>2899.9827180326074</v>
      </c>
      <c r="R59" s="28">
        <f t="shared" si="11"/>
        <v>31463.460834472429</v>
      </c>
      <c r="S59" s="28">
        <f t="shared" si="12"/>
        <v>7.5531971259562662E-11</v>
      </c>
    </row>
    <row r="60" spans="1:19" x14ac:dyDescent="0.25">
      <c r="A60" s="28">
        <v>6226</v>
      </c>
      <c r="B60" s="28">
        <v>32400</v>
      </c>
      <c r="C60" s="28">
        <v>1.026E-10</v>
      </c>
      <c r="D60" s="28">
        <f t="shared" si="0"/>
        <v>31861.203351227032</v>
      </c>
      <c r="E60" s="28">
        <f t="shared" si="1"/>
        <v>4143.272811620699</v>
      </c>
      <c r="F60" s="28">
        <v>30946.760784313741</v>
      </c>
      <c r="G60" s="28">
        <v>1.5175690980392148E-10</v>
      </c>
      <c r="H60" s="28">
        <f t="shared" si="2"/>
        <v>29936.336070884816</v>
      </c>
      <c r="I60" s="28">
        <f t="shared" si="3"/>
        <v>5499.8557977037681</v>
      </c>
      <c r="J60" s="28">
        <f>H60*VLOOKUP(A60,'4. R Calibration Tables'!$A$5:$N$46,13,FALSE)+VLOOKUP(A60,'4. R Calibration Tables'!$A$5:$N$46,14,FALSE)</f>
        <v>30847.723191546043</v>
      </c>
      <c r="K60" s="28">
        <f t="shared" si="4"/>
        <v>5499.8557977037681</v>
      </c>
      <c r="L60" s="28">
        <f t="shared" si="5"/>
        <v>31828.295197062012</v>
      </c>
      <c r="M60" s="28">
        <f t="shared" si="6"/>
        <v>1.4319433125198444E-10</v>
      </c>
      <c r="N60" s="28">
        <v>1.0558000000000001</v>
      </c>
      <c r="O60" s="45">
        <v>-1598.5</v>
      </c>
      <c r="P60" s="28">
        <f t="shared" si="9"/>
        <v>30847.723191546043</v>
      </c>
      <c r="Q60" s="56">
        <f t="shared" si="10"/>
        <v>4208.2477512156383</v>
      </c>
      <c r="R60" s="28">
        <f t="shared" si="11"/>
        <v>31421.812534401171</v>
      </c>
      <c r="S60" s="28">
        <f t="shared" si="12"/>
        <v>1.1098338505804806E-10</v>
      </c>
    </row>
    <row r="61" spans="1:19" x14ac:dyDescent="0.25">
      <c r="A61" s="28">
        <v>6226</v>
      </c>
      <c r="B61" s="28">
        <v>32440</v>
      </c>
      <c r="C61" s="28">
        <v>2.25E-10</v>
      </c>
      <c r="D61" s="28">
        <f t="shared" si="0"/>
        <v>29994.611123116876</v>
      </c>
      <c r="E61" s="28">
        <f t="shared" si="1"/>
        <v>8564.3732057229226</v>
      </c>
      <c r="F61" s="28">
        <v>31360.863984674343</v>
      </c>
      <c r="G61" s="28">
        <v>2.8363580459770106E-10</v>
      </c>
      <c r="H61" s="28">
        <f t="shared" si="2"/>
        <v>27973.770937899699</v>
      </c>
      <c r="I61" s="28">
        <f t="shared" si="3"/>
        <v>9733.9490976595189</v>
      </c>
      <c r="J61" s="28">
        <f>H61*VLOOKUP(A61,'4. R Calibration Tables'!$A$5:$N$46,13,FALSE)+VLOOKUP(A61,'4. R Calibration Tables'!$A$5:$N$46,14,FALSE)</f>
        <v>28822.552230818703</v>
      </c>
      <c r="K61" s="28">
        <f t="shared" si="4"/>
        <v>9733.9490976595189</v>
      </c>
      <c r="L61" s="28">
        <f t="shared" si="5"/>
        <v>32109.900425282718</v>
      </c>
      <c r="M61" s="28">
        <f t="shared" si="6"/>
        <v>2.6886154655395737E-10</v>
      </c>
      <c r="N61" s="28">
        <v>1.0558000000000001</v>
      </c>
      <c r="O61" s="45">
        <v>-1598.5</v>
      </c>
      <c r="P61" s="28">
        <f t="shared" si="9"/>
        <v>28822.552230818703</v>
      </c>
      <c r="Q61" s="56">
        <f t="shared" si="10"/>
        <v>8678.60345730892</v>
      </c>
      <c r="R61" s="28">
        <f t="shared" si="11"/>
        <v>31435.719772889453</v>
      </c>
      <c r="S61" s="28">
        <f t="shared" si="12"/>
        <v>2.4485276732701705E-10</v>
      </c>
    </row>
    <row r="62" spans="1:19" x14ac:dyDescent="0.25">
      <c r="A62" s="28">
        <v>6226</v>
      </c>
      <c r="B62" s="28">
        <v>32170</v>
      </c>
      <c r="C62" s="28">
        <v>4.5349999999999998E-10</v>
      </c>
      <c r="D62" s="28">
        <f t="shared" si="0"/>
        <v>24266.193074385581</v>
      </c>
      <c r="E62" s="28">
        <f t="shared" si="1"/>
        <v>13849.018191901743</v>
      </c>
      <c r="F62" s="28">
        <v>31901.274253731335</v>
      </c>
      <c r="G62" s="28">
        <v>5.2398419402985038E-10</v>
      </c>
      <c r="H62" s="28">
        <f t="shared" si="2"/>
        <v>22346.199702740996</v>
      </c>
      <c r="I62" s="28">
        <f t="shared" si="3"/>
        <v>14612.310018987702</v>
      </c>
      <c r="J62" s="28">
        <f>H62*VLOOKUP(A62,'4. R Calibration Tables'!$A$5:$N$46,13,FALSE)+VLOOKUP(A62,'4. R Calibration Tables'!$A$5:$N$46,14,FALSE)</f>
        <v>23015.461473258438</v>
      </c>
      <c r="K62" s="28">
        <f t="shared" si="4"/>
        <v>14612.310018987702</v>
      </c>
      <c r="L62" s="28">
        <f t="shared" si="5"/>
        <v>32292.686018119111</v>
      </c>
      <c r="M62" s="28">
        <f t="shared" si="6"/>
        <v>5.0258096504223077E-10</v>
      </c>
      <c r="N62" s="28">
        <v>1.0558000000000001</v>
      </c>
      <c r="O62" s="45">
        <v>-1598.5</v>
      </c>
      <c r="P62" s="28">
        <f t="shared" si="9"/>
        <v>23015.461473258438</v>
      </c>
      <c r="Q62" s="56">
        <f t="shared" si="10"/>
        <v>13829.176918047217</v>
      </c>
      <c r="R62" s="28">
        <f t="shared" si="11"/>
        <v>31324.9248508604</v>
      </c>
      <c r="S62" s="28">
        <f t="shared" si="12"/>
        <v>4.9034033899941643E-10</v>
      </c>
    </row>
    <row r="63" spans="1:19" x14ac:dyDescent="0.25">
      <c r="A63" s="28">
        <v>6226</v>
      </c>
      <c r="B63" s="28">
        <v>32280</v>
      </c>
      <c r="C63" s="28">
        <v>6.5710000000000004E-10</v>
      </c>
      <c r="D63" s="28">
        <f t="shared" si="0"/>
        <v>19117.487963841726</v>
      </c>
      <c r="E63" s="28">
        <f t="shared" si="1"/>
        <v>15862.980975377157</v>
      </c>
      <c r="F63" s="28">
        <v>33001.745247148297</v>
      </c>
      <c r="G63" s="28">
        <v>7.2641288593155923E-10</v>
      </c>
      <c r="H63" s="28">
        <f t="shared" si="2"/>
        <v>17559.110955950055</v>
      </c>
      <c r="I63" s="28">
        <f t="shared" si="3"/>
        <v>16466.904049374585</v>
      </c>
      <c r="J63" s="28">
        <f>H63*VLOOKUP(A63,'4. R Calibration Tables'!$A$5:$N$46,13,FALSE)+VLOOKUP(A63,'4. R Calibration Tables'!$A$5:$N$46,14,FALSE)</f>
        <v>18075.664595444865</v>
      </c>
      <c r="K63" s="28">
        <f t="shared" si="4"/>
        <v>16466.904049374585</v>
      </c>
      <c r="L63" s="28">
        <f t="shared" si="5"/>
        <v>33076.990136727713</v>
      </c>
      <c r="M63" s="28">
        <f t="shared" si="6"/>
        <v>7.0404871848912519E-10</v>
      </c>
      <c r="N63" s="28">
        <v>1.0558000000000001</v>
      </c>
      <c r="O63" s="45">
        <v>-1598.5</v>
      </c>
      <c r="P63" s="28">
        <f t="shared" si="9"/>
        <v>18075.664595444865</v>
      </c>
      <c r="Q63" s="56">
        <f t="shared" si="10"/>
        <v>15787.257295329688</v>
      </c>
      <c r="R63" s="28">
        <f t="shared" si="11"/>
        <v>31864.230520249046</v>
      </c>
      <c r="S63" s="28">
        <f t="shared" si="12"/>
        <v>7.0068043813577902E-10</v>
      </c>
    </row>
    <row r="64" spans="1:19" x14ac:dyDescent="0.25">
      <c r="A64" s="31">
        <v>3113</v>
      </c>
      <c r="B64" s="31">
        <v>32790</v>
      </c>
      <c r="C64" s="31">
        <v>3.9999999999999999E-12</v>
      </c>
      <c r="D64" s="31">
        <f t="shared" si="0"/>
        <v>32789.784196068445</v>
      </c>
      <c r="E64" s="31">
        <f t="shared" si="1"/>
        <v>84.119940230140699</v>
      </c>
      <c r="F64" s="31">
        <v>31136.561048689135</v>
      </c>
      <c r="G64" s="31">
        <v>6.7770699250936301E-11</v>
      </c>
      <c r="H64" s="31">
        <f t="shared" si="2"/>
        <v>31083.609989599707</v>
      </c>
      <c r="I64" s="31">
        <f t="shared" si="3"/>
        <v>1282.9302667222651</v>
      </c>
      <c r="J64" s="31">
        <f>H64*VLOOKUP(A64,'4. R Calibration Tables'!$A$5:$N$46,13,FALSE)+VLOOKUP(A64,'4. R Calibration Tables'!$A$5:$N$46,14,FALSE)</f>
        <v>32018.344704272098</v>
      </c>
      <c r="K64" s="31">
        <f t="shared" si="4"/>
        <v>1282.9302667222651</v>
      </c>
      <c r="L64" s="31">
        <f t="shared" si="5"/>
        <v>32069.749924762851</v>
      </c>
      <c r="M64" s="31">
        <f t="shared" si="6"/>
        <v>6.3877750360847096E-11</v>
      </c>
      <c r="N64" s="31">
        <v>1.0348999999999999</v>
      </c>
      <c r="O64" s="47">
        <v>-1215</v>
      </c>
      <c r="P64" s="31">
        <f t="shared" si="9"/>
        <v>32018.344704272098</v>
      </c>
      <c r="Q64" s="60">
        <f t="shared" si="10"/>
        <v>112.70453303087197</v>
      </c>
      <c r="R64" s="31">
        <f t="shared" si="11"/>
        <v>32018.741424086409</v>
      </c>
      <c r="S64" s="31">
        <f t="shared" si="12"/>
        <v>5.6205557787744583E-12</v>
      </c>
    </row>
    <row r="65" spans="1:19" x14ac:dyDescent="0.25">
      <c r="A65" s="31">
        <v>3113</v>
      </c>
      <c r="B65" s="31">
        <v>32370</v>
      </c>
      <c r="C65" s="31">
        <v>5.6599999999999997E-12</v>
      </c>
      <c r="D65" s="31">
        <f t="shared" si="0"/>
        <v>32369.584306377732</v>
      </c>
      <c r="E65" s="31">
        <f t="shared" si="1"/>
        <v>115.99926616874694</v>
      </c>
      <c r="F65" s="31">
        <v>30735.031226765808</v>
      </c>
      <c r="G65" s="31">
        <v>6.8902970631970251E-11</v>
      </c>
      <c r="H65" s="31">
        <f t="shared" si="2"/>
        <v>30682.387050817655</v>
      </c>
      <c r="I65" s="31">
        <f t="shared" si="3"/>
        <v>1270.9244597585475</v>
      </c>
      <c r="J65" s="31">
        <f>H65*VLOOKUP(A65,'4. R Calibration Tables'!$A$5:$N$46,13,FALSE)+VLOOKUP(A65,'4. R Calibration Tables'!$A$5:$N$46,14,FALSE)</f>
        <v>31604.483242918413</v>
      </c>
      <c r="K65" s="31">
        <f t="shared" si="4"/>
        <v>1270.9244597585475</v>
      </c>
      <c r="L65" s="31">
        <f t="shared" si="5"/>
        <v>31655.591466077683</v>
      </c>
      <c r="M65" s="31">
        <f t="shared" si="6"/>
        <v>6.4947378010124618E-11</v>
      </c>
      <c r="N65" s="31">
        <v>1.0348999999999999</v>
      </c>
      <c r="O65" s="47">
        <v>-1215</v>
      </c>
      <c r="P65" s="31">
        <f t="shared" si="9"/>
        <v>31604.483242918413</v>
      </c>
      <c r="Q65" s="60">
        <f t="shared" si="10"/>
        <v>100.27972340412066</v>
      </c>
      <c r="R65" s="31">
        <f t="shared" si="11"/>
        <v>31604.801426349815</v>
      </c>
      <c r="S65" s="31">
        <f t="shared" si="12"/>
        <v>5.1327767930518901E-12</v>
      </c>
    </row>
    <row r="66" spans="1:19" x14ac:dyDescent="0.25">
      <c r="A66" s="31">
        <v>3113</v>
      </c>
      <c r="B66" s="31">
        <v>32370</v>
      </c>
      <c r="C66" s="31">
        <v>7.25E-12</v>
      </c>
      <c r="D66" s="31">
        <f t="shared" si="0"/>
        <v>32369.317955142717</v>
      </c>
      <c r="E66" s="31">
        <f t="shared" si="1"/>
        <v>148.58440983176379</v>
      </c>
      <c r="F66" s="31">
        <v>30733.226119402989</v>
      </c>
      <c r="G66" s="31">
        <v>6.9806913432835811E-11</v>
      </c>
      <c r="H66" s="31">
        <f t="shared" si="2"/>
        <v>30679.203550378545</v>
      </c>
      <c r="I66" s="31">
        <f t="shared" si="3"/>
        <v>1287.3885937879718</v>
      </c>
      <c r="J66" s="31">
        <f>H66*VLOOKUP(A66,'4. R Calibration Tables'!$A$5:$N$46,13,FALSE)+VLOOKUP(A66,'4. R Calibration Tables'!$A$5:$N$46,14,FALSE)</f>
        <v>31601.199462215471</v>
      </c>
      <c r="K66" s="31">
        <f t="shared" si="4"/>
        <v>1287.3885937879718</v>
      </c>
      <c r="L66" s="31">
        <f t="shared" si="5"/>
        <v>31653.645869934804</v>
      </c>
      <c r="M66" s="31">
        <f t="shared" si="6"/>
        <v>6.5799616362312675E-11</v>
      </c>
      <c r="N66" s="31">
        <v>1.0348999999999999</v>
      </c>
      <c r="O66" s="47">
        <v>-1215</v>
      </c>
      <c r="P66" s="31">
        <f t="shared" si="9"/>
        <v>31601.199462215471</v>
      </c>
      <c r="Q66" s="60">
        <f t="shared" si="10"/>
        <v>117.31845571117196</v>
      </c>
      <c r="R66" s="31">
        <f t="shared" si="11"/>
        <v>31601.63500327988</v>
      </c>
      <c r="S66" s="31">
        <f t="shared" si="12"/>
        <v>6.0061230949789063E-12</v>
      </c>
    </row>
    <row r="67" spans="1:19" x14ac:dyDescent="0.25">
      <c r="A67" s="31">
        <v>3113</v>
      </c>
      <c r="B67" s="31">
        <v>32300</v>
      </c>
      <c r="C67" s="31">
        <v>8.9700000000000008E-12</v>
      </c>
      <c r="D67" s="31">
        <f t="shared" si="0"/>
        <v>32298.962718854127</v>
      </c>
      <c r="E67" s="31">
        <f t="shared" si="1"/>
        <v>183.03853435702388</v>
      </c>
      <c r="F67" s="31">
        <v>30651.278597785997</v>
      </c>
      <c r="G67" s="31">
        <v>7.3565194833948348E-11</v>
      </c>
      <c r="H67" s="31">
        <f t="shared" si="2"/>
        <v>30591.772073672651</v>
      </c>
      <c r="I67" s="31">
        <f t="shared" si="3"/>
        <v>1349.2257122408337</v>
      </c>
      <c r="J67" s="31">
        <f>H67*VLOOKUP(A67,'4. R Calibration Tables'!$A$5:$N$46,13,FALSE)+VLOOKUP(A67,'4. R Calibration Tables'!$A$5:$N$46,14,FALSE)</f>
        <v>31511.013893993342</v>
      </c>
      <c r="K67" s="31">
        <f t="shared" si="4"/>
        <v>1349.2257122408337</v>
      </c>
      <c r="L67" s="31">
        <f t="shared" si="5"/>
        <v>31568.784489020712</v>
      </c>
      <c r="M67" s="31">
        <f t="shared" si="6"/>
        <v>6.9343439999297838E-11</v>
      </c>
      <c r="N67" s="31">
        <v>1.0348999999999999</v>
      </c>
      <c r="O67" s="47">
        <v>-1215</v>
      </c>
      <c r="P67" s="31">
        <f t="shared" si="9"/>
        <v>31511.013893993342</v>
      </c>
      <c r="Q67" s="60">
        <f t="shared" si="10"/>
        <v>181.31368959803876</v>
      </c>
      <c r="R67" s="31">
        <f t="shared" si="11"/>
        <v>31512.057169025564</v>
      </c>
      <c r="S67" s="31">
        <f t="shared" si="12"/>
        <v>9.3353901645135527E-12</v>
      </c>
    </row>
    <row r="68" spans="1:19" x14ac:dyDescent="0.25">
      <c r="A68" s="31">
        <v>3113</v>
      </c>
      <c r="B68" s="31">
        <v>32380</v>
      </c>
      <c r="C68" s="31">
        <v>1.28E-11</v>
      </c>
      <c r="D68" s="31">
        <f t="shared" si="0"/>
        <v>32377.872155387329</v>
      </c>
      <c r="E68" s="31">
        <f t="shared" si="1"/>
        <v>262.47872453874697</v>
      </c>
      <c r="F68" s="31">
        <v>30745.009727626461</v>
      </c>
      <c r="G68" s="31">
        <v>7.6470618677042811E-11</v>
      </c>
      <c r="H68" s="31">
        <f t="shared" si="2"/>
        <v>30680.129309355983</v>
      </c>
      <c r="I68" s="31">
        <f t="shared" si="3"/>
        <v>1410.8648490139933</v>
      </c>
      <c r="J68" s="31">
        <f>H68*VLOOKUP(A68,'4. R Calibration Tables'!$A$5:$N$46,13,FALSE)+VLOOKUP(A68,'4. R Calibration Tables'!$A$5:$N$46,14,FALSE)</f>
        <v>31602.154382600696</v>
      </c>
      <c r="K68" s="31">
        <f t="shared" si="4"/>
        <v>1410.8648490139933</v>
      </c>
      <c r="L68" s="31">
        <f t="shared" si="5"/>
        <v>31665.141848521034</v>
      </c>
      <c r="M68" s="31">
        <f t="shared" si="6"/>
        <v>7.2082243646915579E-11</v>
      </c>
      <c r="N68" s="31">
        <v>1.0348999999999999</v>
      </c>
      <c r="O68" s="47">
        <v>-1215</v>
      </c>
      <c r="P68" s="31">
        <f t="shared" si="9"/>
        <v>31602.154382600696</v>
      </c>
      <c r="Q68" s="60">
        <f t="shared" si="10"/>
        <v>245.1040322445815</v>
      </c>
      <c r="R68" s="31">
        <f t="shared" si="11"/>
        <v>31604.055391813399</v>
      </c>
      <c r="S68" s="31">
        <f t="shared" si="12"/>
        <v>1.2546770734335548E-11</v>
      </c>
    </row>
    <row r="69" spans="1:19" x14ac:dyDescent="0.25">
      <c r="A69" s="31">
        <v>3113</v>
      </c>
      <c r="B69" s="31">
        <v>32820</v>
      </c>
      <c r="C69" s="31">
        <v>2.4000000000000001E-11</v>
      </c>
      <c r="D69" s="31">
        <f t="shared" ref="D69:D87" si="15">(1/B69)/(1/B69^2+(2*PI()*$A69*C69)^2)</f>
        <v>32812.211512676979</v>
      </c>
      <c r="E69" s="31">
        <f t="shared" ref="E69:E87" si="16">2*PI()*$A69*C69/(1/B69^2+(2*PI()*$A69*C69)^2)</f>
        <v>505.52694627164146</v>
      </c>
      <c r="F69" s="31">
        <v>31197.73814814815</v>
      </c>
      <c r="G69" s="31">
        <v>8.6610135555555508E-11</v>
      </c>
      <c r="H69" s="31">
        <f t="shared" ref="H69:H87" si="17">(1/F69)/(1/F69^2+(2*PI()*$A69*G69)^2)</f>
        <v>31110.839431775785</v>
      </c>
      <c r="I69" s="31">
        <f t="shared" ref="I69:I87" si="18">2*PI()*$A69*G69/(1/F69^2+(2*PI()*$A69*G69)^2)</f>
        <v>1644.2299145460318</v>
      </c>
      <c r="J69" s="31">
        <f>H69*VLOOKUP(A69,'4. R Calibration Tables'!$A$5:$N$46,13,FALSE)+VLOOKUP(A69,'4. R Calibration Tables'!$A$5:$N$46,14,FALSE)</f>
        <v>32046.431873876722</v>
      </c>
      <c r="K69" s="31">
        <f t="shared" ref="K69:K87" si="19">I69</f>
        <v>1644.2299145460318</v>
      </c>
      <c r="L69" s="31">
        <f t="shared" ref="L69:L87" si="20">(J69^2+K69^2)/J69</f>
        <v>32130.793590729569</v>
      </c>
      <c r="M69" s="31">
        <f t="shared" ref="M69:M87" si="21">K69/(2*PI()*$A69*(J69^2+K69^2))</f>
        <v>8.1639892262543693E-11</v>
      </c>
      <c r="N69" s="31">
        <v>1.0348999999999999</v>
      </c>
      <c r="O69" s="47">
        <v>-1215</v>
      </c>
      <c r="P69" s="31">
        <f t="shared" ref="P69:P87" si="22">J69</f>
        <v>32046.431873876722</v>
      </c>
      <c r="Q69" s="60">
        <f t="shared" ref="Q69:Q87" si="23">N69*K69+O69</f>
        <v>486.61353856368805</v>
      </c>
      <c r="R69" s="31">
        <f t="shared" ref="R69:R87" si="24">(P69^2+Q69^2)/P69</f>
        <v>32053.820925389398</v>
      </c>
      <c r="S69" s="31">
        <f t="shared" ref="S69:S87" si="25">Q69/(2*PI()*$A69*(P69^2+Q69^2))</f>
        <v>2.4219530006888894E-11</v>
      </c>
    </row>
    <row r="70" spans="1:19" x14ac:dyDescent="0.25">
      <c r="A70" s="31">
        <v>3113</v>
      </c>
      <c r="B70" s="31">
        <v>32430</v>
      </c>
      <c r="C70" s="31">
        <v>4.9399999999999999E-11</v>
      </c>
      <c r="D70" s="31">
        <f t="shared" si="15"/>
        <v>32398.188327784446</v>
      </c>
      <c r="E70" s="31">
        <f t="shared" si="16"/>
        <v>1015.2046825450848</v>
      </c>
      <c r="F70" s="31">
        <v>30834.348854961852</v>
      </c>
      <c r="G70" s="31">
        <v>1.1585346564885489E-10</v>
      </c>
      <c r="H70" s="31">
        <f t="shared" si="17"/>
        <v>30684.544210684289</v>
      </c>
      <c r="I70" s="31">
        <f t="shared" si="18"/>
        <v>2143.9886264391989</v>
      </c>
      <c r="J70" s="31">
        <f>H70*VLOOKUP(A70,'4. R Calibration Tables'!$A$5:$N$46,13,FALSE)+VLOOKUP(A70,'4. R Calibration Tables'!$A$5:$N$46,14,FALSE)</f>
        <v>31606.708353320846</v>
      </c>
      <c r="K70" s="31">
        <f t="shared" si="19"/>
        <v>2143.9886264391989</v>
      </c>
      <c r="L70" s="31">
        <f t="shared" si="20"/>
        <v>31752.1422649739</v>
      </c>
      <c r="M70" s="31">
        <f t="shared" si="21"/>
        <v>1.0922226721597701E-10</v>
      </c>
      <c r="N70" s="31">
        <v>1.0348999999999999</v>
      </c>
      <c r="O70" s="47">
        <v>-1215</v>
      </c>
      <c r="P70" s="31">
        <f t="shared" si="22"/>
        <v>31606.708353320846</v>
      </c>
      <c r="Q70" s="60">
        <f t="shared" si="23"/>
        <v>1003.8138295019266</v>
      </c>
      <c r="R70" s="31">
        <f t="shared" si="24"/>
        <v>31638.588996918254</v>
      </c>
      <c r="S70" s="31">
        <f t="shared" si="25"/>
        <v>5.1321319020859494E-11</v>
      </c>
    </row>
    <row r="71" spans="1:19" x14ac:dyDescent="0.25">
      <c r="A71" s="31">
        <v>3113</v>
      </c>
      <c r="B71" s="31">
        <v>32390</v>
      </c>
      <c r="C71" s="31">
        <v>6.9799999999999994E-11</v>
      </c>
      <c r="D71" s="31">
        <f t="shared" si="15"/>
        <v>32326.786003560148</v>
      </c>
      <c r="E71" s="31">
        <f t="shared" si="16"/>
        <v>1429.5122718399703</v>
      </c>
      <c r="F71" s="31">
        <v>30826.599633699625</v>
      </c>
      <c r="G71" s="31">
        <v>1.3959731501831499E-10</v>
      </c>
      <c r="H71" s="31">
        <f t="shared" si="17"/>
        <v>30609.737881144225</v>
      </c>
      <c r="I71" s="31">
        <f t="shared" si="18"/>
        <v>2576.4474382696831</v>
      </c>
      <c r="J71" s="31">
        <f>H71*VLOOKUP(A71,'4. R Calibration Tables'!$A$5:$N$46,13,FALSE)+VLOOKUP(A71,'4. R Calibration Tables'!$A$5:$N$46,14,FALSE)</f>
        <v>31529.545624400271</v>
      </c>
      <c r="K71" s="31">
        <f t="shared" si="19"/>
        <v>2576.4474382696831</v>
      </c>
      <c r="L71" s="31">
        <f t="shared" si="20"/>
        <v>31740.080894436935</v>
      </c>
      <c r="M71" s="31">
        <f t="shared" si="21"/>
        <v>1.3162444605354387E-10</v>
      </c>
      <c r="N71" s="31">
        <v>1.0348999999999999</v>
      </c>
      <c r="O71" s="47">
        <v>-1215</v>
      </c>
      <c r="P71" s="31">
        <f t="shared" si="22"/>
        <v>31529.545624400271</v>
      </c>
      <c r="Q71" s="60">
        <f t="shared" si="23"/>
        <v>1451.365453865295</v>
      </c>
      <c r="R71" s="31">
        <f t="shared" si="24"/>
        <v>31596.354759735335</v>
      </c>
      <c r="S71" s="31">
        <f t="shared" si="25"/>
        <v>7.448401845157929E-11</v>
      </c>
    </row>
    <row r="72" spans="1:19" x14ac:dyDescent="0.25">
      <c r="A72" s="31">
        <v>3113</v>
      </c>
      <c r="B72" s="31">
        <v>32390</v>
      </c>
      <c r="C72" s="31">
        <v>1.026E-10</v>
      </c>
      <c r="D72" s="31">
        <f t="shared" si="15"/>
        <v>32253.72553627444</v>
      </c>
      <c r="E72" s="31">
        <f t="shared" si="16"/>
        <v>2096.511185423823</v>
      </c>
      <c r="F72" s="31">
        <v>30868.490566037752</v>
      </c>
      <c r="G72" s="31">
        <v>1.7437092452830193E-10</v>
      </c>
      <c r="H72" s="31">
        <f t="shared" si="17"/>
        <v>30530.094693812192</v>
      </c>
      <c r="I72" s="31">
        <f t="shared" si="18"/>
        <v>3214.2274379765536</v>
      </c>
      <c r="J72" s="31">
        <f>H72*VLOOKUP(A72,'4. R Calibration Tables'!$A$5:$N$46,13,FALSE)+VLOOKUP(A72,'4. R Calibration Tables'!$A$5:$N$46,14,FALSE)</f>
        <v>31447.393676667278</v>
      </c>
      <c r="K72" s="31">
        <f t="shared" si="19"/>
        <v>3214.2274379765536</v>
      </c>
      <c r="L72" s="31">
        <f t="shared" si="20"/>
        <v>31775.918772554851</v>
      </c>
      <c r="M72" s="31">
        <f t="shared" si="21"/>
        <v>1.6445036469942824E-10</v>
      </c>
      <c r="N72" s="31">
        <v>1.0348999999999999</v>
      </c>
      <c r="O72" s="47">
        <v>-1215</v>
      </c>
      <c r="P72" s="31">
        <f t="shared" si="22"/>
        <v>31447.393676667278</v>
      </c>
      <c r="Q72" s="60">
        <f t="shared" si="23"/>
        <v>2111.4039755619351</v>
      </c>
      <c r="R72" s="31">
        <f t="shared" si="24"/>
        <v>31589.155082838322</v>
      </c>
      <c r="S72" s="31">
        <f t="shared" si="25"/>
        <v>1.086649985394351E-10</v>
      </c>
    </row>
    <row r="73" spans="1:19" x14ac:dyDescent="0.25">
      <c r="A73" s="31">
        <v>3113</v>
      </c>
      <c r="B73" s="31">
        <v>32440</v>
      </c>
      <c r="C73" s="31">
        <v>2.2520000000000001E-10</v>
      </c>
      <c r="D73" s="31">
        <f t="shared" si="15"/>
        <v>31790.888787102456</v>
      </c>
      <c r="E73" s="31">
        <f t="shared" si="16"/>
        <v>4542.6668796739887</v>
      </c>
      <c r="F73" s="31">
        <v>31089.247674418639</v>
      </c>
      <c r="G73" s="31">
        <v>3.0696017441860483E-10</v>
      </c>
      <c r="H73" s="31">
        <f t="shared" si="17"/>
        <v>30042.508071124856</v>
      </c>
      <c r="I73" s="31">
        <f t="shared" si="18"/>
        <v>5607.7342109197225</v>
      </c>
      <c r="J73" s="31">
        <f>H73*VLOOKUP(A73,'4. R Calibration Tables'!$A$5:$N$46,13,FALSE)+VLOOKUP(A73,'4. R Calibration Tables'!$A$5:$N$46,14,FALSE)</f>
        <v>30944.44807536529</v>
      </c>
      <c r="K73" s="31">
        <f t="shared" si="19"/>
        <v>5607.7342109197225</v>
      </c>
      <c r="L73" s="31">
        <f t="shared" si="20"/>
        <v>31960.678285829246</v>
      </c>
      <c r="M73" s="31">
        <f t="shared" si="21"/>
        <v>2.8988764331824123E-10</v>
      </c>
      <c r="N73" s="31">
        <v>1.0348999999999999</v>
      </c>
      <c r="O73" s="47">
        <v>-1215</v>
      </c>
      <c r="P73" s="31">
        <f t="shared" si="22"/>
        <v>30944.44807536529</v>
      </c>
      <c r="Q73" s="60">
        <f t="shared" si="23"/>
        <v>4588.4441348808205</v>
      </c>
      <c r="R73" s="31">
        <f t="shared" si="24"/>
        <v>31624.822775461587</v>
      </c>
      <c r="S73" s="31">
        <f t="shared" si="25"/>
        <v>2.3971522487734902E-10</v>
      </c>
    </row>
    <row r="74" spans="1:19" x14ac:dyDescent="0.25">
      <c r="A74" s="31">
        <v>3113</v>
      </c>
      <c r="B74" s="31">
        <v>32290</v>
      </c>
      <c r="C74" s="31">
        <v>4.5549999999999998E-10</v>
      </c>
      <c r="D74" s="31">
        <f t="shared" si="15"/>
        <v>29821.882216079011</v>
      </c>
      <c r="E74" s="31">
        <f t="shared" si="16"/>
        <v>8579.2725709993465</v>
      </c>
      <c r="F74" s="31">
        <v>31266.511636363612</v>
      </c>
      <c r="G74" s="31">
        <v>5.5275771999999983E-10</v>
      </c>
      <c r="H74" s="31">
        <f t="shared" si="17"/>
        <v>28059.99126267403</v>
      </c>
      <c r="I74" s="31">
        <f t="shared" si="18"/>
        <v>9485.5117768793061</v>
      </c>
      <c r="J74" s="31">
        <f>H74*VLOOKUP(A74,'4. R Calibration Tables'!$A$5:$N$46,13,FALSE)+VLOOKUP(A74,'4. R Calibration Tables'!$A$5:$N$46,14,FALSE)</f>
        <v>28899.481987448264</v>
      </c>
      <c r="K74" s="31">
        <f t="shared" si="19"/>
        <v>9485.5117768793061</v>
      </c>
      <c r="L74" s="31">
        <f t="shared" si="20"/>
        <v>32012.857296680257</v>
      </c>
      <c r="M74" s="31">
        <f t="shared" si="21"/>
        <v>5.2418824982678123E-10</v>
      </c>
      <c r="N74" s="31">
        <v>1.0348999999999999</v>
      </c>
      <c r="O74" s="47">
        <v>-1215</v>
      </c>
      <c r="P74" s="31">
        <f t="shared" si="22"/>
        <v>28899.481987448264</v>
      </c>
      <c r="Q74" s="60">
        <f t="shared" si="23"/>
        <v>8601.556137892394</v>
      </c>
      <c r="R74" s="31">
        <f t="shared" si="24"/>
        <v>31459.623654535881</v>
      </c>
      <c r="S74" s="31">
        <f t="shared" si="25"/>
        <v>4.8369818510436473E-10</v>
      </c>
    </row>
    <row r="75" spans="1:19" x14ac:dyDescent="0.25">
      <c r="A75" s="31">
        <v>3113</v>
      </c>
      <c r="B75" s="31">
        <v>32480</v>
      </c>
      <c r="C75" s="31">
        <v>6.6029999999999998E-10</v>
      </c>
      <c r="D75" s="31">
        <f t="shared" si="15"/>
        <v>27619.809496266193</v>
      </c>
      <c r="E75" s="31">
        <f t="shared" si="16"/>
        <v>11586.092345078634</v>
      </c>
      <c r="F75" s="31">
        <v>31854.301587301587</v>
      </c>
      <c r="G75" s="31">
        <v>7.6103936904761917E-10</v>
      </c>
      <c r="H75" s="31">
        <f t="shared" si="17"/>
        <v>26006.965219334837</v>
      </c>
      <c r="I75" s="31">
        <f t="shared" si="18"/>
        <v>12331.726300379158</v>
      </c>
      <c r="J75" s="31">
        <f>H75*VLOOKUP(A75,'4. R Calibration Tables'!$A$5:$N$46,13,FALSE)+VLOOKUP(A75,'4. R Calibration Tables'!$A$5:$N$46,14,FALSE)</f>
        <v>26781.785623743886</v>
      </c>
      <c r="K75" s="31">
        <f t="shared" si="19"/>
        <v>12331.726300379158</v>
      </c>
      <c r="L75" s="31">
        <f t="shared" si="20"/>
        <v>32459.95345332435</v>
      </c>
      <c r="M75" s="31">
        <f t="shared" si="21"/>
        <v>7.2523284727501556E-10</v>
      </c>
      <c r="N75" s="31">
        <v>1.0348999999999999</v>
      </c>
      <c r="O75" s="47">
        <v>-1215</v>
      </c>
      <c r="P75" s="31">
        <f t="shared" si="22"/>
        <v>26781.785623743886</v>
      </c>
      <c r="Q75" s="60">
        <f t="shared" si="23"/>
        <v>11547.10354826239</v>
      </c>
      <c r="R75" s="31">
        <f t="shared" si="24"/>
        <v>31760.37824738444</v>
      </c>
      <c r="S75" s="31">
        <f t="shared" si="25"/>
        <v>6.9404699139626322E-10</v>
      </c>
    </row>
    <row r="76" spans="1:19" x14ac:dyDescent="0.25">
      <c r="A76" s="53">
        <v>1556</v>
      </c>
      <c r="B76" s="53">
        <v>32800</v>
      </c>
      <c r="C76" s="53">
        <v>4.1999999999999999E-12</v>
      </c>
      <c r="D76" s="53">
        <f t="shared" si="15"/>
        <v>32799.940502564597</v>
      </c>
      <c r="E76" s="53">
        <f t="shared" si="16"/>
        <v>44.17592490604487</v>
      </c>
      <c r="F76" s="53">
        <v>31130.496799999964</v>
      </c>
      <c r="G76" s="53">
        <v>1.0737801999999994E-10</v>
      </c>
      <c r="H76" s="53">
        <f t="shared" si="17"/>
        <v>31097.284093378614</v>
      </c>
      <c r="I76" s="53">
        <f t="shared" si="18"/>
        <v>1016.279967978387</v>
      </c>
      <c r="J76" s="53">
        <f>H76*VLOOKUP(A76,'4. R Calibration Tables'!$A$5:$N$46,13,FALSE)+VLOOKUP(A76,'4. R Calibration Tables'!$A$5:$N$46,14,FALSE)</f>
        <v>31983.400887770636</v>
      </c>
      <c r="K76" s="53">
        <f t="shared" si="19"/>
        <v>1016.279967978387</v>
      </c>
      <c r="L76" s="53">
        <f t="shared" si="20"/>
        <v>32015.693419041418</v>
      </c>
      <c r="M76" s="53">
        <f t="shared" si="21"/>
        <v>1.0151643313057752E-10</v>
      </c>
      <c r="N76" s="53">
        <v>1.0385</v>
      </c>
      <c r="O76" s="54">
        <v>-1019.5</v>
      </c>
      <c r="P76" s="53">
        <f t="shared" si="22"/>
        <v>31983.400887770636</v>
      </c>
      <c r="Q76" s="61">
        <f t="shared" si="23"/>
        <v>35.906746745554983</v>
      </c>
      <c r="R76" s="53">
        <f t="shared" si="24"/>
        <v>31983.441199132973</v>
      </c>
      <c r="S76" s="53">
        <f t="shared" si="25"/>
        <v>3.59034983196575E-12</v>
      </c>
    </row>
    <row r="77" spans="1:19" x14ac:dyDescent="0.25">
      <c r="A77" s="53">
        <v>1556</v>
      </c>
      <c r="B77" s="53">
        <v>32360</v>
      </c>
      <c r="C77" s="53">
        <v>6.0500000000000003E-12</v>
      </c>
      <c r="D77" s="53">
        <f t="shared" si="15"/>
        <v>32359.881446707706</v>
      </c>
      <c r="E77" s="53">
        <f t="shared" si="16"/>
        <v>61.938441081477293</v>
      </c>
      <c r="F77" s="53">
        <v>30706.106538461609</v>
      </c>
      <c r="G77" s="53">
        <v>1.112108884615383E-10</v>
      </c>
      <c r="H77" s="53">
        <f t="shared" si="17"/>
        <v>30671.919301639449</v>
      </c>
      <c r="I77" s="53">
        <f t="shared" si="18"/>
        <v>1024.0059418553556</v>
      </c>
      <c r="J77" s="53">
        <f>H77*VLOOKUP(A77,'4. R Calibration Tables'!$A$5:$N$46,13,FALSE)+VLOOKUP(A77,'4. R Calibration Tables'!$A$5:$N$46,14,FALSE)</f>
        <v>31545.31768875847</v>
      </c>
      <c r="K77" s="53">
        <f t="shared" si="19"/>
        <v>1024.0059418553556</v>
      </c>
      <c r="L77" s="53">
        <f t="shared" si="20"/>
        <v>31578.558380112445</v>
      </c>
      <c r="M77" s="53">
        <f t="shared" si="21"/>
        <v>1.0514431848791632E-10</v>
      </c>
      <c r="N77" s="53">
        <v>1.0385</v>
      </c>
      <c r="O77" s="54">
        <v>-1019.5</v>
      </c>
      <c r="P77" s="53">
        <f t="shared" si="22"/>
        <v>31545.31768875847</v>
      </c>
      <c r="Q77" s="61">
        <f t="shared" si="23"/>
        <v>43.930170616786654</v>
      </c>
      <c r="R77" s="53">
        <f t="shared" si="24"/>
        <v>31545.378866138566</v>
      </c>
      <c r="S77" s="53">
        <f t="shared" si="25"/>
        <v>4.5154680714153091E-12</v>
      </c>
    </row>
    <row r="78" spans="1:19" x14ac:dyDescent="0.25">
      <c r="A78" s="53">
        <v>1556</v>
      </c>
      <c r="B78" s="53">
        <v>32360</v>
      </c>
      <c r="C78" s="53">
        <v>7.4699999999999995E-12</v>
      </c>
      <c r="D78" s="53">
        <f t="shared" si="15"/>
        <v>32359.819264594065</v>
      </c>
      <c r="E78" s="53">
        <f t="shared" si="16"/>
        <v>76.475911702730983</v>
      </c>
      <c r="F78" s="53">
        <v>30700.45871886125</v>
      </c>
      <c r="G78" s="53">
        <v>1.1349141637010661E-10</v>
      </c>
      <c r="H78" s="53">
        <f t="shared" si="17"/>
        <v>30664.876264581788</v>
      </c>
      <c r="I78" s="53">
        <f t="shared" si="18"/>
        <v>1044.5724281590149</v>
      </c>
      <c r="J78" s="53">
        <f>H78*VLOOKUP(A78,'4. R Calibration Tables'!$A$5:$N$46,13,FALSE)+VLOOKUP(A78,'4. R Calibration Tables'!$A$5:$N$46,14,FALSE)</f>
        <v>31538.064064892784</v>
      </c>
      <c r="K78" s="53">
        <f t="shared" si="19"/>
        <v>1044.5724281590149</v>
      </c>
      <c r="L78" s="53">
        <f t="shared" si="20"/>
        <v>31572.661355183809</v>
      </c>
      <c r="M78" s="53">
        <f t="shared" si="21"/>
        <v>1.0730077896943765E-10</v>
      </c>
      <c r="N78" s="53">
        <v>1.0385</v>
      </c>
      <c r="O78" s="54">
        <v>-1019.5</v>
      </c>
      <c r="P78" s="53">
        <f t="shared" si="22"/>
        <v>31538.064064892784</v>
      </c>
      <c r="Q78" s="61">
        <f t="shared" si="23"/>
        <v>65.288466643136871</v>
      </c>
      <c r="R78" s="53">
        <f t="shared" si="24"/>
        <v>31538.199221694667</v>
      </c>
      <c r="S78" s="53">
        <f t="shared" si="25"/>
        <v>6.7139033437921604E-12</v>
      </c>
    </row>
    <row r="79" spans="1:19" x14ac:dyDescent="0.25">
      <c r="A79" s="53">
        <v>1556</v>
      </c>
      <c r="B79" s="53">
        <v>32290</v>
      </c>
      <c r="C79" s="53">
        <v>9.2600000000000005E-12</v>
      </c>
      <c r="D79" s="53">
        <f t="shared" si="15"/>
        <v>32289.724068476258</v>
      </c>
      <c r="E79" s="53">
        <f t="shared" si="16"/>
        <v>94.391486710014064</v>
      </c>
      <c r="F79" s="53">
        <v>30652.260956175312</v>
      </c>
      <c r="G79" s="53">
        <v>1.158947290836653E-10</v>
      </c>
      <c r="H79" s="53">
        <f t="shared" si="17"/>
        <v>30615.331723047777</v>
      </c>
      <c r="I79" s="53">
        <f t="shared" si="18"/>
        <v>1063.2970998160561</v>
      </c>
      <c r="J79" s="53">
        <f>H79*VLOOKUP(A79,'4. R Calibration Tables'!$A$5:$N$46,13,FALSE)+VLOOKUP(A79,'4. R Calibration Tables'!$A$5:$N$46,14,FALSE)</f>
        <v>31487.038141566907</v>
      </c>
      <c r="K79" s="53">
        <f t="shared" si="19"/>
        <v>1063.2970998160561</v>
      </c>
      <c r="L79" s="53">
        <f t="shared" si="20"/>
        <v>31522.945003221979</v>
      </c>
      <c r="M79" s="53">
        <f t="shared" si="21"/>
        <v>1.0957376231214805E-10</v>
      </c>
      <c r="N79" s="53">
        <v>1.0385</v>
      </c>
      <c r="O79" s="54">
        <v>-1019.5</v>
      </c>
      <c r="P79" s="53">
        <f t="shared" si="22"/>
        <v>31487.038141566907</v>
      </c>
      <c r="Q79" s="61">
        <f t="shared" si="23"/>
        <v>84.734038158974272</v>
      </c>
      <c r="R79" s="53">
        <f t="shared" si="24"/>
        <v>31487.266167372014</v>
      </c>
      <c r="S79" s="53">
        <f t="shared" si="25"/>
        <v>8.7418163287191586E-12</v>
      </c>
    </row>
    <row r="80" spans="1:19" x14ac:dyDescent="0.25">
      <c r="A80" s="53">
        <v>1556</v>
      </c>
      <c r="B80" s="53">
        <v>32370</v>
      </c>
      <c r="C80" s="53">
        <v>1.3E-11</v>
      </c>
      <c r="D80" s="53">
        <f t="shared" si="15"/>
        <v>32369.452118830541</v>
      </c>
      <c r="E80" s="53">
        <f t="shared" si="16"/>
        <v>133.17136809965618</v>
      </c>
      <c r="F80" s="53">
        <v>30727.518402777812</v>
      </c>
      <c r="G80" s="53">
        <v>1.1995168055555567E-10</v>
      </c>
      <c r="H80" s="53">
        <f t="shared" si="17"/>
        <v>30687.670039621902</v>
      </c>
      <c r="I80" s="53">
        <f t="shared" si="18"/>
        <v>1105.8270299407263</v>
      </c>
      <c r="J80" s="53">
        <f>H80*VLOOKUP(A80,'4. R Calibration Tables'!$A$5:$N$46,13,FALSE)+VLOOKUP(A80,'4. R Calibration Tables'!$A$5:$N$46,14,FALSE)</f>
        <v>31561.539373806598</v>
      </c>
      <c r="K80" s="53">
        <f t="shared" si="19"/>
        <v>1105.8270299407263</v>
      </c>
      <c r="L80" s="53">
        <f t="shared" si="20"/>
        <v>31600.284423775942</v>
      </c>
      <c r="M80" s="53">
        <f t="shared" si="21"/>
        <v>1.134092743128951E-10</v>
      </c>
      <c r="N80" s="53">
        <v>1.0385</v>
      </c>
      <c r="O80" s="54">
        <v>-1019.5</v>
      </c>
      <c r="P80" s="53">
        <f t="shared" si="22"/>
        <v>31561.539373806598</v>
      </c>
      <c r="Q80" s="61">
        <f t="shared" si="23"/>
        <v>128.9013705934442</v>
      </c>
      <c r="R80" s="53">
        <f t="shared" si="24"/>
        <v>31562.065823519464</v>
      </c>
      <c r="S80" s="53">
        <f t="shared" si="25"/>
        <v>1.3235625663396414E-11</v>
      </c>
    </row>
    <row r="81" spans="1:19" x14ac:dyDescent="0.25">
      <c r="A81" s="53">
        <v>1556</v>
      </c>
      <c r="B81" s="53">
        <v>32810</v>
      </c>
      <c r="C81" s="53">
        <v>2.425E-11</v>
      </c>
      <c r="D81" s="53">
        <f t="shared" si="15"/>
        <v>32808.014843173893</v>
      </c>
      <c r="E81" s="53">
        <f t="shared" si="16"/>
        <v>255.20394710285615</v>
      </c>
      <c r="F81" s="53">
        <v>31144.203072625693</v>
      </c>
      <c r="G81" s="53">
        <v>1.2935920949720662E-10</v>
      </c>
      <c r="H81" s="53">
        <f t="shared" si="17"/>
        <v>31095.960323697476</v>
      </c>
      <c r="I81" s="53">
        <f t="shared" si="18"/>
        <v>1224.807987636397</v>
      </c>
      <c r="J81" s="53">
        <f>H81*VLOOKUP(A81,'4. R Calibration Tables'!$A$5:$N$46,13,FALSE)+VLOOKUP(A81,'4. R Calibration Tables'!$A$5:$N$46,14,FALSE)</f>
        <v>31982.037537376033</v>
      </c>
      <c r="K81" s="53">
        <f t="shared" si="19"/>
        <v>1224.807987636397</v>
      </c>
      <c r="L81" s="53">
        <f t="shared" si="20"/>
        <v>32028.943698524294</v>
      </c>
      <c r="M81" s="53">
        <f t="shared" si="21"/>
        <v>1.2230094259623036E-10</v>
      </c>
      <c r="N81" s="53">
        <v>1.0385</v>
      </c>
      <c r="O81" s="54">
        <v>-1019.5</v>
      </c>
      <c r="P81" s="53">
        <f t="shared" si="22"/>
        <v>31982.037537376033</v>
      </c>
      <c r="Q81" s="61">
        <f t="shared" si="23"/>
        <v>252.46309516039832</v>
      </c>
      <c r="R81" s="53">
        <f t="shared" si="24"/>
        <v>31984.030456505825</v>
      </c>
      <c r="S81" s="53">
        <f t="shared" si="25"/>
        <v>2.5244636538212357E-11</v>
      </c>
    </row>
    <row r="82" spans="1:19" x14ac:dyDescent="0.25">
      <c r="A82" s="53">
        <v>1556</v>
      </c>
      <c r="B82" s="53">
        <v>32440</v>
      </c>
      <c r="C82" s="53">
        <v>4.97E-11</v>
      </c>
      <c r="D82" s="53">
        <f t="shared" si="15"/>
        <v>32431.942017024994</v>
      </c>
      <c r="E82" s="53">
        <f t="shared" si="16"/>
        <v>511.21036435058198</v>
      </c>
      <c r="F82" s="53">
        <v>30811.559920634918</v>
      </c>
      <c r="G82" s="53">
        <v>1.5914585714285721E-10</v>
      </c>
      <c r="H82" s="53">
        <f t="shared" si="17"/>
        <v>30740.909673625098</v>
      </c>
      <c r="I82" s="53">
        <f t="shared" si="18"/>
        <v>1473.7207543317743</v>
      </c>
      <c r="J82" s="53">
        <f>H82*VLOOKUP(A82,'4. R Calibration Tables'!$A$5:$N$46,13,FALSE)+VLOOKUP(A82,'4. R Calibration Tables'!$A$5:$N$46,14,FALSE)</f>
        <v>31616.37087286649</v>
      </c>
      <c r="K82" s="53">
        <f t="shared" si="19"/>
        <v>1473.7207543317743</v>
      </c>
      <c r="L82" s="53">
        <f t="shared" si="20"/>
        <v>31685.064805844489</v>
      </c>
      <c r="M82" s="53">
        <f t="shared" si="21"/>
        <v>1.5047318776805091E-10</v>
      </c>
      <c r="N82" s="53">
        <v>1.0385</v>
      </c>
      <c r="O82" s="54">
        <v>-1019.5</v>
      </c>
      <c r="P82" s="53">
        <f t="shared" si="22"/>
        <v>31616.37087286649</v>
      </c>
      <c r="Q82" s="61">
        <f t="shared" si="23"/>
        <v>510.9590033735476</v>
      </c>
      <c r="R82" s="53">
        <f t="shared" si="24"/>
        <v>31624.628591760866</v>
      </c>
      <c r="S82" s="53">
        <f t="shared" si="25"/>
        <v>5.2270799630499662E-11</v>
      </c>
    </row>
    <row r="83" spans="1:19" x14ac:dyDescent="0.25">
      <c r="A83" s="53">
        <v>1556</v>
      </c>
      <c r="B83" s="53">
        <v>32380</v>
      </c>
      <c r="C83" s="53">
        <v>7.0099999999999996E-11</v>
      </c>
      <c r="D83" s="53">
        <f t="shared" si="15"/>
        <v>32364.062078907569</v>
      </c>
      <c r="E83" s="53">
        <f t="shared" si="16"/>
        <v>718.20322168878624</v>
      </c>
      <c r="F83" s="53">
        <v>30775.428174603181</v>
      </c>
      <c r="G83" s="53">
        <v>1.8205115873015881E-10</v>
      </c>
      <c r="H83" s="53">
        <f t="shared" si="17"/>
        <v>30683.366888453103</v>
      </c>
      <c r="I83" s="53">
        <f t="shared" si="18"/>
        <v>1680.6993244378241</v>
      </c>
      <c r="J83" s="53">
        <f>H83*VLOOKUP(A83,'4. R Calibration Tables'!$A$5:$N$46,13,FALSE)+VLOOKUP(A83,'4. R Calibration Tables'!$A$5:$N$46,14,FALSE)</f>
        <v>31557.107558417854</v>
      </c>
      <c r="K83" s="53">
        <f t="shared" si="19"/>
        <v>1680.6993244378241</v>
      </c>
      <c r="L83" s="53">
        <f t="shared" si="20"/>
        <v>31646.619888213503</v>
      </c>
      <c r="M83" s="53">
        <f t="shared" si="21"/>
        <v>1.7213771895594099E-10</v>
      </c>
      <c r="N83" s="53">
        <v>1.0385</v>
      </c>
      <c r="O83" s="54">
        <v>-1019.5</v>
      </c>
      <c r="P83" s="53">
        <f t="shared" si="22"/>
        <v>31557.107558417854</v>
      </c>
      <c r="Q83" s="61">
        <f t="shared" si="23"/>
        <v>725.90624842868033</v>
      </c>
      <c r="R83" s="53">
        <f t="shared" si="24"/>
        <v>31573.805536219919</v>
      </c>
      <c r="S83" s="53">
        <f t="shared" si="25"/>
        <v>7.4518988939089415E-11</v>
      </c>
    </row>
    <row r="84" spans="1:19" x14ac:dyDescent="0.25">
      <c r="A84" s="53">
        <v>1556</v>
      </c>
      <c r="B84" s="53">
        <v>32390</v>
      </c>
      <c r="C84" s="53">
        <v>1.0300000000000001E-10</v>
      </c>
      <c r="D84" s="53">
        <f t="shared" si="15"/>
        <v>32355.578923991547</v>
      </c>
      <c r="E84" s="53">
        <f t="shared" si="16"/>
        <v>1055.3264146415831</v>
      </c>
      <c r="F84" s="53">
        <v>30790.261885245884</v>
      </c>
      <c r="G84" s="53">
        <v>2.1683885245901669E-10</v>
      </c>
      <c r="H84" s="53">
        <f t="shared" si="17"/>
        <v>30659.630717901204</v>
      </c>
      <c r="I84" s="53">
        <f t="shared" si="18"/>
        <v>2001.2754310780017</v>
      </c>
      <c r="J84" s="53">
        <f>H84*VLOOKUP(A84,'4. R Calibration Tables'!$A$5:$N$46,13,FALSE)+VLOOKUP(A84,'4. R Calibration Tables'!$A$5:$N$46,14,FALSE)</f>
        <v>31532.661676366453</v>
      </c>
      <c r="K84" s="53">
        <f t="shared" si="19"/>
        <v>2001.2754310780017</v>
      </c>
      <c r="L84" s="53">
        <f t="shared" si="20"/>
        <v>31659.67611593843</v>
      </c>
      <c r="M84" s="53">
        <f t="shared" si="21"/>
        <v>2.0504552897805033E-10</v>
      </c>
      <c r="N84" s="53">
        <v>1.0385</v>
      </c>
      <c r="O84" s="54">
        <v>-1019.5</v>
      </c>
      <c r="P84" s="53">
        <f t="shared" si="22"/>
        <v>31532.661676366453</v>
      </c>
      <c r="Q84" s="61">
        <f t="shared" si="23"/>
        <v>1058.8245351745049</v>
      </c>
      <c r="R84" s="53">
        <f t="shared" si="24"/>
        <v>31568.215585763446</v>
      </c>
      <c r="S84" s="53">
        <f t="shared" si="25"/>
        <v>1.0879874111919536E-10</v>
      </c>
    </row>
    <row r="85" spans="1:19" x14ac:dyDescent="0.25">
      <c r="A85" s="53">
        <v>1556</v>
      </c>
      <c r="B85" s="53">
        <v>32350</v>
      </c>
      <c r="C85" s="53">
        <v>2.2539999999999999E-10</v>
      </c>
      <c r="D85" s="53">
        <f t="shared" si="15"/>
        <v>32186.428324654957</v>
      </c>
      <c r="E85" s="53">
        <f t="shared" si="16"/>
        <v>2294.5125853733853</v>
      </c>
      <c r="F85" s="53">
        <v>30919.154744525549</v>
      </c>
      <c r="G85" s="53">
        <v>3.485954051094888E-10</v>
      </c>
      <c r="H85" s="53">
        <f t="shared" si="17"/>
        <v>30579.600416446494</v>
      </c>
      <c r="I85" s="53">
        <f t="shared" si="18"/>
        <v>3222.3338859175387</v>
      </c>
      <c r="J85" s="53">
        <f>H85*VLOOKUP(A85,'4. R Calibration Tables'!$A$5:$N$46,13,FALSE)+VLOOKUP(A85,'4. R Calibration Tables'!$A$5:$N$46,14,FALSE)</f>
        <v>31450.238468898246</v>
      </c>
      <c r="K85" s="53">
        <f t="shared" si="19"/>
        <v>3222.3338859175387</v>
      </c>
      <c r="L85" s="53">
        <f t="shared" si="20"/>
        <v>31780.392902626969</v>
      </c>
      <c r="M85" s="53">
        <f t="shared" si="21"/>
        <v>3.2975992254789249E-10</v>
      </c>
      <c r="N85" s="53">
        <v>1.0385</v>
      </c>
      <c r="O85" s="54">
        <v>-1019.5</v>
      </c>
      <c r="P85" s="53">
        <f t="shared" si="22"/>
        <v>31450.238468898246</v>
      </c>
      <c r="Q85" s="61">
        <f t="shared" si="23"/>
        <v>2326.8937405253637</v>
      </c>
      <c r="R85" s="53">
        <f t="shared" si="24"/>
        <v>31622.397242353989</v>
      </c>
      <c r="S85" s="53">
        <f t="shared" si="25"/>
        <v>2.3931413869823145E-10</v>
      </c>
    </row>
    <row r="86" spans="1:19" x14ac:dyDescent="0.25">
      <c r="A86" s="53">
        <v>1556</v>
      </c>
      <c r="B86" s="53">
        <v>32340</v>
      </c>
      <c r="C86" s="53">
        <v>4.576E-10</v>
      </c>
      <c r="D86" s="53">
        <f t="shared" si="15"/>
        <v>31676.90803037701</v>
      </c>
      <c r="E86" s="53">
        <f t="shared" si="16"/>
        <v>4583.0888424106615</v>
      </c>
      <c r="F86" s="53">
        <v>31002.934859154928</v>
      </c>
      <c r="G86" s="53">
        <v>6.0139033802816902E-10</v>
      </c>
      <c r="H86" s="53">
        <f t="shared" si="17"/>
        <v>30005.913897425155</v>
      </c>
      <c r="I86" s="53">
        <f t="shared" si="18"/>
        <v>5469.6000888174085</v>
      </c>
      <c r="J86" s="53">
        <f>H86*VLOOKUP(A86,'4. R Calibration Tables'!$A$5:$N$46,13,FALSE)+VLOOKUP(A86,'4. R Calibration Tables'!$A$5:$N$46,14,FALSE)</f>
        <v>30859.398722958169</v>
      </c>
      <c r="K86" s="53">
        <f t="shared" si="19"/>
        <v>5469.6000888174085</v>
      </c>
      <c r="L86" s="53">
        <f t="shared" si="20"/>
        <v>31828.844868042477</v>
      </c>
      <c r="M86" s="53">
        <f t="shared" si="21"/>
        <v>5.6958399268204329E-10</v>
      </c>
      <c r="N86" s="53">
        <v>1.0385</v>
      </c>
      <c r="O86" s="54">
        <v>-1019.5</v>
      </c>
      <c r="P86" s="53">
        <f t="shared" si="22"/>
        <v>30859.398722958169</v>
      </c>
      <c r="Q86" s="61">
        <f t="shared" si="23"/>
        <v>4660.6796922368785</v>
      </c>
      <c r="R86" s="53">
        <f t="shared" si="24"/>
        <v>31563.298866594767</v>
      </c>
      <c r="S86" s="53">
        <f t="shared" si="25"/>
        <v>4.894292811569941E-10</v>
      </c>
    </row>
    <row r="87" spans="1:19" x14ac:dyDescent="0.25">
      <c r="A87" s="53">
        <v>1556</v>
      </c>
      <c r="B87" s="53">
        <v>32850</v>
      </c>
      <c r="C87" s="53">
        <v>6.6299999999999999E-10</v>
      </c>
      <c r="D87" s="53">
        <f t="shared" si="15"/>
        <v>31425.197267916894</v>
      </c>
      <c r="E87" s="53">
        <f t="shared" si="16"/>
        <v>6691.3905074788863</v>
      </c>
      <c r="F87" s="53">
        <v>31366.269230769234</v>
      </c>
      <c r="G87" s="53">
        <v>8.1281559230769225E-10</v>
      </c>
      <c r="H87" s="53">
        <f t="shared" si="17"/>
        <v>29531.528779971311</v>
      </c>
      <c r="I87" s="53">
        <f t="shared" si="18"/>
        <v>7360.8892415601758</v>
      </c>
      <c r="J87" s="53">
        <f>H87*VLOOKUP(A87,'4. R Calibration Tables'!$A$5:$N$46,13,FALSE)+VLOOKUP(A87,'4. R Calibration Tables'!$A$5:$N$46,14,FALSE)</f>
        <v>30370.829490492455</v>
      </c>
      <c r="K87" s="53">
        <f t="shared" si="19"/>
        <v>7360.8892415601758</v>
      </c>
      <c r="L87" s="53">
        <f t="shared" si="20"/>
        <v>32154.866717512483</v>
      </c>
      <c r="M87" s="53">
        <f t="shared" si="21"/>
        <v>7.7096995660790685E-10</v>
      </c>
      <c r="N87" s="53">
        <v>1.0385</v>
      </c>
      <c r="O87" s="54">
        <v>-1019.5</v>
      </c>
      <c r="P87" s="53">
        <f t="shared" si="22"/>
        <v>30370.829490492455</v>
      </c>
      <c r="Q87" s="61">
        <f t="shared" si="23"/>
        <v>6624.7834773602426</v>
      </c>
      <c r="R87" s="53">
        <f t="shared" si="24"/>
        <v>31815.892297737948</v>
      </c>
      <c r="S87" s="53">
        <f t="shared" si="25"/>
        <v>7.0126387323844176E-10</v>
      </c>
    </row>
  </sheetData>
  <mergeCells count="4">
    <mergeCell ref="B2:E2"/>
    <mergeCell ref="F2:I2"/>
    <mergeCell ref="J2:M2"/>
    <mergeCell ref="N2:S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Delay Calibration</vt:lpstr>
      <vt:lpstr>2. R Calibration</vt:lpstr>
      <vt:lpstr>2. C Calibration</vt:lpstr>
      <vt:lpstr>4. R Calibration Tables</vt:lpstr>
      <vt:lpstr>4. C Calibration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2022-05-13T10:27:15Z</dcterms:created>
  <dcterms:modified xsi:type="dcterms:W3CDTF">2023-04-05T15:42:11Z</dcterms:modified>
</cp:coreProperties>
</file>